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rober\Documents\GitHub\workiac\"/>
    </mc:Choice>
  </mc:AlternateContent>
  <xr:revisionPtr revIDLastSave="0" documentId="13_ncr:1_{AFC41186-7FDE-4D2C-859A-CC43813704FB}" xr6:coauthVersionLast="47" xr6:coauthVersionMax="47" xr10:uidLastSave="{00000000-0000-0000-0000-000000000000}"/>
  <bookViews>
    <workbookView xWindow="2190" yWindow="-16320" windowWidth="29040" windowHeight="15720" activeTab="4" xr2:uid="{427B1910-0EBC-4548-B0EE-B287BA2270F7}"/>
  </bookViews>
  <sheets>
    <sheet name="Instructions" sheetId="11" r:id="rId1"/>
    <sheet name="Inputs" sheetId="1" r:id="rId2"/>
    <sheet name="Benchmark_Inputs" sheetId="3" r:id="rId3"/>
    <sheet name="Timelines" sheetId="2" state="hidden" r:id="rId4"/>
    <sheet name="Analysis" sheetId="12" r:id="rId5"/>
    <sheet name="License" sheetId="6" r:id="rId6"/>
  </sheets>
  <definedNames>
    <definedName name="_xlchart.v1.0" hidden="1">Benchmark_Inputs!$B$12:$B$247</definedName>
    <definedName name="_xlchart.v1.1" hidden="1">Benchmark_Inputs!$W$11</definedName>
    <definedName name="_xlchart.v1.10" hidden="1">Benchmark_Inputs!$N$11</definedName>
    <definedName name="_xlchart.v1.11" hidden="1">Benchmark_Inputs!$N$12:$N$247</definedName>
    <definedName name="_xlchart.v1.12" hidden="1">Benchmark_Inputs!$O$11</definedName>
    <definedName name="_xlchart.v1.13" hidden="1">Benchmark_Inputs!$O$12:$O$247</definedName>
    <definedName name="_xlchart.v1.14" hidden="1">Benchmark_Inputs!$P$11</definedName>
    <definedName name="_xlchart.v1.15" hidden="1">Benchmark_Inputs!$P$12:$P$247</definedName>
    <definedName name="_xlchart.v1.16" hidden="1">Benchmark_Inputs!$Q$11</definedName>
    <definedName name="_xlchart.v1.17" hidden="1">Benchmark_Inputs!$Q$12:$Q$247</definedName>
    <definedName name="_xlchart.v1.18" hidden="1">Benchmark_Inputs!$B$12:$B$3116</definedName>
    <definedName name="_xlchart.v1.19" hidden="1">Benchmark_Inputs!$R$11</definedName>
    <definedName name="_xlchart.v1.2" hidden="1">Benchmark_Inputs!$W$12:$W$247</definedName>
    <definedName name="_xlchart.v1.20" hidden="1">Benchmark_Inputs!$R$12:$R$3116</definedName>
    <definedName name="_xlchart.v1.21" hidden="1">Benchmark_Inputs!$S$11</definedName>
    <definedName name="_xlchart.v1.22" hidden="1">Benchmark_Inputs!$S$12:$S$3116</definedName>
    <definedName name="_xlchart.v1.23" hidden="1">Benchmark_Inputs!$T$11</definedName>
    <definedName name="_xlchart.v1.24" hidden="1">Benchmark_Inputs!$T$12:$T$3116</definedName>
    <definedName name="_xlchart.v1.25" hidden="1">Benchmark_Inputs!$B$12:$B$3116</definedName>
    <definedName name="_xlchart.v1.26" hidden="1">Benchmark_Inputs!$C$11</definedName>
    <definedName name="_xlchart.v1.27" hidden="1">Benchmark_Inputs!$C$12:$C$3116</definedName>
    <definedName name="_xlchart.v1.28" hidden="1">Benchmark_Inputs!$U$11</definedName>
    <definedName name="_xlchart.v1.29" hidden="1">Benchmark_Inputs!$U$12:$U$3116</definedName>
    <definedName name="_xlchart.v1.3" hidden="1">Benchmark_Inputs!$X$11</definedName>
    <definedName name="_xlchart.v1.4" hidden="1">Benchmark_Inputs!$X$12:$X$247</definedName>
    <definedName name="_xlchart.v1.5" hidden="1">Benchmark_Inputs!$Y$11</definedName>
    <definedName name="_xlchart.v1.6" hidden="1">Benchmark_Inputs!$Y$12:$Y$247</definedName>
    <definedName name="_xlchart.v1.7" hidden="1">Benchmark_Inputs!$Z$11</definedName>
    <definedName name="_xlchart.v1.8" hidden="1">Benchmark_Inputs!$Z$12:$Z$247</definedName>
    <definedName name="_xlchart.v1.9" hidden="1">Benchmark_Inputs!$B$12:$B$247</definedName>
  </definedNames>
  <calcPr calcId="191029"/>
  <pivotCaches>
    <pivotCache cacheId="2"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1" l="1"/>
  <c r="E10" i="1"/>
  <c r="E9" i="1"/>
  <c r="Q1" i="3"/>
  <c r="D1" i="3"/>
  <c r="E1" i="3"/>
  <c r="F1" i="3"/>
  <c r="G1" i="3"/>
  <c r="H1" i="3"/>
  <c r="I1" i="3"/>
  <c r="J1" i="3"/>
  <c r="K1" i="3"/>
  <c r="L1" i="3"/>
  <c r="M1" i="3"/>
  <c r="N1" i="3"/>
  <c r="O1" i="3"/>
  <c r="P1" i="3"/>
  <c r="R1" i="3"/>
  <c r="S1" i="3"/>
  <c r="T1" i="3"/>
  <c r="U1" i="3"/>
  <c r="W1" i="3"/>
  <c r="X1" i="3"/>
  <c r="Y1" i="3"/>
  <c r="Z1" i="3"/>
  <c r="AA1" i="3"/>
  <c r="D2" i="3"/>
  <c r="E2" i="3"/>
  <c r="F2" i="3"/>
  <c r="G2" i="3"/>
  <c r="H2" i="3"/>
  <c r="I2" i="3"/>
  <c r="J2" i="3"/>
  <c r="K2" i="3"/>
  <c r="L2" i="3"/>
  <c r="M2" i="3"/>
  <c r="N2" i="3"/>
  <c r="O2" i="3"/>
  <c r="P2" i="3"/>
  <c r="Q2" i="3"/>
  <c r="R2" i="3"/>
  <c r="S2" i="3"/>
  <c r="T2" i="3"/>
  <c r="U2" i="3"/>
  <c r="W2" i="3"/>
  <c r="X2" i="3"/>
  <c r="Y2" i="3"/>
  <c r="Z2" i="3"/>
  <c r="AA2" i="3"/>
  <c r="D3" i="3"/>
  <c r="E3" i="3"/>
  <c r="F3" i="3"/>
  <c r="G3" i="3"/>
  <c r="H3" i="3"/>
  <c r="I3" i="3"/>
  <c r="J3" i="3"/>
  <c r="K3" i="3"/>
  <c r="L3" i="3"/>
  <c r="M3" i="3"/>
  <c r="N3" i="3"/>
  <c r="O3" i="3"/>
  <c r="P3" i="3"/>
  <c r="Q3" i="3"/>
  <c r="R3" i="3"/>
  <c r="S3" i="3"/>
  <c r="T3" i="3"/>
  <c r="U3" i="3"/>
  <c r="W3" i="3"/>
  <c r="X3" i="3"/>
  <c r="Y3" i="3"/>
  <c r="Z3" i="3"/>
  <c r="AA3" i="3"/>
  <c r="D5" i="3"/>
  <c r="E5" i="3"/>
  <c r="F5" i="3"/>
  <c r="G5" i="3"/>
  <c r="H5" i="3"/>
  <c r="I5" i="3"/>
  <c r="J5" i="3"/>
  <c r="K5" i="3"/>
  <c r="L5" i="3"/>
  <c r="M5" i="3"/>
  <c r="N5" i="3"/>
  <c r="O5" i="3"/>
  <c r="P5" i="3"/>
  <c r="Q5" i="3"/>
  <c r="R5" i="3"/>
  <c r="S5" i="3"/>
  <c r="T5" i="3"/>
  <c r="U5" i="3"/>
  <c r="W5" i="3"/>
  <c r="X5" i="3"/>
  <c r="Y5" i="3"/>
  <c r="Z5" i="3"/>
  <c r="AA5" i="3"/>
  <c r="D6" i="3"/>
  <c r="E6" i="3"/>
  <c r="F6" i="3"/>
  <c r="G6" i="3"/>
  <c r="H6" i="3"/>
  <c r="I6" i="3"/>
  <c r="J6" i="3"/>
  <c r="K6" i="3"/>
  <c r="L6" i="3"/>
  <c r="M6" i="3"/>
  <c r="N6" i="3"/>
  <c r="O6" i="3"/>
  <c r="P6" i="3"/>
  <c r="Q6" i="3"/>
  <c r="R6" i="3"/>
  <c r="S6" i="3"/>
  <c r="T6" i="3"/>
  <c r="U6" i="3"/>
  <c r="W6" i="3"/>
  <c r="X6" i="3"/>
  <c r="Y6" i="3"/>
  <c r="Z6" i="3"/>
  <c r="AA6" i="3"/>
  <c r="D8" i="3"/>
  <c r="E8" i="3"/>
  <c r="F8" i="3"/>
  <c r="G8" i="3"/>
  <c r="H8" i="3"/>
  <c r="I8" i="3"/>
  <c r="J8" i="3"/>
  <c r="K8" i="3"/>
  <c r="L8" i="3"/>
  <c r="M8" i="3"/>
  <c r="N8" i="3"/>
  <c r="O8" i="3"/>
  <c r="P8" i="3"/>
  <c r="Q8" i="3"/>
  <c r="R8" i="3"/>
  <c r="S8" i="3"/>
  <c r="T8" i="3"/>
  <c r="U8" i="3"/>
  <c r="W8" i="3"/>
  <c r="X8" i="3"/>
  <c r="Y8" i="3"/>
  <c r="Z8" i="3"/>
  <c r="AA8" i="3"/>
  <c r="D9" i="3"/>
  <c r="E9" i="3"/>
  <c r="F9" i="3"/>
  <c r="G9" i="3"/>
  <c r="H9" i="3"/>
  <c r="I9" i="3"/>
  <c r="J9" i="3"/>
  <c r="K9" i="3"/>
  <c r="L9" i="3"/>
  <c r="M9" i="3"/>
  <c r="N9" i="3"/>
  <c r="O9" i="3"/>
  <c r="P9" i="3"/>
  <c r="Q9" i="3"/>
  <c r="R9" i="3"/>
  <c r="S9" i="3"/>
  <c r="T9" i="3"/>
  <c r="U9" i="3"/>
  <c r="W9" i="3"/>
  <c r="X9" i="3"/>
  <c r="Y9" i="3"/>
  <c r="Z9" i="3"/>
  <c r="AA9" i="3"/>
  <c r="C9" i="3"/>
  <c r="C8" i="3"/>
  <c r="C6" i="3"/>
  <c r="C5" i="3"/>
  <c r="C3" i="3"/>
  <c r="C2" i="3"/>
  <c r="C1" i="3"/>
  <c r="B15" i="1"/>
  <c r="C9" i="1"/>
  <c r="C15" i="1" s="1"/>
  <c r="C10" i="1"/>
  <c r="C11" i="1"/>
  <c r="C12" i="1"/>
  <c r="B12" i="1"/>
  <c r="B11" i="1"/>
  <c r="B10" i="1"/>
  <c r="B9" i="1"/>
  <c r="F11" i="2"/>
  <c r="F12" i="2"/>
  <c r="E13" i="2"/>
  <c r="F13" i="2"/>
  <c r="F14" i="2"/>
  <c r="F15" i="2"/>
  <c r="F16" i="2"/>
  <c r="F17" i="2"/>
  <c r="F18" i="2"/>
  <c r="F19" i="2"/>
  <c r="F20" i="2"/>
  <c r="F21" i="2"/>
  <c r="F22" i="2"/>
  <c r="F23" i="2"/>
  <c r="E24" i="2"/>
  <c r="F24" i="2"/>
  <c r="E25" i="2"/>
  <c r="F25" i="2"/>
  <c r="F26" i="2"/>
  <c r="F27" i="2"/>
  <c r="F28" i="2"/>
  <c r="F29" i="2"/>
  <c r="F30" i="2"/>
  <c r="F31" i="2"/>
  <c r="F32" i="2"/>
  <c r="F33" i="2"/>
  <c r="F34" i="2"/>
  <c r="F35" i="2"/>
  <c r="F36" i="2"/>
  <c r="F37" i="2"/>
  <c r="F38" i="2"/>
  <c r="F39" i="2"/>
  <c r="F40" i="2"/>
  <c r="F41" i="2"/>
  <c r="F42" i="2"/>
  <c r="F43" i="2"/>
  <c r="F44" i="2"/>
  <c r="F45" i="2"/>
  <c r="F46" i="2"/>
  <c r="E47" i="2"/>
  <c r="F47" i="2"/>
  <c r="F48" i="2"/>
  <c r="F49" i="2"/>
  <c r="F50" i="2"/>
  <c r="F51" i="2"/>
  <c r="F52" i="2"/>
  <c r="F53" i="2"/>
  <c r="F54" i="2"/>
  <c r="F55" i="2"/>
  <c r="F56" i="2"/>
  <c r="F57" i="2"/>
  <c r="F58" i="2"/>
  <c r="F59" i="2"/>
  <c r="F60" i="2"/>
  <c r="E61" i="2"/>
  <c r="F61" i="2"/>
  <c r="F62" i="2"/>
  <c r="F63" i="2"/>
  <c r="F64" i="2"/>
  <c r="F65" i="2"/>
  <c r="F66" i="2"/>
  <c r="F67" i="2"/>
  <c r="F68" i="2"/>
  <c r="F69" i="2"/>
  <c r="F70" i="2"/>
  <c r="F71" i="2"/>
  <c r="E72" i="2"/>
  <c r="F72" i="2"/>
  <c r="F73" i="2"/>
  <c r="F74" i="2"/>
  <c r="F75" i="2"/>
  <c r="F76" i="2"/>
  <c r="F77" i="2"/>
  <c r="F78" i="2"/>
  <c r="F79" i="2"/>
  <c r="F80" i="2"/>
  <c r="F81" i="2"/>
  <c r="F82" i="2"/>
  <c r="F83" i="2"/>
  <c r="F84" i="2"/>
  <c r="E85" i="2"/>
  <c r="F85" i="2"/>
  <c r="F86" i="2"/>
  <c r="F87" i="2"/>
  <c r="F88" i="2"/>
  <c r="F89" i="2"/>
  <c r="F90" i="2"/>
  <c r="F91" i="2"/>
  <c r="F92" i="2"/>
  <c r="E93" i="2"/>
  <c r="F93" i="2"/>
  <c r="F94" i="2"/>
  <c r="E95" i="2"/>
  <c r="F95" i="2"/>
  <c r="F96" i="2"/>
  <c r="F97" i="2"/>
  <c r="F98" i="2"/>
  <c r="F99" i="2"/>
  <c r="F100" i="2"/>
  <c r="F101" i="2"/>
  <c r="F102" i="2"/>
  <c r="F103" i="2"/>
  <c r="E104" i="2"/>
  <c r="F104" i="2"/>
  <c r="E105" i="2"/>
  <c r="F105" i="2"/>
  <c r="F106" i="2"/>
  <c r="F107" i="2"/>
  <c r="F108" i="2"/>
  <c r="F109" i="2"/>
  <c r="F110" i="2"/>
  <c r="F111" i="2"/>
  <c r="F112" i="2"/>
  <c r="F113" i="2"/>
  <c r="F114" i="2"/>
  <c r="F115" i="2"/>
  <c r="F116" i="2"/>
  <c r="E117" i="2"/>
  <c r="F117" i="2"/>
  <c r="F118" i="2"/>
  <c r="F119" i="2"/>
  <c r="F120" i="2"/>
  <c r="F121" i="2"/>
  <c r="F122" i="2"/>
  <c r="F123" i="2"/>
  <c r="F124" i="2"/>
  <c r="F125" i="2"/>
  <c r="F126" i="2"/>
  <c r="E127" i="2"/>
  <c r="F127" i="2"/>
  <c r="E128" i="2"/>
  <c r="F128" i="2"/>
  <c r="E129" i="2"/>
  <c r="F129" i="2"/>
  <c r="F130" i="2"/>
  <c r="F131" i="2"/>
  <c r="F132" i="2"/>
  <c r="F133" i="2"/>
  <c r="F134" i="2"/>
  <c r="F135" i="2"/>
  <c r="F136" i="2"/>
  <c r="F137" i="2"/>
  <c r="F138" i="2"/>
  <c r="F139" i="2"/>
  <c r="F140" i="2"/>
  <c r="E141" i="2"/>
  <c r="F141" i="2"/>
  <c r="F142" i="2"/>
  <c r="F143" i="2"/>
  <c r="F144" i="2"/>
  <c r="F145" i="2"/>
  <c r="F146" i="2"/>
  <c r="F147" i="2"/>
  <c r="F148" i="2"/>
  <c r="F149" i="2"/>
  <c r="F150" i="2"/>
  <c r="E151" i="2"/>
  <c r="F151" i="2"/>
  <c r="E152" i="2"/>
  <c r="F152" i="2"/>
  <c r="F153" i="2"/>
  <c r="F154" i="2"/>
  <c r="F155" i="2"/>
  <c r="F156" i="2"/>
  <c r="F157" i="2"/>
  <c r="F158" i="2"/>
  <c r="F159" i="2"/>
  <c r="F160" i="2"/>
  <c r="E161" i="2"/>
  <c r="F161" i="2"/>
  <c r="F162" i="2"/>
  <c r="F163" i="2"/>
  <c r="F164" i="2"/>
  <c r="F165" i="2"/>
  <c r="F166" i="2"/>
  <c r="F167" i="2"/>
  <c r="F168" i="2"/>
  <c r="F169" i="2"/>
  <c r="F170" i="2"/>
  <c r="F171" i="2"/>
  <c r="E172" i="2"/>
  <c r="F172" i="2"/>
  <c r="F173" i="2"/>
  <c r="F174" i="2"/>
  <c r="F175" i="2"/>
  <c r="F176" i="2"/>
  <c r="F177" i="2"/>
  <c r="F178" i="2"/>
  <c r="F179" i="2"/>
  <c r="F180" i="2"/>
  <c r="F181" i="2"/>
  <c r="F182" i="2"/>
  <c r="F183" i="2"/>
  <c r="F184" i="2"/>
  <c r="E185" i="2"/>
  <c r="F185" i="2"/>
  <c r="F186" i="2"/>
  <c r="F187" i="2"/>
  <c r="F188" i="2"/>
  <c r="F189" i="2"/>
  <c r="F190" i="2"/>
  <c r="F191" i="2"/>
  <c r="F192" i="2"/>
  <c r="F193" i="2"/>
  <c r="F194" i="2"/>
  <c r="F195" i="2"/>
  <c r="E196" i="2"/>
  <c r="F196" i="2"/>
  <c r="E197" i="2"/>
  <c r="F197" i="2"/>
  <c r="F198" i="2"/>
  <c r="F199" i="2"/>
  <c r="F200" i="2"/>
  <c r="F201" i="2"/>
  <c r="F202" i="2"/>
  <c r="F203" i="2"/>
  <c r="F204" i="2"/>
  <c r="E205" i="2"/>
  <c r="F205" i="2"/>
  <c r="F206" i="2"/>
  <c r="E207" i="2"/>
  <c r="F207" i="2"/>
  <c r="F208" i="2"/>
  <c r="F209" i="2"/>
  <c r="F210" i="2"/>
  <c r="F211" i="2"/>
  <c r="F212" i="2"/>
  <c r="F213" i="2"/>
  <c r="F214" i="2"/>
  <c r="F215" i="2"/>
  <c r="E216" i="2"/>
  <c r="F216" i="2"/>
  <c r="E217" i="2"/>
  <c r="F217" i="2"/>
  <c r="F218" i="2"/>
  <c r="F219" i="2"/>
  <c r="F220" i="2"/>
  <c r="F221" i="2"/>
  <c r="F222" i="2"/>
  <c r="F223" i="2"/>
  <c r="F224" i="2"/>
  <c r="F225" i="2"/>
  <c r="F226" i="2"/>
  <c r="F227" i="2"/>
  <c r="E228" i="2"/>
  <c r="F228" i="2"/>
  <c r="E229" i="2"/>
  <c r="F229" i="2"/>
  <c r="F230" i="2"/>
  <c r="F231" i="2"/>
  <c r="F232" i="2"/>
  <c r="F233" i="2"/>
  <c r="F234" i="2"/>
  <c r="F235" i="2"/>
  <c r="F236" i="2"/>
  <c r="F237" i="2"/>
  <c r="F238" i="2"/>
  <c r="E239" i="2"/>
  <c r="F239" i="2"/>
  <c r="E240" i="2"/>
  <c r="F240" i="2"/>
  <c r="F241" i="2"/>
  <c r="F242" i="2"/>
  <c r="F243" i="2"/>
  <c r="F244" i="2"/>
  <c r="F245" i="2"/>
  <c r="F246" i="2"/>
  <c r="F247" i="2"/>
  <c r="E248" i="2"/>
  <c r="F248" i="2"/>
  <c r="E249" i="2"/>
  <c r="F249" i="2"/>
  <c r="F250" i="2"/>
  <c r="F251" i="2"/>
  <c r="F252" i="2"/>
  <c r="F253" i="2"/>
  <c r="F254" i="2"/>
  <c r="F255" i="2"/>
  <c r="F256" i="2"/>
  <c r="F257" i="2"/>
  <c r="F258" i="2"/>
  <c r="F259" i="2"/>
  <c r="E260" i="2"/>
  <c r="F260" i="2"/>
  <c r="E261" i="2"/>
  <c r="F261" i="2"/>
  <c r="F262" i="2"/>
  <c r="F263" i="2"/>
  <c r="F3" i="2"/>
  <c r="F4" i="2"/>
  <c r="F5" i="2"/>
  <c r="F6" i="2"/>
  <c r="F7" i="2"/>
  <c r="F8" i="2"/>
  <c r="F9" i="2"/>
  <c r="F10" i="2"/>
  <c r="F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3" i="2"/>
  <c r="B4" i="2"/>
  <c r="B5" i="2"/>
  <c r="B6" i="2"/>
  <c r="B7" i="2"/>
  <c r="B8" i="2"/>
  <c r="B9" i="2"/>
  <c r="B10" i="2"/>
  <c r="B2" i="2"/>
  <c r="G151" i="2" l="1"/>
  <c r="D238" i="2"/>
  <c r="D206" i="2"/>
  <c r="D174" i="2"/>
  <c r="D158" i="2"/>
  <c r="D110" i="2"/>
  <c r="D30" i="2"/>
  <c r="D14" i="2"/>
  <c r="D254" i="2"/>
  <c r="D222" i="2"/>
  <c r="D190" i="2"/>
  <c r="D142" i="2"/>
  <c r="D126" i="2"/>
  <c r="D94" i="2"/>
  <c r="D78" i="2"/>
  <c r="D62" i="2"/>
  <c r="D46" i="2"/>
  <c r="D6" i="2"/>
  <c r="D93" i="2"/>
  <c r="D109" i="2"/>
  <c r="D221" i="2"/>
  <c r="D61" i="2"/>
  <c r="D253" i="2"/>
  <c r="D173" i="2"/>
  <c r="D77" i="2"/>
  <c r="D157" i="2"/>
  <c r="D29" i="2"/>
  <c r="D237" i="2"/>
  <c r="D45" i="2"/>
  <c r="D205" i="2"/>
  <c r="D189" i="2"/>
  <c r="D141" i="2"/>
  <c r="D125" i="2"/>
  <c r="D13" i="2"/>
  <c r="D227" i="2"/>
  <c r="D259" i="2"/>
  <c r="D67" i="2"/>
  <c r="D243" i="2"/>
  <c r="D211" i="2"/>
  <c r="D195" i="2"/>
  <c r="D179" i="2"/>
  <c r="D163" i="2"/>
  <c r="D147" i="2"/>
  <c r="D131" i="2"/>
  <c r="D115" i="2"/>
  <c r="D99" i="2"/>
  <c r="D83" i="2"/>
  <c r="D35" i="2"/>
  <c r="D51" i="2"/>
  <c r="D19" i="2"/>
  <c r="D9" i="2"/>
  <c r="D8" i="2"/>
  <c r="D7" i="2"/>
  <c r="G185" i="2"/>
  <c r="G105" i="2"/>
  <c r="G217" i="2"/>
  <c r="G161" i="2"/>
  <c r="D236" i="2"/>
  <c r="D204" i="2"/>
  <c r="D188" i="2"/>
  <c r="D156" i="2"/>
  <c r="D140" i="2"/>
  <c r="D124" i="2"/>
  <c r="D108" i="2"/>
  <c r="D92" i="2"/>
  <c r="D76" i="2"/>
  <c r="D60" i="2"/>
  <c r="D44" i="2"/>
  <c r="D28" i="2"/>
  <c r="D12" i="2"/>
  <c r="D251" i="2"/>
  <c r="D235" i="2"/>
  <c r="D219" i="2"/>
  <c r="D203" i="2"/>
  <c r="D187" i="2"/>
  <c r="D171" i="2"/>
  <c r="D155" i="2"/>
  <c r="D139" i="2"/>
  <c r="D123" i="2"/>
  <c r="D107" i="2"/>
  <c r="D91" i="2"/>
  <c r="D75" i="2"/>
  <c r="D59" i="2"/>
  <c r="D43" i="2"/>
  <c r="D27" i="2"/>
  <c r="D11" i="2"/>
  <c r="D4" i="2"/>
  <c r="D252" i="2"/>
  <c r="D220" i="2"/>
  <c r="D172" i="2"/>
  <c r="D258" i="2"/>
  <c r="D242" i="2"/>
  <c r="D226" i="2"/>
  <c r="D210" i="2"/>
  <c r="D194" i="2"/>
  <c r="D178" i="2"/>
  <c r="D162" i="2"/>
  <c r="D146" i="2"/>
  <c r="D130" i="2"/>
  <c r="D114" i="2"/>
  <c r="D98" i="2"/>
  <c r="D82" i="2"/>
  <c r="D66" i="2"/>
  <c r="D50" i="2"/>
  <c r="D34" i="2"/>
  <c r="D18" i="2"/>
  <c r="D257" i="2"/>
  <c r="D241" i="2"/>
  <c r="D225" i="2"/>
  <c r="D209" i="2"/>
  <c r="D193" i="2"/>
  <c r="D177" i="2"/>
  <c r="D161" i="2"/>
  <c r="D145" i="2"/>
  <c r="D129" i="2"/>
  <c r="D113" i="2"/>
  <c r="D97" i="2"/>
  <c r="D81" i="2"/>
  <c r="D65" i="2"/>
  <c r="D49" i="2"/>
  <c r="D33" i="2"/>
  <c r="D17" i="2"/>
  <c r="D2" i="2"/>
  <c r="D256" i="2"/>
  <c r="D240" i="2"/>
  <c r="D224" i="2"/>
  <c r="D208" i="2"/>
  <c r="D192" i="2"/>
  <c r="D176" i="2"/>
  <c r="D160" i="2"/>
  <c r="D144" i="2"/>
  <c r="D128" i="2"/>
  <c r="D112" i="2"/>
  <c r="D96" i="2"/>
  <c r="D80" i="2"/>
  <c r="D64" i="2"/>
  <c r="D48" i="2"/>
  <c r="D32" i="2"/>
  <c r="D16" i="2"/>
  <c r="D10" i="2"/>
  <c r="D255" i="2"/>
  <c r="D239" i="2"/>
  <c r="D223" i="2"/>
  <c r="D207" i="2"/>
  <c r="D191" i="2"/>
  <c r="D175" i="2"/>
  <c r="D159" i="2"/>
  <c r="D143" i="2"/>
  <c r="D127" i="2"/>
  <c r="D111" i="2"/>
  <c r="D95" i="2"/>
  <c r="D79" i="2"/>
  <c r="D63" i="2"/>
  <c r="D47" i="2"/>
  <c r="D31" i="2"/>
  <c r="D15" i="2"/>
  <c r="G261" i="2"/>
  <c r="G207" i="2"/>
  <c r="G95" i="2"/>
  <c r="G205" i="2"/>
  <c r="G141" i="2"/>
  <c r="G197" i="2"/>
  <c r="G85" i="2"/>
  <c r="G25" i="2"/>
  <c r="G249" i="2"/>
  <c r="G47" i="2"/>
  <c r="G229" i="2"/>
  <c r="G61" i="2"/>
  <c r="G129" i="2"/>
  <c r="G240" i="2"/>
  <c r="G152" i="2"/>
  <c r="G72" i="2"/>
  <c r="G228" i="2"/>
  <c r="G196" i="2"/>
  <c r="G13" i="2"/>
  <c r="G260" i="2"/>
  <c r="G248" i="2"/>
  <c r="E14" i="2"/>
  <c r="G14" i="2" s="1"/>
  <c r="E22" i="2"/>
  <c r="G22" i="2" s="1"/>
  <c r="E30" i="2"/>
  <c r="G30" i="2" s="1"/>
  <c r="E38" i="2"/>
  <c r="G38" i="2" s="1"/>
  <c r="E46" i="2"/>
  <c r="G46" i="2" s="1"/>
  <c r="E54" i="2"/>
  <c r="G54" i="2" s="1"/>
  <c r="E62" i="2"/>
  <c r="G62" i="2" s="1"/>
  <c r="E70" i="2"/>
  <c r="G70" i="2" s="1"/>
  <c r="E78" i="2"/>
  <c r="G78" i="2" s="1"/>
  <c r="E86" i="2"/>
  <c r="G86" i="2" s="1"/>
  <c r="E94" i="2"/>
  <c r="G94" i="2" s="1"/>
  <c r="E102" i="2"/>
  <c r="G102" i="2" s="1"/>
  <c r="E110" i="2"/>
  <c r="G110" i="2" s="1"/>
  <c r="E118" i="2"/>
  <c r="G118" i="2" s="1"/>
  <c r="E126" i="2"/>
  <c r="G126" i="2" s="1"/>
  <c r="E134" i="2"/>
  <c r="G134" i="2" s="1"/>
  <c r="E142" i="2"/>
  <c r="G142" i="2" s="1"/>
  <c r="E150" i="2"/>
  <c r="G150" i="2" s="1"/>
  <c r="E158" i="2"/>
  <c r="G158" i="2" s="1"/>
  <c r="E166" i="2"/>
  <c r="G166" i="2" s="1"/>
  <c r="E174" i="2"/>
  <c r="G174" i="2" s="1"/>
  <c r="E182" i="2"/>
  <c r="G182" i="2" s="1"/>
  <c r="E190" i="2"/>
  <c r="G190" i="2" s="1"/>
  <c r="E198" i="2"/>
  <c r="G198" i="2" s="1"/>
  <c r="E206" i="2"/>
  <c r="G206" i="2" s="1"/>
  <c r="E214" i="2"/>
  <c r="G214" i="2" s="1"/>
  <c r="E222" i="2"/>
  <c r="G222" i="2" s="1"/>
  <c r="E230" i="2"/>
  <c r="G230" i="2" s="1"/>
  <c r="E238" i="2"/>
  <c r="G238" i="2" s="1"/>
  <c r="E246" i="2"/>
  <c r="G246" i="2" s="1"/>
  <c r="E254" i="2"/>
  <c r="G254" i="2" s="1"/>
  <c r="E262" i="2"/>
  <c r="G262" i="2" s="1"/>
  <c r="E6" i="2"/>
  <c r="G6" i="2" s="1"/>
  <c r="E9" i="2"/>
  <c r="G9" i="2" s="1"/>
  <c r="E12" i="2"/>
  <c r="G12" i="2" s="1"/>
  <c r="E28" i="2"/>
  <c r="G28" i="2" s="1"/>
  <c r="E44" i="2"/>
  <c r="G44" i="2" s="1"/>
  <c r="E60" i="2"/>
  <c r="G60" i="2" s="1"/>
  <c r="E76" i="2"/>
  <c r="G76" i="2" s="1"/>
  <c r="E92" i="2"/>
  <c r="G92" i="2" s="1"/>
  <c r="E108" i="2"/>
  <c r="G108" i="2" s="1"/>
  <c r="E116" i="2"/>
  <c r="G116" i="2" s="1"/>
  <c r="E124" i="2"/>
  <c r="G124" i="2" s="1"/>
  <c r="E132" i="2"/>
  <c r="G132" i="2" s="1"/>
  <c r="E140" i="2"/>
  <c r="G140" i="2" s="1"/>
  <c r="E148" i="2"/>
  <c r="G148" i="2" s="1"/>
  <c r="E18" i="2"/>
  <c r="G18" i="2" s="1"/>
  <c r="E26" i="2"/>
  <c r="G26" i="2" s="1"/>
  <c r="E34" i="2"/>
  <c r="G34" i="2" s="1"/>
  <c r="E42" i="2"/>
  <c r="G42" i="2" s="1"/>
  <c r="E50" i="2"/>
  <c r="G50" i="2" s="1"/>
  <c r="E58" i="2"/>
  <c r="G58" i="2" s="1"/>
  <c r="E66" i="2"/>
  <c r="G66" i="2" s="1"/>
  <c r="E74" i="2"/>
  <c r="G74" i="2" s="1"/>
  <c r="E82" i="2"/>
  <c r="G82" i="2" s="1"/>
  <c r="E90" i="2"/>
  <c r="G90" i="2" s="1"/>
  <c r="E98" i="2"/>
  <c r="G98" i="2" s="1"/>
  <c r="E106" i="2"/>
  <c r="G106" i="2" s="1"/>
  <c r="E114" i="2"/>
  <c r="G114" i="2" s="1"/>
  <c r="E122" i="2"/>
  <c r="G122" i="2" s="1"/>
  <c r="E130" i="2"/>
  <c r="G130" i="2" s="1"/>
  <c r="E138" i="2"/>
  <c r="G138" i="2" s="1"/>
  <c r="E146" i="2"/>
  <c r="G146" i="2" s="1"/>
  <c r="E154" i="2"/>
  <c r="G154" i="2" s="1"/>
  <c r="E162" i="2"/>
  <c r="G162" i="2" s="1"/>
  <c r="E170" i="2"/>
  <c r="G170" i="2" s="1"/>
  <c r="E178" i="2"/>
  <c r="G178" i="2" s="1"/>
  <c r="E186" i="2"/>
  <c r="G186" i="2" s="1"/>
  <c r="E194" i="2"/>
  <c r="G194" i="2" s="1"/>
  <c r="E202" i="2"/>
  <c r="G202" i="2" s="1"/>
  <c r="E210" i="2"/>
  <c r="G210" i="2" s="1"/>
  <c r="E218" i="2"/>
  <c r="G218" i="2" s="1"/>
  <c r="E226" i="2"/>
  <c r="G226" i="2" s="1"/>
  <c r="E234" i="2"/>
  <c r="G234" i="2" s="1"/>
  <c r="E242" i="2"/>
  <c r="G242" i="2" s="1"/>
  <c r="E250" i="2"/>
  <c r="G250" i="2" s="1"/>
  <c r="E258" i="2"/>
  <c r="G258" i="2" s="1"/>
  <c r="E7" i="2"/>
  <c r="G7" i="2" s="1"/>
  <c r="E8" i="2"/>
  <c r="G8" i="2" s="1"/>
  <c r="E11" i="2"/>
  <c r="G11" i="2" s="1"/>
  <c r="E19" i="2"/>
  <c r="G19" i="2" s="1"/>
  <c r="E27" i="2"/>
  <c r="G27" i="2" s="1"/>
  <c r="E35" i="2"/>
  <c r="G35" i="2" s="1"/>
  <c r="E43" i="2"/>
  <c r="G43" i="2" s="1"/>
  <c r="E51" i="2"/>
  <c r="G51" i="2" s="1"/>
  <c r="E59" i="2"/>
  <c r="G59" i="2" s="1"/>
  <c r="E67" i="2"/>
  <c r="G67" i="2" s="1"/>
  <c r="E75" i="2"/>
  <c r="G75" i="2" s="1"/>
  <c r="E83" i="2"/>
  <c r="G83" i="2" s="1"/>
  <c r="E91" i="2"/>
  <c r="G91" i="2" s="1"/>
  <c r="E99" i="2"/>
  <c r="G99" i="2" s="1"/>
  <c r="E107" i="2"/>
  <c r="G107" i="2" s="1"/>
  <c r="E115" i="2"/>
  <c r="G115" i="2" s="1"/>
  <c r="E123" i="2"/>
  <c r="G123" i="2" s="1"/>
  <c r="E131" i="2"/>
  <c r="G131" i="2" s="1"/>
  <c r="E139" i="2"/>
  <c r="G139" i="2" s="1"/>
  <c r="E147" i="2"/>
  <c r="G147" i="2" s="1"/>
  <c r="E155" i="2"/>
  <c r="G155" i="2" s="1"/>
  <c r="E163" i="2"/>
  <c r="G163" i="2" s="1"/>
  <c r="E171" i="2"/>
  <c r="G171" i="2" s="1"/>
  <c r="E179" i="2"/>
  <c r="G179" i="2" s="1"/>
  <c r="E187" i="2"/>
  <c r="G187" i="2" s="1"/>
  <c r="E195" i="2"/>
  <c r="G195" i="2" s="1"/>
  <c r="E203" i="2"/>
  <c r="G203" i="2" s="1"/>
  <c r="E211" i="2"/>
  <c r="G211" i="2" s="1"/>
  <c r="E219" i="2"/>
  <c r="G219" i="2" s="1"/>
  <c r="E227" i="2"/>
  <c r="G227" i="2" s="1"/>
  <c r="E235" i="2"/>
  <c r="G235" i="2" s="1"/>
  <c r="E243" i="2"/>
  <c r="G243" i="2" s="1"/>
  <c r="E251" i="2"/>
  <c r="G251" i="2" s="1"/>
  <c r="E259" i="2"/>
  <c r="G259" i="2" s="1"/>
  <c r="E10" i="2"/>
  <c r="G10" i="2" s="1"/>
  <c r="E20" i="2"/>
  <c r="G20" i="2" s="1"/>
  <c r="E36" i="2"/>
  <c r="G36" i="2" s="1"/>
  <c r="E52" i="2"/>
  <c r="G52" i="2" s="1"/>
  <c r="E68" i="2"/>
  <c r="G68" i="2" s="1"/>
  <c r="E84" i="2"/>
  <c r="G84" i="2" s="1"/>
  <c r="E37" i="2"/>
  <c r="G37" i="2" s="1"/>
  <c r="E69" i="2"/>
  <c r="G69" i="2" s="1"/>
  <c r="E111" i="2"/>
  <c r="G111" i="2" s="1"/>
  <c r="E121" i="2"/>
  <c r="G121" i="2" s="1"/>
  <c r="E143" i="2"/>
  <c r="G143" i="2" s="1"/>
  <c r="E153" i="2"/>
  <c r="G153" i="2" s="1"/>
  <c r="E173" i="2"/>
  <c r="G173" i="2" s="1"/>
  <c r="E183" i="2"/>
  <c r="G183" i="2" s="1"/>
  <c r="E232" i="2"/>
  <c r="G232" i="2" s="1"/>
  <c r="E252" i="2"/>
  <c r="G252" i="2" s="1"/>
  <c r="E16" i="2"/>
  <c r="G16" i="2" s="1"/>
  <c r="E48" i="2"/>
  <c r="G48" i="2" s="1"/>
  <c r="E80" i="2"/>
  <c r="G80" i="2" s="1"/>
  <c r="E101" i="2"/>
  <c r="G101" i="2" s="1"/>
  <c r="E133" i="2"/>
  <c r="G133" i="2" s="1"/>
  <c r="E164" i="2"/>
  <c r="G164" i="2" s="1"/>
  <c r="E193" i="2"/>
  <c r="G193" i="2" s="1"/>
  <c r="E213" i="2"/>
  <c r="G213" i="2" s="1"/>
  <c r="E223" i="2"/>
  <c r="G223" i="2" s="1"/>
  <c r="E112" i="2"/>
  <c r="G112" i="2" s="1"/>
  <c r="E144" i="2"/>
  <c r="G144" i="2" s="1"/>
  <c r="E184" i="2"/>
  <c r="G184" i="2" s="1"/>
  <c r="E204" i="2"/>
  <c r="G204" i="2" s="1"/>
  <c r="E233" i="2"/>
  <c r="G233" i="2" s="1"/>
  <c r="E253" i="2"/>
  <c r="G253" i="2" s="1"/>
  <c r="E263" i="2"/>
  <c r="G263" i="2" s="1"/>
  <c r="E17" i="2"/>
  <c r="G17" i="2" s="1"/>
  <c r="E39" i="2"/>
  <c r="G39" i="2" s="1"/>
  <c r="E49" i="2"/>
  <c r="G49" i="2" s="1"/>
  <c r="E71" i="2"/>
  <c r="G71" i="2" s="1"/>
  <c r="E81" i="2"/>
  <c r="G81" i="2" s="1"/>
  <c r="E165" i="2"/>
  <c r="G165" i="2" s="1"/>
  <c r="E175" i="2"/>
  <c r="G175" i="2" s="1"/>
  <c r="E224" i="2"/>
  <c r="G224" i="2" s="1"/>
  <c r="E244" i="2"/>
  <c r="G244" i="2" s="1"/>
  <c r="E2" i="2"/>
  <c r="G2" i="2" s="1"/>
  <c r="E237" i="2"/>
  <c r="G237" i="2" s="1"/>
  <c r="E215" i="2"/>
  <c r="G215" i="2" s="1"/>
  <c r="E160" i="2"/>
  <c r="G160" i="2" s="1"/>
  <c r="E247" i="2"/>
  <c r="G247" i="2" s="1"/>
  <c r="E225" i="2"/>
  <c r="G225" i="2" s="1"/>
  <c r="E149" i="2"/>
  <c r="G149" i="2" s="1"/>
  <c r="E257" i="2"/>
  <c r="G257" i="2" s="1"/>
  <c r="E236" i="2"/>
  <c r="G236" i="2" s="1"/>
  <c r="E192" i="2"/>
  <c r="G192" i="2" s="1"/>
  <c r="E136" i="2"/>
  <c r="G136" i="2" s="1"/>
  <c r="E79" i="2"/>
  <c r="G79" i="2" s="1"/>
  <c r="E169" i="2"/>
  <c r="G169" i="2" s="1"/>
  <c r="E21" i="2"/>
  <c r="G21" i="2" s="1"/>
  <c r="E256" i="2"/>
  <c r="G256" i="2" s="1"/>
  <c r="E89" i="2"/>
  <c r="G89" i="2" s="1"/>
  <c r="G239" i="2"/>
  <c r="G128" i="2"/>
  <c r="G117" i="2"/>
  <c r="G216" i="2"/>
  <c r="G104" i="2"/>
  <c r="G24" i="2"/>
  <c r="G172" i="2"/>
  <c r="G127" i="2"/>
  <c r="G93" i="2"/>
  <c r="E137" i="2"/>
  <c r="G137" i="2" s="1"/>
  <c r="E103" i="2"/>
  <c r="G103" i="2" s="1"/>
  <c r="E57" i="2"/>
  <c r="G57" i="2" s="1"/>
  <c r="E33" i="2"/>
  <c r="G33" i="2" s="1"/>
  <c r="E23" i="2"/>
  <c r="G23" i="2" s="1"/>
  <c r="E45" i="2"/>
  <c r="G45" i="2" s="1"/>
  <c r="E181" i="2"/>
  <c r="G181" i="2" s="1"/>
  <c r="E159" i="2"/>
  <c r="G159" i="2" s="1"/>
  <c r="E125" i="2"/>
  <c r="G125" i="2" s="1"/>
  <c r="E113" i="2"/>
  <c r="G113" i="2" s="1"/>
  <c r="E56" i="2"/>
  <c r="G56" i="2" s="1"/>
  <c r="E32" i="2"/>
  <c r="G32" i="2" s="1"/>
  <c r="E245" i="2"/>
  <c r="G245" i="2" s="1"/>
  <c r="E212" i="2"/>
  <c r="G212" i="2" s="1"/>
  <c r="E201" i="2"/>
  <c r="G201" i="2" s="1"/>
  <c r="E191" i="2"/>
  <c r="G191" i="2" s="1"/>
  <c r="E180" i="2"/>
  <c r="G180" i="2" s="1"/>
  <c r="E135" i="2"/>
  <c r="G135" i="2" s="1"/>
  <c r="E100" i="2"/>
  <c r="G100" i="2" s="1"/>
  <c r="E65" i="2"/>
  <c r="G65" i="2" s="1"/>
  <c r="E55" i="2"/>
  <c r="G55" i="2" s="1"/>
  <c r="E31" i="2"/>
  <c r="G31" i="2" s="1"/>
  <c r="E168" i="2"/>
  <c r="G168" i="2" s="1"/>
  <c r="E157" i="2"/>
  <c r="G157" i="2" s="1"/>
  <c r="E77" i="2"/>
  <c r="G77" i="2" s="1"/>
  <c r="E255" i="2"/>
  <c r="G255" i="2" s="1"/>
  <c r="E221" i="2"/>
  <c r="G221" i="2" s="1"/>
  <c r="E200" i="2"/>
  <c r="G200" i="2" s="1"/>
  <c r="E145" i="2"/>
  <c r="G145" i="2" s="1"/>
  <c r="E88" i="2"/>
  <c r="G88" i="2" s="1"/>
  <c r="E64" i="2"/>
  <c r="G64" i="2" s="1"/>
  <c r="E41" i="2"/>
  <c r="G41" i="2" s="1"/>
  <c r="E5" i="2"/>
  <c r="G5" i="2" s="1"/>
  <c r="E189" i="2"/>
  <c r="G189" i="2" s="1"/>
  <c r="E167" i="2"/>
  <c r="G167" i="2" s="1"/>
  <c r="E156" i="2"/>
  <c r="G156" i="2" s="1"/>
  <c r="E109" i="2"/>
  <c r="G109" i="2" s="1"/>
  <c r="E53" i="2"/>
  <c r="G53" i="2" s="1"/>
  <c r="E29" i="2"/>
  <c r="G29" i="2" s="1"/>
  <c r="E4" i="2"/>
  <c r="G4" i="2" s="1"/>
  <c r="E231" i="2"/>
  <c r="G231" i="2" s="1"/>
  <c r="E220" i="2"/>
  <c r="G220" i="2" s="1"/>
  <c r="E209" i="2"/>
  <c r="G209" i="2" s="1"/>
  <c r="E199" i="2"/>
  <c r="G199" i="2" s="1"/>
  <c r="E177" i="2"/>
  <c r="G177" i="2" s="1"/>
  <c r="E120" i="2"/>
  <c r="G120" i="2" s="1"/>
  <c r="E97" i="2"/>
  <c r="G97" i="2" s="1"/>
  <c r="E87" i="2"/>
  <c r="G87" i="2" s="1"/>
  <c r="E63" i="2"/>
  <c r="G63" i="2" s="1"/>
  <c r="E40" i="2"/>
  <c r="G40" i="2" s="1"/>
  <c r="E3" i="2"/>
  <c r="G3" i="2" s="1"/>
  <c r="E241" i="2"/>
  <c r="G241" i="2" s="1"/>
  <c r="E188" i="2"/>
  <c r="G188" i="2" s="1"/>
  <c r="E208" i="2"/>
  <c r="G208" i="2" s="1"/>
  <c r="E176" i="2"/>
  <c r="G176" i="2" s="1"/>
  <c r="E119" i="2"/>
  <c r="G119" i="2" s="1"/>
  <c r="E96" i="2"/>
  <c r="G96" i="2" s="1"/>
  <c r="E73" i="2"/>
  <c r="G73" i="2" s="1"/>
  <c r="E15" i="2"/>
  <c r="G15" i="2" s="1"/>
  <c r="D261" i="2"/>
  <c r="D245" i="2"/>
  <c r="D229" i="2"/>
  <c r="D213" i="2"/>
  <c r="D197" i="2"/>
  <c r="D181" i="2"/>
  <c r="D165" i="2"/>
  <c r="D149" i="2"/>
  <c r="D133" i="2"/>
  <c r="D117" i="2"/>
  <c r="D101" i="2"/>
  <c r="D85" i="2"/>
  <c r="D69" i="2"/>
  <c r="D53" i="2"/>
  <c r="D37" i="2"/>
  <c r="D21" i="2"/>
  <c r="D260" i="2"/>
  <c r="D244" i="2"/>
  <c r="D228" i="2"/>
  <c r="D212" i="2"/>
  <c r="D196" i="2"/>
  <c r="D180" i="2"/>
  <c r="D164" i="2"/>
  <c r="D148" i="2"/>
  <c r="D132" i="2"/>
  <c r="D116" i="2"/>
  <c r="D100" i="2"/>
  <c r="D84" i="2"/>
  <c r="D68" i="2"/>
  <c r="D52" i="2"/>
  <c r="D36" i="2"/>
  <c r="D20" i="2"/>
  <c r="D5" i="2"/>
  <c r="D234" i="2"/>
  <c r="D202" i="2"/>
  <c r="D170" i="2"/>
  <c r="D138" i="2"/>
  <c r="D106" i="2"/>
  <c r="D74" i="2"/>
  <c r="D42" i="2"/>
  <c r="D249" i="2"/>
  <c r="D217" i="2"/>
  <c r="D185" i="2"/>
  <c r="D153" i="2"/>
  <c r="D121" i="2"/>
  <c r="D89" i="2"/>
  <c r="D57" i="2"/>
  <c r="D25" i="2"/>
  <c r="D3" i="2"/>
  <c r="D248" i="2"/>
  <c r="D232" i="2"/>
  <c r="D216" i="2"/>
  <c r="D200" i="2"/>
  <c r="D184" i="2"/>
  <c r="D168" i="2"/>
  <c r="D152" i="2"/>
  <c r="D136" i="2"/>
  <c r="D120" i="2"/>
  <c r="D104" i="2"/>
  <c r="D88" i="2"/>
  <c r="D72" i="2"/>
  <c r="D56" i="2"/>
  <c r="D40" i="2"/>
  <c r="D24" i="2"/>
  <c r="D263" i="2"/>
  <c r="D247" i="2"/>
  <c r="D231" i="2"/>
  <c r="D215" i="2"/>
  <c r="D199" i="2"/>
  <c r="D183" i="2"/>
  <c r="D167" i="2"/>
  <c r="D151" i="2"/>
  <c r="D135" i="2"/>
  <c r="D119" i="2"/>
  <c r="D103" i="2"/>
  <c r="D87" i="2"/>
  <c r="D71" i="2"/>
  <c r="D55" i="2"/>
  <c r="D39" i="2"/>
  <c r="D23" i="2"/>
  <c r="D250" i="2"/>
  <c r="D218" i="2"/>
  <c r="D186" i="2"/>
  <c r="D154" i="2"/>
  <c r="D122" i="2"/>
  <c r="D90" i="2"/>
  <c r="D58" i="2"/>
  <c r="D26" i="2"/>
  <c r="D233" i="2"/>
  <c r="D201" i="2"/>
  <c r="D169" i="2"/>
  <c r="D137" i="2"/>
  <c r="D105" i="2"/>
  <c r="D73" i="2"/>
  <c r="D41" i="2"/>
  <c r="D262" i="2"/>
  <c r="D246" i="2"/>
  <c r="D230" i="2"/>
  <c r="D214" i="2"/>
  <c r="D198" i="2"/>
  <c r="D182" i="2"/>
  <c r="D166" i="2"/>
  <c r="D150" i="2"/>
  <c r="D134" i="2"/>
  <c r="D118" i="2"/>
  <c r="D102" i="2"/>
  <c r="D86" i="2"/>
  <c r="D70" i="2"/>
  <c r="D54" i="2"/>
  <c r="D38" i="2"/>
  <c r="D22" i="2"/>
</calcChain>
</file>

<file path=xl/sharedStrings.xml><?xml version="1.0" encoding="utf-8"?>
<sst xmlns="http://schemas.openxmlformats.org/spreadsheetml/2006/main" count="28046" uniqueCount="2064">
  <si>
    <t>Input</t>
  </si>
  <si>
    <t>Planned Arrival Rate</t>
  </si>
  <si>
    <t>Unplanned Arrival Rate</t>
  </si>
  <si>
    <t>Cancellation rate</t>
  </si>
  <si>
    <t>Service Rate</t>
  </si>
  <si>
    <t>Time</t>
  </si>
  <si>
    <t>PBIs/Day</t>
  </si>
  <si>
    <t>PBIs</t>
  </si>
  <si>
    <t>Units</t>
  </si>
  <si>
    <t>Metric</t>
  </si>
  <si>
    <t>Stability</t>
  </si>
  <si>
    <t>Curent Value</t>
  </si>
  <si>
    <t>Quality</t>
  </si>
  <si>
    <t>Control</t>
  </si>
  <si>
    <t>Mean</t>
  </si>
  <si>
    <t>Max</t>
  </si>
  <si>
    <t>Min</t>
  </si>
  <si>
    <t>Median</t>
  </si>
  <si>
    <t>Current Value</t>
  </si>
  <si>
    <t>System Size (Backlog &amp; Board)</t>
  </si>
  <si>
    <t>Target Value</t>
  </si>
  <si>
    <t>Time to System Size Zero</t>
  </si>
  <si>
    <t>Current: Arrivals</t>
  </si>
  <si>
    <t>Current: Services</t>
  </si>
  <si>
    <t>Target: Arrivals</t>
  </si>
  <si>
    <t>Target: Services</t>
  </si>
  <si>
    <t>Days</t>
  </si>
  <si>
    <t>Inventory Days</t>
  </si>
  <si>
    <t>days</t>
  </si>
  <si>
    <t>System</t>
  </si>
  <si>
    <t>Duration Analysed (days)</t>
  </si>
  <si>
    <t>Start Date &amp; Time (date)</t>
  </si>
  <si>
    <t>End Date &amp; Time (date)</t>
  </si>
  <si>
    <t>Total PBIs (PBIs)</t>
  </si>
  <si>
    <t>Filtered PBIs (PBIs)</t>
  </si>
  <si>
    <t>Planned Arrivals (PBIs)</t>
  </si>
  <si>
    <t>Unplanned Arrivals (PBIs)</t>
  </si>
  <si>
    <t>Cancelled Arrivals (PBIs)</t>
  </si>
  <si>
    <t>Net Arrivals (PBIs)</t>
  </si>
  <si>
    <t>Services (PBIs)</t>
  </si>
  <si>
    <t>Measured System Size (PBIs)</t>
  </si>
  <si>
    <t>Planned Arrival Rate - alpha (PBIs/day)</t>
  </si>
  <si>
    <t>Unplanned Arrival Rate - epsilon (PBIs/day)</t>
  </si>
  <si>
    <t>Cancelled Rate - gamma (PBIs/day)</t>
  </si>
  <si>
    <t>Service Rate - mu (PBIs/day)</t>
  </si>
  <si>
    <t>Psi</t>
  </si>
  <si>
    <t>Nu</t>
  </si>
  <si>
    <t>Zeta</t>
  </si>
  <si>
    <t>Strategy</t>
  </si>
  <si>
    <t>alpha R^2</t>
  </si>
  <si>
    <t>epsilon R^2</t>
  </si>
  <si>
    <t>gamma R^2</t>
  </si>
  <si>
    <t>mu R^2</t>
  </si>
  <si>
    <t>Date/Time of Analysis</t>
  </si>
  <si>
    <t>Notes</t>
  </si>
  <si>
    <t>AA</t>
  </si>
  <si>
    <t>Scale-up</t>
  </si>
  <si>
    <t>AAH</t>
  </si>
  <si>
    <t>AAPRFE</t>
  </si>
  <si>
    <t>ACA</t>
  </si>
  <si>
    <t>ACM</t>
  </si>
  <si>
    <t>AEROGEAR</t>
  </si>
  <si>
    <t>Catch-up</t>
  </si>
  <si>
    <t>AESH</t>
  </si>
  <si>
    <t>AF</t>
  </si>
  <si>
    <t>AG</t>
  </si>
  <si>
    <t>AGENT</t>
  </si>
  <si>
    <t>AMQDOC</t>
  </si>
  <si>
    <t>ANA</t>
  </si>
  <si>
    <t>API</t>
  </si>
  <si>
    <t>APIMAN</t>
  </si>
  <si>
    <t>APPAI</t>
  </si>
  <si>
    <t>APPSVC</t>
  </si>
  <si>
    <t>ARQ</t>
  </si>
  <si>
    <t>AUTH</t>
  </si>
  <si>
    <t>BUILD</t>
  </si>
  <si>
    <t>BXMSDOC</t>
  </si>
  <si>
    <t>BYTEMAN</t>
  </si>
  <si>
    <t>CCO</t>
  </si>
  <si>
    <t>CDI</t>
  </si>
  <si>
    <t>Start-up</t>
  </si>
  <si>
    <t>CDITCK</t>
  </si>
  <si>
    <t>CEQ</t>
  </si>
  <si>
    <t>CFE</t>
  </si>
  <si>
    <t>CGW</t>
  </si>
  <si>
    <t>CHE</t>
  </si>
  <si>
    <t>CLAIRDEV</t>
  </si>
  <si>
    <t>CLID</t>
  </si>
  <si>
    <t>CLOUD</t>
  </si>
  <si>
    <t>CM</t>
  </si>
  <si>
    <t>CMCS</t>
  </si>
  <si>
    <t>CMLK</t>
  </si>
  <si>
    <t>Plan-up</t>
  </si>
  <si>
    <t>CMP</t>
  </si>
  <si>
    <t>CMTOOL</t>
  </si>
  <si>
    <t>CNRDOC</t>
  </si>
  <si>
    <t>CNV</t>
  </si>
  <si>
    <t>COCKPIT</t>
  </si>
  <si>
    <t>COMPOSER</t>
  </si>
  <si>
    <t>CONSOLE</t>
  </si>
  <si>
    <t>COO</t>
  </si>
  <si>
    <t>CORS</t>
  </si>
  <si>
    <t>COST</t>
  </si>
  <si>
    <t>COS</t>
  </si>
  <si>
    <t>CPE</t>
  </si>
  <si>
    <t>CRW</t>
  </si>
  <si>
    <t>CSB</t>
  </si>
  <si>
    <t>CS</t>
  </si>
  <si>
    <t>DBAAS</t>
  </si>
  <si>
    <t>DBZ</t>
  </si>
  <si>
    <t>DESIGN</t>
  </si>
  <si>
    <t>DIRSRV</t>
  </si>
  <si>
    <t>DMR</t>
  </si>
  <si>
    <t>DROOLS</t>
  </si>
  <si>
    <t>EAPDOC</t>
  </si>
  <si>
    <t>EJBCLIENT</t>
  </si>
  <si>
    <t>EJBTHREE</t>
  </si>
  <si>
    <t>ELYEE</t>
  </si>
  <si>
    <t>ELYWEB</t>
  </si>
  <si>
    <t>ELY</t>
  </si>
  <si>
    <t>ENTESB</t>
  </si>
  <si>
    <t>ENTMQBR</t>
  </si>
  <si>
    <t>ENTMQCL</t>
  </si>
  <si>
    <t>ENTMQIC</t>
  </si>
  <si>
    <t>ENTMQMAAS</t>
  </si>
  <si>
    <t>ENTMQST</t>
  </si>
  <si>
    <t>ENTMQ</t>
  </si>
  <si>
    <t>ENTSBT</t>
  </si>
  <si>
    <t>ENTVTX</t>
  </si>
  <si>
    <t>ETCD</t>
  </si>
  <si>
    <t>FAI</t>
  </si>
  <si>
    <t>FDP</t>
  </si>
  <si>
    <t>FLPATH</t>
  </si>
  <si>
    <t>FORGE</t>
  </si>
  <si>
    <t>FUSEDOC</t>
  </si>
  <si>
    <t>FUSETOOLS</t>
  </si>
  <si>
    <t>GITOPS</t>
  </si>
  <si>
    <t>GRPA</t>
  </si>
  <si>
    <t>HAL</t>
  </si>
  <si>
    <t>HAWKULAR</t>
  </si>
  <si>
    <t>HAWNG</t>
  </si>
  <si>
    <t>HCCDDF</t>
  </si>
  <si>
    <t>HCIDOCS</t>
  </si>
  <si>
    <t>HELM</t>
  </si>
  <si>
    <t>HIVE</t>
  </si>
  <si>
    <t>HMS</t>
  </si>
  <si>
    <t>HOSTEDCP</t>
  </si>
  <si>
    <t>HRCPP</t>
  </si>
  <si>
    <t>INSTALLER</t>
  </si>
  <si>
    <t>IR</t>
  </si>
  <si>
    <t>ISPN</t>
  </si>
  <si>
    <t>JANDEX</t>
  </si>
  <si>
    <t>JBAS</t>
  </si>
  <si>
    <t>JBCS</t>
  </si>
  <si>
    <t>JBDS</t>
  </si>
  <si>
    <t>JBEAP</t>
  </si>
  <si>
    <t>JBEE</t>
  </si>
  <si>
    <t>JBERET</t>
  </si>
  <si>
    <t>JBIDE</t>
  </si>
  <si>
    <t>JBJCA</t>
  </si>
  <si>
    <t>JBLOGGING</t>
  </si>
  <si>
    <t>JBMAR</t>
  </si>
  <si>
    <t>JBMETA</t>
  </si>
  <si>
    <t>JBNAME</t>
  </si>
  <si>
    <t>JBPAPP</t>
  </si>
  <si>
    <t>JBPM</t>
  </si>
  <si>
    <t>JBTM</t>
  </si>
  <si>
    <t>JBVFS</t>
  </si>
  <si>
    <t>JBWS</t>
  </si>
  <si>
    <t>JDF</t>
  </si>
  <si>
    <t>JDG</t>
  </si>
  <si>
    <t>JGRP</t>
  </si>
  <si>
    <t>JKNS</t>
  </si>
  <si>
    <t>JWS</t>
  </si>
  <si>
    <t>KATA</t>
  </si>
  <si>
    <t>KFLUXUI</t>
  </si>
  <si>
    <t>KIECLOUD</t>
  </si>
  <si>
    <t>KOGITO</t>
  </si>
  <si>
    <t>LOGMGR</t>
  </si>
  <si>
    <t>LOG</t>
  </si>
  <si>
    <t>MAISTRA</t>
  </si>
  <si>
    <t>MCO</t>
  </si>
  <si>
    <t>MDC</t>
  </si>
  <si>
    <t>MGDAPI</t>
  </si>
  <si>
    <t>MGDOBR</t>
  </si>
  <si>
    <t>MGDSR</t>
  </si>
  <si>
    <t>MGDSTRM</t>
  </si>
  <si>
    <t>MGDX</t>
  </si>
  <si>
    <t>MIG</t>
  </si>
  <si>
    <t>MODCLUSTER</t>
  </si>
  <si>
    <t>MODE</t>
  </si>
  <si>
    <t>MODULES</t>
  </si>
  <si>
    <t>MON</t>
  </si>
  <si>
    <t>MR</t>
  </si>
  <si>
    <t>MSC</t>
  </si>
  <si>
    <t>MTA</t>
  </si>
  <si>
    <t>MTV</t>
  </si>
  <si>
    <t>MULTIARCH</t>
  </si>
  <si>
    <t>NE</t>
  </si>
  <si>
    <t>NETOBSERV</t>
  </si>
  <si>
    <t>NEXUS</t>
  </si>
  <si>
    <t>NHE</t>
  </si>
  <si>
    <t>NP</t>
  </si>
  <si>
    <t>OADP</t>
  </si>
  <si>
    <t>OBSDA</t>
  </si>
  <si>
    <t>OBSDOCS</t>
  </si>
  <si>
    <t>OCMUI</t>
  </si>
  <si>
    <t>OCPBUGS</t>
  </si>
  <si>
    <t>OCPBUILD</t>
  </si>
  <si>
    <t>OCPCLOUD</t>
  </si>
  <si>
    <t>OCPNODE</t>
  </si>
  <si>
    <t>OCPPLAN</t>
  </si>
  <si>
    <t>OCPSTRAT</t>
  </si>
  <si>
    <t>ODC</t>
  </si>
  <si>
    <t>ODH</t>
  </si>
  <si>
    <t>OKD</t>
  </si>
  <si>
    <t>OPCT</t>
  </si>
  <si>
    <t>OPECO</t>
  </si>
  <si>
    <t>OPENJDK</t>
  </si>
  <si>
    <t>OPNET</t>
  </si>
  <si>
    <t>OPRUN</t>
  </si>
  <si>
    <t>ORG</t>
  </si>
  <si>
    <t>OSASINFRA</t>
  </si>
  <si>
    <t>OSJC</t>
  </si>
  <si>
    <t>OSPK8</t>
  </si>
  <si>
    <t>OSPRH</t>
  </si>
  <si>
    <t>OSSM</t>
  </si>
  <si>
    <t>OTA</t>
  </si>
  <si>
    <t>OU</t>
  </si>
  <si>
    <t>PD</t>
  </si>
  <si>
    <t>PLANNER</t>
  </si>
  <si>
    <t>PLINK</t>
  </si>
  <si>
    <t>PODAUTO</t>
  </si>
  <si>
    <t>PROJQUAY</t>
  </si>
  <si>
    <t>PSAP</t>
  </si>
  <si>
    <t>PTL</t>
  </si>
  <si>
    <t>QDOCS</t>
  </si>
  <si>
    <t>QUARKUS</t>
  </si>
  <si>
    <t>RAT</t>
  </si>
  <si>
    <t>RDO</t>
  </si>
  <si>
    <t>REMJMX</t>
  </si>
  <si>
    <t>RESTEASY</t>
  </si>
  <si>
    <t>RFE</t>
  </si>
  <si>
    <t>RHBK</t>
  </si>
  <si>
    <t>RHBOP</t>
  </si>
  <si>
    <t>RHBPMS</t>
  </si>
  <si>
    <t>RHCLOUD</t>
  </si>
  <si>
    <t>RHDEVDOCS</t>
  </si>
  <si>
    <t>RHDM</t>
  </si>
  <si>
    <t>RHELC</t>
  </si>
  <si>
    <t>RHELDOCS</t>
  </si>
  <si>
    <t>RHEL</t>
  </si>
  <si>
    <t>RHIDP</t>
  </si>
  <si>
    <t>RHINENG</t>
  </si>
  <si>
    <t>RHODS</t>
  </si>
  <si>
    <t>RHPAM</t>
  </si>
  <si>
    <t>RHSSO</t>
  </si>
  <si>
    <t>RUN</t>
  </si>
  <si>
    <t>SAT</t>
  </si>
  <si>
    <t>SBXBUG</t>
  </si>
  <si>
    <t>SB</t>
  </si>
  <si>
    <t>SDN</t>
  </si>
  <si>
    <t>SDSTRAT</t>
  </si>
  <si>
    <t>SECDATA</t>
  </si>
  <si>
    <t>SECURITY</t>
  </si>
  <si>
    <t>SHRINKRES</t>
  </si>
  <si>
    <t>SHRINKWRAP</t>
  </si>
  <si>
    <t>SKUPPER</t>
  </si>
  <si>
    <t>SO</t>
  </si>
  <si>
    <t>SPLAT</t>
  </si>
  <si>
    <t>SRVKP</t>
  </si>
  <si>
    <t>SRVLOGIC</t>
  </si>
  <si>
    <t>SSLNTV</t>
  </si>
  <si>
    <t>STOR</t>
  </si>
  <si>
    <t>SWATCH</t>
  </si>
  <si>
    <t>SWSQE</t>
  </si>
  <si>
    <t>TACKLE</t>
  </si>
  <si>
    <t>TEIIDDES</t>
  </si>
  <si>
    <t>TEIID</t>
  </si>
  <si>
    <t>TEST</t>
  </si>
  <si>
    <t>THREESCALE</t>
  </si>
  <si>
    <t>TRACING</t>
  </si>
  <si>
    <t>TRT</t>
  </si>
  <si>
    <t>UNDERTOW</t>
  </si>
  <si>
    <t>USHIFT</t>
  </si>
  <si>
    <t>WEJBHTTP</t>
  </si>
  <si>
    <t>WELD</t>
  </si>
  <si>
    <t>WFARQ</t>
  </si>
  <si>
    <t>WFCC</t>
  </si>
  <si>
    <t>WFCOM</t>
  </si>
  <si>
    <t>WFCORE</t>
  </si>
  <si>
    <t>WFDISC</t>
  </si>
  <si>
    <t>WFLY</t>
  </si>
  <si>
    <t>WFMP</t>
  </si>
  <si>
    <t>WFNC</t>
  </si>
  <si>
    <t>WFSSL</t>
  </si>
  <si>
    <t>WFTC</t>
  </si>
  <si>
    <t>WFWIP</t>
  </si>
  <si>
    <t>WINC</t>
  </si>
  <si>
    <t>AS7</t>
  </si>
  <si>
    <t>REM3</t>
  </si>
  <si>
    <t>WINDUPRULE</t>
  </si>
  <si>
    <t>WINDUP</t>
  </si>
  <si>
    <t>WRKLDS</t>
  </si>
  <si>
    <t>WTO</t>
  </si>
  <si>
    <t>XNIO</t>
  </si>
  <si>
    <t>Mode</t>
  </si>
  <si>
    <t>Legend</t>
  </si>
  <si>
    <t>Output</t>
  </si>
  <si>
    <t>First Quartile</t>
  </si>
  <si>
    <t>Third Quartile</t>
  </si>
  <si>
    <t>All</t>
  </si>
  <si>
    <t>Last100</t>
  </si>
  <si>
    <t>Group</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</si>
  <si>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</si>
  <si>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</si>
  <si>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</si>
  <si>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</si>
  <si>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</si>
  <si>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</si>
  <si>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</si>
  <si>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</si>
  <si>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</si>
  <si>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</si>
  <si>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</si>
  <si>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</si>
  <si>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</si>
  <si>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</si>
  <si>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</si>
  <si>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</si>
  <si>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</si>
  <si>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</si>
  <si>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</si>
  <si>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</si>
  <si>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</si>
  <si>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</si>
  <si>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</si>
  <si>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</si>
  <si>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</si>
  <si>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</si>
  <si>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</si>
  <si>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</si>
  <si>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</si>
  <si>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</si>
  <si>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</si>
  <si>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</si>
  <si>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</si>
  <si>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</si>
  <si>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</si>
  <si>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</si>
  <si>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</si>
  <si>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</si>
  <si>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</si>
  <si>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</si>
  <si>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</si>
  <si>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</si>
  <si>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</si>
  <si>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</si>
  <si>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</si>
  <si>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</si>
  <si>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</si>
  <si>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</si>
  <si>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</si>
  <si>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</si>
  <si>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</si>
  <si>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</si>
  <si>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</si>
  <si>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</si>
  <si>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</si>
  <si>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</si>
  <si>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</si>
  <si>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</si>
  <si>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</si>
  <si>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</si>
  <si>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</si>
  <si>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</si>
  <si>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</si>
  <si>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</si>
  <si>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</si>
  <si>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</si>
  <si>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</si>
  <si>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</si>
  <si>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</si>
  <si>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</si>
  <si>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</si>
  <si>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</si>
  <si>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</si>
  <si>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</si>
  <si>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</si>
  <si>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</si>
  <si>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</si>
  <si>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</si>
  <si>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</si>
  <si>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</si>
  <si>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</si>
  <si>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</si>
  <si>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</si>
  <si>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</si>
  <si>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</si>
  <si>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</si>
  <si>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</si>
  <si>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</si>
  <si>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</si>
  <si>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</si>
  <si>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</si>
  <si>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</si>
  <si>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</si>
  <si>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</si>
  <si>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</si>
  <si>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</si>
  <si>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</si>
  <si>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</si>
  <si>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</si>
  <si>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</si>
  <si>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</si>
  <si>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</si>
  <si>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</si>
  <si>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</si>
  <si>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</si>
  <si>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</si>
  <si>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</si>
  <si>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</si>
  <si>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</si>
  <si>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</si>
  <si>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</si>
  <si>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</si>
  <si>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</si>
  <si>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</si>
  <si>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</si>
  <si>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</si>
  <si>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</si>
  <si>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</si>
  <si>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</si>
  <si>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</si>
  <si>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</si>
  <si>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</si>
  <si>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</si>
  <si>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</si>
  <si>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</si>
  <si>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</si>
  <si>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</si>
  <si>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</si>
  <si>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</si>
  <si>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</si>
  <si>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</si>
  <si>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</si>
  <si>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</si>
  <si>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</si>
  <si>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</si>
  <si>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</si>
  <si>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</si>
  <si>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</si>
  <si>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</si>
  <si>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</si>
  <si>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</si>
  <si>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</si>
  <si>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</si>
  <si>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</si>
  <si>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</si>
  <si>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</si>
  <si>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</si>
  <si>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</si>
  <si>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</si>
  <si>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</si>
  <si>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</si>
  <si>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</si>
  <si>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</si>
  <si>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</si>
  <si>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</si>
  <si>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</si>
  <si>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</si>
  <si>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</si>
  <si>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</si>
  <si>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</si>
  <si>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</si>
  <si>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</si>
  <si>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</si>
  <si>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</si>
  <si>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</si>
  <si>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</si>
  <si>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</si>
  <si>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</si>
  <si>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</si>
  <si>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</si>
  <si>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</si>
  <si>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</si>
  <si>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</si>
  <si>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</si>
  <si>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</si>
  <si>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</si>
  <si>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</si>
  <si>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</si>
  <si>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</si>
  <si>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</si>
  <si>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</si>
  <si>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</si>
  <si>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</si>
  <si>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</si>
  <si>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</si>
  <si>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</si>
  <si>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</si>
  <si>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</si>
  <si>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</si>
  <si>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</si>
  <si>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</si>
  <si>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</si>
  <si>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</si>
  <si>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</si>
  <si>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</si>
  <si>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</si>
  <si>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</si>
  <si>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</si>
  <si>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</si>
  <si>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</si>
  <si>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</si>
  <si>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</si>
  <si>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</si>
  <si>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</si>
  <si>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</si>
  <si>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</si>
  <si>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</si>
  <si>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</si>
  <si>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</si>
  <si>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</si>
  <si>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</si>
  <si>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</si>
  <si>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</si>
  <si>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</si>
  <si>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</si>
  <si>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</si>
  <si>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</si>
  <si>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</si>
  <si>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</si>
  <si>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</si>
  <si>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</si>
  <si>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</si>
  <si>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</si>
  <si>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</si>
  <si>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</si>
  <si>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</si>
  <si>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</si>
  <si>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</si>
  <si>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</si>
  <si>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</si>
  <si>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</si>
  <si>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</si>
  <si>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</si>
  <si>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</si>
  <si>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</si>
  <si>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</si>
  <si>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</si>
  <si>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</si>
  <si>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</si>
  <si>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</si>
  <si>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</si>
  <si>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</si>
  <si>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</si>
  <si>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</si>
  <si>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</si>
  <si>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</si>
  <si>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</si>
  <si>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</si>
  <si>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</si>
  <si>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</si>
  <si>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</si>
  <si>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</si>
  <si>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</si>
  <si>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</si>
  <si>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</si>
  <si>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</si>
  <si>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</si>
  <si>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</si>
  <si>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</si>
  <si>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</si>
  <si>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</si>
  <si>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</si>
  <si>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</si>
  <si>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</si>
  <si>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</si>
  <si>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</si>
  <si>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</si>
  <si>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</si>
  <si>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</si>
  <si>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</si>
  <si>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</si>
  <si>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</si>
  <si>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</si>
  <si>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</si>
  <si>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</si>
  <si>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</si>
  <si>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</si>
  <si>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</si>
  <si>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</si>
  <si>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</si>
  <si>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</si>
  <si>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</si>
  <si>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</si>
  <si>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</si>
  <si>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</si>
  <si>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</si>
  <si>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</si>
  <si>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</si>
  <si>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</si>
  <si>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</si>
  <si>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</si>
  <si>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</si>
  <si>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</si>
  <si>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</si>
  <si>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</si>
  <si>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</si>
  <si>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</si>
  <si>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</si>
  <si>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</si>
  <si>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</si>
  <si>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</si>
  <si>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</si>
  <si>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</si>
  <si>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</si>
  <si>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</si>
  <si>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</si>
  <si>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</si>
  <si>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</si>
  <si>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</si>
  <si>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</si>
  <si>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</si>
  <si>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</si>
  <si>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</si>
  <si>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</si>
  <si>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</si>
  <si>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</si>
  <si>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</si>
  <si>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</si>
  <si>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</si>
  <si>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</si>
  <si>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</si>
  <si>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</si>
  <si>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</si>
  <si>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</si>
  <si>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</si>
  <si>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</si>
  <si>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</si>
  <si>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</si>
  <si>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</si>
  <si>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</si>
  <si>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</si>
  <si>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</si>
  <si>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</si>
  <si>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</si>
  <si>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</si>
  <si>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</si>
  <si>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</si>
  <si>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</si>
  <si>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</si>
  <si>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</si>
  <si>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</si>
  <si>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</si>
  <si>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</si>
  <si>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</si>
  <si>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</si>
  <si>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</si>
  <si>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</si>
  <si>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</si>
  <si>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</si>
  <si>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</si>
  <si>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</si>
  <si>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</si>
  <si>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</si>
  <si>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</si>
  <si>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</si>
  <si>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</si>
  <si>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</si>
  <si>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</si>
  <si>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</si>
  <si>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</si>
  <si>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</si>
  <si>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</si>
  <si>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</si>
  <si>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</si>
  <si>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</si>
  <si>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</si>
  <si>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</si>
  <si>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</si>
  <si>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</si>
  <si>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</si>
  <si>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</si>
  <si>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</si>
  <si>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</si>
  <si>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</si>
  <si>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</si>
  <si>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</si>
  <si>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</si>
  <si>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</si>
  <si>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</si>
  <si>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</si>
  <si>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</si>
  <si>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</si>
  <si>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</si>
  <si>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</si>
  <si>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</si>
  <si>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</si>
  <si>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</si>
  <si>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</si>
  <si>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</si>
  <si>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</si>
  <si>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</si>
  <si>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</si>
  <si>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</si>
  <si>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</si>
  <si>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</si>
  <si>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</si>
  <si>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</si>
  <si>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</si>
  <si>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</si>
  <si>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</si>
  <si>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</si>
  <si>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</si>
  <si>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</si>
  <si>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</si>
  <si>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</si>
  <si>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</si>
  <si>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</si>
  <si>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</si>
  <si>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</si>
  <si>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</si>
  <si>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</si>
  <si>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</si>
  <si>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</si>
  <si>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</si>
  <si>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</si>
  <si>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</si>
  <si>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</si>
  <si>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</si>
  <si>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</si>
  <si>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</si>
  <si>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</si>
  <si>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</si>
  <si>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</si>
  <si>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</si>
  <si>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</si>
  <si>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</si>
  <si>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</si>
  <si>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</si>
  <si>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</si>
  <si>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</si>
  <si>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</si>
  <si>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</si>
  <si>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</si>
  <si>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</si>
  <si>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</si>
  <si>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</si>
  <si>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</si>
  <si>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</si>
  <si>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</si>
  <si>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</si>
  <si>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</si>
  <si>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</si>
  <si>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</si>
  <si>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</si>
  <si>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</si>
  <si>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</si>
  <si>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</si>
  <si>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</si>
  <si>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</si>
  <si>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</si>
  <si>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</si>
  <si>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</si>
  <si>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</si>
  <si>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</si>
  <si>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</si>
  <si>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</si>
  <si>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</si>
  <si>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</si>
  <si>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</si>
  <si>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</si>
  <si>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</si>
  <si>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</si>
  <si>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</si>
  <si>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</si>
  <si>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</si>
  <si>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</si>
  <si>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</si>
  <si>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</si>
  <si>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</si>
  <si>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</si>
  <si>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</si>
  <si>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</si>
  <si>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</si>
  <si>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</si>
  <si>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</si>
  <si>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</si>
  <si>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</si>
  <si>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</si>
  <si>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</si>
  <si>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</si>
  <si>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</si>
  <si>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</si>
  <si>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</si>
  <si>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</si>
  <si>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</si>
  <si>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</si>
  <si>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</si>
  <si>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</si>
  <si>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</si>
  <si>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</si>
  <si>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</si>
  <si>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</si>
  <si>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</si>
  <si>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</si>
  <si>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</si>
  <si>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</si>
  <si>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</si>
  <si>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</si>
  <si>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</si>
  <si>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</si>
  <si>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</si>
  <si>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</si>
  <si>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</si>
  <si>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</si>
  <si>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</si>
  <si>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</si>
  <si>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</si>
  <si>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</si>
  <si>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</si>
  <si>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</si>
  <si>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</si>
  <si>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</si>
  <si>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</si>
  <si>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How to Apply These Terms to Your New Programs</t>
  </si>
  <si>
    <t xml:space="preserve">  If you develop a new program, and you want it to be of the greatest</t>
  </si>
  <si>
    <t>possible use to the public, the best way to achieve this is to make it</t>
  </si>
  <si>
    <t>free software which everyone can redistribute and change under these terms.</t>
  </si>
  <si>
    <t xml:space="preserve">  To do so, attach the following notices to the program.  It is safest</t>
  </si>
  <si>
    <t>to attach them to the start of each source file to most effectively</t>
  </si>
  <si>
    <t>state the exclusion of warranty; and each file should have at least</t>
  </si>
  <si>
    <t>the "copyright" line and a pointer to where the full notice is found.</t>
  </si>
  <si>
    <t xml:space="preserve">    &lt;one line to give the program's name and a brief idea of what it does.&gt;</t>
  </si>
  <si>
    <t xml:space="preserve">    Copyright (C) &lt;year&gt;  &lt;name of author&gt;</t>
  </si>
  <si>
    <t xml:space="preserve">    This program is free software: you can redistribute it and/or modify</t>
  </si>
  <si>
    <t xml:space="preserve">    it under the terms of the GNU General Public License as published by</t>
  </si>
  <si>
    <t xml:space="preserve">    the Free Software Foundation, either version 3 of the License, or</t>
  </si>
  <si>
    <t xml:space="preserve">    (at your option) any later version.</t>
  </si>
  <si>
    <t xml:space="preserve">    This program is distributed in the hope that it will be useful,</t>
  </si>
  <si>
    <t xml:space="preserve">    but WITHOUT ANY WARRANTY; without even the implied warranty of</t>
  </si>
  <si>
    <t xml:space="preserve">    MERCHANTABILITY or FITNESS FOR A PARTICULAR PURPOSE.  See the</t>
  </si>
  <si>
    <t xml:space="preserve">    GNU General Public License for more details.</t>
  </si>
  <si>
    <t xml:space="preserve">    You should have received a copy of the GNU General Public License</t>
  </si>
  <si>
    <t xml:space="preserve">    along with this program.  If not, see &lt;https://www.gnu.org/licenses/&gt;.</t>
  </si>
  <si>
    <t>Also add information on how to contact you by electronic and paper mail.</t>
  </si>
  <si>
    <t xml:space="preserve">  If the program does terminal interaction, make it output a short</t>
  </si>
  <si>
    <t>notice like this when it starts in an interactive mode:</t>
  </si>
  <si>
    <t xml:space="preserve">    &lt;program&gt;  Copyright (C) &lt;year&gt;  &lt;name of author&gt;</t>
  </si>
  <si>
    <t xml:space="preserve">    This program comes with ABSOLUTELY NO WARRANTY; for details type `show w'.</t>
  </si>
  <si>
    <t xml:space="preserve">    This is free software, and you are welcome to redistribute it</t>
  </si>
  <si>
    <t xml:space="preserve">    under certain conditions; type `show c' for details.</t>
  </si>
  <si>
    <t>The hypothetical commands `show w' and `show c' should show the appropriate</t>
  </si>
  <si>
    <t>parts of the General Public License.  Of course, your program's commands</t>
  </si>
  <si>
    <t>might be different; for a GUI interface, you would use an "about box".</t>
  </si>
  <si>
    <t xml:space="preserve">  You should also get your employer (if you work as a programmer) or school,</t>
  </si>
  <si>
    <t>if any, to sign a "copyright disclaimer" for the program, if necessary.</t>
  </si>
  <si>
    <t>For more information on this, and how to apply and follow the GNU GPL, see</t>
  </si>
  <si>
    <t>&lt;https://www.gnu.org/licenses/&gt;.</t>
  </si>
  <si>
    <t xml:space="preserve">  The GNU General Public License does not permit incorporating your program</t>
  </si>
  <si>
    <t>into proprietary programs.  If your program is a subroutine library, you</t>
  </si>
  <si>
    <t>may consider it more useful to permit linking proprietary applications with</t>
  </si>
  <si>
    <t>the library.  If this is what you want to do, use the GNU Lesser General</t>
  </si>
  <si>
    <t>Public License instead of this License.  But first, please read</t>
  </si>
  <si>
    <t>&lt;https://www.gnu.org/licenses/why-not-lgpl.html&gt;.</t>
  </si>
  <si>
    <t xml:space="preserve">The Workiac Ready Reckoner is a tool to help Engineering Managers allocate resources (people and machinery) more effectively to minimise waste and maximise throughput. Unlike previous systems that assume systems are stable, Workiac looks at both supply and demand of work recorded in a work tracking tool (for example Jira) to help determine the best course of action. A benchmark of three non-dimensional numbers helps to compare any system against hundreds of others for Stability, Quality and Control.  </t>
  </si>
  <si>
    <t>Purpose:</t>
  </si>
  <si>
    <t>V1.0</t>
  </si>
  <si>
    <t>Workiac Ready Reckoner</t>
  </si>
  <si>
    <t>Red Hat Public data extracted Sep-Dec 2024. Run 25 Feb 2025</t>
  </si>
  <si>
    <t xml:space="preserve"> </t>
  </si>
  <si>
    <t>N/A</t>
  </si>
  <si>
    <t>VIRTSTRAT</t>
  </si>
  <si>
    <t>NaN</t>
  </si>
  <si>
    <t>Indeterminate</t>
  </si>
  <si>
    <t>WAGB</t>
  </si>
  <si>
    <t>What is Workiac?</t>
  </si>
  <si>
    <t>Who is it for?</t>
  </si>
  <si>
    <r>
      <t>Workiac takes input csv files from a work tracking tool (for example Jira / ADO) and using a set of scripts extracts data for comparison. The Workiac Ready Reckoner takes some of this data to use calculate the arrival and service rates and the Stability Metric, The Quality Metric and the Control Metric and compare these against a benchmark of other systems to understand the existing sytem and make predicitions for it's performance in future.
The</t>
    </r>
    <r>
      <rPr>
        <b/>
        <sz val="11"/>
        <color theme="1"/>
        <rFont val="Aptos Narrow"/>
        <family val="2"/>
        <scheme val="minor"/>
      </rPr>
      <t xml:space="preserve"> </t>
    </r>
    <r>
      <rPr>
        <i/>
        <sz val="11"/>
        <color theme="1"/>
        <rFont val="Aptos Narrow"/>
        <family val="2"/>
        <scheme val="minor"/>
      </rPr>
      <t>Stability Metric</t>
    </r>
    <r>
      <rPr>
        <sz val="11"/>
        <color theme="1"/>
        <rFont val="Aptos Narrow"/>
        <family val="2"/>
        <scheme val="minor"/>
      </rPr>
      <t xml:space="preserve"> is a ration of the average rate work is marked as Done in a system divided by the average rate work arrives into that system. The average arrival rate is the average rate planned work arrives plus the averate rate unplanned work arrives minus the average rate work is cancelled. A Stability Metric between 0 and 1 indicates the system is unstable. A Stability Metric greater than 1 indicates the system is stable. A Stability Metric less than 0 indicates a high cancellation rate \  
The </t>
    </r>
    <r>
      <rPr>
        <i/>
        <sz val="11"/>
        <color theme="1"/>
        <rFont val="Aptos Narrow"/>
        <family val="2"/>
        <scheme val="minor"/>
      </rPr>
      <t>Quality Metric</t>
    </r>
    <r>
      <rPr>
        <sz val="11"/>
        <color theme="1"/>
        <rFont val="Aptos Narrow"/>
        <family val="2"/>
        <scheme val="minor"/>
      </rPr>
      <t xml:space="preserve"> is a ration of the average rate planned work arrives in a system divided by the sum of the average planned work rate plus the average unplanned work rate. A quality metric of 1 means the system handles only planned work. A quality metric of 0 means the system handles only unplanned work. 
The </t>
    </r>
    <r>
      <rPr>
        <i/>
        <sz val="11"/>
        <color theme="1"/>
        <rFont val="Aptos Narrow"/>
        <family val="2"/>
        <scheme val="minor"/>
      </rPr>
      <t>Control Metric</t>
    </r>
    <r>
      <rPr>
        <sz val="11"/>
        <color theme="1"/>
        <rFont val="Aptos Narrow"/>
        <family val="2"/>
        <scheme val="minor"/>
      </rPr>
      <t xml:space="preserve"> is a ration of the average arrival rate divided by the sum of the average planned rate and the average unplanned rate. The control metric shows the fraction of work that is rejected / cancelled. A control metric of 1 means no work is cancelled while a value less than 1 suggests that some cancellation is happening.
The </t>
    </r>
    <r>
      <rPr>
        <i/>
        <sz val="11"/>
        <color theme="1"/>
        <rFont val="Aptos Narrow"/>
        <family val="2"/>
        <scheme val="minor"/>
      </rPr>
      <t xml:space="preserve">Inventory Days </t>
    </r>
    <r>
      <rPr>
        <sz val="11"/>
        <color theme="1"/>
        <rFont val="Aptos Narrow"/>
        <family val="2"/>
        <scheme val="minor"/>
      </rPr>
      <t xml:space="preserve"> is a ration of the current system size divided by average service rate. It shows the number of days of inventory remaining if no additional work arrived. A low number of inventory days 
The Workiac Ready Reckoner takes 5 inputs to calculate the four metrics and generate  system predictions. The inputs are:
- Average Planned Arrival Rate
- Average Unplanned Arrival Rate
- Average Cancellation Rate
- Average Service Rate
- Current system Size.
These data can be extracted from standard system information by plotting a data fit line through cumulative flow graphs. Alternatively a set of scripts exist to extract this data. They are here: https://github.com/zerob000/workiac </t>
    </r>
  </si>
  <si>
    <t>Workiac is for people responsible for coordinating and managing systems of work. It originated by studying the work performed by Agile software development teams but isn’t limited to this. Any work that forms a queue of tasks to be performed should be analyzable.</t>
  </si>
  <si>
    <t>When to use it?</t>
  </si>
  <si>
    <t>The Ready Reckoner can be used to analyze a system, to determine its current performance and compare against hundreds of other systems . It can also be used to determine if the system is stable and, if not, what possible steps would be required to stabilise it. Finally, for stable systems it can help predict, based on historic data the answer to the question, "when will we be done?"</t>
  </si>
  <si>
    <t>The source code and examples are available at https://github.com/zerob000/workiac</t>
  </si>
  <si>
    <t>Where can I find more information / assets?</t>
  </si>
  <si>
    <t>How do I get started?</t>
  </si>
  <si>
    <r>
      <t xml:space="preserve">1. Gather the following information for your system:
- Average Planned Arrival Rate
- Average Unplanned Arrival Rate
- Average Cancellation Rate
- Average Service Rate
- Current system Size.
2. In the </t>
    </r>
    <r>
      <rPr>
        <i/>
        <sz val="11"/>
        <color theme="1"/>
        <rFont val="Aptos Narrow"/>
        <family val="2"/>
        <scheme val="minor"/>
      </rPr>
      <t>Inputs</t>
    </r>
    <r>
      <rPr>
        <sz val="11"/>
        <color theme="1"/>
        <rFont val="Aptos Narrow"/>
        <family val="2"/>
        <scheme val="minor"/>
      </rPr>
      <t xml:space="preserve"> tab, in the </t>
    </r>
    <r>
      <rPr>
        <i/>
        <sz val="11"/>
        <color theme="1"/>
        <rFont val="Aptos Narrow"/>
        <family val="2"/>
        <scheme val="minor"/>
      </rPr>
      <t>Current Values</t>
    </r>
    <r>
      <rPr>
        <sz val="11"/>
        <color theme="1"/>
        <rFont val="Aptos Narrow"/>
        <family val="2"/>
        <scheme val="minor"/>
      </rPr>
      <t xml:space="preserve"> section enter the current information.
3. In the Inputs tab, in the Target Values section enter target information.
The metrics and charts update entirely.</t>
    </r>
  </si>
  <si>
    <t>A</t>
  </si>
  <si>
    <t>AB</t>
  </si>
  <si>
    <t>AC</t>
  </si>
  <si>
    <t>AD</t>
  </si>
  <si>
    <t>AE</t>
  </si>
  <si>
    <t>AH</t>
  </si>
  <si>
    <t>AI</t>
  </si>
  <si>
    <t>AJ</t>
  </si>
  <si>
    <t>AK</t>
  </si>
  <si>
    <t>AL</t>
  </si>
  <si>
    <t>AM</t>
  </si>
  <si>
    <t>AN</t>
  </si>
  <si>
    <t>AP</t>
  </si>
  <si>
    <t>AQ</t>
  </si>
  <si>
    <t>AS</t>
  </si>
  <si>
    <t>AU</t>
  </si>
  <si>
    <t>AV</t>
  </si>
  <si>
    <t>AW</t>
  </si>
  <si>
    <t>AY</t>
  </si>
  <si>
    <t>AZ</t>
  </si>
  <si>
    <t>B</t>
  </si>
  <si>
    <t>BA</t>
  </si>
  <si>
    <t>BB</t>
  </si>
  <si>
    <t>BC</t>
  </si>
  <si>
    <t>BD</t>
  </si>
  <si>
    <t>BG</t>
  </si>
  <si>
    <t>BH</t>
  </si>
  <si>
    <t>BI</t>
  </si>
  <si>
    <t>BK</t>
  </si>
  <si>
    <t>BL</t>
  </si>
  <si>
    <t>BM</t>
  </si>
  <si>
    <t>BN</t>
  </si>
  <si>
    <t>BO</t>
  </si>
  <si>
    <t>BP</t>
  </si>
  <si>
    <t>BQ</t>
  </si>
  <si>
    <t>BR</t>
  </si>
  <si>
    <t>BT</t>
  </si>
  <si>
    <t>BZ</t>
  </si>
  <si>
    <t>C</t>
  </si>
  <si>
    <t>CA</t>
  </si>
  <si>
    <t>CB</t>
  </si>
  <si>
    <t>CC</t>
  </si>
  <si>
    <t>CD</t>
  </si>
  <si>
    <t>CE</t>
  </si>
  <si>
    <t>CF</t>
  </si>
  <si>
    <t>CG</t>
  </si>
  <si>
    <t>CH</t>
  </si>
  <si>
    <t>CI</t>
  </si>
  <si>
    <t>CJ</t>
  </si>
  <si>
    <t>CK</t>
  </si>
  <si>
    <t>CN</t>
  </si>
  <si>
    <t>CO</t>
  </si>
  <si>
    <t>CP</t>
  </si>
  <si>
    <t>CT</t>
  </si>
  <si>
    <t>CU</t>
  </si>
  <si>
    <t>CV</t>
  </si>
  <si>
    <t>CW</t>
  </si>
  <si>
    <t>CX</t>
  </si>
  <si>
    <t>CY</t>
  </si>
  <si>
    <t>CZ</t>
  </si>
  <si>
    <t>D</t>
  </si>
  <si>
    <t>DA</t>
  </si>
  <si>
    <t>DB</t>
  </si>
  <si>
    <t>DC</t>
  </si>
  <si>
    <t>DD</t>
  </si>
  <si>
    <t>DE</t>
  </si>
  <si>
    <t>DF</t>
  </si>
  <si>
    <t>DG</t>
  </si>
  <si>
    <t>DI</t>
  </si>
  <si>
    <t>DK</t>
  </si>
  <si>
    <t>DM</t>
  </si>
  <si>
    <t>DN</t>
  </si>
  <si>
    <t>DO</t>
  </si>
  <si>
    <t>DP</t>
  </si>
  <si>
    <t>DQ</t>
  </si>
  <si>
    <t>DR</t>
  </si>
  <si>
    <t>DT</t>
  </si>
  <si>
    <t>DV</t>
  </si>
  <si>
    <t>DW</t>
  </si>
  <si>
    <t>DZ</t>
  </si>
  <si>
    <t>E</t>
  </si>
  <si>
    <t>EA</t>
  </si>
  <si>
    <t>EB</t>
  </si>
  <si>
    <t>EC</t>
  </si>
  <si>
    <t>ED</t>
  </si>
  <si>
    <t>EE</t>
  </si>
  <si>
    <t>EF</t>
  </si>
  <si>
    <t>EG</t>
  </si>
  <si>
    <t>EH</t>
  </si>
  <si>
    <t>EI</t>
  </si>
  <si>
    <t>EJ</t>
  </si>
  <si>
    <t>EK</t>
  </si>
  <si>
    <t>EM</t>
  </si>
  <si>
    <t>EN</t>
  </si>
  <si>
    <t>EO</t>
  </si>
  <si>
    <t>EP</t>
  </si>
  <si>
    <t>ER</t>
  </si>
  <si>
    <t>ES</t>
  </si>
  <si>
    <t>ET</t>
  </si>
  <si>
    <t>EU</t>
  </si>
  <si>
    <t>EV</t>
  </si>
  <si>
    <t>EW</t>
  </si>
  <si>
    <t>EX</t>
  </si>
  <si>
    <t>F</t>
  </si>
  <si>
    <t>FA</t>
  </si>
  <si>
    <t>FB</t>
  </si>
  <si>
    <t>FC</t>
  </si>
  <si>
    <t>FD</t>
  </si>
  <si>
    <t>FG</t>
  </si>
  <si>
    <t>FH</t>
  </si>
  <si>
    <t>FI</t>
  </si>
  <si>
    <t>FJ</t>
  </si>
  <si>
    <t>FL</t>
  </si>
  <si>
    <t>FN</t>
  </si>
  <si>
    <t>FO</t>
  </si>
  <si>
    <t>FP</t>
  </si>
  <si>
    <t>FQ</t>
  </si>
  <si>
    <t>FR</t>
  </si>
  <si>
    <t>FT</t>
  </si>
  <si>
    <t>FU</t>
  </si>
  <si>
    <t>FV</t>
  </si>
  <si>
    <t>FW</t>
  </si>
  <si>
    <t>FX</t>
  </si>
  <si>
    <t>FY</t>
  </si>
  <si>
    <t>FZ</t>
  </si>
  <si>
    <t>G</t>
  </si>
  <si>
    <t>GA</t>
  </si>
  <si>
    <t>GB</t>
  </si>
  <si>
    <t>GC</t>
  </si>
  <si>
    <t>GD</t>
  </si>
  <si>
    <t>GE</t>
  </si>
  <si>
    <t>GF</t>
  </si>
  <si>
    <t>GG</t>
  </si>
  <si>
    <t>GH</t>
  </si>
  <si>
    <t>GI</t>
  </si>
  <si>
    <t>GK</t>
  </si>
  <si>
    <t>GL</t>
  </si>
  <si>
    <t>GM</t>
  </si>
  <si>
    <t>GN</t>
  </si>
  <si>
    <t>GO</t>
  </si>
  <si>
    <t>GP</t>
  </si>
  <si>
    <t>GQ</t>
  </si>
  <si>
    <t>GS</t>
  </si>
  <si>
    <t>GT</t>
  </si>
  <si>
    <t>GU</t>
  </si>
  <si>
    <t>GV</t>
  </si>
  <si>
    <t>GW</t>
  </si>
  <si>
    <t>GY</t>
  </si>
  <si>
    <t>GX</t>
  </si>
  <si>
    <t>GZ</t>
  </si>
  <si>
    <t>H</t>
  </si>
  <si>
    <t>HA</t>
  </si>
  <si>
    <t>HC</t>
  </si>
  <si>
    <t>HD</t>
  </si>
  <si>
    <t>HE</t>
  </si>
  <si>
    <t>HH</t>
  </si>
  <si>
    <t>HI</t>
  </si>
  <si>
    <t>HJ</t>
  </si>
  <si>
    <t>HK</t>
  </si>
  <si>
    <t>HL</t>
  </si>
  <si>
    <t>HM</t>
  </si>
  <si>
    <t>HN</t>
  </si>
  <si>
    <t>HO</t>
  </si>
  <si>
    <t>HP</t>
  </si>
  <si>
    <t>HQ</t>
  </si>
  <si>
    <t>HR</t>
  </si>
  <si>
    <t>HS</t>
  </si>
  <si>
    <t>HT</t>
  </si>
  <si>
    <t>HU</t>
  </si>
  <si>
    <t>HV</t>
  </si>
  <si>
    <t>HW</t>
  </si>
  <si>
    <t>HX</t>
  </si>
  <si>
    <t>HY</t>
  </si>
  <si>
    <t>HZ</t>
  </si>
  <si>
    <t>I</t>
  </si>
  <si>
    <t>IA</t>
  </si>
  <si>
    <t>IB</t>
  </si>
  <si>
    <t>IC</t>
  </si>
  <si>
    <t>ID</t>
  </si>
  <si>
    <t>IE</t>
  </si>
  <si>
    <t>IF</t>
  </si>
  <si>
    <t>IH</t>
  </si>
  <si>
    <t>II</t>
  </si>
  <si>
    <t>IJ</t>
  </si>
  <si>
    <t>IK</t>
  </si>
  <si>
    <t>IL</t>
  </si>
  <si>
    <t>IM</t>
  </si>
  <si>
    <t>IN</t>
  </si>
  <si>
    <t>IO</t>
  </si>
  <si>
    <t>IP</t>
  </si>
  <si>
    <t>IQ</t>
  </si>
  <si>
    <t>IS</t>
  </si>
  <si>
    <t>IT</t>
  </si>
  <si>
    <t>IU</t>
  </si>
  <si>
    <t>IV</t>
  </si>
  <si>
    <t>IW</t>
  </si>
  <si>
    <t>IX</t>
  </si>
  <si>
    <t>IZ</t>
  </si>
  <si>
    <t>J</t>
  </si>
  <si>
    <t>JA</t>
  </si>
  <si>
    <t>JB</t>
  </si>
  <si>
    <t>JC</t>
  </si>
  <si>
    <t>JD</t>
  </si>
  <si>
    <t>JE</t>
  </si>
  <si>
    <t>JF</t>
  </si>
  <si>
    <t>JG</t>
  </si>
  <si>
    <t>JH</t>
  </si>
  <si>
    <t>JI</t>
  </si>
  <si>
    <t>JJ</t>
  </si>
  <si>
    <t>JK</t>
  </si>
  <si>
    <t>JL</t>
  </si>
  <si>
    <t>JM</t>
  </si>
  <si>
    <t>JO</t>
  </si>
  <si>
    <t>JP</t>
  </si>
  <si>
    <t>JQ</t>
  </si>
  <si>
    <t>JS</t>
  </si>
  <si>
    <t>JT</t>
  </si>
  <si>
    <t>JV</t>
  </si>
  <si>
    <t>JW</t>
  </si>
  <si>
    <t>JX</t>
  </si>
  <si>
    <t>JY</t>
  </si>
  <si>
    <t>JZ</t>
  </si>
  <si>
    <t>K</t>
  </si>
  <si>
    <t>KA</t>
  </si>
  <si>
    <t>KB</t>
  </si>
  <si>
    <t>KC</t>
  </si>
  <si>
    <t>KD</t>
  </si>
  <si>
    <t>KE</t>
  </si>
  <si>
    <t>KF</t>
  </si>
  <si>
    <t>KG</t>
  </si>
  <si>
    <t>KH</t>
  </si>
  <si>
    <t>KI</t>
  </si>
  <si>
    <t>KJ</t>
  </si>
  <si>
    <t>KK</t>
  </si>
  <si>
    <t>KL</t>
  </si>
  <si>
    <t>KM</t>
  </si>
  <si>
    <t>KN</t>
  </si>
  <si>
    <t>KO</t>
  </si>
  <si>
    <t>KP</t>
  </si>
  <si>
    <t>KQ</t>
  </si>
  <si>
    <t>KR</t>
  </si>
  <si>
    <t>KS</t>
  </si>
  <si>
    <t>KU</t>
  </si>
  <si>
    <t>KV</t>
  </si>
  <si>
    <t>KW</t>
  </si>
  <si>
    <t>KX</t>
  </si>
  <si>
    <t>KY</t>
  </si>
  <si>
    <t>L</t>
  </si>
  <si>
    <t>LA</t>
  </si>
  <si>
    <t>LB</t>
  </si>
  <si>
    <t>LC</t>
  </si>
  <si>
    <t>LD</t>
  </si>
  <si>
    <t>LE</t>
  </si>
  <si>
    <t>LF</t>
  </si>
  <si>
    <t>LG</t>
  </si>
  <si>
    <t>LH</t>
  </si>
  <si>
    <t>LJ</t>
  </si>
  <si>
    <t>LK</t>
  </si>
  <si>
    <t>LM</t>
  </si>
  <si>
    <t>LN</t>
  </si>
  <si>
    <t>LO</t>
  </si>
  <si>
    <t>LP</t>
  </si>
  <si>
    <t>LQ</t>
  </si>
  <si>
    <t>LR</t>
  </si>
  <si>
    <t>LV</t>
  </si>
  <si>
    <t>LW</t>
  </si>
  <si>
    <t>LY</t>
  </si>
  <si>
    <t>LZ</t>
  </si>
  <si>
    <t>M</t>
  </si>
  <si>
    <t>MA</t>
  </si>
  <si>
    <t>MB</t>
  </si>
  <si>
    <t>MC</t>
  </si>
  <si>
    <t>MD</t>
  </si>
  <si>
    <t>ME</t>
  </si>
  <si>
    <t>MF</t>
  </si>
  <si>
    <t>MG</t>
  </si>
  <si>
    <t>MH</t>
  </si>
  <si>
    <t>N</t>
  </si>
  <si>
    <t>O</t>
  </si>
  <si>
    <t>P</t>
  </si>
  <si>
    <t>Q</t>
  </si>
  <si>
    <t>R</t>
  </si>
  <si>
    <t>S</t>
  </si>
  <si>
    <t>T</t>
  </si>
  <si>
    <t>U</t>
  </si>
  <si>
    <t>V</t>
  </si>
  <si>
    <t>W</t>
  </si>
  <si>
    <t>X</t>
  </si>
  <si>
    <t>Y</t>
  </si>
  <si>
    <t>Z</t>
  </si>
  <si>
    <t>intive closed dataset</t>
  </si>
  <si>
    <t>TX</t>
  </si>
  <si>
    <t>STL</t>
  </si>
  <si>
    <t>INDY</t>
  </si>
  <si>
    <t>GRID</t>
  </si>
  <si>
    <t>FGJ</t>
  </si>
  <si>
    <t>FABP</t>
  </si>
  <si>
    <t>FABN</t>
  </si>
  <si>
    <t>FABJ</t>
  </si>
  <si>
    <t>FABG</t>
  </si>
  <si>
    <t>FABCT</t>
  </si>
  <si>
    <t>FABCN</t>
  </si>
  <si>
    <t>FABCJ</t>
  </si>
  <si>
    <t>FABCAG</t>
  </si>
  <si>
    <t>FABC</t>
  </si>
  <si>
    <t>FABB</t>
  </si>
  <si>
    <t>FAB</t>
  </si>
  <si>
    <t>BESU</t>
  </si>
  <si>
    <t>BE</t>
  </si>
  <si>
    <t>PJD - Hyperledger</t>
  </si>
  <si>
    <t>DAOS</t>
  </si>
  <si>
    <t>CART</t>
  </si>
  <si>
    <t>PJD- IntelDAOS</t>
  </si>
  <si>
    <t>TCAP</t>
  </si>
  <si>
    <t>RTFACT</t>
  </si>
  <si>
    <t>NMAP</t>
  </si>
  <si>
    <t>MAP</t>
  </si>
  <si>
    <t>JUX</t>
  </si>
  <si>
    <t>HAP</t>
  </si>
  <si>
    <t>GAP</t>
  </si>
  <si>
    <t>BAP</t>
  </si>
  <si>
    <t>PJD - JFrog</t>
  </si>
  <si>
    <t>SRCTREEWIN</t>
  </si>
  <si>
    <t>SRCTREE</t>
  </si>
  <si>
    <t>SER</t>
  </si>
  <si>
    <t>SCALE</t>
  </si>
  <si>
    <t>JWMCLOUD</t>
  </si>
  <si>
    <t>JSWSERVER</t>
  </si>
  <si>
    <t>JSWCLOUD</t>
  </si>
  <si>
    <t>JSDSERVER</t>
  </si>
  <si>
    <t>JSDCLOUD</t>
  </si>
  <si>
    <t>JRASERVER</t>
  </si>
  <si>
    <t>JRACLOUD</t>
  </si>
  <si>
    <t>JPOSERVER</t>
  </si>
  <si>
    <t>JIRAAUTOSERVER</t>
  </si>
  <si>
    <t>I18N</t>
  </si>
  <si>
    <t>FE</t>
  </si>
  <si>
    <t>CWD</t>
  </si>
  <si>
    <t>CRUC</t>
  </si>
  <si>
    <t>CONFSERVER</t>
  </si>
  <si>
    <t>CONFCLOUD</t>
  </si>
  <si>
    <t>CLOV</t>
  </si>
  <si>
    <t>BSERV</t>
  </si>
  <si>
    <t>BCLOUD</t>
  </si>
  <si>
    <t>BAM</t>
  </si>
  <si>
    <t>ACCESS</t>
  </si>
  <si>
    <t>PJD - Jira</t>
  </si>
  <si>
    <t>WEBHOOKS</t>
  </si>
  <si>
    <t>VOTE</t>
  </si>
  <si>
    <t>VHS</t>
  </si>
  <si>
    <t>VCACHE</t>
  </si>
  <si>
    <t>UPM</t>
  </si>
  <si>
    <t>SVN</t>
  </si>
  <si>
    <t>STRM</t>
  </si>
  <si>
    <t>SPFE</t>
  </si>
  <si>
    <t>SPEAKEASY</t>
  </si>
  <si>
    <t>SOY</t>
  </si>
  <si>
    <t>SNIP</t>
  </si>
  <si>
    <t>SELENIUM</t>
  </si>
  <si>
    <t>SCANNER</t>
  </si>
  <si>
    <t>SAL</t>
  </si>
  <si>
    <t>REST</t>
  </si>
  <si>
    <t>REFAPP</t>
  </si>
  <si>
    <t>RAB</t>
  </si>
  <si>
    <t>PTRUNNER</t>
  </si>
  <si>
    <t>PRETTY</t>
  </si>
  <si>
    <t>PLVS</t>
  </si>
  <si>
    <t>PLUGWEB</t>
  </si>
  <si>
    <t>PLUG</t>
  </si>
  <si>
    <t>PLE</t>
  </si>
  <si>
    <t>PLATFORM</t>
  </si>
  <si>
    <t>PL</t>
  </si>
  <si>
    <t>OAUTH</t>
  </si>
  <si>
    <t>MPJC</t>
  </si>
  <si>
    <t>MJF</t>
  </si>
  <si>
    <t>LESS</t>
  </si>
  <si>
    <t>JWSP</t>
  </si>
  <si>
    <t>JTOOL</t>
  </si>
  <si>
    <t>JSDECO</t>
  </si>
  <si>
    <t>JRTE</t>
  </si>
  <si>
    <t>JRJC</t>
  </si>
  <si>
    <t>JPERF</t>
  </si>
  <si>
    <t>JICAL</t>
  </si>
  <si>
    <t>JDDAP</t>
  </si>
  <si>
    <t>JCHART</t>
  </si>
  <si>
    <t>JCAL</t>
  </si>
  <si>
    <t>HACK</t>
  </si>
  <si>
    <t>FRGE</t>
  </si>
  <si>
    <t>FISH</t>
  </si>
  <si>
    <t>FASTDEV</t>
  </si>
  <si>
    <t>EVENT</t>
  </si>
  <si>
    <t>DEVBOX</t>
  </si>
  <si>
    <t>CSUR</t>
  </si>
  <si>
    <t>CSE</t>
  </si>
  <si>
    <t>CPSP</t>
  </si>
  <si>
    <t>CPC</t>
  </si>
  <si>
    <t>CHA</t>
  </si>
  <si>
    <t>CACHE</t>
  </si>
  <si>
    <t>BROWSERS</t>
  </si>
  <si>
    <t>AUI</t>
  </si>
  <si>
    <t>ATST</t>
  </si>
  <si>
    <t>ATR</t>
  </si>
  <si>
    <t>ATLASSDK</t>
  </si>
  <si>
    <t>ASAP</t>
  </si>
  <si>
    <t>APL</t>
  </si>
  <si>
    <t>AO</t>
  </si>
  <si>
    <t>AMPS</t>
  </si>
  <si>
    <t>AMKT</t>
  </si>
  <si>
    <t>ADGF</t>
  </si>
  <si>
    <t>ACSPRING</t>
  </si>
  <si>
    <t>ACJS</t>
  </si>
  <si>
    <t>ACJIRA</t>
  </si>
  <si>
    <t>ACEJS</t>
  </si>
  <si>
    <t>ACC</t>
  </si>
  <si>
    <t>ABD</t>
  </si>
  <si>
    <t>PJD - JiraEcosystem</t>
  </si>
  <si>
    <t>CONJ</t>
  </si>
  <si>
    <t>CONCPP</t>
  </si>
  <si>
    <t>CONC</t>
  </si>
  <si>
    <t>MDEV</t>
  </si>
  <si>
    <t>ODBC</t>
  </si>
  <si>
    <t>MXS</t>
  </si>
  <si>
    <t>MDBF</t>
  </si>
  <si>
    <t>MCOL</t>
  </si>
  <si>
    <t>CONPY</t>
  </si>
  <si>
    <t>CONJS</t>
  </si>
  <si>
    <t>PJD - MariaDB</t>
  </si>
  <si>
    <t>IMFC</t>
  </si>
  <si>
    <t>IJBI</t>
  </si>
  <si>
    <t>ICS</t>
  </si>
  <si>
    <t>ICC</t>
  </si>
  <si>
    <t>PJD - Mindville</t>
  </si>
  <si>
    <t>WEB</t>
  </si>
  <si>
    <t>REALMS</t>
  </si>
  <si>
    <t>MCPE</t>
  </si>
  <si>
    <t>MCL</t>
  </si>
  <si>
    <t>MCD</t>
  </si>
  <si>
    <t>MCCE</t>
  </si>
  <si>
    <t>BDS</t>
  </si>
  <si>
    <t>PJD - Mojang</t>
  </si>
  <si>
    <t>WT</t>
  </si>
  <si>
    <t>VSCODE</t>
  </si>
  <si>
    <t>TOOLS</t>
  </si>
  <si>
    <t>SWIFT</t>
  </si>
  <si>
    <t>SPARK</t>
  </si>
  <si>
    <t>SERVER</t>
  </si>
  <si>
    <t>RUST</t>
  </si>
  <si>
    <t>RUBY</t>
  </si>
  <si>
    <t>PYTHON</t>
  </si>
  <si>
    <t>PHPLIB</t>
  </si>
  <si>
    <t>PHPC</t>
  </si>
  <si>
    <t>NODE</t>
  </si>
  <si>
    <t>MOTOR</t>
  </si>
  <si>
    <t>MONGOSH</t>
  </si>
  <si>
    <t>MONGOID</t>
  </si>
  <si>
    <t>MONGOCRYPT</t>
  </si>
  <si>
    <t>KAFKA</t>
  </si>
  <si>
    <t>JAVA</t>
  </si>
  <si>
    <t>GODRIVER</t>
  </si>
  <si>
    <t>EVG</t>
  </si>
  <si>
    <t>DRIVERS</t>
  </si>
  <si>
    <t>DOCS</t>
  </si>
  <si>
    <t>DAG</t>
  </si>
  <si>
    <t>CXX</t>
  </si>
  <si>
    <t>CSHARP</t>
  </si>
  <si>
    <t>COMPASS</t>
  </si>
  <si>
    <t>CDRIVER</t>
  </si>
  <si>
    <t>PJD - MongoDB</t>
  </si>
  <si>
    <t>QTWEBSITE</t>
  </si>
  <si>
    <t>QTWB</t>
  </si>
  <si>
    <t>QTVSADDINBUG</t>
  </si>
  <si>
    <t>QTSOLBUG</t>
  </si>
  <si>
    <t>QTQAINFRA</t>
  </si>
  <si>
    <t>QTMOBILITY</t>
  </si>
  <si>
    <t>QTMCU</t>
  </si>
  <si>
    <t>QTJIRA</t>
  </si>
  <si>
    <t>QTIFW</t>
  </si>
  <si>
    <t>QTCREATORBUG</t>
  </si>
  <si>
    <t>QTBUG</t>
  </si>
  <si>
    <t>QT3DS</t>
  </si>
  <si>
    <t>QSR</t>
  </si>
  <si>
    <t>QDS</t>
  </si>
  <si>
    <t>QBS</t>
  </si>
  <si>
    <t>PYSIDE</t>
  </si>
  <si>
    <t>COIN</t>
  </si>
  <si>
    <t>AUTOSUITE</t>
  </si>
  <si>
    <t>PJD - Qt</t>
  </si>
  <si>
    <t>WISE</t>
  </si>
  <si>
    <t>WFK2</t>
  </si>
  <si>
    <t>USMINT</t>
  </si>
  <si>
    <t>THORN</t>
  </si>
  <si>
    <t>TEIIDWEBTL</t>
  </si>
  <si>
    <t>TEIIDWEBCN</t>
  </si>
  <si>
    <t>TEIIDSB</t>
  </si>
  <si>
    <t>SWITCHYARD</t>
  </si>
  <si>
    <t>SOA</t>
  </si>
  <si>
    <t>SNOWDROP</t>
  </si>
  <si>
    <t>RIFTSAW</t>
  </si>
  <si>
    <t>RHOSPDOC</t>
  </si>
  <si>
    <t>RHMWINT</t>
  </si>
  <si>
    <t>RHD</t>
  </si>
  <si>
    <t>RHBRMS</t>
  </si>
  <si>
    <t>POL</t>
  </si>
  <si>
    <t>OSSMDOC</t>
  </si>
  <si>
    <t>OSDK</t>
  </si>
  <si>
    <t>OLM</t>
  </si>
  <si>
    <t>NOTIF</t>
  </si>
  <si>
    <t>MBT</t>
  </si>
  <si>
    <t>LOGTOOL</t>
  </si>
  <si>
    <t>KEYCLOAK</t>
  </si>
  <si>
    <t>JBTHR</t>
  </si>
  <si>
    <t>JBSSO</t>
  </si>
  <si>
    <t>JBSEAM</t>
  </si>
  <si>
    <t>JBRULES</t>
  </si>
  <si>
    <t>JBEWS</t>
  </si>
  <si>
    <t>JBESB</t>
  </si>
  <si>
    <t>JBCLUSTER</t>
  </si>
  <si>
    <t>JBADMCON</t>
  </si>
  <si>
    <t>IPROTO</t>
  </si>
  <si>
    <t>HRJS</t>
  </si>
  <si>
    <t>HOR</t>
  </si>
  <si>
    <t>HAC</t>
  </si>
  <si>
    <t>FUSEJON</t>
  </si>
  <si>
    <t>ERT</t>
  </si>
  <si>
    <t>ERRAI</t>
  </si>
  <si>
    <t>ERDEMO</t>
  </si>
  <si>
    <t>EMB</t>
  </si>
  <si>
    <t>DEVEX</t>
  </si>
  <si>
    <t>DEVELOPER</t>
  </si>
  <si>
    <t>DASHBUILDE</t>
  </si>
  <si>
    <t>CPDEVOPS</t>
  </si>
  <si>
    <t>COVIDSAFE</t>
  </si>
  <si>
    <t>CDK</t>
  </si>
  <si>
    <t>CAPEDWARF</t>
  </si>
  <si>
    <t>BPMC</t>
  </si>
  <si>
    <t>ARMOCP</t>
  </si>
  <si>
    <t>APPDUX</t>
  </si>
  <si>
    <t>PJD - RedHat</t>
  </si>
  <si>
    <t>YAFT</t>
  </si>
  <si>
    <t>TXB</t>
  </si>
  <si>
    <t>TIME</t>
  </si>
  <si>
    <t>TII</t>
  </si>
  <si>
    <t>SMS</t>
  </si>
  <si>
    <t>SLIB</t>
  </si>
  <si>
    <t>SKE</t>
  </si>
  <si>
    <t>SCO</t>
  </si>
  <si>
    <t>SAK</t>
  </si>
  <si>
    <t>QUALTRICS</t>
  </si>
  <si>
    <t>QNA</t>
  </si>
  <si>
    <t>PROD</t>
  </si>
  <si>
    <t>NFS</t>
  </si>
  <si>
    <t>MAPS</t>
  </si>
  <si>
    <t>GRBK</t>
  </si>
  <si>
    <t>GAL</t>
  </si>
  <si>
    <t>FARM</t>
  </si>
  <si>
    <t>EVALSYS</t>
  </si>
  <si>
    <t>DASH</t>
  </si>
  <si>
    <t>CLOG</t>
  </si>
  <si>
    <t>CHK</t>
  </si>
  <si>
    <t>BW</t>
  </si>
  <si>
    <t>BBB</t>
  </si>
  <si>
    <t>PJD - Sakai</t>
  </si>
  <si>
    <t>STORM</t>
  </si>
  <si>
    <t>OPEN</t>
  </si>
  <si>
    <t>PJD - SecondLife</t>
  </si>
  <si>
    <t>XD</t>
  </si>
  <si>
    <t>SWS</t>
  </si>
  <si>
    <t>SWF</t>
  </si>
  <si>
    <t>STS</t>
  </si>
  <si>
    <t>SPRNETREST</t>
  </si>
  <si>
    <t>SPRNET</t>
  </si>
  <si>
    <t>SPR</t>
  </si>
  <si>
    <t>SOCIALTW</t>
  </si>
  <si>
    <t>SOCIALLI</t>
  </si>
  <si>
    <t>SOCIALFB</t>
  </si>
  <si>
    <t>SOCIAL</t>
  </si>
  <si>
    <t>SLICE</t>
  </si>
  <si>
    <t>SJC</t>
  </si>
  <si>
    <t>SHL</t>
  </si>
  <si>
    <t>SHDP</t>
  </si>
  <si>
    <t>SGF</t>
  </si>
  <si>
    <t>SETHREADNET</t>
  </si>
  <si>
    <t>SESURF</t>
  </si>
  <si>
    <t>SESPRINGPYTHONPY</t>
  </si>
  <si>
    <t>SESPRINGACTIONSCRIPTAS</t>
  </si>
  <si>
    <t>SES</t>
  </si>
  <si>
    <t>SEDBFO</t>
  </si>
  <si>
    <t>SECOAUTH</t>
  </si>
  <si>
    <t>SEC</t>
  </si>
  <si>
    <t>ROOFLEX</t>
  </si>
  <si>
    <t>ROO</t>
  </si>
  <si>
    <t>RCP</t>
  </si>
  <si>
    <t>OSGI</t>
  </si>
  <si>
    <t>MOD</t>
  </si>
  <si>
    <t>MOBILE</t>
  </si>
  <si>
    <t>LDAP</t>
  </si>
  <si>
    <t>INTSAMPLES</t>
  </si>
  <si>
    <t>INTEXT</t>
  </si>
  <si>
    <t>INT</t>
  </si>
  <si>
    <t>INFRA</t>
  </si>
  <si>
    <t>IDE</t>
  </si>
  <si>
    <t>GREENHOUSE</t>
  </si>
  <si>
    <t>DATASOLR</t>
  </si>
  <si>
    <t>DATAREST</t>
  </si>
  <si>
    <t>DATAREDIS</t>
  </si>
  <si>
    <t>DATAMONGO</t>
  </si>
  <si>
    <t>DATALDAP</t>
  </si>
  <si>
    <t>DATAKV</t>
  </si>
  <si>
    <t>DATAJPA</t>
  </si>
  <si>
    <t>DATAJDBC</t>
  </si>
  <si>
    <t>DATAGRAPH</t>
  </si>
  <si>
    <t>DATAGEODE</t>
  </si>
  <si>
    <t>DATAES</t>
  </si>
  <si>
    <t>DATACOUCH</t>
  </si>
  <si>
    <t>DATACMNS</t>
  </si>
  <si>
    <t>DATACASS</t>
  </si>
  <si>
    <t>BATCHADM</t>
  </si>
  <si>
    <t>BATCH</t>
  </si>
  <si>
    <t>ANDROID</t>
  </si>
  <si>
    <t>AMQP</t>
  </si>
  <si>
    <t>PJD - Spring</t>
  </si>
  <si>
    <t>OSSRH</t>
  </si>
  <si>
    <t>MVNCENTRAL</t>
  </si>
  <si>
    <t>DX</t>
  </si>
  <si>
    <t>PJD - Sonatype</t>
  </si>
  <si>
    <t>ZOOKEEPER</t>
  </si>
  <si>
    <t>ZETACOMP</t>
  </si>
  <si>
    <t>ZEPPELIN</t>
  </si>
  <si>
    <t>YUNIKORN</t>
  </si>
  <si>
    <t>YETUS</t>
  </si>
  <si>
    <t>YARN</t>
  </si>
  <si>
    <t>XW</t>
  </si>
  <si>
    <t>XMLSCHEMA</t>
  </si>
  <si>
    <t>XMLRPC</t>
  </si>
  <si>
    <t>XMLCOMMONS</t>
  </si>
  <si>
    <t>XMLBEANS</t>
  </si>
  <si>
    <t>XGC</t>
  </si>
  <si>
    <t>XERCESP</t>
  </si>
  <si>
    <t>XERCESJ</t>
  </si>
  <si>
    <t>XERCESC</t>
  </si>
  <si>
    <t>XBEAN</t>
  </si>
  <si>
    <t>XAP</t>
  </si>
  <si>
    <t>XALANJ</t>
  </si>
  <si>
    <t>XALANC</t>
  </si>
  <si>
    <t>WW</t>
  </si>
  <si>
    <t>WSS</t>
  </si>
  <si>
    <t>WSRP4J</t>
  </si>
  <si>
    <t>WSIF</t>
  </si>
  <si>
    <t>WSCOMMONS</t>
  </si>
  <si>
    <t>WOOKIE</t>
  </si>
  <si>
    <t>WODEN</t>
  </si>
  <si>
    <t>WINK</t>
  </si>
  <si>
    <t>WICKET</t>
  </si>
  <si>
    <t>WHIRR</t>
  </si>
  <si>
    <t>WHIMSY</t>
  </si>
  <si>
    <t>WEEX</t>
  </si>
  <si>
    <t>WAYANG</t>
  </si>
  <si>
    <t>WAVE</t>
  </si>
  <si>
    <t>WAGON</t>
  </si>
  <si>
    <t>VYSPER</t>
  </si>
  <si>
    <t>VXQUERY</t>
  </si>
  <si>
    <t>VFS</t>
  </si>
  <si>
    <t>VELTOOLS</t>
  </si>
  <si>
    <t>VELOCITY</t>
  </si>
  <si>
    <t>VCL</t>
  </si>
  <si>
    <t>VALIDATOR</t>
  </si>
  <si>
    <t>USERGRID</t>
  </si>
  <si>
    <t>UNOMI</t>
  </si>
  <si>
    <t>UIMA</t>
  </si>
  <si>
    <t>TWILL</t>
  </si>
  <si>
    <t>TUWENI</t>
  </si>
  <si>
    <t>TUSCANY</t>
  </si>
  <si>
    <t>TST</t>
  </si>
  <si>
    <t>TS</t>
  </si>
  <si>
    <t>TRINIDAD</t>
  </si>
  <si>
    <t>TRB</t>
  </si>
  <si>
    <t>TRANSACTION</t>
  </si>
  <si>
    <t>TRAINING</t>
  </si>
  <si>
    <t>TRAFODION</t>
  </si>
  <si>
    <t>TORQUEOLD</t>
  </si>
  <si>
    <t>TORQUE</t>
  </si>
  <si>
    <t>TOREE</t>
  </si>
  <si>
    <t>TOMEE</t>
  </si>
  <si>
    <t>TOMAHAWK</t>
  </si>
  <si>
    <t>TOBAGO</t>
  </si>
  <si>
    <t>TM</t>
  </si>
  <si>
    <t>TINKERPOP</t>
  </si>
  <si>
    <t>TILES</t>
  </si>
  <si>
    <t>TIKA</t>
  </si>
  <si>
    <t>THRIFT</t>
  </si>
  <si>
    <t>TEZ</t>
  </si>
  <si>
    <t>TEXT</t>
  </si>
  <si>
    <t>TEPHRA</t>
  </si>
  <si>
    <t>TC</t>
  </si>
  <si>
    <t>TAVERNA</t>
  </si>
  <si>
    <t>TAPESTRY</t>
  </si>
  <si>
    <t>TAP5</t>
  </si>
  <si>
    <t>TAMAYA</t>
  </si>
  <si>
    <t>TAJO</t>
  </si>
  <si>
    <t>SYSTEMDS</t>
  </si>
  <si>
    <t>SYNCOPE</t>
  </si>
  <si>
    <t>SYNAPSE</t>
  </si>
  <si>
    <t>SUREFIRE</t>
  </si>
  <si>
    <t>SUBMARINE</t>
  </si>
  <si>
    <t>STREAMS</t>
  </si>
  <si>
    <t>STREAMPIPES</t>
  </si>
  <si>
    <t>STRATOS</t>
  </si>
  <si>
    <t>STR</t>
  </si>
  <si>
    <t>STONEHENGE</t>
  </si>
  <si>
    <t>STEVE</t>
  </si>
  <si>
    <t>STDCXX</t>
  </si>
  <si>
    <t>STATISTICS</t>
  </si>
  <si>
    <t>STANBOL</t>
  </si>
  <si>
    <t>SSHD</t>
  </si>
  <si>
    <t>SQOOP</t>
  </si>
  <si>
    <t>SPOT</t>
  </si>
  <si>
    <t>SOLR</t>
  </si>
  <si>
    <t>SOAP</t>
  </si>
  <si>
    <t>SMXCOMP</t>
  </si>
  <si>
    <t>SMX4NMR</t>
  </si>
  <si>
    <t>SMX4KNL</t>
  </si>
  <si>
    <t>SMX4</t>
  </si>
  <si>
    <t>SM</t>
  </si>
  <si>
    <t>SLING</t>
  </si>
  <si>
    <t>SLIDER</t>
  </si>
  <si>
    <t>SIS</t>
  </si>
  <si>
    <t>SIRONA</t>
  </si>
  <si>
    <t>SINGA</t>
  </si>
  <si>
    <t>SHIRO</t>
  </si>
  <si>
    <t>SHINDIG</t>
  </si>
  <si>
    <t>SHALE</t>
  </si>
  <si>
    <t>SERF</t>
  </si>
  <si>
    <t>SENTRY</t>
  </si>
  <si>
    <t>SEDONA</t>
  </si>
  <si>
    <t>SDAP</t>
  </si>
  <si>
    <t>SCXML</t>
  </si>
  <si>
    <t>SCOUT</t>
  </si>
  <si>
    <t>SCM</t>
  </si>
  <si>
    <t>SCIMPLE</t>
  </si>
  <si>
    <t>SCB</t>
  </si>
  <si>
    <t>SANTUARIO</t>
  </si>
  <si>
    <t>SANDESHA2C</t>
  </si>
  <si>
    <t>SANDESHA2</t>
  </si>
  <si>
    <t>SANDBOX</t>
  </si>
  <si>
    <t>SAMZA</t>
  </si>
  <si>
    <t>SAMOA</t>
  </si>
  <si>
    <t>S4</t>
  </si>
  <si>
    <t>S2GRAPH</t>
  </si>
  <si>
    <t>RYA</t>
  </si>
  <si>
    <t>RUNTIME</t>
  </si>
  <si>
    <t>ROL</t>
  </si>
  <si>
    <t>ROCKETMQ</t>
  </si>
  <si>
    <t>RNG</t>
  </si>
  <si>
    <t>RIVER</t>
  </si>
  <si>
    <t>RIPPLE</t>
  </si>
  <si>
    <t>RESOURCES</t>
  </si>
  <si>
    <t>REEF</t>
  </si>
  <si>
    <t>RAVE</t>
  </si>
  <si>
    <t>RATIS</t>
  </si>
  <si>
    <t>RANGER</t>
  </si>
  <si>
    <t>RAMPARTC</t>
  </si>
  <si>
    <t>RAMPART</t>
  </si>
  <si>
    <t>QUICKSTEP</t>
  </si>
  <si>
    <t>QPIDJMS</t>
  </si>
  <si>
    <t>QPIDIT</t>
  </si>
  <si>
    <t>QPID</t>
  </si>
  <si>
    <t>PYLUCENE</t>
  </si>
  <si>
    <t>PROVISIONR</t>
  </si>
  <si>
    <t>PROTON</t>
  </si>
  <si>
    <t>PROTOCOLS</t>
  </si>
  <si>
    <t>PORTLETBRIDGE</t>
  </si>
  <si>
    <t>POOL</t>
  </si>
  <si>
    <t>POLYGENE</t>
  </si>
  <si>
    <t>PODLINGNAMESEARCH</t>
  </si>
  <si>
    <t>PNIX</t>
  </si>
  <si>
    <t>PLUTO</t>
  </si>
  <si>
    <t>PLC4X</t>
  </si>
  <si>
    <t>PIVOT</t>
  </si>
  <si>
    <t>PIRK</t>
  </si>
  <si>
    <t>PIO</t>
  </si>
  <si>
    <t>PIG</t>
  </si>
  <si>
    <t>PHOTARK</t>
  </si>
  <si>
    <t>PHOENIX</t>
  </si>
  <si>
    <t>PDFBOX</t>
  </si>
  <si>
    <t>PB</t>
  </si>
  <si>
    <t>PARQUET</t>
  </si>
  <si>
    <t>OWB</t>
  </si>
  <si>
    <t>ORCHESTRA</t>
  </si>
  <si>
    <t>ORC</t>
  </si>
  <si>
    <t>OPENOFFICE</t>
  </si>
  <si>
    <t>OPENNLP</t>
  </si>
  <si>
    <t>OPENMEETINGS</t>
  </si>
  <si>
    <t>OPENJPA</t>
  </si>
  <si>
    <t>OPENEJB</t>
  </si>
  <si>
    <t>OOZIE</t>
  </si>
  <si>
    <t>OODT</t>
  </si>
  <si>
    <t>ONAMI</t>
  </si>
  <si>
    <t>OMID</t>
  </si>
  <si>
    <t>OLTU</t>
  </si>
  <si>
    <t>OLIO</t>
  </si>
  <si>
    <t>OLINGO</t>
  </si>
  <si>
    <t>OJB</t>
  </si>
  <si>
    <t>OGNL</t>
  </si>
  <si>
    <t>OFBIZ</t>
  </si>
  <si>
    <t>OEP</t>
  </si>
  <si>
    <t>ODFTOOLKIT</t>
  </si>
  <si>
    <t>ODE</t>
  </si>
  <si>
    <t>OCM</t>
  </si>
  <si>
    <t>OAK</t>
  </si>
  <si>
    <t>NUTCH</t>
  </si>
  <si>
    <t>NUMBERS</t>
  </si>
  <si>
    <t>NPANDAY</t>
  </si>
  <si>
    <t>NLPCRAFT</t>
  </si>
  <si>
    <t>NIFIREG</t>
  </si>
  <si>
    <t>NIFI</t>
  </si>
  <si>
    <t>NETBEANSINFRA</t>
  </si>
  <si>
    <t>NETBEANS</t>
  </si>
  <si>
    <t>NET</t>
  </si>
  <si>
    <t>NEMO</t>
  </si>
  <si>
    <t>MYRIAD</t>
  </si>
  <si>
    <t>MYNEWTDOC</t>
  </si>
  <si>
    <t>MYFACESTEST</t>
  </si>
  <si>
    <t>MYFACES</t>
  </si>
  <si>
    <t>MXNET</t>
  </si>
  <si>
    <t>MWRAPPER</t>
  </si>
  <si>
    <t>MWAR</t>
  </si>
  <si>
    <t>MVERIFIER</t>
  </si>
  <si>
    <t>MUSE</t>
  </si>
  <si>
    <t>MTOOLCHAINS</t>
  </si>
  <si>
    <t>MTOMCAT</t>
  </si>
  <si>
    <t>MSOURCES</t>
  </si>
  <si>
    <t>MSKINS</t>
  </si>
  <si>
    <t>MSITE</t>
  </si>
  <si>
    <t>MSHARED</t>
  </si>
  <si>
    <t>MSHADE</t>
  </si>
  <si>
    <t>MSCMPUB</t>
  </si>
  <si>
    <t>MRUNIT</t>
  </si>
  <si>
    <t>MRRESOURCES</t>
  </si>
  <si>
    <t>MRQL</t>
  </si>
  <si>
    <t>MRM</t>
  </si>
  <si>
    <t>MRESOURCES</t>
  </si>
  <si>
    <t>MRESOLVER</t>
  </si>
  <si>
    <t>MREPOSITORY</t>
  </si>
  <si>
    <t>MRELEASE</t>
  </si>
  <si>
    <t>MRAR</t>
  </si>
  <si>
    <t>MPT</t>
  </si>
  <si>
    <t>MPOM</t>
  </si>
  <si>
    <t>MPMD</t>
  </si>
  <si>
    <t>MPLUGINTESTING</t>
  </si>
  <si>
    <t>MPLUGIN</t>
  </si>
  <si>
    <t>MPIR</t>
  </si>
  <si>
    <t>MPH</t>
  </si>
  <si>
    <t>MPDF</t>
  </si>
  <si>
    <t>MODPYTHON</t>
  </si>
  <si>
    <t>MODELER</t>
  </si>
  <si>
    <t>MNGSITE</t>
  </si>
  <si>
    <t>MNG</t>
  </si>
  <si>
    <t>MNEMONIC</t>
  </si>
  <si>
    <t>MLINKCHECK</t>
  </si>
  <si>
    <t>MJLINK</t>
  </si>
  <si>
    <t>MJAVADOC</t>
  </si>
  <si>
    <t>MJARSIGNER</t>
  </si>
  <si>
    <t>MJAR</t>
  </si>
  <si>
    <t>MINVOKER</t>
  </si>
  <si>
    <t>MINSTALL</t>
  </si>
  <si>
    <t>MINIFICPP</t>
  </si>
  <si>
    <t>MINIFI</t>
  </si>
  <si>
    <t>MINDEXER</t>
  </si>
  <si>
    <t>MIME4J</t>
  </si>
  <si>
    <t>MILAGRO</t>
  </si>
  <si>
    <t>MGPG</t>
  </si>
  <si>
    <t>MFCOMMONS</t>
  </si>
  <si>
    <t>METRON</t>
  </si>
  <si>
    <t>METAMODEL</t>
  </si>
  <si>
    <t>MESOS</t>
  </si>
  <si>
    <t>MENFORCER</t>
  </si>
  <si>
    <t>MEJB</t>
  </si>
  <si>
    <t>MEECROWAVE</t>
  </si>
  <si>
    <t>MECLIPSE</t>
  </si>
  <si>
    <t>MEAR</t>
  </si>
  <si>
    <t>MDOCCK</t>
  </si>
  <si>
    <t>MDOAP</t>
  </si>
  <si>
    <t>MDEPLOY</t>
  </si>
  <si>
    <t>MDEP</t>
  </si>
  <si>
    <t>MCOMPILER</t>
  </si>
  <si>
    <t>MCLEAN</t>
  </si>
  <si>
    <t>MCHECKSTYLE</t>
  </si>
  <si>
    <t>MCHANGES</t>
  </si>
  <si>
    <t>MCHANGELOG</t>
  </si>
  <si>
    <t>MAVIBOT</t>
  </si>
  <si>
    <t>MATH</t>
  </si>
  <si>
    <t>MASSEMBLY</t>
  </si>
  <si>
    <t>MASFRES</t>
  </si>
  <si>
    <t>MARVIN</t>
  </si>
  <si>
    <t>MARMOTTA</t>
  </si>
  <si>
    <t>MARCHETYPES</t>
  </si>
  <si>
    <t>MAPREDUCE</t>
  </si>
  <si>
    <t>MANTTASKS</t>
  </si>
  <si>
    <t>MANTRUN</t>
  </si>
  <si>
    <t>MANT</t>
  </si>
  <si>
    <t>MAILET</t>
  </si>
  <si>
    <t>MAILBOX</t>
  </si>
  <si>
    <t>MAHOUT</t>
  </si>
  <si>
    <t>MADLIB</t>
  </si>
  <si>
    <t>MACR</t>
  </si>
  <si>
    <t>LUCY</t>
  </si>
  <si>
    <t>LUCENENET</t>
  </si>
  <si>
    <t>LUCENE</t>
  </si>
  <si>
    <t>LOGGING</t>
  </si>
  <si>
    <t>LOGCXX</t>
  </si>
  <si>
    <t>LOG4PHP</t>
  </si>
  <si>
    <t>LOG4NET</t>
  </si>
  <si>
    <t>LOG4J2</t>
  </si>
  <si>
    <t>LIVY</t>
  </si>
  <si>
    <t>LIMINAL</t>
  </si>
  <si>
    <t>LIBCLOUD</t>
  </si>
  <si>
    <t>LENS</t>
  </si>
  <si>
    <t>LEGAL</t>
  </si>
  <si>
    <t>LANG</t>
  </si>
  <si>
    <t>LABS</t>
  </si>
  <si>
    <t>KYLIN</t>
  </si>
  <si>
    <t>KUDU</t>
  </si>
  <si>
    <t>KNOX</t>
  </si>
  <si>
    <t>KARAF</t>
  </si>
  <si>
    <t>KALUMET</t>
  </si>
  <si>
    <t>JXR</t>
  </si>
  <si>
    <t>JXPATH</t>
  </si>
  <si>
    <t>JUNEAU</t>
  </si>
  <si>
    <t>JUDDI</t>
  </si>
  <si>
    <t>JSPWIKI</t>
  </si>
  <si>
    <t>JSPF</t>
  </si>
  <si>
    <t>JSIEVE</t>
  </si>
  <si>
    <t>JS2</t>
  </si>
  <si>
    <t>JS1</t>
  </si>
  <si>
    <t>JOSHUA</t>
  </si>
  <si>
    <t>JOHNZON</t>
  </si>
  <si>
    <t>JEXL</t>
  </si>
  <si>
    <t>JENA</t>
  </si>
  <si>
    <t>JELLY</t>
  </si>
  <si>
    <t>JDO</t>
  </si>
  <si>
    <t>JDKIM</t>
  </si>
  <si>
    <t>JCS</t>
  </si>
  <si>
    <t>JCRVLT</t>
  </si>
  <si>
    <t>JCRSITE</t>
  </si>
  <si>
    <t>JCRRMI</t>
  </si>
  <si>
    <t>JCR</t>
  </si>
  <si>
    <t>JCLOUDS</t>
  </si>
  <si>
    <t>JCI</t>
  </si>
  <si>
    <t>JAXME</t>
  </si>
  <si>
    <t>JAMES</t>
  </si>
  <si>
    <t>IVYDE</t>
  </si>
  <si>
    <t>IVY</t>
  </si>
  <si>
    <t>ISIS</t>
  </si>
  <si>
    <t>IOTDB</t>
  </si>
  <si>
    <t>IOTA</t>
  </si>
  <si>
    <t>INLONG</t>
  </si>
  <si>
    <t>INCUBATOR</t>
  </si>
  <si>
    <t>IMPERIUS</t>
  </si>
  <si>
    <t>IMPALA</t>
  </si>
  <si>
    <t>IMAP</t>
  </si>
  <si>
    <t>IMAGING</t>
  </si>
  <si>
    <t>IGNITE</t>
  </si>
  <si>
    <t>IBATISNET</t>
  </si>
  <si>
    <t>IBATIS</t>
  </si>
  <si>
    <t>HUPA</t>
  </si>
  <si>
    <t>HUDI</t>
  </si>
  <si>
    <t>HTTPDRAFT</t>
  </si>
  <si>
    <t>HTTPCORE</t>
  </si>
  <si>
    <t>HTTPCLIENT</t>
  </si>
  <si>
    <t>HTTPASYNC</t>
  </si>
  <si>
    <t>HTRACE</t>
  </si>
  <si>
    <t>HORN</t>
  </si>
  <si>
    <t>HOP</t>
  </si>
  <si>
    <t>HIVEMIND</t>
  </si>
  <si>
    <t>HIVEMALL</t>
  </si>
  <si>
    <t>HISE</t>
  </si>
  <si>
    <t>HELIX</t>
  </si>
  <si>
    <t>HDT</t>
  </si>
  <si>
    <t>HDFS</t>
  </si>
  <si>
    <t>HDDS</t>
  </si>
  <si>
    <t>HCATALOG</t>
  </si>
  <si>
    <t>HBASE</t>
  </si>
  <si>
    <t>HAWQ</t>
  </si>
  <si>
    <t>HARMONY</t>
  </si>
  <si>
    <t>HAMA</t>
  </si>
  <si>
    <t>HADOOP</t>
  </si>
  <si>
    <t>GUMP</t>
  </si>
  <si>
    <t>GUACAMOLE</t>
  </si>
  <si>
    <t>GROOVY</t>
  </si>
  <si>
    <t>GRIFFIN</t>
  </si>
  <si>
    <t>GRFT</t>
  </si>
  <si>
    <t>GOSSIP</t>
  </si>
  <si>
    <t>GORA</t>
  </si>
  <si>
    <t>GOBBLIN</t>
  </si>
  <si>
    <t>GIRAPH</t>
  </si>
  <si>
    <t>GERONIMODEVTOOLS</t>
  </si>
  <si>
    <t>GERONIMO</t>
  </si>
  <si>
    <t>GEOMETRY</t>
  </si>
  <si>
    <t>GEODE</t>
  </si>
  <si>
    <t>GEARPUMP</t>
  </si>
  <si>
    <t>FUNCTOR</t>
  </si>
  <si>
    <t>FTPSERVER</t>
  </si>
  <si>
    <t>FREEMARKER</t>
  </si>
  <si>
    <t>FOR</t>
  </si>
  <si>
    <t>FOP</t>
  </si>
  <si>
    <t>FLUME</t>
  </si>
  <si>
    <t>FLINK</t>
  </si>
  <si>
    <t>FLEX</t>
  </si>
  <si>
    <t>FLAGON</t>
  </si>
  <si>
    <t>FINERACT</t>
  </si>
  <si>
    <t>FINCN</t>
  </si>
  <si>
    <t>FILEUPLOAD</t>
  </si>
  <si>
    <t>FELIX</t>
  </si>
  <si>
    <t>FEDIZ</t>
  </si>
  <si>
    <t>FALCON</t>
  </si>
  <si>
    <t>EXTVAL</t>
  </si>
  <si>
    <t>EXTSCRIPT</t>
  </si>
  <si>
    <t>EXTCDI</t>
  </si>
  <si>
    <t>EXLBR</t>
  </si>
  <si>
    <t>EXEC</t>
  </si>
  <si>
    <t>ETCH</t>
  </si>
  <si>
    <t>ESME</t>
  </si>
  <si>
    <t>EMPIREDB</t>
  </si>
  <si>
    <t>EMAIL</t>
  </si>
  <si>
    <t>EDGENT</t>
  </si>
  <si>
    <t>EASYANT</t>
  </si>
  <si>
    <t>EAGLE</t>
  </si>
  <si>
    <t>DUBBO</t>
  </si>
  <si>
    <t>DTACLOUD</t>
  </si>
  <si>
    <t>DROIDS</t>
  </si>
  <si>
    <t>DRILL</t>
  </si>
  <si>
    <t>DOXIATOOLS</t>
  </si>
  <si>
    <t>DOXIASITETOOLS</t>
  </si>
  <si>
    <t>DOXIA</t>
  </si>
  <si>
    <t>DOSGI</t>
  </si>
  <si>
    <t>DORMANT</t>
  </si>
  <si>
    <t>DMAP</t>
  </si>
  <si>
    <t>DL</t>
  </si>
  <si>
    <t>DISPATCH</t>
  </si>
  <si>
    <t>DIRSTUDIO</t>
  </si>
  <si>
    <t>DIRSHARED</t>
  </si>
  <si>
    <t>DIRSERVER</t>
  </si>
  <si>
    <t>DIRMINA</t>
  </si>
  <si>
    <t>DIRKRB</t>
  </si>
  <si>
    <t>DIRECTMEMORY</t>
  </si>
  <si>
    <t>DIRAPI</t>
  </si>
  <si>
    <t>DIR</t>
  </si>
  <si>
    <t>DIGESTER</t>
  </si>
  <si>
    <t>DERBY</t>
  </si>
  <si>
    <t>DELTASPIKE</t>
  </si>
  <si>
    <t>DDLUTILS</t>
  </si>
  <si>
    <t>DBUTILS</t>
  </si>
  <si>
    <t>DBCP</t>
  </si>
  <si>
    <t>DAYTRADER</t>
  </si>
  <si>
    <t>DATALAB</t>
  </si>
  <si>
    <t>DATAFU</t>
  </si>
  <si>
    <t>DAFFODIL</t>
  </si>
  <si>
    <t>DAEMON</t>
  </si>
  <si>
    <t>CXFXJC</t>
  </si>
  <si>
    <t>CXF</t>
  </si>
  <si>
    <t>CURATOR</t>
  </si>
  <si>
    <t>CTAKES</t>
  </si>
  <si>
    <t>CSV</t>
  </si>
  <si>
    <t>CRYPTO</t>
  </si>
  <si>
    <t>CRUNCH</t>
  </si>
  <si>
    <t>CRAIL</t>
  </si>
  <si>
    <t>COUCHDB</t>
  </si>
  <si>
    <t>COR</t>
  </si>
  <si>
    <t>CONTINUUM</t>
  </si>
  <si>
    <t>CONNECTORS</t>
  </si>
  <si>
    <t>CONFIGURATION</t>
  </si>
  <si>
    <t>COMPRESS</t>
  </si>
  <si>
    <t>COMMONSSITE</t>
  </si>
  <si>
    <t>COMMONSRDF</t>
  </si>
  <si>
    <t>COMDEV</t>
  </si>
  <si>
    <t>COLLECTIONS</t>
  </si>
  <si>
    <t>CODEC</t>
  </si>
  <si>
    <t>COCOON3</t>
  </si>
  <si>
    <t>COCOON</t>
  </si>
  <si>
    <t>CMIS</t>
  </si>
  <si>
    <t>CLOWNFISH</t>
  </si>
  <si>
    <t>CLOUDSTACK</t>
  </si>
  <si>
    <t>CLKE</t>
  </si>
  <si>
    <t>CLK</t>
  </si>
  <si>
    <t>CLIMATE</t>
  </si>
  <si>
    <t>CLI</t>
  </si>
  <si>
    <t>CLEREZZA</t>
  </si>
  <si>
    <t>CHUKWA</t>
  </si>
  <si>
    <t>CHAINSAW</t>
  </si>
  <si>
    <t>CHAIN</t>
  </si>
  <si>
    <t>CELIX</t>
  </si>
  <si>
    <t>CAY</t>
  </si>
  <si>
    <t>CASSANDRA</t>
  </si>
  <si>
    <t>CARBONDATA</t>
  </si>
  <si>
    <t>CAMEL</t>
  </si>
  <si>
    <t>CALCITE</t>
  </si>
  <si>
    <t>CACTUS</t>
  </si>
  <si>
    <t>BVAL</t>
  </si>
  <si>
    <t>BUILDR</t>
  </si>
  <si>
    <t>BSF</t>
  </si>
  <si>
    <t>BROOKLYN</t>
  </si>
  <si>
    <t>BOOKKEEPER</t>
  </si>
  <si>
    <t>BLUR</t>
  </si>
  <si>
    <t>BIGTOP</t>
  </si>
  <si>
    <t>BETWIXT</t>
  </si>
  <si>
    <t>BEEHIVE</t>
  </si>
  <si>
    <t>BEANUTILS</t>
  </si>
  <si>
    <t>BEAM</t>
  </si>
  <si>
    <t>BCEL</t>
  </si>
  <si>
    <t>BATIK</t>
  </si>
  <si>
    <t>BATCHEE</t>
  </si>
  <si>
    <t>BAHIR</t>
  </si>
  <si>
    <t>AXISCPP</t>
  </si>
  <si>
    <t>AXIS2C</t>
  </si>
  <si>
    <t>AXIS2</t>
  </si>
  <si>
    <t>AXIS</t>
  </si>
  <si>
    <t>AXIOM</t>
  </si>
  <si>
    <t>AWF</t>
  </si>
  <si>
    <t>AVRO</t>
  </si>
  <si>
    <t>AURORA</t>
  </si>
  <si>
    <t>ATTIC</t>
  </si>
  <si>
    <t>ATLAS</t>
  </si>
  <si>
    <t>ASYNCWEB</t>
  </si>
  <si>
    <t>ASTERIXDB</t>
  </si>
  <si>
    <t>ARTEMIS</t>
  </si>
  <si>
    <t>ARROW</t>
  </si>
  <si>
    <t>ARIES</t>
  </si>
  <si>
    <t>ARIA</t>
  </si>
  <si>
    <t>ARCHETYPE</t>
  </si>
  <si>
    <t>APOLLO</t>
  </si>
  <si>
    <t>APLO</t>
  </si>
  <si>
    <t>APISIX</t>
  </si>
  <si>
    <t>APEXMALHAR</t>
  </si>
  <si>
    <t>APEXCORE</t>
  </si>
  <si>
    <t>APA</t>
  </si>
  <si>
    <t>ANY23</t>
  </si>
  <si>
    <t>ANAKIA</t>
  </si>
  <si>
    <t>AMQNET</t>
  </si>
  <si>
    <t>AMQCPP</t>
  </si>
  <si>
    <t>AMQ</t>
  </si>
  <si>
    <t>AMBARI</t>
  </si>
  <si>
    <t>AMATERASU</t>
  </si>
  <si>
    <t>AIRFLOW</t>
  </si>
  <si>
    <t>AIRAVATA</t>
  </si>
  <si>
    <t>AGILA</t>
  </si>
  <si>
    <t>AGEOLD</t>
  </si>
  <si>
    <t>AGE2</t>
  </si>
  <si>
    <t>ADDR</t>
  </si>
  <si>
    <t>ACE</t>
  </si>
  <si>
    <t>ACCUMULO</t>
  </si>
  <si>
    <t>ABDERA</t>
  </si>
  <si>
    <t>AAR</t>
  </si>
  <si>
    <t>PJD - Apache</t>
  </si>
  <si>
    <t>GFC - Cleaned</t>
  </si>
  <si>
    <t>REPO</t>
  </si>
  <si>
    <t>Unstable Stories</t>
  </si>
  <si>
    <t>ALOY</t>
  </si>
  <si>
    <t>APSTUD</t>
  </si>
  <si>
    <t>TIDOC</t>
  </si>
  <si>
    <t>DURACLOUD</t>
  </si>
  <si>
    <t>MDL</t>
  </si>
  <si>
    <t>APIKIT</t>
  </si>
  <si>
    <t>MULE</t>
  </si>
  <si>
    <t>TISTUD</t>
  </si>
  <si>
    <t>TIMOB</t>
  </si>
  <si>
    <t>DNN</t>
  </si>
  <si>
    <t>TAWOS</t>
  </si>
  <si>
    <t>Row Labels</t>
  </si>
  <si>
    <t>Grand Total</t>
  </si>
  <si>
    <t>Average of Measured System Size (PBIs)</t>
  </si>
  <si>
    <t>Average of Inventory Days</t>
  </si>
  <si>
    <t>Average of Psi</t>
  </si>
  <si>
    <t>Average of Nu</t>
  </si>
  <si>
    <t>Average of Zeta</t>
  </si>
  <si>
    <t>Target: System Size</t>
  </si>
  <si>
    <t>Current: System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</si>
</sst>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6" x14ac:knownFonts="1">
    <font>
      <sz val="11"/>
      <color theme="1"/>
      <name val="Aptos Narrow"/>
      <family val="2"/>
      <scheme val="minor"/>
    </font>
    <font>
      <b/>
      <sz val="11"/>
      <color theme="1"/>
      <name val="Aptos Narrow"/>
      <family val="2"/>
      <scheme val="minor"/>
    </font>
    <font>
      <b/>
      <sz val="11"/>
      <color theme="0"/>
      <name val="Aptos Narrow"/>
      <family val="2"/>
      <scheme val="minor"/>
    </font>
    <font>
      <sz val="8"/>
      <name val="Aptos Narrow"/>
      <family val="2"/>
      <scheme val="minor"/>
    </font>
    <font>
      <b/>
      <sz val="16"/>
      <color theme="1"/>
      <name val="Aptos Narrow"/>
      <family val="2"/>
      <scheme val="minor"/>
    </font>
    <font>
      <i/>
      <sz val="11"/>
      <color theme="1"/>
      <name val="Aptos Narrow"/>
      <family val="2"/>
      <scheme val="minor"/>
    </font>
  </fonts>
  <fills count="7">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2"/>
        <bgColor indexed="64"/>
      </patternFill>
    </fill>
    <fill>
      <patternFill patternType="solid">
        <fgColor theme="2" tint="-0.499984740745262"/>
        <bgColor indexed="64"/>
      </patternFill>
    </fill>
    <fill>
      <patternFill patternType="solid">
        <fgColor theme="3" tint="0.749992370372631"/>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s>
  <cellStyleXfs count="1">
    <xf numFmtId="0" fontId="0" fillId="0" borderId="0"/>
  </cellStyleXfs>
  <cellXfs count="23">
    <xf numFmtId="0" fontId="0" fillId="0" borderId="0" xfId="0"/>
    <xf numFmtId="0" fontId="1" fillId="0" borderId="0" xfId="0" applyFont="1"/>
    <xf numFmtId="1" fontId="0" fillId="0" borderId="0" xfId="0" applyNumberFormat="1"/>
    <xf numFmtId="0" fontId="0" fillId="2" borderId="0" xfId="0" applyFill="1"/>
    <xf numFmtId="2" fontId="0" fillId="3" borderId="1" xfId="0" applyNumberFormat="1" applyFill="1" applyBorder="1"/>
    <xf numFmtId="0" fontId="0" fillId="3" borderId="1" xfId="0" applyFill="1" applyBorder="1"/>
    <xf numFmtId="0" fontId="1" fillId="4" borderId="1" xfId="0" applyFont="1" applyFill="1" applyBorder="1"/>
    <xf numFmtId="0" fontId="0" fillId="4" borderId="1" xfId="0" applyFill="1" applyBorder="1"/>
    <xf numFmtId="0" fontId="2" fillId="5" borderId="1" xfId="0" applyFont="1" applyFill="1" applyBorder="1"/>
    <xf numFmtId="22" fontId="0" fillId="0" borderId="0" xfId="0" applyNumberFormat="1"/>
    <xf numFmtId="165" fontId="0" fillId="0" borderId="0" xfId="0" applyNumberFormat="1"/>
    <xf numFmtId="2" fontId="0" fillId="6" borderId="1" xfId="0" applyNumberFormat="1" applyFill="1" applyBorder="1"/>
    <xf numFmtId="164" fontId="0" fillId="4" borderId="1" xfId="0" applyNumberFormat="1" applyFill="1" applyBorder="1"/>
    <xf numFmtId="0" fontId="2" fillId="5" borderId="2" xfId="0" applyFont="1" applyFill="1" applyBorder="1"/>
    <xf numFmtId="2" fontId="0" fillId="3" borderId="3" xfId="0" applyNumberFormat="1" applyFill="1" applyBorder="1"/>
    <xf numFmtId="2" fontId="0" fillId="6" borderId="4" xfId="0" applyNumberFormat="1" applyFill="1" applyBorder="1"/>
    <xf numFmtId="0" fontId="0" fillId="0" borderId="0" xfId="0" applyAlignment="1">
      <alignment wrapText="1"/>
    </xf>
    <xf numFmtId="0" fontId="4" fillId="0" borderId="0" xfId="0" applyFont="1"/>
    <xf numFmtId="0" fontId="0" fillId="0" borderId="0" xfId="0" applyAlignment="1">
      <alignment vertical="top" wrapText="1"/>
    </xf>
    <xf numFmtId="47" fontId="0" fillId="0" borderId="0" xfId="0" applyNumberFormat="1"/>
    <xf numFmtId="16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3">
    <dxf>
      <numFmt numFmtId="29" formatCode="mm:ss.0"/>
    </dxf>
    <dxf>
      <numFmt numFmtId="27" formatCode="dd/mm/yyyy\ hh:mm"/>
    </dxf>
    <dxf>
      <numFmt numFmtId="27" formatCode="dd/mm/yyyy\ hh:mm"/>
    </dxf>
  </dxfs>
  <tableStyles count="0" defaultTableStyle="TableStyleMedium2" defaultPivotStyle="PivotStyleLight16"/>
  <colors>
    <mruColors>
      <color rgb="FFFF8989"/>
      <color rgb="FFFF29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System</a:t>
            </a:r>
            <a:r>
              <a:rPr lang="en-IE" sz="2000" baseline="0"/>
              <a:t> Predictions based on Current and Target Data</a:t>
            </a:r>
            <a:endParaRPr lang="en-IE"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IE"/>
        </a:p>
      </c:txPr>
    </c:title>
    <c:autoTitleDeleted val="0"/>
    <c:plotArea>
      <c:layout/>
      <c:scatterChart>
        <c:scatterStyle val="lineMarker"/>
        <c:varyColors val="0"/>
        <c:ser>
          <c:idx val="0"/>
          <c:order val="0"/>
          <c:tx>
            <c:strRef>
              <c:f>Timelines!$B$1</c:f>
              <c:strCache>
                <c:ptCount val="1"/>
                <c:pt idx="0">
                  <c:v>Current: Arrivals</c:v>
                </c:pt>
              </c:strCache>
            </c:strRef>
          </c:tx>
          <c:spPr>
            <a:ln w="19050" cap="rnd">
              <a:solidFill>
                <a:srgbClr val="FF000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Timelines!$B$2:$B$263</c:f>
              <c:numCache>
                <c:formatCode>0</c:formatCode>
                <c:ptCount val="262"/>
                <c:pt idx="0">
                  <c:v>1007</c:v>
                </c:pt>
                <c:pt idx="1">
                  <c:v>1051.5619999999999</c:v>
                </c:pt>
                <c:pt idx="2">
                  <c:v>1096.124</c:v>
                </c:pt>
                <c:pt idx="3">
                  <c:v>1140.6859999999999</c:v>
                </c:pt>
                <c:pt idx="4">
                  <c:v>1185.248</c:v>
                </c:pt>
                <c:pt idx="5">
                  <c:v>1229.81</c:v>
                </c:pt>
                <c:pt idx="6">
                  <c:v>1274.3720000000001</c:v>
                </c:pt>
                <c:pt idx="7">
                  <c:v>1318.934</c:v>
                </c:pt>
                <c:pt idx="8">
                  <c:v>1363.4960000000001</c:v>
                </c:pt>
                <c:pt idx="9">
                  <c:v>1408.058</c:v>
                </c:pt>
                <c:pt idx="10">
                  <c:v>1452.6200000000001</c:v>
                </c:pt>
                <c:pt idx="11">
                  <c:v>1497.182</c:v>
                </c:pt>
                <c:pt idx="12">
                  <c:v>1541.7440000000001</c:v>
                </c:pt>
                <c:pt idx="13">
                  <c:v>1586.306</c:v>
                </c:pt>
                <c:pt idx="14">
                  <c:v>1630.8679999999999</c:v>
                </c:pt>
                <c:pt idx="15">
                  <c:v>1675.43</c:v>
                </c:pt>
                <c:pt idx="16">
                  <c:v>1719.9920000000002</c:v>
                </c:pt>
                <c:pt idx="17">
                  <c:v>1764.5540000000001</c:v>
                </c:pt>
                <c:pt idx="18">
                  <c:v>1809.116</c:v>
                </c:pt>
                <c:pt idx="19">
                  <c:v>1853.6780000000001</c:v>
                </c:pt>
                <c:pt idx="20">
                  <c:v>1898.2400000000002</c:v>
                </c:pt>
                <c:pt idx="21">
                  <c:v>1942.8020000000001</c:v>
                </c:pt>
                <c:pt idx="22">
                  <c:v>1987.364</c:v>
                </c:pt>
                <c:pt idx="23">
                  <c:v>2031.9260000000002</c:v>
                </c:pt>
                <c:pt idx="24">
                  <c:v>2076.4880000000003</c:v>
                </c:pt>
                <c:pt idx="25">
                  <c:v>2121.0500000000002</c:v>
                </c:pt>
                <c:pt idx="26">
                  <c:v>2165.6120000000001</c:v>
                </c:pt>
                <c:pt idx="27">
                  <c:v>2210.174</c:v>
                </c:pt>
                <c:pt idx="28">
                  <c:v>2254.7359999999999</c:v>
                </c:pt>
                <c:pt idx="29">
                  <c:v>2299.2979999999998</c:v>
                </c:pt>
                <c:pt idx="30">
                  <c:v>2343.86</c:v>
                </c:pt>
                <c:pt idx="31">
                  <c:v>2388.422</c:v>
                </c:pt>
                <c:pt idx="32">
                  <c:v>2432.9840000000004</c:v>
                </c:pt>
                <c:pt idx="33">
                  <c:v>2477.5460000000003</c:v>
                </c:pt>
                <c:pt idx="34">
                  <c:v>2522.1080000000002</c:v>
                </c:pt>
                <c:pt idx="35">
                  <c:v>2566.67</c:v>
                </c:pt>
                <c:pt idx="36">
                  <c:v>2611.232</c:v>
                </c:pt>
                <c:pt idx="37">
                  <c:v>2655.7939999999999</c:v>
                </c:pt>
                <c:pt idx="38">
                  <c:v>2700.3560000000002</c:v>
                </c:pt>
                <c:pt idx="39">
                  <c:v>2744.9180000000001</c:v>
                </c:pt>
                <c:pt idx="40">
                  <c:v>2789.4800000000005</c:v>
                </c:pt>
                <c:pt idx="41">
                  <c:v>2834.0420000000004</c:v>
                </c:pt>
                <c:pt idx="42">
                  <c:v>2878.6040000000003</c:v>
                </c:pt>
                <c:pt idx="43">
                  <c:v>2923.1660000000002</c:v>
                </c:pt>
                <c:pt idx="44">
                  <c:v>2967.7280000000001</c:v>
                </c:pt>
                <c:pt idx="45">
                  <c:v>3012.29</c:v>
                </c:pt>
                <c:pt idx="46">
                  <c:v>3056.8520000000003</c:v>
                </c:pt>
                <c:pt idx="47">
                  <c:v>3101.4140000000002</c:v>
                </c:pt>
                <c:pt idx="48">
                  <c:v>3145.9760000000001</c:v>
                </c:pt>
                <c:pt idx="49">
                  <c:v>3190.538</c:v>
                </c:pt>
                <c:pt idx="50">
                  <c:v>3235.1000000000004</c:v>
                </c:pt>
                <c:pt idx="51">
                  <c:v>3279.6620000000003</c:v>
                </c:pt>
                <c:pt idx="52">
                  <c:v>3324.2240000000002</c:v>
                </c:pt>
                <c:pt idx="53">
                  <c:v>3368.7860000000001</c:v>
                </c:pt>
                <c:pt idx="54">
                  <c:v>3413.3480000000004</c:v>
                </c:pt>
                <c:pt idx="55">
                  <c:v>3457.9100000000003</c:v>
                </c:pt>
                <c:pt idx="56">
                  <c:v>3502.4720000000002</c:v>
                </c:pt>
                <c:pt idx="57">
                  <c:v>3547.0340000000001</c:v>
                </c:pt>
                <c:pt idx="58">
                  <c:v>3591.596</c:v>
                </c:pt>
                <c:pt idx="59">
                  <c:v>3636.1580000000004</c:v>
                </c:pt>
                <c:pt idx="60">
                  <c:v>3680.7200000000003</c:v>
                </c:pt>
                <c:pt idx="61">
                  <c:v>3725.2820000000002</c:v>
                </c:pt>
                <c:pt idx="62">
                  <c:v>3769.8440000000001</c:v>
                </c:pt>
                <c:pt idx="63">
                  <c:v>3814.4060000000004</c:v>
                </c:pt>
                <c:pt idx="64">
                  <c:v>3858.9680000000003</c:v>
                </c:pt>
                <c:pt idx="65">
                  <c:v>3903.53</c:v>
                </c:pt>
                <c:pt idx="66">
                  <c:v>3948.0920000000001</c:v>
                </c:pt>
                <c:pt idx="67">
                  <c:v>3992.6540000000005</c:v>
                </c:pt>
                <c:pt idx="68">
                  <c:v>4037.2160000000003</c:v>
                </c:pt>
                <c:pt idx="69">
                  <c:v>4081.7780000000002</c:v>
                </c:pt>
                <c:pt idx="70">
                  <c:v>4126.34</c:v>
                </c:pt>
                <c:pt idx="71">
                  <c:v>4170.902</c:v>
                </c:pt>
                <c:pt idx="72">
                  <c:v>4215.4639999999999</c:v>
                </c:pt>
                <c:pt idx="73">
                  <c:v>4260.0259999999998</c:v>
                </c:pt>
                <c:pt idx="74">
                  <c:v>4304.5879999999997</c:v>
                </c:pt>
                <c:pt idx="75">
                  <c:v>4349.1499999999996</c:v>
                </c:pt>
                <c:pt idx="76">
                  <c:v>4393.7120000000004</c:v>
                </c:pt>
                <c:pt idx="77">
                  <c:v>4438.2740000000003</c:v>
                </c:pt>
                <c:pt idx="78">
                  <c:v>4482.8360000000002</c:v>
                </c:pt>
                <c:pt idx="79">
                  <c:v>4527.3980000000001</c:v>
                </c:pt>
                <c:pt idx="80">
                  <c:v>4571.9600000000009</c:v>
                </c:pt>
                <c:pt idx="81">
                  <c:v>4616.5220000000008</c:v>
                </c:pt>
                <c:pt idx="82">
                  <c:v>4661.0840000000007</c:v>
                </c:pt>
                <c:pt idx="83">
                  <c:v>4705.6460000000006</c:v>
                </c:pt>
                <c:pt idx="84">
                  <c:v>4750.2080000000005</c:v>
                </c:pt>
                <c:pt idx="85">
                  <c:v>4794.7700000000004</c:v>
                </c:pt>
                <c:pt idx="86">
                  <c:v>4839.3320000000003</c:v>
                </c:pt>
                <c:pt idx="87">
                  <c:v>4883.8940000000002</c:v>
                </c:pt>
                <c:pt idx="88">
                  <c:v>4928.4560000000001</c:v>
                </c:pt>
                <c:pt idx="89">
                  <c:v>4973.018</c:v>
                </c:pt>
                <c:pt idx="90">
                  <c:v>5017.58</c:v>
                </c:pt>
                <c:pt idx="91">
                  <c:v>5062.1419999999998</c:v>
                </c:pt>
                <c:pt idx="92">
                  <c:v>5106.7040000000006</c:v>
                </c:pt>
                <c:pt idx="93">
                  <c:v>5151.2660000000005</c:v>
                </c:pt>
                <c:pt idx="94">
                  <c:v>5195.8280000000004</c:v>
                </c:pt>
                <c:pt idx="95">
                  <c:v>5240.3900000000003</c:v>
                </c:pt>
                <c:pt idx="96">
                  <c:v>5284.9520000000002</c:v>
                </c:pt>
                <c:pt idx="97">
                  <c:v>5329.5140000000001</c:v>
                </c:pt>
                <c:pt idx="98">
                  <c:v>5374.076</c:v>
                </c:pt>
                <c:pt idx="99">
                  <c:v>5418.6380000000008</c:v>
                </c:pt>
                <c:pt idx="100">
                  <c:v>5463.2000000000007</c:v>
                </c:pt>
                <c:pt idx="101">
                  <c:v>5507.7620000000006</c:v>
                </c:pt>
                <c:pt idx="102">
                  <c:v>5552.3240000000005</c:v>
                </c:pt>
                <c:pt idx="103">
                  <c:v>5596.8860000000004</c:v>
                </c:pt>
                <c:pt idx="104">
                  <c:v>5641.4480000000003</c:v>
                </c:pt>
                <c:pt idx="105">
                  <c:v>5686.01</c:v>
                </c:pt>
                <c:pt idx="106">
                  <c:v>5730.5720000000001</c:v>
                </c:pt>
                <c:pt idx="107">
                  <c:v>5775.134</c:v>
                </c:pt>
                <c:pt idx="108">
                  <c:v>5819.6960000000008</c:v>
                </c:pt>
                <c:pt idx="109">
                  <c:v>5864.2580000000007</c:v>
                </c:pt>
                <c:pt idx="110">
                  <c:v>5908.8200000000006</c:v>
                </c:pt>
                <c:pt idx="111">
                  <c:v>5953.3820000000005</c:v>
                </c:pt>
                <c:pt idx="112">
                  <c:v>5997.9440000000004</c:v>
                </c:pt>
                <c:pt idx="113">
                  <c:v>6042.5060000000003</c:v>
                </c:pt>
                <c:pt idx="114">
                  <c:v>6087.0680000000002</c:v>
                </c:pt>
                <c:pt idx="115">
                  <c:v>6131.63</c:v>
                </c:pt>
                <c:pt idx="116">
                  <c:v>6176.192</c:v>
                </c:pt>
                <c:pt idx="117">
                  <c:v>6220.7540000000008</c:v>
                </c:pt>
                <c:pt idx="118">
                  <c:v>6265.3160000000007</c:v>
                </c:pt>
                <c:pt idx="119">
                  <c:v>6309.8780000000006</c:v>
                </c:pt>
                <c:pt idx="120">
                  <c:v>6354.4400000000005</c:v>
                </c:pt>
                <c:pt idx="121">
                  <c:v>6399.0020000000004</c:v>
                </c:pt>
                <c:pt idx="122">
                  <c:v>6443.5640000000003</c:v>
                </c:pt>
                <c:pt idx="123">
                  <c:v>6488.1260000000002</c:v>
                </c:pt>
                <c:pt idx="124">
                  <c:v>6532.6880000000001</c:v>
                </c:pt>
                <c:pt idx="125">
                  <c:v>6577.2500000000009</c:v>
                </c:pt>
                <c:pt idx="126">
                  <c:v>6621.8120000000008</c:v>
                </c:pt>
                <c:pt idx="127">
                  <c:v>6666.3740000000007</c:v>
                </c:pt>
                <c:pt idx="128">
                  <c:v>6710.9360000000006</c:v>
                </c:pt>
                <c:pt idx="129">
                  <c:v>6755.4980000000005</c:v>
                </c:pt>
                <c:pt idx="130">
                  <c:v>6800.06</c:v>
                </c:pt>
                <c:pt idx="131">
                  <c:v>6844.6220000000003</c:v>
                </c:pt>
                <c:pt idx="132">
                  <c:v>6889.1840000000002</c:v>
                </c:pt>
                <c:pt idx="133">
                  <c:v>6933.7460000000001</c:v>
                </c:pt>
                <c:pt idx="134">
                  <c:v>6978.3080000000009</c:v>
                </c:pt>
                <c:pt idx="135">
                  <c:v>7022.8700000000008</c:v>
                </c:pt>
                <c:pt idx="136">
                  <c:v>7067.4320000000007</c:v>
                </c:pt>
                <c:pt idx="137">
                  <c:v>7111.9940000000006</c:v>
                </c:pt>
                <c:pt idx="138">
                  <c:v>7156.5560000000005</c:v>
                </c:pt>
                <c:pt idx="139">
                  <c:v>7201.1180000000004</c:v>
                </c:pt>
                <c:pt idx="140">
                  <c:v>7245.68</c:v>
                </c:pt>
                <c:pt idx="141">
                  <c:v>7290.2420000000002</c:v>
                </c:pt>
                <c:pt idx="142">
                  <c:v>7334.804000000001</c:v>
                </c:pt>
                <c:pt idx="143">
                  <c:v>7379.3660000000009</c:v>
                </c:pt>
                <c:pt idx="144">
                  <c:v>7423.9280000000008</c:v>
                </c:pt>
                <c:pt idx="145">
                  <c:v>7468.4900000000007</c:v>
                </c:pt>
                <c:pt idx="146">
                  <c:v>7513.0520000000006</c:v>
                </c:pt>
                <c:pt idx="147">
                  <c:v>7557.6140000000005</c:v>
                </c:pt>
                <c:pt idx="148">
                  <c:v>7602.1760000000004</c:v>
                </c:pt>
                <c:pt idx="149">
                  <c:v>7646.7380000000003</c:v>
                </c:pt>
                <c:pt idx="150">
                  <c:v>7691.3</c:v>
                </c:pt>
                <c:pt idx="151">
                  <c:v>7735.862000000001</c:v>
                </c:pt>
                <c:pt idx="152">
                  <c:v>7780.4240000000009</c:v>
                </c:pt>
                <c:pt idx="153">
                  <c:v>7824.9860000000008</c:v>
                </c:pt>
                <c:pt idx="154">
                  <c:v>7869.5480000000007</c:v>
                </c:pt>
                <c:pt idx="155">
                  <c:v>7914.1100000000006</c:v>
                </c:pt>
                <c:pt idx="156">
                  <c:v>7958.6720000000005</c:v>
                </c:pt>
                <c:pt idx="157">
                  <c:v>8003.2340000000004</c:v>
                </c:pt>
                <c:pt idx="158">
                  <c:v>8047.7960000000003</c:v>
                </c:pt>
                <c:pt idx="159">
                  <c:v>8092.3580000000002</c:v>
                </c:pt>
                <c:pt idx="160">
                  <c:v>8136.920000000001</c:v>
                </c:pt>
                <c:pt idx="161">
                  <c:v>8181.4820000000009</c:v>
                </c:pt>
                <c:pt idx="162">
                  <c:v>8226.0440000000017</c:v>
                </c:pt>
                <c:pt idx="163">
                  <c:v>8270.6059999999998</c:v>
                </c:pt>
                <c:pt idx="164">
                  <c:v>8315.1680000000015</c:v>
                </c:pt>
                <c:pt idx="165">
                  <c:v>8359.73</c:v>
                </c:pt>
                <c:pt idx="166">
                  <c:v>8404.2920000000013</c:v>
                </c:pt>
                <c:pt idx="167">
                  <c:v>8448.8539999999994</c:v>
                </c:pt>
                <c:pt idx="168">
                  <c:v>8493.4160000000011</c:v>
                </c:pt>
                <c:pt idx="169">
                  <c:v>8537.978000000001</c:v>
                </c:pt>
                <c:pt idx="170">
                  <c:v>8582.5400000000009</c:v>
                </c:pt>
                <c:pt idx="171">
                  <c:v>8627.1020000000008</c:v>
                </c:pt>
                <c:pt idx="172">
                  <c:v>8671.6640000000007</c:v>
                </c:pt>
                <c:pt idx="173">
                  <c:v>8716.2260000000006</c:v>
                </c:pt>
                <c:pt idx="174">
                  <c:v>8760.7880000000005</c:v>
                </c:pt>
                <c:pt idx="175">
                  <c:v>8805.35</c:v>
                </c:pt>
                <c:pt idx="176">
                  <c:v>8849.9120000000003</c:v>
                </c:pt>
                <c:pt idx="177">
                  <c:v>8894.474000000002</c:v>
                </c:pt>
                <c:pt idx="178">
                  <c:v>8939.0360000000001</c:v>
                </c:pt>
                <c:pt idx="179">
                  <c:v>8983.5980000000018</c:v>
                </c:pt>
                <c:pt idx="180">
                  <c:v>9028.16</c:v>
                </c:pt>
                <c:pt idx="181">
                  <c:v>9072.7220000000016</c:v>
                </c:pt>
                <c:pt idx="182">
                  <c:v>9117.2839999999997</c:v>
                </c:pt>
                <c:pt idx="183">
                  <c:v>9161.8460000000014</c:v>
                </c:pt>
                <c:pt idx="184">
                  <c:v>9206.4080000000013</c:v>
                </c:pt>
                <c:pt idx="185">
                  <c:v>9250.9700000000012</c:v>
                </c:pt>
                <c:pt idx="186">
                  <c:v>9295.5320000000011</c:v>
                </c:pt>
                <c:pt idx="187">
                  <c:v>9340.094000000001</c:v>
                </c:pt>
                <c:pt idx="188">
                  <c:v>9384.6560000000009</c:v>
                </c:pt>
                <c:pt idx="189">
                  <c:v>9429.2180000000008</c:v>
                </c:pt>
                <c:pt idx="190">
                  <c:v>9473.7800000000007</c:v>
                </c:pt>
                <c:pt idx="191">
                  <c:v>9518.3420000000006</c:v>
                </c:pt>
                <c:pt idx="192">
                  <c:v>9562.9040000000005</c:v>
                </c:pt>
                <c:pt idx="193">
                  <c:v>9607.4660000000003</c:v>
                </c:pt>
                <c:pt idx="194">
                  <c:v>9652.0280000000002</c:v>
                </c:pt>
                <c:pt idx="195">
                  <c:v>9696.59</c:v>
                </c:pt>
                <c:pt idx="196">
                  <c:v>9741.152</c:v>
                </c:pt>
                <c:pt idx="197">
                  <c:v>9785.7139999999999</c:v>
                </c:pt>
                <c:pt idx="198">
                  <c:v>9830.2760000000017</c:v>
                </c:pt>
                <c:pt idx="199">
                  <c:v>9874.8380000000016</c:v>
                </c:pt>
                <c:pt idx="200">
                  <c:v>9919.4000000000015</c:v>
                </c:pt>
                <c:pt idx="201">
                  <c:v>9963.9620000000014</c:v>
                </c:pt>
                <c:pt idx="202">
                  <c:v>10008.524000000001</c:v>
                </c:pt>
                <c:pt idx="203">
                  <c:v>10053.086000000001</c:v>
                </c:pt>
                <c:pt idx="204">
                  <c:v>10097.648000000001</c:v>
                </c:pt>
                <c:pt idx="205">
                  <c:v>10142.210000000001</c:v>
                </c:pt>
                <c:pt idx="206">
                  <c:v>10186.772000000001</c:v>
                </c:pt>
                <c:pt idx="207">
                  <c:v>10231.334000000001</c:v>
                </c:pt>
                <c:pt idx="208">
                  <c:v>10275.896000000001</c:v>
                </c:pt>
                <c:pt idx="209">
                  <c:v>10320.458000000001</c:v>
                </c:pt>
                <c:pt idx="210">
                  <c:v>10365.02</c:v>
                </c:pt>
                <c:pt idx="211">
                  <c:v>10409.582</c:v>
                </c:pt>
                <c:pt idx="212">
                  <c:v>10454.144</c:v>
                </c:pt>
                <c:pt idx="213">
                  <c:v>10498.706</c:v>
                </c:pt>
                <c:pt idx="214">
                  <c:v>10543.268</c:v>
                </c:pt>
                <c:pt idx="215">
                  <c:v>10587.83</c:v>
                </c:pt>
                <c:pt idx="216">
                  <c:v>10632.392000000002</c:v>
                </c:pt>
                <c:pt idx="217">
                  <c:v>10676.954000000002</c:v>
                </c:pt>
                <c:pt idx="218">
                  <c:v>10721.516000000001</c:v>
                </c:pt>
                <c:pt idx="219">
                  <c:v>10766.078000000001</c:v>
                </c:pt>
                <c:pt idx="220">
                  <c:v>10810.640000000001</c:v>
                </c:pt>
                <c:pt idx="221">
                  <c:v>10855.202000000001</c:v>
                </c:pt>
                <c:pt idx="222">
                  <c:v>10899.764000000001</c:v>
                </c:pt>
                <c:pt idx="223">
                  <c:v>10944.326000000001</c:v>
                </c:pt>
                <c:pt idx="224">
                  <c:v>10988.888000000001</c:v>
                </c:pt>
                <c:pt idx="225">
                  <c:v>11033.45</c:v>
                </c:pt>
                <c:pt idx="226">
                  <c:v>11078.012000000001</c:v>
                </c:pt>
                <c:pt idx="227">
                  <c:v>11122.574000000001</c:v>
                </c:pt>
                <c:pt idx="228">
                  <c:v>11167.136</c:v>
                </c:pt>
                <c:pt idx="229">
                  <c:v>11211.698</c:v>
                </c:pt>
                <c:pt idx="230">
                  <c:v>11256.26</c:v>
                </c:pt>
                <c:pt idx="231">
                  <c:v>11300.822</c:v>
                </c:pt>
                <c:pt idx="232">
                  <c:v>11345.384</c:v>
                </c:pt>
                <c:pt idx="233">
                  <c:v>11389.946000000002</c:v>
                </c:pt>
                <c:pt idx="234">
                  <c:v>11434.508000000002</c:v>
                </c:pt>
                <c:pt idx="235">
                  <c:v>11479.070000000002</c:v>
                </c:pt>
                <c:pt idx="236">
                  <c:v>11523.632000000001</c:v>
                </c:pt>
                <c:pt idx="237">
                  <c:v>11568.194000000001</c:v>
                </c:pt>
                <c:pt idx="238">
                  <c:v>11612.756000000001</c:v>
                </c:pt>
                <c:pt idx="239">
                  <c:v>11657.318000000001</c:v>
                </c:pt>
                <c:pt idx="240">
                  <c:v>11701.880000000001</c:v>
                </c:pt>
                <c:pt idx="241">
                  <c:v>11746.442000000001</c:v>
                </c:pt>
                <c:pt idx="242">
                  <c:v>11791.004000000001</c:v>
                </c:pt>
                <c:pt idx="243">
                  <c:v>11835.566000000001</c:v>
                </c:pt>
                <c:pt idx="244">
                  <c:v>11880.128000000001</c:v>
                </c:pt>
                <c:pt idx="245">
                  <c:v>11924.69</c:v>
                </c:pt>
                <c:pt idx="246">
                  <c:v>11969.252</c:v>
                </c:pt>
                <c:pt idx="247">
                  <c:v>12013.814</c:v>
                </c:pt>
                <c:pt idx="248">
                  <c:v>12058.376</c:v>
                </c:pt>
                <c:pt idx="249">
                  <c:v>12102.938</c:v>
                </c:pt>
                <c:pt idx="250">
                  <c:v>12147.500000000002</c:v>
                </c:pt>
                <c:pt idx="251">
                  <c:v>12192.062000000002</c:v>
                </c:pt>
                <c:pt idx="252">
                  <c:v>12236.624000000002</c:v>
                </c:pt>
                <c:pt idx="253">
                  <c:v>12281.186000000002</c:v>
                </c:pt>
                <c:pt idx="254">
                  <c:v>12325.748000000001</c:v>
                </c:pt>
                <c:pt idx="255">
                  <c:v>12370.310000000001</c:v>
                </c:pt>
                <c:pt idx="256">
                  <c:v>12414.872000000001</c:v>
                </c:pt>
                <c:pt idx="257">
                  <c:v>12459.434000000001</c:v>
                </c:pt>
                <c:pt idx="258">
                  <c:v>12503.996000000001</c:v>
                </c:pt>
                <c:pt idx="259">
                  <c:v>12548.558000000001</c:v>
                </c:pt>
                <c:pt idx="260">
                  <c:v>12593.12</c:v>
                </c:pt>
                <c:pt idx="261">
                  <c:v>12637.682000000001</c:v>
                </c:pt>
              </c:numCache>
            </c:numRef>
          </c:yVal>
          <c:smooth val="0"/>
          <c:extLst>
            <c:ext xmlns:c16="http://schemas.microsoft.com/office/drawing/2014/chart" uri="{C3380CC4-5D6E-409C-BE32-E72D297353CC}">
              <c16:uniqueId val="{00000000-B246-40DF-8122-F7290E41584C}"/>
            </c:ext>
          </c:extLst>
        </c:ser>
        <c:ser>
          <c:idx val="1"/>
          <c:order val="1"/>
          <c:tx>
            <c:strRef>
              <c:f>Timelines!$C$1</c:f>
              <c:strCache>
                <c:ptCount val="1"/>
                <c:pt idx="0">
                  <c:v>Current: Services</c:v>
                </c:pt>
              </c:strCache>
            </c:strRef>
          </c:tx>
          <c:spPr>
            <a:ln w="19050" cap="rnd">
              <a:solidFill>
                <a:srgbClr val="00B050"/>
              </a:solidFill>
              <a:prstDash val="solid"/>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Timelines!$C$2:$C$263</c:f>
              <c:numCache>
                <c:formatCode>0</c:formatCode>
                <c:ptCount val="262"/>
                <c:pt idx="0">
                  <c:v>0</c:v>
                </c:pt>
                <c:pt idx="1">
                  <c:v>41.188000000000002</c:v>
                </c:pt>
                <c:pt idx="2">
                  <c:v>82.376000000000005</c:v>
                </c:pt>
                <c:pt idx="3">
                  <c:v>123.56400000000001</c:v>
                </c:pt>
                <c:pt idx="4">
                  <c:v>164.75200000000001</c:v>
                </c:pt>
                <c:pt idx="5">
                  <c:v>205.94</c:v>
                </c:pt>
                <c:pt idx="6">
                  <c:v>247.12800000000001</c:v>
                </c:pt>
                <c:pt idx="7">
                  <c:v>288.31600000000003</c:v>
                </c:pt>
                <c:pt idx="8">
                  <c:v>329.50400000000002</c:v>
                </c:pt>
                <c:pt idx="9">
                  <c:v>370.69200000000001</c:v>
                </c:pt>
                <c:pt idx="10">
                  <c:v>411.88</c:v>
                </c:pt>
                <c:pt idx="11">
                  <c:v>453.06800000000004</c:v>
                </c:pt>
                <c:pt idx="12">
                  <c:v>494.25600000000003</c:v>
                </c:pt>
                <c:pt idx="13">
                  <c:v>535.44400000000007</c:v>
                </c:pt>
                <c:pt idx="14">
                  <c:v>576.63200000000006</c:v>
                </c:pt>
                <c:pt idx="15">
                  <c:v>617.82000000000005</c:v>
                </c:pt>
                <c:pt idx="16">
                  <c:v>659.00800000000004</c:v>
                </c:pt>
                <c:pt idx="17">
                  <c:v>700.19600000000003</c:v>
                </c:pt>
                <c:pt idx="18">
                  <c:v>741.38400000000001</c:v>
                </c:pt>
                <c:pt idx="19">
                  <c:v>782.572</c:v>
                </c:pt>
                <c:pt idx="20">
                  <c:v>823.76</c:v>
                </c:pt>
                <c:pt idx="21">
                  <c:v>864.94800000000009</c:v>
                </c:pt>
                <c:pt idx="22">
                  <c:v>906.13600000000008</c:v>
                </c:pt>
                <c:pt idx="23">
                  <c:v>947.32400000000007</c:v>
                </c:pt>
                <c:pt idx="24">
                  <c:v>988.51200000000006</c:v>
                </c:pt>
                <c:pt idx="25">
                  <c:v>1029.7</c:v>
                </c:pt>
                <c:pt idx="26">
                  <c:v>1070.8880000000001</c:v>
                </c:pt>
                <c:pt idx="27">
                  <c:v>1112.076</c:v>
                </c:pt>
                <c:pt idx="28">
                  <c:v>1153.2640000000001</c:v>
                </c:pt>
                <c:pt idx="29">
                  <c:v>1194.452</c:v>
                </c:pt>
                <c:pt idx="30">
                  <c:v>1235.6400000000001</c:v>
                </c:pt>
                <c:pt idx="31">
                  <c:v>1276.828</c:v>
                </c:pt>
                <c:pt idx="32">
                  <c:v>1318.0160000000001</c:v>
                </c:pt>
                <c:pt idx="33">
                  <c:v>1359.2040000000002</c:v>
                </c:pt>
                <c:pt idx="34">
                  <c:v>1400.3920000000001</c:v>
                </c:pt>
                <c:pt idx="35">
                  <c:v>1441.5800000000002</c:v>
                </c:pt>
                <c:pt idx="36">
                  <c:v>1482.768</c:v>
                </c:pt>
                <c:pt idx="37">
                  <c:v>1523.9560000000001</c:v>
                </c:pt>
                <c:pt idx="38">
                  <c:v>1565.144</c:v>
                </c:pt>
                <c:pt idx="39">
                  <c:v>1606.3320000000001</c:v>
                </c:pt>
                <c:pt idx="40">
                  <c:v>1647.52</c:v>
                </c:pt>
                <c:pt idx="41">
                  <c:v>1688.7080000000001</c:v>
                </c:pt>
                <c:pt idx="42">
                  <c:v>1729.8960000000002</c:v>
                </c:pt>
                <c:pt idx="43">
                  <c:v>1771.0840000000001</c:v>
                </c:pt>
                <c:pt idx="44">
                  <c:v>1812.2720000000002</c:v>
                </c:pt>
                <c:pt idx="45">
                  <c:v>1853.46</c:v>
                </c:pt>
                <c:pt idx="46">
                  <c:v>1894.6480000000001</c:v>
                </c:pt>
                <c:pt idx="47">
                  <c:v>1935.836</c:v>
                </c:pt>
                <c:pt idx="48">
                  <c:v>1977.0240000000001</c:v>
                </c:pt>
                <c:pt idx="49">
                  <c:v>2018.2120000000002</c:v>
                </c:pt>
                <c:pt idx="50">
                  <c:v>2059.4</c:v>
                </c:pt>
                <c:pt idx="51">
                  <c:v>2100.5880000000002</c:v>
                </c:pt>
                <c:pt idx="52">
                  <c:v>2141.7760000000003</c:v>
                </c:pt>
                <c:pt idx="53">
                  <c:v>2182.9639999999999</c:v>
                </c:pt>
                <c:pt idx="54">
                  <c:v>2224.152</c:v>
                </c:pt>
                <c:pt idx="55">
                  <c:v>2265.34</c:v>
                </c:pt>
                <c:pt idx="56">
                  <c:v>2306.5280000000002</c:v>
                </c:pt>
                <c:pt idx="57">
                  <c:v>2347.7160000000003</c:v>
                </c:pt>
                <c:pt idx="58">
                  <c:v>2388.904</c:v>
                </c:pt>
                <c:pt idx="59">
                  <c:v>2430.0920000000001</c:v>
                </c:pt>
                <c:pt idx="60">
                  <c:v>2471.2800000000002</c:v>
                </c:pt>
                <c:pt idx="61">
                  <c:v>2512.4680000000003</c:v>
                </c:pt>
                <c:pt idx="62">
                  <c:v>2553.6559999999999</c:v>
                </c:pt>
                <c:pt idx="63">
                  <c:v>2594.8440000000001</c:v>
                </c:pt>
                <c:pt idx="64">
                  <c:v>2636.0320000000002</c:v>
                </c:pt>
                <c:pt idx="65">
                  <c:v>2677.2200000000003</c:v>
                </c:pt>
                <c:pt idx="66">
                  <c:v>2718.4080000000004</c:v>
                </c:pt>
                <c:pt idx="67">
                  <c:v>2759.596</c:v>
                </c:pt>
                <c:pt idx="68">
                  <c:v>2800.7840000000001</c:v>
                </c:pt>
                <c:pt idx="69">
                  <c:v>2841.9720000000002</c:v>
                </c:pt>
                <c:pt idx="70">
                  <c:v>2883.1600000000003</c:v>
                </c:pt>
                <c:pt idx="71">
                  <c:v>2924.348</c:v>
                </c:pt>
                <c:pt idx="72">
                  <c:v>2965.5360000000001</c:v>
                </c:pt>
                <c:pt idx="73">
                  <c:v>3006.7240000000002</c:v>
                </c:pt>
                <c:pt idx="74">
                  <c:v>3047.9120000000003</c:v>
                </c:pt>
                <c:pt idx="75">
                  <c:v>3089.1000000000004</c:v>
                </c:pt>
                <c:pt idx="76">
                  <c:v>3130.288</c:v>
                </c:pt>
                <c:pt idx="77">
                  <c:v>3171.4760000000001</c:v>
                </c:pt>
                <c:pt idx="78">
                  <c:v>3212.6640000000002</c:v>
                </c:pt>
                <c:pt idx="79">
                  <c:v>3253.8520000000003</c:v>
                </c:pt>
                <c:pt idx="80">
                  <c:v>3295.04</c:v>
                </c:pt>
                <c:pt idx="81">
                  <c:v>3336.2280000000001</c:v>
                </c:pt>
                <c:pt idx="82">
                  <c:v>3377.4160000000002</c:v>
                </c:pt>
                <c:pt idx="83">
                  <c:v>3418.6040000000003</c:v>
                </c:pt>
                <c:pt idx="84">
                  <c:v>3459.7920000000004</c:v>
                </c:pt>
                <c:pt idx="85">
                  <c:v>3500.98</c:v>
                </c:pt>
                <c:pt idx="86">
                  <c:v>3542.1680000000001</c:v>
                </c:pt>
                <c:pt idx="87">
                  <c:v>3583.3560000000002</c:v>
                </c:pt>
                <c:pt idx="88">
                  <c:v>3624.5440000000003</c:v>
                </c:pt>
                <c:pt idx="89">
                  <c:v>3665.7320000000004</c:v>
                </c:pt>
                <c:pt idx="90">
                  <c:v>3706.92</c:v>
                </c:pt>
                <c:pt idx="91">
                  <c:v>3748.1080000000002</c:v>
                </c:pt>
                <c:pt idx="92">
                  <c:v>3789.2960000000003</c:v>
                </c:pt>
                <c:pt idx="93">
                  <c:v>3830.4840000000004</c:v>
                </c:pt>
                <c:pt idx="94">
                  <c:v>3871.672</c:v>
                </c:pt>
                <c:pt idx="95">
                  <c:v>3912.86</c:v>
                </c:pt>
                <c:pt idx="96">
                  <c:v>3954.0480000000002</c:v>
                </c:pt>
                <c:pt idx="97">
                  <c:v>3995.2360000000003</c:v>
                </c:pt>
                <c:pt idx="98">
                  <c:v>4036.4240000000004</c:v>
                </c:pt>
                <c:pt idx="99">
                  <c:v>4077.6120000000001</c:v>
                </c:pt>
                <c:pt idx="100">
                  <c:v>4118.8</c:v>
                </c:pt>
                <c:pt idx="101">
                  <c:v>4159.9880000000003</c:v>
                </c:pt>
                <c:pt idx="102">
                  <c:v>4201.1760000000004</c:v>
                </c:pt>
                <c:pt idx="103">
                  <c:v>4242.3640000000005</c:v>
                </c:pt>
                <c:pt idx="104">
                  <c:v>4283.5520000000006</c:v>
                </c:pt>
                <c:pt idx="105">
                  <c:v>4324.7400000000007</c:v>
                </c:pt>
                <c:pt idx="106">
                  <c:v>4365.9279999999999</c:v>
                </c:pt>
                <c:pt idx="107">
                  <c:v>4407.116</c:v>
                </c:pt>
                <c:pt idx="108">
                  <c:v>4448.3040000000001</c:v>
                </c:pt>
                <c:pt idx="109">
                  <c:v>4489.4920000000002</c:v>
                </c:pt>
                <c:pt idx="110">
                  <c:v>4530.68</c:v>
                </c:pt>
                <c:pt idx="111">
                  <c:v>4571.8680000000004</c:v>
                </c:pt>
                <c:pt idx="112">
                  <c:v>4613.0560000000005</c:v>
                </c:pt>
                <c:pt idx="113">
                  <c:v>4654.2440000000006</c:v>
                </c:pt>
                <c:pt idx="114">
                  <c:v>4695.4320000000007</c:v>
                </c:pt>
                <c:pt idx="115">
                  <c:v>4736.62</c:v>
                </c:pt>
                <c:pt idx="116">
                  <c:v>4777.808</c:v>
                </c:pt>
                <c:pt idx="117">
                  <c:v>4818.9960000000001</c:v>
                </c:pt>
                <c:pt idx="118">
                  <c:v>4860.1840000000002</c:v>
                </c:pt>
                <c:pt idx="119">
                  <c:v>4901.3720000000003</c:v>
                </c:pt>
                <c:pt idx="120">
                  <c:v>4942.5600000000004</c:v>
                </c:pt>
                <c:pt idx="121">
                  <c:v>4983.7480000000005</c:v>
                </c:pt>
                <c:pt idx="122">
                  <c:v>5024.9360000000006</c:v>
                </c:pt>
                <c:pt idx="123">
                  <c:v>5066.1240000000007</c:v>
                </c:pt>
                <c:pt idx="124">
                  <c:v>5107.3119999999999</c:v>
                </c:pt>
                <c:pt idx="125">
                  <c:v>5148.5</c:v>
                </c:pt>
                <c:pt idx="126">
                  <c:v>5189.6880000000001</c:v>
                </c:pt>
                <c:pt idx="127">
                  <c:v>5230.8760000000002</c:v>
                </c:pt>
                <c:pt idx="128">
                  <c:v>5272.0640000000003</c:v>
                </c:pt>
                <c:pt idx="129">
                  <c:v>5313.2520000000004</c:v>
                </c:pt>
                <c:pt idx="130">
                  <c:v>5354.4400000000005</c:v>
                </c:pt>
                <c:pt idx="131">
                  <c:v>5395.6280000000006</c:v>
                </c:pt>
                <c:pt idx="132">
                  <c:v>5436.8160000000007</c:v>
                </c:pt>
                <c:pt idx="133">
                  <c:v>5478.0039999999999</c:v>
                </c:pt>
                <c:pt idx="134">
                  <c:v>5519.192</c:v>
                </c:pt>
                <c:pt idx="135">
                  <c:v>5560.38</c:v>
                </c:pt>
                <c:pt idx="136">
                  <c:v>5601.5680000000002</c:v>
                </c:pt>
                <c:pt idx="137">
                  <c:v>5642.7560000000003</c:v>
                </c:pt>
                <c:pt idx="138">
                  <c:v>5683.9440000000004</c:v>
                </c:pt>
                <c:pt idx="139">
                  <c:v>5725.1320000000005</c:v>
                </c:pt>
                <c:pt idx="140">
                  <c:v>5766.3200000000006</c:v>
                </c:pt>
                <c:pt idx="141">
                  <c:v>5807.5080000000007</c:v>
                </c:pt>
                <c:pt idx="142">
                  <c:v>5848.6959999999999</c:v>
                </c:pt>
                <c:pt idx="143">
                  <c:v>5889.884</c:v>
                </c:pt>
                <c:pt idx="144">
                  <c:v>5931.0720000000001</c:v>
                </c:pt>
                <c:pt idx="145">
                  <c:v>5972.26</c:v>
                </c:pt>
                <c:pt idx="146">
                  <c:v>6013.4480000000003</c:v>
                </c:pt>
                <c:pt idx="147">
                  <c:v>6054.6360000000004</c:v>
                </c:pt>
                <c:pt idx="148">
                  <c:v>6095.8240000000005</c:v>
                </c:pt>
                <c:pt idx="149">
                  <c:v>6137.0120000000006</c:v>
                </c:pt>
                <c:pt idx="150">
                  <c:v>6178.2000000000007</c:v>
                </c:pt>
                <c:pt idx="151">
                  <c:v>6219.3879999999999</c:v>
                </c:pt>
                <c:pt idx="152">
                  <c:v>6260.576</c:v>
                </c:pt>
                <c:pt idx="153">
                  <c:v>6301.7640000000001</c:v>
                </c:pt>
                <c:pt idx="154">
                  <c:v>6342.9520000000002</c:v>
                </c:pt>
                <c:pt idx="155">
                  <c:v>6384.14</c:v>
                </c:pt>
                <c:pt idx="156">
                  <c:v>6425.3280000000004</c:v>
                </c:pt>
                <c:pt idx="157">
                  <c:v>6466.5160000000005</c:v>
                </c:pt>
                <c:pt idx="158">
                  <c:v>6507.7040000000006</c:v>
                </c:pt>
                <c:pt idx="159">
                  <c:v>6548.8920000000007</c:v>
                </c:pt>
                <c:pt idx="160">
                  <c:v>6590.08</c:v>
                </c:pt>
                <c:pt idx="161">
                  <c:v>6631.268</c:v>
                </c:pt>
                <c:pt idx="162">
                  <c:v>6672.4560000000001</c:v>
                </c:pt>
                <c:pt idx="163">
                  <c:v>6713.6440000000002</c:v>
                </c:pt>
                <c:pt idx="164">
                  <c:v>6754.8320000000003</c:v>
                </c:pt>
                <c:pt idx="165">
                  <c:v>6796.02</c:v>
                </c:pt>
                <c:pt idx="166">
                  <c:v>6837.2080000000005</c:v>
                </c:pt>
                <c:pt idx="167">
                  <c:v>6878.3960000000006</c:v>
                </c:pt>
                <c:pt idx="168">
                  <c:v>6919.5840000000007</c:v>
                </c:pt>
                <c:pt idx="169">
                  <c:v>6960.7720000000008</c:v>
                </c:pt>
                <c:pt idx="170">
                  <c:v>7001.96</c:v>
                </c:pt>
                <c:pt idx="171">
                  <c:v>7043.1480000000001</c:v>
                </c:pt>
                <c:pt idx="172">
                  <c:v>7084.3360000000002</c:v>
                </c:pt>
                <c:pt idx="173">
                  <c:v>7125.5240000000003</c:v>
                </c:pt>
                <c:pt idx="174">
                  <c:v>7166.7120000000004</c:v>
                </c:pt>
                <c:pt idx="175">
                  <c:v>7207.9000000000005</c:v>
                </c:pt>
                <c:pt idx="176">
                  <c:v>7249.0880000000006</c:v>
                </c:pt>
                <c:pt idx="177">
                  <c:v>7290.2760000000007</c:v>
                </c:pt>
                <c:pt idx="178">
                  <c:v>7331.4640000000009</c:v>
                </c:pt>
                <c:pt idx="179">
                  <c:v>7372.652</c:v>
                </c:pt>
                <c:pt idx="180">
                  <c:v>7413.84</c:v>
                </c:pt>
                <c:pt idx="181">
                  <c:v>7455.0280000000002</c:v>
                </c:pt>
                <c:pt idx="182">
                  <c:v>7496.2160000000003</c:v>
                </c:pt>
                <c:pt idx="183">
                  <c:v>7537.4040000000005</c:v>
                </c:pt>
                <c:pt idx="184">
                  <c:v>7578.5920000000006</c:v>
                </c:pt>
                <c:pt idx="185">
                  <c:v>7619.7800000000007</c:v>
                </c:pt>
                <c:pt idx="186">
                  <c:v>7660.9680000000008</c:v>
                </c:pt>
                <c:pt idx="187">
                  <c:v>7702.1560000000009</c:v>
                </c:pt>
                <c:pt idx="188">
                  <c:v>7743.3440000000001</c:v>
                </c:pt>
                <c:pt idx="189">
                  <c:v>7784.5320000000002</c:v>
                </c:pt>
                <c:pt idx="190">
                  <c:v>7825.72</c:v>
                </c:pt>
                <c:pt idx="191">
                  <c:v>7866.9080000000004</c:v>
                </c:pt>
                <c:pt idx="192">
                  <c:v>7908.0960000000005</c:v>
                </c:pt>
                <c:pt idx="193">
                  <c:v>7949.2840000000006</c:v>
                </c:pt>
                <c:pt idx="194">
                  <c:v>7990.4720000000007</c:v>
                </c:pt>
                <c:pt idx="195">
                  <c:v>8031.6600000000008</c:v>
                </c:pt>
                <c:pt idx="196">
                  <c:v>8072.8480000000009</c:v>
                </c:pt>
                <c:pt idx="197">
                  <c:v>8114.0360000000001</c:v>
                </c:pt>
                <c:pt idx="198">
                  <c:v>8155.2240000000002</c:v>
                </c:pt>
                <c:pt idx="199">
                  <c:v>8196.4120000000003</c:v>
                </c:pt>
                <c:pt idx="200">
                  <c:v>8237.6</c:v>
                </c:pt>
                <c:pt idx="201">
                  <c:v>8278.7880000000005</c:v>
                </c:pt>
                <c:pt idx="202">
                  <c:v>8319.9760000000006</c:v>
                </c:pt>
                <c:pt idx="203">
                  <c:v>8361.1640000000007</c:v>
                </c:pt>
                <c:pt idx="204">
                  <c:v>8402.3520000000008</c:v>
                </c:pt>
                <c:pt idx="205">
                  <c:v>8443.5400000000009</c:v>
                </c:pt>
                <c:pt idx="206">
                  <c:v>8484.728000000001</c:v>
                </c:pt>
                <c:pt idx="207">
                  <c:v>8525.9160000000011</c:v>
                </c:pt>
                <c:pt idx="208">
                  <c:v>8567.1040000000012</c:v>
                </c:pt>
                <c:pt idx="209">
                  <c:v>8608.2920000000013</c:v>
                </c:pt>
                <c:pt idx="210">
                  <c:v>8649.4800000000014</c:v>
                </c:pt>
                <c:pt idx="211">
                  <c:v>8690.6679999999997</c:v>
                </c:pt>
                <c:pt idx="212">
                  <c:v>8731.8559999999998</c:v>
                </c:pt>
                <c:pt idx="213">
                  <c:v>8773.0439999999999</c:v>
                </c:pt>
                <c:pt idx="214">
                  <c:v>8814.232</c:v>
                </c:pt>
                <c:pt idx="215">
                  <c:v>8855.42</c:v>
                </c:pt>
                <c:pt idx="216">
                  <c:v>8896.6080000000002</c:v>
                </c:pt>
                <c:pt idx="217">
                  <c:v>8937.7960000000003</c:v>
                </c:pt>
                <c:pt idx="218">
                  <c:v>8978.9840000000004</c:v>
                </c:pt>
                <c:pt idx="219">
                  <c:v>9020.1720000000005</c:v>
                </c:pt>
                <c:pt idx="220">
                  <c:v>9061.36</c:v>
                </c:pt>
                <c:pt idx="221">
                  <c:v>9102.5480000000007</c:v>
                </c:pt>
                <c:pt idx="222">
                  <c:v>9143.7360000000008</c:v>
                </c:pt>
                <c:pt idx="223">
                  <c:v>9184.9240000000009</c:v>
                </c:pt>
                <c:pt idx="224">
                  <c:v>9226.112000000001</c:v>
                </c:pt>
                <c:pt idx="225">
                  <c:v>9267.3000000000011</c:v>
                </c:pt>
                <c:pt idx="226">
                  <c:v>9308.4880000000012</c:v>
                </c:pt>
                <c:pt idx="227">
                  <c:v>9349.6760000000013</c:v>
                </c:pt>
                <c:pt idx="228">
                  <c:v>9390.8640000000014</c:v>
                </c:pt>
                <c:pt idx="229">
                  <c:v>9432.0519999999997</c:v>
                </c:pt>
                <c:pt idx="230">
                  <c:v>9473.24</c:v>
                </c:pt>
                <c:pt idx="231">
                  <c:v>9514.4279999999999</c:v>
                </c:pt>
                <c:pt idx="232">
                  <c:v>9555.616</c:v>
                </c:pt>
                <c:pt idx="233">
                  <c:v>9596.8040000000001</c:v>
                </c:pt>
                <c:pt idx="234">
                  <c:v>9637.9920000000002</c:v>
                </c:pt>
                <c:pt idx="235">
                  <c:v>9679.18</c:v>
                </c:pt>
                <c:pt idx="236">
                  <c:v>9720.3680000000004</c:v>
                </c:pt>
                <c:pt idx="237">
                  <c:v>9761.5560000000005</c:v>
                </c:pt>
                <c:pt idx="238">
                  <c:v>9802.7440000000006</c:v>
                </c:pt>
                <c:pt idx="239">
                  <c:v>9843.9320000000007</c:v>
                </c:pt>
                <c:pt idx="240">
                  <c:v>9885.1200000000008</c:v>
                </c:pt>
                <c:pt idx="241">
                  <c:v>9926.3080000000009</c:v>
                </c:pt>
                <c:pt idx="242">
                  <c:v>9967.496000000001</c:v>
                </c:pt>
                <c:pt idx="243">
                  <c:v>10008.684000000001</c:v>
                </c:pt>
                <c:pt idx="244">
                  <c:v>10049.872000000001</c:v>
                </c:pt>
                <c:pt idx="245">
                  <c:v>10091.060000000001</c:v>
                </c:pt>
                <c:pt idx="246">
                  <c:v>10132.248000000001</c:v>
                </c:pt>
                <c:pt idx="247">
                  <c:v>10173.436</c:v>
                </c:pt>
                <c:pt idx="248">
                  <c:v>10214.624</c:v>
                </c:pt>
                <c:pt idx="249">
                  <c:v>10255.812</c:v>
                </c:pt>
                <c:pt idx="250">
                  <c:v>10297</c:v>
                </c:pt>
                <c:pt idx="251">
                  <c:v>10338.188</c:v>
                </c:pt>
                <c:pt idx="252">
                  <c:v>10379.376</c:v>
                </c:pt>
                <c:pt idx="253">
                  <c:v>10420.564</c:v>
                </c:pt>
                <c:pt idx="254">
                  <c:v>10461.752</c:v>
                </c:pt>
                <c:pt idx="255">
                  <c:v>10502.94</c:v>
                </c:pt>
                <c:pt idx="256">
                  <c:v>10544.128000000001</c:v>
                </c:pt>
                <c:pt idx="257">
                  <c:v>10585.316000000001</c:v>
                </c:pt>
                <c:pt idx="258">
                  <c:v>10626.504000000001</c:v>
                </c:pt>
                <c:pt idx="259">
                  <c:v>10667.692000000001</c:v>
                </c:pt>
                <c:pt idx="260">
                  <c:v>10708.880000000001</c:v>
                </c:pt>
                <c:pt idx="261">
                  <c:v>10750.068000000001</c:v>
                </c:pt>
              </c:numCache>
            </c:numRef>
          </c:yVal>
          <c:smooth val="0"/>
          <c:extLst>
            <c:ext xmlns:c16="http://schemas.microsoft.com/office/drawing/2014/chart" uri="{C3380CC4-5D6E-409C-BE32-E72D297353CC}">
              <c16:uniqueId val="{00000001-B246-40DF-8122-F7290E41584C}"/>
            </c:ext>
          </c:extLst>
        </c:ser>
        <c:ser>
          <c:idx val="2"/>
          <c:order val="2"/>
          <c:tx>
            <c:strRef>
              <c:f>Timelines!$D$1</c:f>
              <c:strCache>
                <c:ptCount val="1"/>
                <c:pt idx="0">
                  <c:v>Current: System Size</c:v>
                </c:pt>
              </c:strCache>
            </c:strRef>
          </c:tx>
          <c:spPr>
            <a:ln w="19050" cap="rnd">
              <a:solidFill>
                <a:srgbClr val="00B0F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Timelines!$D$2:$D$263</c:f>
              <c:numCache>
                <c:formatCode>0</c:formatCode>
                <c:ptCount val="262"/>
                <c:pt idx="0">
                  <c:v>1007</c:v>
                </c:pt>
                <c:pt idx="1">
                  <c:v>1010.3739999999999</c:v>
                </c:pt>
                <c:pt idx="2">
                  <c:v>1013.748</c:v>
                </c:pt>
                <c:pt idx="3">
                  <c:v>1017.122</c:v>
                </c:pt>
                <c:pt idx="4">
                  <c:v>1020.4960000000001</c:v>
                </c:pt>
                <c:pt idx="5">
                  <c:v>1023.8699999999999</c:v>
                </c:pt>
                <c:pt idx="6">
                  <c:v>1027.2440000000001</c:v>
                </c:pt>
                <c:pt idx="7">
                  <c:v>1030.6179999999999</c:v>
                </c:pt>
                <c:pt idx="8">
                  <c:v>1033.9920000000002</c:v>
                </c:pt>
                <c:pt idx="9">
                  <c:v>1037.366</c:v>
                </c:pt>
                <c:pt idx="10">
                  <c:v>1040.7400000000002</c:v>
                </c:pt>
                <c:pt idx="11">
                  <c:v>1044.114</c:v>
                </c:pt>
                <c:pt idx="12">
                  <c:v>1047.4880000000001</c:v>
                </c:pt>
                <c:pt idx="13">
                  <c:v>1050.8620000000001</c:v>
                </c:pt>
                <c:pt idx="14">
                  <c:v>1054.2359999999999</c:v>
                </c:pt>
                <c:pt idx="15">
                  <c:v>1057.6100000000001</c:v>
                </c:pt>
                <c:pt idx="16">
                  <c:v>1060.9840000000002</c:v>
                </c:pt>
                <c:pt idx="17">
                  <c:v>1064.3580000000002</c:v>
                </c:pt>
                <c:pt idx="18">
                  <c:v>1067.732</c:v>
                </c:pt>
                <c:pt idx="19">
                  <c:v>1071.1060000000002</c:v>
                </c:pt>
                <c:pt idx="20">
                  <c:v>1074.4800000000002</c:v>
                </c:pt>
                <c:pt idx="21">
                  <c:v>1077.854</c:v>
                </c:pt>
                <c:pt idx="22">
                  <c:v>1081.2280000000001</c:v>
                </c:pt>
                <c:pt idx="23">
                  <c:v>1084.6020000000001</c:v>
                </c:pt>
                <c:pt idx="24">
                  <c:v>1087.9760000000001</c:v>
                </c:pt>
                <c:pt idx="25">
                  <c:v>1091.3500000000001</c:v>
                </c:pt>
                <c:pt idx="26">
                  <c:v>1094.7239999999999</c:v>
                </c:pt>
                <c:pt idx="27">
                  <c:v>1098.098</c:v>
                </c:pt>
                <c:pt idx="28">
                  <c:v>1101.4719999999998</c:v>
                </c:pt>
                <c:pt idx="29">
                  <c:v>1104.8459999999998</c:v>
                </c:pt>
                <c:pt idx="30">
                  <c:v>1108.22</c:v>
                </c:pt>
                <c:pt idx="31">
                  <c:v>1111.5940000000001</c:v>
                </c:pt>
                <c:pt idx="32">
                  <c:v>1114.9680000000003</c:v>
                </c:pt>
                <c:pt idx="33">
                  <c:v>1118.3420000000001</c:v>
                </c:pt>
                <c:pt idx="34">
                  <c:v>1121.7160000000001</c:v>
                </c:pt>
                <c:pt idx="35">
                  <c:v>1125.0899999999999</c:v>
                </c:pt>
                <c:pt idx="36">
                  <c:v>1128.4639999999999</c:v>
                </c:pt>
                <c:pt idx="37">
                  <c:v>1131.8379999999997</c:v>
                </c:pt>
                <c:pt idx="38">
                  <c:v>1135.2120000000002</c:v>
                </c:pt>
                <c:pt idx="39">
                  <c:v>1138.586</c:v>
                </c:pt>
                <c:pt idx="40">
                  <c:v>1141.9600000000005</c:v>
                </c:pt>
                <c:pt idx="41">
                  <c:v>1145.3340000000003</c:v>
                </c:pt>
                <c:pt idx="42">
                  <c:v>1148.7080000000001</c:v>
                </c:pt>
                <c:pt idx="43">
                  <c:v>1152.0820000000001</c:v>
                </c:pt>
                <c:pt idx="44">
                  <c:v>1155.4559999999999</c:v>
                </c:pt>
                <c:pt idx="45">
                  <c:v>1158.83</c:v>
                </c:pt>
                <c:pt idx="46">
                  <c:v>1162.2040000000002</c:v>
                </c:pt>
                <c:pt idx="47">
                  <c:v>1165.5780000000002</c:v>
                </c:pt>
                <c:pt idx="48">
                  <c:v>1168.952</c:v>
                </c:pt>
                <c:pt idx="49">
                  <c:v>1172.3259999999998</c:v>
                </c:pt>
                <c:pt idx="50">
                  <c:v>1175.7000000000003</c:v>
                </c:pt>
                <c:pt idx="51">
                  <c:v>1179.0740000000001</c:v>
                </c:pt>
                <c:pt idx="52">
                  <c:v>1182.4479999999999</c:v>
                </c:pt>
                <c:pt idx="53">
                  <c:v>1185.8220000000001</c:v>
                </c:pt>
                <c:pt idx="54">
                  <c:v>1189.1960000000004</c:v>
                </c:pt>
                <c:pt idx="55">
                  <c:v>1192.5700000000002</c:v>
                </c:pt>
                <c:pt idx="56">
                  <c:v>1195.944</c:v>
                </c:pt>
                <c:pt idx="57">
                  <c:v>1199.3179999999998</c:v>
                </c:pt>
                <c:pt idx="58">
                  <c:v>1202.692</c:v>
                </c:pt>
                <c:pt idx="59">
                  <c:v>1206.0660000000003</c:v>
                </c:pt>
                <c:pt idx="60">
                  <c:v>1209.44</c:v>
                </c:pt>
                <c:pt idx="61">
                  <c:v>1212.8139999999999</c:v>
                </c:pt>
                <c:pt idx="62">
                  <c:v>1216.1880000000001</c:v>
                </c:pt>
                <c:pt idx="63">
                  <c:v>1219.5620000000004</c:v>
                </c:pt>
                <c:pt idx="64">
                  <c:v>1222.9360000000001</c:v>
                </c:pt>
                <c:pt idx="65">
                  <c:v>1226.31</c:v>
                </c:pt>
                <c:pt idx="66">
                  <c:v>1229.6839999999997</c:v>
                </c:pt>
                <c:pt idx="67">
                  <c:v>1233.0580000000004</c:v>
                </c:pt>
                <c:pt idx="68">
                  <c:v>1236.4320000000002</c:v>
                </c:pt>
                <c:pt idx="69">
                  <c:v>1239.806</c:v>
                </c:pt>
                <c:pt idx="70">
                  <c:v>1243.1799999999998</c:v>
                </c:pt>
                <c:pt idx="71">
                  <c:v>1246.5540000000001</c:v>
                </c:pt>
                <c:pt idx="72">
                  <c:v>1249.9279999999999</c:v>
                </c:pt>
                <c:pt idx="73">
                  <c:v>1253.3019999999997</c:v>
                </c:pt>
                <c:pt idx="74">
                  <c:v>1256.6759999999995</c:v>
                </c:pt>
                <c:pt idx="75">
                  <c:v>1260.0499999999993</c:v>
                </c:pt>
                <c:pt idx="76">
                  <c:v>1263.4240000000004</c:v>
                </c:pt>
                <c:pt idx="77">
                  <c:v>1266.7980000000002</c:v>
                </c:pt>
                <c:pt idx="78">
                  <c:v>1270.172</c:v>
                </c:pt>
                <c:pt idx="79">
                  <c:v>1273.5459999999998</c:v>
                </c:pt>
                <c:pt idx="80">
                  <c:v>1276.920000000001</c:v>
                </c:pt>
                <c:pt idx="81">
                  <c:v>1280.2940000000008</c:v>
                </c:pt>
                <c:pt idx="82">
                  <c:v>1283.6680000000006</c:v>
                </c:pt>
                <c:pt idx="83">
                  <c:v>1287.0420000000004</c:v>
                </c:pt>
                <c:pt idx="84">
                  <c:v>1290.4160000000002</c:v>
                </c:pt>
                <c:pt idx="85">
                  <c:v>1293.7900000000004</c:v>
                </c:pt>
                <c:pt idx="86">
                  <c:v>1297.1640000000002</c:v>
                </c:pt>
                <c:pt idx="87">
                  <c:v>1300.538</c:v>
                </c:pt>
                <c:pt idx="88">
                  <c:v>1303.9119999999998</c:v>
                </c:pt>
                <c:pt idx="89">
                  <c:v>1307.2859999999996</c:v>
                </c:pt>
                <c:pt idx="90">
                  <c:v>1310.6599999999999</c:v>
                </c:pt>
                <c:pt idx="91">
                  <c:v>1314.0339999999997</c:v>
                </c:pt>
                <c:pt idx="92">
                  <c:v>1317.4080000000004</c:v>
                </c:pt>
                <c:pt idx="93">
                  <c:v>1320.7820000000002</c:v>
                </c:pt>
                <c:pt idx="94">
                  <c:v>1324.1560000000004</c:v>
                </c:pt>
                <c:pt idx="95">
                  <c:v>1327.5300000000002</c:v>
                </c:pt>
                <c:pt idx="96">
                  <c:v>1330.904</c:v>
                </c:pt>
                <c:pt idx="97">
                  <c:v>1334.2779999999998</c:v>
                </c:pt>
                <c:pt idx="98">
                  <c:v>1337.6519999999996</c:v>
                </c:pt>
                <c:pt idx="99">
                  <c:v>1341.0260000000007</c:v>
                </c:pt>
                <c:pt idx="100">
                  <c:v>1344.4000000000005</c:v>
                </c:pt>
                <c:pt idx="101">
                  <c:v>1347.7740000000003</c:v>
                </c:pt>
                <c:pt idx="102">
                  <c:v>1351.1480000000001</c:v>
                </c:pt>
                <c:pt idx="103">
                  <c:v>1354.5219999999999</c:v>
                </c:pt>
                <c:pt idx="104">
                  <c:v>1357.8959999999997</c:v>
                </c:pt>
                <c:pt idx="105">
                  <c:v>1361.2699999999995</c:v>
                </c:pt>
                <c:pt idx="106">
                  <c:v>1364.6440000000002</c:v>
                </c:pt>
                <c:pt idx="107">
                  <c:v>1368.018</c:v>
                </c:pt>
                <c:pt idx="108">
                  <c:v>1371.3920000000007</c:v>
                </c:pt>
                <c:pt idx="109">
                  <c:v>1374.7660000000005</c:v>
                </c:pt>
                <c:pt idx="110">
                  <c:v>1378.1400000000003</c:v>
                </c:pt>
                <c:pt idx="111">
                  <c:v>1381.5140000000001</c:v>
                </c:pt>
                <c:pt idx="112">
                  <c:v>1384.8879999999999</c:v>
                </c:pt>
                <c:pt idx="113">
                  <c:v>1388.2619999999997</c:v>
                </c:pt>
                <c:pt idx="114">
                  <c:v>1391.6359999999995</c:v>
                </c:pt>
                <c:pt idx="115">
                  <c:v>1395.0100000000002</c:v>
                </c:pt>
                <c:pt idx="116">
                  <c:v>1398.384</c:v>
                </c:pt>
                <c:pt idx="117">
                  <c:v>1401.7580000000007</c:v>
                </c:pt>
                <c:pt idx="118">
                  <c:v>1405.1320000000005</c:v>
                </c:pt>
                <c:pt idx="119">
                  <c:v>1408.5060000000003</c:v>
                </c:pt>
                <c:pt idx="120">
                  <c:v>1411.88</c:v>
                </c:pt>
                <c:pt idx="121">
                  <c:v>1415.2539999999999</c:v>
                </c:pt>
                <c:pt idx="122">
                  <c:v>1418.6279999999997</c:v>
                </c:pt>
                <c:pt idx="123">
                  <c:v>1422.0019999999995</c:v>
                </c:pt>
                <c:pt idx="124">
                  <c:v>1425.3760000000002</c:v>
                </c:pt>
                <c:pt idx="125">
                  <c:v>1428.7500000000009</c:v>
                </c:pt>
                <c:pt idx="126">
                  <c:v>1432.1240000000007</c:v>
                </c:pt>
                <c:pt idx="127">
                  <c:v>1435.4980000000005</c:v>
                </c:pt>
                <c:pt idx="128">
                  <c:v>1438.8720000000003</c:v>
                </c:pt>
                <c:pt idx="129">
                  <c:v>1442.2460000000001</c:v>
                </c:pt>
                <c:pt idx="130">
                  <c:v>1445.62</c:v>
                </c:pt>
                <c:pt idx="131">
                  <c:v>1448.9939999999997</c:v>
                </c:pt>
                <c:pt idx="132">
                  <c:v>1452.3679999999995</c:v>
                </c:pt>
                <c:pt idx="133">
                  <c:v>1455.7420000000002</c:v>
                </c:pt>
                <c:pt idx="134">
                  <c:v>1459.1160000000009</c:v>
                </c:pt>
                <c:pt idx="135">
                  <c:v>1462.4900000000007</c:v>
                </c:pt>
                <c:pt idx="136">
                  <c:v>1465.8640000000005</c:v>
                </c:pt>
                <c:pt idx="137">
                  <c:v>1469.2380000000003</c:v>
                </c:pt>
                <c:pt idx="138">
                  <c:v>1472.6120000000001</c:v>
                </c:pt>
                <c:pt idx="139">
                  <c:v>1475.9859999999999</c:v>
                </c:pt>
                <c:pt idx="140">
                  <c:v>1479.3599999999997</c:v>
                </c:pt>
                <c:pt idx="141">
                  <c:v>1482.7339999999995</c:v>
                </c:pt>
                <c:pt idx="142">
                  <c:v>1486.1080000000011</c:v>
                </c:pt>
                <c:pt idx="143">
                  <c:v>1489.4820000000009</c:v>
                </c:pt>
                <c:pt idx="144">
                  <c:v>1492.8560000000007</c:v>
                </c:pt>
                <c:pt idx="145">
                  <c:v>1496.2300000000005</c:v>
                </c:pt>
                <c:pt idx="146">
                  <c:v>1499.6040000000003</c:v>
                </c:pt>
                <c:pt idx="147">
                  <c:v>1502.9780000000001</c:v>
                </c:pt>
                <c:pt idx="148">
                  <c:v>1506.3519999999999</c:v>
                </c:pt>
                <c:pt idx="149">
                  <c:v>1509.7259999999997</c:v>
                </c:pt>
                <c:pt idx="150">
                  <c:v>1513.0999999999995</c:v>
                </c:pt>
                <c:pt idx="151">
                  <c:v>1516.4740000000011</c:v>
                </c:pt>
                <c:pt idx="152">
                  <c:v>1519.8480000000009</c:v>
                </c:pt>
                <c:pt idx="153">
                  <c:v>1523.2220000000007</c:v>
                </c:pt>
                <c:pt idx="154">
                  <c:v>1526.5960000000005</c:v>
                </c:pt>
                <c:pt idx="155">
                  <c:v>1529.9700000000003</c:v>
                </c:pt>
                <c:pt idx="156">
                  <c:v>1533.3440000000001</c:v>
                </c:pt>
                <c:pt idx="157">
                  <c:v>1536.7179999999998</c:v>
                </c:pt>
                <c:pt idx="158">
                  <c:v>1540.0919999999996</c:v>
                </c:pt>
                <c:pt idx="159">
                  <c:v>1543.4659999999994</c:v>
                </c:pt>
                <c:pt idx="160">
                  <c:v>1546.8400000000011</c:v>
                </c:pt>
                <c:pt idx="161">
                  <c:v>1550.2140000000009</c:v>
                </c:pt>
                <c:pt idx="162">
                  <c:v>1553.5880000000016</c:v>
                </c:pt>
                <c:pt idx="163">
                  <c:v>1556.9619999999995</c:v>
                </c:pt>
                <c:pt idx="164">
                  <c:v>1560.3360000000011</c:v>
                </c:pt>
                <c:pt idx="165">
                  <c:v>1563.7099999999991</c:v>
                </c:pt>
                <c:pt idx="166">
                  <c:v>1567.0840000000007</c:v>
                </c:pt>
                <c:pt idx="167">
                  <c:v>1570.4579999999987</c:v>
                </c:pt>
                <c:pt idx="168">
                  <c:v>1573.8320000000003</c:v>
                </c:pt>
                <c:pt idx="169">
                  <c:v>1577.2060000000001</c:v>
                </c:pt>
                <c:pt idx="170">
                  <c:v>1580.5800000000008</c:v>
                </c:pt>
                <c:pt idx="171">
                  <c:v>1583.9540000000006</c:v>
                </c:pt>
                <c:pt idx="172">
                  <c:v>1587.3280000000004</c:v>
                </c:pt>
                <c:pt idx="173">
                  <c:v>1590.7020000000002</c:v>
                </c:pt>
                <c:pt idx="174">
                  <c:v>1594.076</c:v>
                </c:pt>
                <c:pt idx="175">
                  <c:v>1597.4499999999998</c:v>
                </c:pt>
                <c:pt idx="176">
                  <c:v>1600.8239999999996</c:v>
                </c:pt>
                <c:pt idx="177">
                  <c:v>1604.1980000000012</c:v>
                </c:pt>
                <c:pt idx="178">
                  <c:v>1607.5719999999992</c:v>
                </c:pt>
                <c:pt idx="179">
                  <c:v>1610.9460000000017</c:v>
                </c:pt>
                <c:pt idx="180">
                  <c:v>1614.3199999999997</c:v>
                </c:pt>
                <c:pt idx="181">
                  <c:v>1617.6940000000013</c:v>
                </c:pt>
                <c:pt idx="182">
                  <c:v>1621.0679999999993</c:v>
                </c:pt>
                <c:pt idx="183">
                  <c:v>1624.4420000000009</c:v>
                </c:pt>
                <c:pt idx="184">
                  <c:v>1627.8160000000007</c:v>
                </c:pt>
                <c:pt idx="185">
                  <c:v>1631.1900000000005</c:v>
                </c:pt>
                <c:pt idx="186">
                  <c:v>1634.5640000000003</c:v>
                </c:pt>
                <c:pt idx="187">
                  <c:v>1637.9380000000001</c:v>
                </c:pt>
                <c:pt idx="188">
                  <c:v>1641.3120000000008</c:v>
                </c:pt>
                <c:pt idx="189">
                  <c:v>1644.6860000000006</c:v>
                </c:pt>
                <c:pt idx="190">
                  <c:v>1648.0600000000004</c:v>
                </c:pt>
                <c:pt idx="191">
                  <c:v>1651.4340000000002</c:v>
                </c:pt>
                <c:pt idx="192">
                  <c:v>1654.808</c:v>
                </c:pt>
                <c:pt idx="193">
                  <c:v>1658.1819999999998</c:v>
                </c:pt>
                <c:pt idx="194">
                  <c:v>1661.5559999999996</c:v>
                </c:pt>
                <c:pt idx="195">
                  <c:v>1664.9299999999994</c:v>
                </c:pt>
                <c:pt idx="196">
                  <c:v>1668.3039999999992</c:v>
                </c:pt>
                <c:pt idx="197">
                  <c:v>1671.6779999999999</c:v>
                </c:pt>
                <c:pt idx="198">
                  <c:v>1675.0520000000015</c:v>
                </c:pt>
                <c:pt idx="199">
                  <c:v>1678.4260000000013</c:v>
                </c:pt>
                <c:pt idx="200">
                  <c:v>1681.8000000000011</c:v>
                </c:pt>
                <c:pt idx="201">
                  <c:v>1685.1740000000009</c:v>
                </c:pt>
                <c:pt idx="202">
                  <c:v>1688.5480000000007</c:v>
                </c:pt>
                <c:pt idx="203">
                  <c:v>1691.9220000000005</c:v>
                </c:pt>
                <c:pt idx="204">
                  <c:v>1695.2960000000003</c:v>
                </c:pt>
                <c:pt idx="205">
                  <c:v>1698.67</c:v>
                </c:pt>
                <c:pt idx="206">
                  <c:v>1702.0439999999999</c:v>
                </c:pt>
                <c:pt idx="207">
                  <c:v>1705.4179999999997</c:v>
                </c:pt>
                <c:pt idx="208">
                  <c:v>1708.7919999999995</c:v>
                </c:pt>
                <c:pt idx="209">
                  <c:v>1712.1659999999993</c:v>
                </c:pt>
                <c:pt idx="210">
                  <c:v>1715.5399999999991</c:v>
                </c:pt>
                <c:pt idx="211">
                  <c:v>1718.9140000000007</c:v>
                </c:pt>
                <c:pt idx="212">
                  <c:v>1722.2880000000005</c:v>
                </c:pt>
                <c:pt idx="213">
                  <c:v>1725.6620000000003</c:v>
                </c:pt>
                <c:pt idx="214">
                  <c:v>1729.0360000000001</c:v>
                </c:pt>
                <c:pt idx="215">
                  <c:v>1732.4099999999999</c:v>
                </c:pt>
                <c:pt idx="216">
                  <c:v>1735.7840000000015</c:v>
                </c:pt>
                <c:pt idx="217">
                  <c:v>1739.1580000000013</c:v>
                </c:pt>
                <c:pt idx="218">
                  <c:v>1742.5320000000011</c:v>
                </c:pt>
                <c:pt idx="219">
                  <c:v>1745.9060000000009</c:v>
                </c:pt>
                <c:pt idx="220">
                  <c:v>1749.2800000000007</c:v>
                </c:pt>
                <c:pt idx="221">
                  <c:v>1752.6540000000005</c:v>
                </c:pt>
                <c:pt idx="222">
                  <c:v>1756.0280000000002</c:v>
                </c:pt>
                <c:pt idx="223">
                  <c:v>1759.402</c:v>
                </c:pt>
                <c:pt idx="224">
                  <c:v>1762.7759999999998</c:v>
                </c:pt>
                <c:pt idx="225">
                  <c:v>1766.1499999999996</c:v>
                </c:pt>
                <c:pt idx="226">
                  <c:v>1769.5239999999994</c:v>
                </c:pt>
                <c:pt idx="227">
                  <c:v>1772.8979999999992</c:v>
                </c:pt>
                <c:pt idx="228">
                  <c:v>1776.271999999999</c:v>
                </c:pt>
                <c:pt idx="229">
                  <c:v>1779.6460000000006</c:v>
                </c:pt>
                <c:pt idx="230">
                  <c:v>1783.0200000000004</c:v>
                </c:pt>
                <c:pt idx="231">
                  <c:v>1786.3940000000002</c:v>
                </c:pt>
                <c:pt idx="232">
                  <c:v>1789.768</c:v>
                </c:pt>
                <c:pt idx="233">
                  <c:v>1793.1420000000016</c:v>
                </c:pt>
                <c:pt idx="234">
                  <c:v>1796.5160000000014</c:v>
                </c:pt>
                <c:pt idx="235">
                  <c:v>1799.8900000000012</c:v>
                </c:pt>
                <c:pt idx="236">
                  <c:v>1803.264000000001</c:v>
                </c:pt>
                <c:pt idx="237">
                  <c:v>1806.6380000000008</c:v>
                </c:pt>
                <c:pt idx="238">
                  <c:v>1810.0120000000006</c:v>
                </c:pt>
                <c:pt idx="239">
                  <c:v>1813.3860000000004</c:v>
                </c:pt>
                <c:pt idx="240">
                  <c:v>1816.7600000000002</c:v>
                </c:pt>
                <c:pt idx="241">
                  <c:v>1820.134</c:v>
                </c:pt>
                <c:pt idx="242">
                  <c:v>1823.5079999999998</c:v>
                </c:pt>
                <c:pt idx="243">
                  <c:v>1826.8819999999996</c:v>
                </c:pt>
                <c:pt idx="244">
                  <c:v>1830.2559999999994</c:v>
                </c:pt>
                <c:pt idx="245">
                  <c:v>1833.6299999999992</c:v>
                </c:pt>
                <c:pt idx="246">
                  <c:v>1837.003999999999</c:v>
                </c:pt>
                <c:pt idx="247">
                  <c:v>1840.3780000000006</c:v>
                </c:pt>
                <c:pt idx="248">
                  <c:v>1843.7520000000004</c:v>
                </c:pt>
                <c:pt idx="249">
                  <c:v>1847.1260000000002</c:v>
                </c:pt>
                <c:pt idx="250">
                  <c:v>1850.5000000000018</c:v>
                </c:pt>
                <c:pt idx="251">
                  <c:v>1853.8740000000016</c:v>
                </c:pt>
                <c:pt idx="252">
                  <c:v>1857.2480000000014</c:v>
                </c:pt>
                <c:pt idx="253">
                  <c:v>1860.6220000000012</c:v>
                </c:pt>
                <c:pt idx="254">
                  <c:v>1863.996000000001</c:v>
                </c:pt>
                <c:pt idx="255">
                  <c:v>1867.3700000000008</c:v>
                </c:pt>
                <c:pt idx="256">
                  <c:v>1870.7440000000006</c:v>
                </c:pt>
                <c:pt idx="257">
                  <c:v>1874.1180000000004</c:v>
                </c:pt>
                <c:pt idx="258">
                  <c:v>1877.4920000000002</c:v>
                </c:pt>
                <c:pt idx="259">
                  <c:v>1880.866</c:v>
                </c:pt>
                <c:pt idx="260">
                  <c:v>1884.2399999999998</c:v>
                </c:pt>
                <c:pt idx="261">
                  <c:v>1887.6139999999996</c:v>
                </c:pt>
              </c:numCache>
            </c:numRef>
          </c:yVal>
          <c:smooth val="0"/>
          <c:extLst>
            <c:ext xmlns:c16="http://schemas.microsoft.com/office/drawing/2014/chart" uri="{C3380CC4-5D6E-409C-BE32-E72D297353CC}">
              <c16:uniqueId val="{00000002-B246-40DF-8122-F7290E41584C}"/>
            </c:ext>
          </c:extLst>
        </c:ser>
        <c:ser>
          <c:idx val="3"/>
          <c:order val="3"/>
          <c:tx>
            <c:strRef>
              <c:f>Timelines!$E$1</c:f>
              <c:strCache>
                <c:ptCount val="1"/>
                <c:pt idx="0">
                  <c:v>Target: Arrivals</c:v>
                </c:pt>
              </c:strCache>
            </c:strRef>
          </c:tx>
          <c:spPr>
            <a:ln w="19050" cap="rnd">
              <a:solidFill>
                <a:srgbClr val="FF8989"/>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Timelines!$E$2:$E$263</c:f>
              <c:numCache>
                <c:formatCode>0</c:formatCode>
                <c:ptCount val="262"/>
                <c:pt idx="0">
                  <c:v>500</c:v>
                </c:pt>
                <c:pt idx="1">
                  <c:v>542</c:v>
                </c:pt>
                <c:pt idx="2">
                  <c:v>584</c:v>
                </c:pt>
                <c:pt idx="3">
                  <c:v>626</c:v>
                </c:pt>
                <c:pt idx="4">
                  <c:v>668</c:v>
                </c:pt>
                <c:pt idx="5">
                  <c:v>710</c:v>
                </c:pt>
                <c:pt idx="6">
                  <c:v>752</c:v>
                </c:pt>
                <c:pt idx="7">
                  <c:v>794</c:v>
                </c:pt>
                <c:pt idx="8">
                  <c:v>836</c:v>
                </c:pt>
                <c:pt idx="9">
                  <c:v>878</c:v>
                </c:pt>
                <c:pt idx="10">
                  <c:v>920</c:v>
                </c:pt>
                <c:pt idx="11">
                  <c:v>962</c:v>
                </c:pt>
                <c:pt idx="12">
                  <c:v>1004</c:v>
                </c:pt>
                <c:pt idx="13">
                  <c:v>1046</c:v>
                </c:pt>
                <c:pt idx="14">
                  <c:v>1088</c:v>
                </c:pt>
                <c:pt idx="15">
                  <c:v>1130</c:v>
                </c:pt>
                <c:pt idx="16">
                  <c:v>1172</c:v>
                </c:pt>
                <c:pt idx="17">
                  <c:v>1214</c:v>
                </c:pt>
                <c:pt idx="18">
                  <c:v>1256</c:v>
                </c:pt>
                <c:pt idx="19">
                  <c:v>1298</c:v>
                </c:pt>
                <c:pt idx="20">
                  <c:v>1340</c:v>
                </c:pt>
                <c:pt idx="21">
                  <c:v>1382</c:v>
                </c:pt>
                <c:pt idx="22">
                  <c:v>1424</c:v>
                </c:pt>
                <c:pt idx="23">
                  <c:v>1466</c:v>
                </c:pt>
                <c:pt idx="24">
                  <c:v>1508</c:v>
                </c:pt>
                <c:pt idx="25">
                  <c:v>1550</c:v>
                </c:pt>
                <c:pt idx="26">
                  <c:v>1592</c:v>
                </c:pt>
                <c:pt idx="27">
                  <c:v>1634</c:v>
                </c:pt>
                <c:pt idx="28">
                  <c:v>1676</c:v>
                </c:pt>
                <c:pt idx="29">
                  <c:v>1718</c:v>
                </c:pt>
                <c:pt idx="30">
                  <c:v>1760</c:v>
                </c:pt>
                <c:pt idx="31">
                  <c:v>1802</c:v>
                </c:pt>
                <c:pt idx="32">
                  <c:v>1844</c:v>
                </c:pt>
                <c:pt idx="33">
                  <c:v>1886</c:v>
                </c:pt>
                <c:pt idx="34">
                  <c:v>1928</c:v>
                </c:pt>
                <c:pt idx="35">
                  <c:v>1970</c:v>
                </c:pt>
                <c:pt idx="36">
                  <c:v>2012</c:v>
                </c:pt>
                <c:pt idx="37">
                  <c:v>2054</c:v>
                </c:pt>
                <c:pt idx="38">
                  <c:v>2096</c:v>
                </c:pt>
                <c:pt idx="39">
                  <c:v>2138</c:v>
                </c:pt>
                <c:pt idx="40">
                  <c:v>2180</c:v>
                </c:pt>
                <c:pt idx="41">
                  <c:v>2222</c:v>
                </c:pt>
                <c:pt idx="42">
                  <c:v>2264</c:v>
                </c:pt>
                <c:pt idx="43">
                  <c:v>2306</c:v>
                </c:pt>
                <c:pt idx="44">
                  <c:v>2348</c:v>
                </c:pt>
                <c:pt idx="45">
                  <c:v>2390</c:v>
                </c:pt>
                <c:pt idx="46">
                  <c:v>2432</c:v>
                </c:pt>
                <c:pt idx="47">
                  <c:v>2474</c:v>
                </c:pt>
                <c:pt idx="48">
                  <c:v>2516</c:v>
                </c:pt>
                <c:pt idx="49">
                  <c:v>2558</c:v>
                </c:pt>
                <c:pt idx="50">
                  <c:v>2600</c:v>
                </c:pt>
                <c:pt idx="51">
                  <c:v>2642</c:v>
                </c:pt>
                <c:pt idx="52">
                  <c:v>2684</c:v>
                </c:pt>
                <c:pt idx="53">
                  <c:v>2726</c:v>
                </c:pt>
                <c:pt idx="54">
                  <c:v>2768</c:v>
                </c:pt>
                <c:pt idx="55">
                  <c:v>2810</c:v>
                </c:pt>
                <c:pt idx="56">
                  <c:v>2852</c:v>
                </c:pt>
                <c:pt idx="57">
                  <c:v>2894</c:v>
                </c:pt>
                <c:pt idx="58">
                  <c:v>2936</c:v>
                </c:pt>
                <c:pt idx="59">
                  <c:v>2978</c:v>
                </c:pt>
                <c:pt idx="60">
                  <c:v>3020</c:v>
                </c:pt>
                <c:pt idx="61">
                  <c:v>3062</c:v>
                </c:pt>
                <c:pt idx="62">
                  <c:v>3104</c:v>
                </c:pt>
                <c:pt idx="63">
                  <c:v>3146</c:v>
                </c:pt>
                <c:pt idx="64">
                  <c:v>3188</c:v>
                </c:pt>
                <c:pt idx="65">
                  <c:v>3230</c:v>
                </c:pt>
                <c:pt idx="66">
                  <c:v>3272</c:v>
                </c:pt>
                <c:pt idx="67">
                  <c:v>3314</c:v>
                </c:pt>
                <c:pt idx="68">
                  <c:v>3356</c:v>
                </c:pt>
                <c:pt idx="69">
                  <c:v>3398</c:v>
                </c:pt>
                <c:pt idx="70">
                  <c:v>3440</c:v>
                </c:pt>
                <c:pt idx="71">
                  <c:v>3482</c:v>
                </c:pt>
                <c:pt idx="72">
                  <c:v>3524</c:v>
                </c:pt>
                <c:pt idx="73">
                  <c:v>3566</c:v>
                </c:pt>
                <c:pt idx="74">
                  <c:v>3608</c:v>
                </c:pt>
                <c:pt idx="75">
                  <c:v>3650</c:v>
                </c:pt>
                <c:pt idx="76">
                  <c:v>3692</c:v>
                </c:pt>
                <c:pt idx="77">
                  <c:v>3734</c:v>
                </c:pt>
                <c:pt idx="78">
                  <c:v>3776</c:v>
                </c:pt>
                <c:pt idx="79">
                  <c:v>3818</c:v>
                </c:pt>
                <c:pt idx="80">
                  <c:v>3860</c:v>
                </c:pt>
                <c:pt idx="81">
                  <c:v>3902</c:v>
                </c:pt>
                <c:pt idx="82">
                  <c:v>3944</c:v>
                </c:pt>
                <c:pt idx="83">
                  <c:v>3986</c:v>
                </c:pt>
                <c:pt idx="84">
                  <c:v>4028</c:v>
                </c:pt>
                <c:pt idx="85">
                  <c:v>4070</c:v>
                </c:pt>
                <c:pt idx="86">
                  <c:v>4112</c:v>
                </c:pt>
                <c:pt idx="87">
                  <c:v>4154</c:v>
                </c:pt>
                <c:pt idx="88">
                  <c:v>4196</c:v>
                </c:pt>
                <c:pt idx="89">
                  <c:v>4238</c:v>
                </c:pt>
                <c:pt idx="90">
                  <c:v>4280</c:v>
                </c:pt>
                <c:pt idx="91">
                  <c:v>4322</c:v>
                </c:pt>
                <c:pt idx="92">
                  <c:v>4364</c:v>
                </c:pt>
                <c:pt idx="93">
                  <c:v>4406</c:v>
                </c:pt>
                <c:pt idx="94">
                  <c:v>4448</c:v>
                </c:pt>
                <c:pt idx="95">
                  <c:v>4490</c:v>
                </c:pt>
                <c:pt idx="96">
                  <c:v>4532</c:v>
                </c:pt>
                <c:pt idx="97">
                  <c:v>4574</c:v>
                </c:pt>
                <c:pt idx="98">
                  <c:v>4616</c:v>
                </c:pt>
                <c:pt idx="99">
                  <c:v>4658</c:v>
                </c:pt>
                <c:pt idx="100">
                  <c:v>4700</c:v>
                </c:pt>
                <c:pt idx="101">
                  <c:v>4742</c:v>
                </c:pt>
                <c:pt idx="102">
                  <c:v>4784</c:v>
                </c:pt>
                <c:pt idx="103">
                  <c:v>4826</c:v>
                </c:pt>
                <c:pt idx="104">
                  <c:v>4868</c:v>
                </c:pt>
                <c:pt idx="105">
                  <c:v>4910</c:v>
                </c:pt>
                <c:pt idx="106">
                  <c:v>4952</c:v>
                </c:pt>
                <c:pt idx="107">
                  <c:v>4994</c:v>
                </c:pt>
                <c:pt idx="108">
                  <c:v>5036</c:v>
                </c:pt>
                <c:pt idx="109">
                  <c:v>5078</c:v>
                </c:pt>
                <c:pt idx="110">
                  <c:v>5120</c:v>
                </c:pt>
                <c:pt idx="111">
                  <c:v>5162</c:v>
                </c:pt>
                <c:pt idx="112">
                  <c:v>5204</c:v>
                </c:pt>
                <c:pt idx="113">
                  <c:v>5246</c:v>
                </c:pt>
                <c:pt idx="114">
                  <c:v>5288</c:v>
                </c:pt>
                <c:pt idx="115">
                  <c:v>5330</c:v>
                </c:pt>
                <c:pt idx="116">
                  <c:v>5372</c:v>
                </c:pt>
                <c:pt idx="117">
                  <c:v>5414</c:v>
                </c:pt>
                <c:pt idx="118">
                  <c:v>5456</c:v>
                </c:pt>
                <c:pt idx="119">
                  <c:v>5498</c:v>
                </c:pt>
                <c:pt idx="120">
                  <c:v>5540</c:v>
                </c:pt>
                <c:pt idx="121">
                  <c:v>5582</c:v>
                </c:pt>
                <c:pt idx="122">
                  <c:v>5624</c:v>
                </c:pt>
                <c:pt idx="123">
                  <c:v>5666</c:v>
                </c:pt>
                <c:pt idx="124">
                  <c:v>5708</c:v>
                </c:pt>
                <c:pt idx="125">
                  <c:v>5750</c:v>
                </c:pt>
                <c:pt idx="126">
                  <c:v>5792</c:v>
                </c:pt>
                <c:pt idx="127">
                  <c:v>5834</c:v>
                </c:pt>
                <c:pt idx="128">
                  <c:v>5876</c:v>
                </c:pt>
                <c:pt idx="129">
                  <c:v>5918</c:v>
                </c:pt>
                <c:pt idx="130">
                  <c:v>5960</c:v>
                </c:pt>
                <c:pt idx="131">
                  <c:v>6002</c:v>
                </c:pt>
                <c:pt idx="132">
                  <c:v>6044</c:v>
                </c:pt>
                <c:pt idx="133">
                  <c:v>6086</c:v>
                </c:pt>
                <c:pt idx="134">
                  <c:v>6128</c:v>
                </c:pt>
                <c:pt idx="135">
                  <c:v>6170</c:v>
                </c:pt>
                <c:pt idx="136">
                  <c:v>6212</c:v>
                </c:pt>
                <c:pt idx="137">
                  <c:v>6254</c:v>
                </c:pt>
                <c:pt idx="138">
                  <c:v>6296</c:v>
                </c:pt>
                <c:pt idx="139">
                  <c:v>6338</c:v>
                </c:pt>
                <c:pt idx="140">
                  <c:v>6380</c:v>
                </c:pt>
                <c:pt idx="141">
                  <c:v>6422</c:v>
                </c:pt>
                <c:pt idx="142">
                  <c:v>6464</c:v>
                </c:pt>
                <c:pt idx="143">
                  <c:v>6506</c:v>
                </c:pt>
                <c:pt idx="144">
                  <c:v>6548</c:v>
                </c:pt>
                <c:pt idx="145">
                  <c:v>6590</c:v>
                </c:pt>
                <c:pt idx="146">
                  <c:v>6632</c:v>
                </c:pt>
                <c:pt idx="147">
                  <c:v>6674</c:v>
                </c:pt>
                <c:pt idx="148">
                  <c:v>6716</c:v>
                </c:pt>
                <c:pt idx="149">
                  <c:v>6758</c:v>
                </c:pt>
                <c:pt idx="150">
                  <c:v>6800</c:v>
                </c:pt>
                <c:pt idx="151">
                  <c:v>6842</c:v>
                </c:pt>
                <c:pt idx="152">
                  <c:v>6884</c:v>
                </c:pt>
                <c:pt idx="153">
                  <c:v>6926</c:v>
                </c:pt>
                <c:pt idx="154">
                  <c:v>6968</c:v>
                </c:pt>
                <c:pt idx="155">
                  <c:v>7010</c:v>
                </c:pt>
                <c:pt idx="156">
                  <c:v>7052</c:v>
                </c:pt>
                <c:pt idx="157">
                  <c:v>7094</c:v>
                </c:pt>
                <c:pt idx="158">
                  <c:v>7136</c:v>
                </c:pt>
                <c:pt idx="159">
                  <c:v>7178</c:v>
                </c:pt>
                <c:pt idx="160">
                  <c:v>7220</c:v>
                </c:pt>
                <c:pt idx="161">
                  <c:v>7262</c:v>
                </c:pt>
                <c:pt idx="162">
                  <c:v>7304</c:v>
                </c:pt>
                <c:pt idx="163">
                  <c:v>7346</c:v>
                </c:pt>
                <c:pt idx="164">
                  <c:v>7388</c:v>
                </c:pt>
                <c:pt idx="165">
                  <c:v>7430</c:v>
                </c:pt>
                <c:pt idx="166">
                  <c:v>7472</c:v>
                </c:pt>
                <c:pt idx="167">
                  <c:v>7514</c:v>
                </c:pt>
                <c:pt idx="168">
                  <c:v>7556</c:v>
                </c:pt>
                <c:pt idx="169">
                  <c:v>7598</c:v>
                </c:pt>
                <c:pt idx="170">
                  <c:v>7640</c:v>
                </c:pt>
                <c:pt idx="171">
                  <c:v>7682</c:v>
                </c:pt>
                <c:pt idx="172">
                  <c:v>7724</c:v>
                </c:pt>
                <c:pt idx="173">
                  <c:v>7766</c:v>
                </c:pt>
                <c:pt idx="174">
                  <c:v>7808</c:v>
                </c:pt>
                <c:pt idx="175">
                  <c:v>7850</c:v>
                </c:pt>
                <c:pt idx="176">
                  <c:v>7892</c:v>
                </c:pt>
                <c:pt idx="177">
                  <c:v>7934</c:v>
                </c:pt>
                <c:pt idx="178">
                  <c:v>7976</c:v>
                </c:pt>
                <c:pt idx="179">
                  <c:v>8018</c:v>
                </c:pt>
                <c:pt idx="180">
                  <c:v>8060</c:v>
                </c:pt>
                <c:pt idx="181">
                  <c:v>8102</c:v>
                </c:pt>
                <c:pt idx="182">
                  <c:v>8144</c:v>
                </c:pt>
                <c:pt idx="183">
                  <c:v>8186</c:v>
                </c:pt>
                <c:pt idx="184">
                  <c:v>8228</c:v>
                </c:pt>
                <c:pt idx="185">
                  <c:v>8270</c:v>
                </c:pt>
                <c:pt idx="186">
                  <c:v>8312</c:v>
                </c:pt>
                <c:pt idx="187">
                  <c:v>8354</c:v>
                </c:pt>
                <c:pt idx="188">
                  <c:v>8396</c:v>
                </c:pt>
                <c:pt idx="189">
                  <c:v>8438</c:v>
                </c:pt>
                <c:pt idx="190">
                  <c:v>8480</c:v>
                </c:pt>
                <c:pt idx="191">
                  <c:v>8522</c:v>
                </c:pt>
                <c:pt idx="192">
                  <c:v>8564</c:v>
                </c:pt>
                <c:pt idx="193">
                  <c:v>8606</c:v>
                </c:pt>
                <c:pt idx="194">
                  <c:v>8648</c:v>
                </c:pt>
                <c:pt idx="195">
                  <c:v>8690</c:v>
                </c:pt>
                <c:pt idx="196">
                  <c:v>8732</c:v>
                </c:pt>
                <c:pt idx="197">
                  <c:v>8774</c:v>
                </c:pt>
                <c:pt idx="198">
                  <c:v>8816</c:v>
                </c:pt>
                <c:pt idx="199">
                  <c:v>8858</c:v>
                </c:pt>
                <c:pt idx="200">
                  <c:v>8900</c:v>
                </c:pt>
                <c:pt idx="201">
                  <c:v>8942</c:v>
                </c:pt>
                <c:pt idx="202">
                  <c:v>8984</c:v>
                </c:pt>
                <c:pt idx="203">
                  <c:v>9026</c:v>
                </c:pt>
                <c:pt idx="204">
                  <c:v>9068</c:v>
                </c:pt>
                <c:pt idx="205">
                  <c:v>9110</c:v>
                </c:pt>
                <c:pt idx="206">
                  <c:v>9152</c:v>
                </c:pt>
                <c:pt idx="207">
                  <c:v>9194</c:v>
                </c:pt>
                <c:pt idx="208">
                  <c:v>9236</c:v>
                </c:pt>
                <c:pt idx="209">
                  <c:v>9278</c:v>
                </c:pt>
                <c:pt idx="210">
                  <c:v>9320</c:v>
                </c:pt>
                <c:pt idx="211">
                  <c:v>9362</c:v>
                </c:pt>
                <c:pt idx="212">
                  <c:v>9404</c:v>
                </c:pt>
                <c:pt idx="213">
                  <c:v>9446</c:v>
                </c:pt>
                <c:pt idx="214">
                  <c:v>9488</c:v>
                </c:pt>
                <c:pt idx="215">
                  <c:v>9530</c:v>
                </c:pt>
                <c:pt idx="216">
                  <c:v>9572</c:v>
                </c:pt>
                <c:pt idx="217">
                  <c:v>9614</c:v>
                </c:pt>
                <c:pt idx="218">
                  <c:v>9656</c:v>
                </c:pt>
                <c:pt idx="219">
                  <c:v>9698</c:v>
                </c:pt>
                <c:pt idx="220">
                  <c:v>9740</c:v>
                </c:pt>
                <c:pt idx="221">
                  <c:v>9782</c:v>
                </c:pt>
                <c:pt idx="222">
                  <c:v>9824</c:v>
                </c:pt>
                <c:pt idx="223">
                  <c:v>9866</c:v>
                </c:pt>
                <c:pt idx="224">
                  <c:v>9908</c:v>
                </c:pt>
                <c:pt idx="225">
                  <c:v>9950</c:v>
                </c:pt>
                <c:pt idx="226">
                  <c:v>9992</c:v>
                </c:pt>
                <c:pt idx="227">
                  <c:v>10034</c:v>
                </c:pt>
                <c:pt idx="228">
                  <c:v>10076</c:v>
                </c:pt>
                <c:pt idx="229">
                  <c:v>10118</c:v>
                </c:pt>
                <c:pt idx="230">
                  <c:v>10160</c:v>
                </c:pt>
                <c:pt idx="231">
                  <c:v>10202</c:v>
                </c:pt>
                <c:pt idx="232">
                  <c:v>10244</c:v>
                </c:pt>
                <c:pt idx="233">
                  <c:v>10286</c:v>
                </c:pt>
                <c:pt idx="234">
                  <c:v>10328</c:v>
                </c:pt>
                <c:pt idx="235">
                  <c:v>10370</c:v>
                </c:pt>
                <c:pt idx="236">
                  <c:v>10412</c:v>
                </c:pt>
                <c:pt idx="237">
                  <c:v>10454</c:v>
                </c:pt>
                <c:pt idx="238">
                  <c:v>10496</c:v>
                </c:pt>
                <c:pt idx="239">
                  <c:v>10538</c:v>
                </c:pt>
                <c:pt idx="240">
                  <c:v>10580</c:v>
                </c:pt>
                <c:pt idx="241">
                  <c:v>10622</c:v>
                </c:pt>
                <c:pt idx="242">
                  <c:v>10664</c:v>
                </c:pt>
                <c:pt idx="243">
                  <c:v>10706</c:v>
                </c:pt>
                <c:pt idx="244">
                  <c:v>10748</c:v>
                </c:pt>
                <c:pt idx="245">
                  <c:v>10790</c:v>
                </c:pt>
                <c:pt idx="246">
                  <c:v>10832</c:v>
                </c:pt>
                <c:pt idx="247">
                  <c:v>10874</c:v>
                </c:pt>
                <c:pt idx="248">
                  <c:v>10916</c:v>
                </c:pt>
                <c:pt idx="249">
                  <c:v>10958</c:v>
                </c:pt>
                <c:pt idx="250">
                  <c:v>11000</c:v>
                </c:pt>
                <c:pt idx="251">
                  <c:v>11042</c:v>
                </c:pt>
                <c:pt idx="252">
                  <c:v>11084</c:v>
                </c:pt>
                <c:pt idx="253">
                  <c:v>11126</c:v>
                </c:pt>
                <c:pt idx="254">
                  <c:v>11168</c:v>
                </c:pt>
                <c:pt idx="255">
                  <c:v>11210</c:v>
                </c:pt>
                <c:pt idx="256">
                  <c:v>11252</c:v>
                </c:pt>
                <c:pt idx="257">
                  <c:v>11294</c:v>
                </c:pt>
                <c:pt idx="258">
                  <c:v>11336</c:v>
                </c:pt>
                <c:pt idx="259">
                  <c:v>11378</c:v>
                </c:pt>
                <c:pt idx="260">
                  <c:v>11420</c:v>
                </c:pt>
                <c:pt idx="261">
                  <c:v>11462</c:v>
                </c:pt>
              </c:numCache>
            </c:numRef>
          </c:yVal>
          <c:smooth val="0"/>
          <c:extLst>
            <c:ext xmlns:c16="http://schemas.microsoft.com/office/drawing/2014/chart" uri="{C3380CC4-5D6E-409C-BE32-E72D297353CC}">
              <c16:uniqueId val="{00000003-B246-40DF-8122-F7290E41584C}"/>
            </c:ext>
          </c:extLst>
        </c:ser>
        <c:ser>
          <c:idx val="4"/>
          <c:order val="4"/>
          <c:tx>
            <c:strRef>
              <c:f>Timelines!$F$1</c:f>
              <c:strCache>
                <c:ptCount val="1"/>
                <c:pt idx="0">
                  <c:v>Target: Services</c:v>
                </c:pt>
              </c:strCache>
            </c:strRef>
          </c:tx>
          <c:spPr>
            <a:ln w="19050" cap="rnd">
              <a:solidFill>
                <a:schemeClr val="accent6">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Timelines!$F$2:$F$263</c:f>
              <c:numCache>
                <c:formatCode>General</c:formatCode>
                <c:ptCount val="262"/>
                <c:pt idx="0">
                  <c:v>0</c:v>
                </c:pt>
                <c:pt idx="1">
                  <c:v>47.6</c:v>
                </c:pt>
                <c:pt idx="2">
                  <c:v>95.2</c:v>
                </c:pt>
                <c:pt idx="3">
                  <c:v>142.79999999999998</c:v>
                </c:pt>
                <c:pt idx="4">
                  <c:v>190.4</c:v>
                </c:pt>
                <c:pt idx="5">
                  <c:v>238</c:v>
                </c:pt>
                <c:pt idx="6">
                  <c:v>285.59999999999997</c:v>
                </c:pt>
                <c:pt idx="7">
                  <c:v>333.2</c:v>
                </c:pt>
                <c:pt idx="8">
                  <c:v>380.8</c:v>
                </c:pt>
                <c:pt idx="9">
                  <c:v>428.4</c:v>
                </c:pt>
                <c:pt idx="10">
                  <c:v>476</c:v>
                </c:pt>
                <c:pt idx="11">
                  <c:v>523.6</c:v>
                </c:pt>
                <c:pt idx="12">
                  <c:v>571.19999999999993</c:v>
                </c:pt>
                <c:pt idx="13">
                  <c:v>618.79999999999995</c:v>
                </c:pt>
                <c:pt idx="14">
                  <c:v>666.4</c:v>
                </c:pt>
                <c:pt idx="15">
                  <c:v>714</c:v>
                </c:pt>
                <c:pt idx="16">
                  <c:v>761.6</c:v>
                </c:pt>
                <c:pt idx="17">
                  <c:v>809.19999999999993</c:v>
                </c:pt>
                <c:pt idx="18">
                  <c:v>856.8</c:v>
                </c:pt>
                <c:pt idx="19">
                  <c:v>904.4</c:v>
                </c:pt>
                <c:pt idx="20">
                  <c:v>952</c:v>
                </c:pt>
                <c:pt idx="21">
                  <c:v>999.6</c:v>
                </c:pt>
                <c:pt idx="22">
                  <c:v>1047.2</c:v>
                </c:pt>
                <c:pt idx="23">
                  <c:v>1094.8</c:v>
                </c:pt>
                <c:pt idx="24">
                  <c:v>1142.3999999999999</c:v>
                </c:pt>
                <c:pt idx="25">
                  <c:v>1190</c:v>
                </c:pt>
                <c:pt idx="26">
                  <c:v>1237.5999999999999</c:v>
                </c:pt>
                <c:pt idx="27">
                  <c:v>1285.2</c:v>
                </c:pt>
                <c:pt idx="28">
                  <c:v>1332.8</c:v>
                </c:pt>
                <c:pt idx="29">
                  <c:v>1380.3999999999999</c:v>
                </c:pt>
                <c:pt idx="30">
                  <c:v>1428</c:v>
                </c:pt>
                <c:pt idx="31">
                  <c:v>1475.6</c:v>
                </c:pt>
                <c:pt idx="32">
                  <c:v>1523.2</c:v>
                </c:pt>
                <c:pt idx="33">
                  <c:v>1570.8</c:v>
                </c:pt>
                <c:pt idx="34">
                  <c:v>1618.3999999999999</c:v>
                </c:pt>
                <c:pt idx="35">
                  <c:v>1666</c:v>
                </c:pt>
                <c:pt idx="36">
                  <c:v>1713.6</c:v>
                </c:pt>
                <c:pt idx="37">
                  <c:v>1761.2</c:v>
                </c:pt>
                <c:pt idx="38">
                  <c:v>1808.8</c:v>
                </c:pt>
                <c:pt idx="39">
                  <c:v>1856.3999999999999</c:v>
                </c:pt>
                <c:pt idx="40">
                  <c:v>1904</c:v>
                </c:pt>
                <c:pt idx="41">
                  <c:v>1951.6</c:v>
                </c:pt>
                <c:pt idx="42">
                  <c:v>1999.2</c:v>
                </c:pt>
                <c:pt idx="43">
                  <c:v>2046.8</c:v>
                </c:pt>
                <c:pt idx="44">
                  <c:v>2094.4</c:v>
                </c:pt>
                <c:pt idx="45">
                  <c:v>2142</c:v>
                </c:pt>
                <c:pt idx="46">
                  <c:v>2189.6</c:v>
                </c:pt>
                <c:pt idx="47">
                  <c:v>2237.1999999999998</c:v>
                </c:pt>
                <c:pt idx="48">
                  <c:v>2284.7999999999997</c:v>
                </c:pt>
                <c:pt idx="49">
                  <c:v>2332.4</c:v>
                </c:pt>
                <c:pt idx="50">
                  <c:v>2380</c:v>
                </c:pt>
                <c:pt idx="51">
                  <c:v>2427.6</c:v>
                </c:pt>
                <c:pt idx="52">
                  <c:v>2475.1999999999998</c:v>
                </c:pt>
                <c:pt idx="53">
                  <c:v>2522.7999999999997</c:v>
                </c:pt>
                <c:pt idx="54">
                  <c:v>2570.4</c:v>
                </c:pt>
                <c:pt idx="55">
                  <c:v>2618</c:v>
                </c:pt>
                <c:pt idx="56">
                  <c:v>2665.6</c:v>
                </c:pt>
                <c:pt idx="57">
                  <c:v>2713.2</c:v>
                </c:pt>
                <c:pt idx="58">
                  <c:v>2760.7999999999997</c:v>
                </c:pt>
                <c:pt idx="59">
                  <c:v>2808.4</c:v>
                </c:pt>
                <c:pt idx="60">
                  <c:v>2856</c:v>
                </c:pt>
                <c:pt idx="61">
                  <c:v>2903.6</c:v>
                </c:pt>
                <c:pt idx="62">
                  <c:v>2951.2</c:v>
                </c:pt>
                <c:pt idx="63">
                  <c:v>2998.7999999999997</c:v>
                </c:pt>
                <c:pt idx="64">
                  <c:v>3046.4</c:v>
                </c:pt>
                <c:pt idx="65">
                  <c:v>3094</c:v>
                </c:pt>
                <c:pt idx="66">
                  <c:v>3141.6</c:v>
                </c:pt>
                <c:pt idx="67">
                  <c:v>3189.2</c:v>
                </c:pt>
                <c:pt idx="68">
                  <c:v>3236.7999999999997</c:v>
                </c:pt>
                <c:pt idx="69">
                  <c:v>3284.4</c:v>
                </c:pt>
                <c:pt idx="70">
                  <c:v>3332</c:v>
                </c:pt>
                <c:pt idx="71">
                  <c:v>3379.6</c:v>
                </c:pt>
                <c:pt idx="72">
                  <c:v>3427.2</c:v>
                </c:pt>
                <c:pt idx="73">
                  <c:v>3474.7999999999997</c:v>
                </c:pt>
                <c:pt idx="74">
                  <c:v>3522.4</c:v>
                </c:pt>
                <c:pt idx="75">
                  <c:v>3570</c:v>
                </c:pt>
                <c:pt idx="76">
                  <c:v>3617.6</c:v>
                </c:pt>
                <c:pt idx="77">
                  <c:v>3665.2</c:v>
                </c:pt>
                <c:pt idx="78">
                  <c:v>3712.7999999999997</c:v>
                </c:pt>
                <c:pt idx="79">
                  <c:v>3760.4</c:v>
                </c:pt>
                <c:pt idx="80">
                  <c:v>3808</c:v>
                </c:pt>
                <c:pt idx="81">
                  <c:v>3855.6</c:v>
                </c:pt>
                <c:pt idx="82">
                  <c:v>3903.2</c:v>
                </c:pt>
                <c:pt idx="83">
                  <c:v>3950.7999999999997</c:v>
                </c:pt>
                <c:pt idx="84">
                  <c:v>3998.4</c:v>
                </c:pt>
                <c:pt idx="85">
                  <c:v>4046</c:v>
                </c:pt>
                <c:pt idx="86">
                  <c:v>4093.6</c:v>
                </c:pt>
                <c:pt idx="87">
                  <c:v>4141.2</c:v>
                </c:pt>
                <c:pt idx="88">
                  <c:v>4188.8</c:v>
                </c:pt>
                <c:pt idx="89">
                  <c:v>4236.3999999999996</c:v>
                </c:pt>
                <c:pt idx="90">
                  <c:v>4284</c:v>
                </c:pt>
                <c:pt idx="91">
                  <c:v>4331.5999999999995</c:v>
                </c:pt>
                <c:pt idx="92">
                  <c:v>4379.2</c:v>
                </c:pt>
                <c:pt idx="93">
                  <c:v>4426.8</c:v>
                </c:pt>
                <c:pt idx="94">
                  <c:v>4474.3999999999996</c:v>
                </c:pt>
                <c:pt idx="95">
                  <c:v>4522</c:v>
                </c:pt>
                <c:pt idx="96">
                  <c:v>4569.5999999999995</c:v>
                </c:pt>
                <c:pt idx="97">
                  <c:v>4617.2</c:v>
                </c:pt>
                <c:pt idx="98">
                  <c:v>4664.8</c:v>
                </c:pt>
                <c:pt idx="99">
                  <c:v>4712.3999999999996</c:v>
                </c:pt>
                <c:pt idx="100">
                  <c:v>4760</c:v>
                </c:pt>
                <c:pt idx="101">
                  <c:v>4807.5999999999995</c:v>
                </c:pt>
                <c:pt idx="102">
                  <c:v>4855.2</c:v>
                </c:pt>
                <c:pt idx="103">
                  <c:v>4902.8</c:v>
                </c:pt>
                <c:pt idx="104">
                  <c:v>4950.3999999999996</c:v>
                </c:pt>
                <c:pt idx="105">
                  <c:v>4998</c:v>
                </c:pt>
                <c:pt idx="106">
                  <c:v>5045.5999999999995</c:v>
                </c:pt>
                <c:pt idx="107">
                  <c:v>5093.2</c:v>
                </c:pt>
                <c:pt idx="108">
                  <c:v>5140.8</c:v>
                </c:pt>
                <c:pt idx="109">
                  <c:v>5188.3999999999996</c:v>
                </c:pt>
                <c:pt idx="110">
                  <c:v>5236</c:v>
                </c:pt>
                <c:pt idx="111">
                  <c:v>5283.5999999999995</c:v>
                </c:pt>
                <c:pt idx="112">
                  <c:v>5331.2</c:v>
                </c:pt>
                <c:pt idx="113">
                  <c:v>5378.8</c:v>
                </c:pt>
                <c:pt idx="114">
                  <c:v>5426.4</c:v>
                </c:pt>
                <c:pt idx="115">
                  <c:v>5474</c:v>
                </c:pt>
                <c:pt idx="116">
                  <c:v>5521.5999999999995</c:v>
                </c:pt>
                <c:pt idx="117">
                  <c:v>5569.2</c:v>
                </c:pt>
                <c:pt idx="118">
                  <c:v>5616.8</c:v>
                </c:pt>
                <c:pt idx="119">
                  <c:v>5664.4</c:v>
                </c:pt>
                <c:pt idx="120">
                  <c:v>5712</c:v>
                </c:pt>
                <c:pt idx="121">
                  <c:v>5759.5999999999995</c:v>
                </c:pt>
                <c:pt idx="122">
                  <c:v>5807.2</c:v>
                </c:pt>
                <c:pt idx="123">
                  <c:v>5854.8</c:v>
                </c:pt>
                <c:pt idx="124">
                  <c:v>5902.4</c:v>
                </c:pt>
                <c:pt idx="125">
                  <c:v>5950</c:v>
                </c:pt>
                <c:pt idx="126">
                  <c:v>5997.5999999999995</c:v>
                </c:pt>
                <c:pt idx="127">
                  <c:v>6045.2</c:v>
                </c:pt>
                <c:pt idx="128">
                  <c:v>6092.8</c:v>
                </c:pt>
                <c:pt idx="129">
                  <c:v>6140.4</c:v>
                </c:pt>
                <c:pt idx="130">
                  <c:v>6188</c:v>
                </c:pt>
                <c:pt idx="131">
                  <c:v>6235.5999999999995</c:v>
                </c:pt>
                <c:pt idx="132">
                  <c:v>6283.2</c:v>
                </c:pt>
                <c:pt idx="133">
                  <c:v>6330.8</c:v>
                </c:pt>
                <c:pt idx="134">
                  <c:v>6378.4</c:v>
                </c:pt>
                <c:pt idx="135">
                  <c:v>6426</c:v>
                </c:pt>
                <c:pt idx="136">
                  <c:v>6473.5999999999995</c:v>
                </c:pt>
                <c:pt idx="137">
                  <c:v>6521.2</c:v>
                </c:pt>
                <c:pt idx="138">
                  <c:v>6568.8</c:v>
                </c:pt>
                <c:pt idx="139">
                  <c:v>6616.4</c:v>
                </c:pt>
                <c:pt idx="140">
                  <c:v>6664</c:v>
                </c:pt>
                <c:pt idx="141">
                  <c:v>6711.5999999999995</c:v>
                </c:pt>
                <c:pt idx="142">
                  <c:v>6759.2</c:v>
                </c:pt>
                <c:pt idx="143">
                  <c:v>6806.8</c:v>
                </c:pt>
                <c:pt idx="144">
                  <c:v>6854.4</c:v>
                </c:pt>
                <c:pt idx="145">
                  <c:v>6902</c:v>
                </c:pt>
                <c:pt idx="146">
                  <c:v>6949.5999999999995</c:v>
                </c:pt>
                <c:pt idx="147">
                  <c:v>6997.2</c:v>
                </c:pt>
                <c:pt idx="148">
                  <c:v>7044.8</c:v>
                </c:pt>
                <c:pt idx="149">
                  <c:v>7092.4</c:v>
                </c:pt>
                <c:pt idx="150">
                  <c:v>7140</c:v>
                </c:pt>
                <c:pt idx="151">
                  <c:v>7187.5999999999995</c:v>
                </c:pt>
                <c:pt idx="152">
                  <c:v>7235.2</c:v>
                </c:pt>
                <c:pt idx="153">
                  <c:v>7282.8</c:v>
                </c:pt>
                <c:pt idx="154">
                  <c:v>7330.4</c:v>
                </c:pt>
                <c:pt idx="155">
                  <c:v>7378</c:v>
                </c:pt>
                <c:pt idx="156">
                  <c:v>7425.5999999999995</c:v>
                </c:pt>
                <c:pt idx="157">
                  <c:v>7473.2</c:v>
                </c:pt>
                <c:pt idx="158">
                  <c:v>7520.8</c:v>
                </c:pt>
                <c:pt idx="159">
                  <c:v>7568.4</c:v>
                </c:pt>
                <c:pt idx="160">
                  <c:v>7616</c:v>
                </c:pt>
                <c:pt idx="161">
                  <c:v>7663.5999999999995</c:v>
                </c:pt>
                <c:pt idx="162">
                  <c:v>7711.2</c:v>
                </c:pt>
                <c:pt idx="163">
                  <c:v>7758.8</c:v>
                </c:pt>
                <c:pt idx="164">
                  <c:v>7806.4</c:v>
                </c:pt>
                <c:pt idx="165">
                  <c:v>7854</c:v>
                </c:pt>
                <c:pt idx="166">
                  <c:v>7901.5999999999995</c:v>
                </c:pt>
                <c:pt idx="167">
                  <c:v>7949.2</c:v>
                </c:pt>
                <c:pt idx="168">
                  <c:v>7996.8</c:v>
                </c:pt>
                <c:pt idx="169">
                  <c:v>8044.4</c:v>
                </c:pt>
                <c:pt idx="170">
                  <c:v>8092</c:v>
                </c:pt>
                <c:pt idx="171">
                  <c:v>8139.5999999999995</c:v>
                </c:pt>
                <c:pt idx="172">
                  <c:v>8187.2</c:v>
                </c:pt>
                <c:pt idx="173">
                  <c:v>8234.7999999999993</c:v>
                </c:pt>
                <c:pt idx="174">
                  <c:v>8282.4</c:v>
                </c:pt>
                <c:pt idx="175">
                  <c:v>8330</c:v>
                </c:pt>
                <c:pt idx="176">
                  <c:v>8377.6</c:v>
                </c:pt>
                <c:pt idx="177">
                  <c:v>8425.1999999999989</c:v>
                </c:pt>
                <c:pt idx="178">
                  <c:v>8472.7999999999993</c:v>
                </c:pt>
                <c:pt idx="179">
                  <c:v>8520.4</c:v>
                </c:pt>
                <c:pt idx="180">
                  <c:v>8568</c:v>
                </c:pt>
                <c:pt idx="181">
                  <c:v>8615.6</c:v>
                </c:pt>
                <c:pt idx="182">
                  <c:v>8663.1999999999989</c:v>
                </c:pt>
                <c:pt idx="183">
                  <c:v>8710.7999999999993</c:v>
                </c:pt>
                <c:pt idx="184">
                  <c:v>8758.4</c:v>
                </c:pt>
                <c:pt idx="185">
                  <c:v>8806</c:v>
                </c:pt>
                <c:pt idx="186">
                  <c:v>8853.6</c:v>
                </c:pt>
                <c:pt idx="187">
                  <c:v>8901.1999999999989</c:v>
                </c:pt>
                <c:pt idx="188">
                  <c:v>8948.7999999999993</c:v>
                </c:pt>
                <c:pt idx="189">
                  <c:v>8996.4</c:v>
                </c:pt>
                <c:pt idx="190">
                  <c:v>9044</c:v>
                </c:pt>
                <c:pt idx="191">
                  <c:v>9091.6</c:v>
                </c:pt>
                <c:pt idx="192">
                  <c:v>9139.1999999999989</c:v>
                </c:pt>
                <c:pt idx="193">
                  <c:v>9186.7999999999993</c:v>
                </c:pt>
                <c:pt idx="194">
                  <c:v>9234.4</c:v>
                </c:pt>
                <c:pt idx="195">
                  <c:v>9282</c:v>
                </c:pt>
                <c:pt idx="196">
                  <c:v>9329.6</c:v>
                </c:pt>
                <c:pt idx="197">
                  <c:v>9377.1999999999989</c:v>
                </c:pt>
                <c:pt idx="198">
                  <c:v>9424.7999999999993</c:v>
                </c:pt>
                <c:pt idx="199">
                  <c:v>9472.4</c:v>
                </c:pt>
                <c:pt idx="200">
                  <c:v>9520</c:v>
                </c:pt>
                <c:pt idx="201">
                  <c:v>9567.6</c:v>
                </c:pt>
                <c:pt idx="202">
                  <c:v>9615.1999999999989</c:v>
                </c:pt>
                <c:pt idx="203">
                  <c:v>9662.7999999999993</c:v>
                </c:pt>
                <c:pt idx="204">
                  <c:v>9710.4</c:v>
                </c:pt>
                <c:pt idx="205">
                  <c:v>9758</c:v>
                </c:pt>
                <c:pt idx="206">
                  <c:v>9805.6</c:v>
                </c:pt>
                <c:pt idx="207">
                  <c:v>9853.1999999999989</c:v>
                </c:pt>
                <c:pt idx="208">
                  <c:v>9900.7999999999993</c:v>
                </c:pt>
                <c:pt idx="209">
                  <c:v>9948.4</c:v>
                </c:pt>
                <c:pt idx="210">
                  <c:v>9996</c:v>
                </c:pt>
                <c:pt idx="211">
                  <c:v>10043.6</c:v>
                </c:pt>
                <c:pt idx="212">
                  <c:v>10091.199999999999</c:v>
                </c:pt>
                <c:pt idx="213">
                  <c:v>10138.799999999999</c:v>
                </c:pt>
                <c:pt idx="214">
                  <c:v>10186.4</c:v>
                </c:pt>
                <c:pt idx="215">
                  <c:v>10234</c:v>
                </c:pt>
                <c:pt idx="216">
                  <c:v>10281.6</c:v>
                </c:pt>
                <c:pt idx="217">
                  <c:v>10329.199999999999</c:v>
                </c:pt>
                <c:pt idx="218">
                  <c:v>10376.799999999999</c:v>
                </c:pt>
                <c:pt idx="219">
                  <c:v>10424.4</c:v>
                </c:pt>
                <c:pt idx="220">
                  <c:v>10472</c:v>
                </c:pt>
                <c:pt idx="221">
                  <c:v>10519.6</c:v>
                </c:pt>
                <c:pt idx="222">
                  <c:v>10567.199999999999</c:v>
                </c:pt>
                <c:pt idx="223">
                  <c:v>10614.8</c:v>
                </c:pt>
                <c:pt idx="224">
                  <c:v>10662.4</c:v>
                </c:pt>
                <c:pt idx="225">
                  <c:v>10710</c:v>
                </c:pt>
                <c:pt idx="226">
                  <c:v>10757.6</c:v>
                </c:pt>
                <c:pt idx="227">
                  <c:v>10805.199999999999</c:v>
                </c:pt>
                <c:pt idx="228">
                  <c:v>10852.8</c:v>
                </c:pt>
                <c:pt idx="229">
                  <c:v>10900.4</c:v>
                </c:pt>
                <c:pt idx="230">
                  <c:v>10948</c:v>
                </c:pt>
                <c:pt idx="231">
                  <c:v>10995.6</c:v>
                </c:pt>
                <c:pt idx="232">
                  <c:v>11043.199999999999</c:v>
                </c:pt>
                <c:pt idx="233">
                  <c:v>11090.8</c:v>
                </c:pt>
                <c:pt idx="234">
                  <c:v>11138.4</c:v>
                </c:pt>
                <c:pt idx="235">
                  <c:v>11186</c:v>
                </c:pt>
                <c:pt idx="236">
                  <c:v>11233.6</c:v>
                </c:pt>
                <c:pt idx="237">
                  <c:v>11281.199999999999</c:v>
                </c:pt>
                <c:pt idx="238">
                  <c:v>11328.8</c:v>
                </c:pt>
                <c:pt idx="239">
                  <c:v>11376.4</c:v>
                </c:pt>
                <c:pt idx="240">
                  <c:v>11424</c:v>
                </c:pt>
                <c:pt idx="241">
                  <c:v>11471.6</c:v>
                </c:pt>
                <c:pt idx="242">
                  <c:v>11519.199999999999</c:v>
                </c:pt>
                <c:pt idx="243">
                  <c:v>11566.8</c:v>
                </c:pt>
                <c:pt idx="244">
                  <c:v>11614.4</c:v>
                </c:pt>
                <c:pt idx="245">
                  <c:v>11662</c:v>
                </c:pt>
                <c:pt idx="246">
                  <c:v>11709.6</c:v>
                </c:pt>
                <c:pt idx="247">
                  <c:v>11757.199999999999</c:v>
                </c:pt>
                <c:pt idx="248">
                  <c:v>11804.8</c:v>
                </c:pt>
                <c:pt idx="249">
                  <c:v>11852.4</c:v>
                </c:pt>
                <c:pt idx="250">
                  <c:v>11900</c:v>
                </c:pt>
                <c:pt idx="251">
                  <c:v>11947.6</c:v>
                </c:pt>
                <c:pt idx="252">
                  <c:v>11995.199999999999</c:v>
                </c:pt>
                <c:pt idx="253">
                  <c:v>12042.8</c:v>
                </c:pt>
                <c:pt idx="254">
                  <c:v>12090.4</c:v>
                </c:pt>
                <c:pt idx="255">
                  <c:v>12138</c:v>
                </c:pt>
                <c:pt idx="256">
                  <c:v>12185.6</c:v>
                </c:pt>
                <c:pt idx="257">
                  <c:v>12233.199999999999</c:v>
                </c:pt>
                <c:pt idx="258">
                  <c:v>12280.8</c:v>
                </c:pt>
                <c:pt idx="259">
                  <c:v>12328.4</c:v>
                </c:pt>
                <c:pt idx="260">
                  <c:v>12376</c:v>
                </c:pt>
                <c:pt idx="261">
                  <c:v>12423.6</c:v>
                </c:pt>
              </c:numCache>
            </c:numRef>
          </c:yVal>
          <c:smooth val="0"/>
          <c:extLst>
            <c:ext xmlns:c16="http://schemas.microsoft.com/office/drawing/2014/chart" uri="{C3380CC4-5D6E-409C-BE32-E72D297353CC}">
              <c16:uniqueId val="{00000004-B246-40DF-8122-F7290E41584C}"/>
            </c:ext>
          </c:extLst>
        </c:ser>
        <c:ser>
          <c:idx val="5"/>
          <c:order val="5"/>
          <c:tx>
            <c:strRef>
              <c:f>Timelines!$G$1</c:f>
              <c:strCache>
                <c:ptCount val="1"/>
                <c:pt idx="0">
                  <c:v>Target: System Size</c:v>
                </c:pt>
              </c:strCache>
            </c:strRef>
          </c:tx>
          <c:spPr>
            <a:ln w="19050" cap="rnd">
              <a:solidFill>
                <a:schemeClr val="accent1">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Timelines!$G$2:$G$263</c:f>
              <c:numCache>
                <c:formatCode>0</c:formatCode>
                <c:ptCount val="262"/>
                <c:pt idx="0">
                  <c:v>500</c:v>
                </c:pt>
                <c:pt idx="1">
                  <c:v>494.4</c:v>
                </c:pt>
                <c:pt idx="2">
                  <c:v>488.8</c:v>
                </c:pt>
                <c:pt idx="3">
                  <c:v>483.20000000000005</c:v>
                </c:pt>
                <c:pt idx="4">
                  <c:v>477.6</c:v>
                </c:pt>
                <c:pt idx="5">
                  <c:v>472</c:v>
                </c:pt>
                <c:pt idx="6">
                  <c:v>466.40000000000003</c:v>
                </c:pt>
                <c:pt idx="7">
                  <c:v>460.8</c:v>
                </c:pt>
                <c:pt idx="8">
                  <c:v>455.2</c:v>
                </c:pt>
                <c:pt idx="9">
                  <c:v>449.6</c:v>
                </c:pt>
                <c:pt idx="10">
                  <c:v>444</c:v>
                </c:pt>
                <c:pt idx="11">
                  <c:v>438.4</c:v>
                </c:pt>
                <c:pt idx="12">
                  <c:v>432.80000000000007</c:v>
                </c:pt>
                <c:pt idx="13">
                  <c:v>427.20000000000005</c:v>
                </c:pt>
                <c:pt idx="14">
                  <c:v>421.6</c:v>
                </c:pt>
                <c:pt idx="15">
                  <c:v>416</c:v>
                </c:pt>
                <c:pt idx="16">
                  <c:v>410.4</c:v>
                </c:pt>
                <c:pt idx="17">
                  <c:v>404.80000000000007</c:v>
                </c:pt>
                <c:pt idx="18">
                  <c:v>399.20000000000005</c:v>
                </c:pt>
                <c:pt idx="19">
                  <c:v>393.6</c:v>
                </c:pt>
                <c:pt idx="20">
                  <c:v>388</c:v>
                </c:pt>
                <c:pt idx="21">
                  <c:v>382.4</c:v>
                </c:pt>
                <c:pt idx="22">
                  <c:v>376.79999999999995</c:v>
                </c:pt>
                <c:pt idx="23">
                  <c:v>371.20000000000005</c:v>
                </c:pt>
                <c:pt idx="24">
                  <c:v>365.60000000000014</c:v>
                </c:pt>
                <c:pt idx="25">
                  <c:v>360</c:v>
                </c:pt>
                <c:pt idx="26">
                  <c:v>354.40000000000009</c:v>
                </c:pt>
                <c:pt idx="27">
                  <c:v>348.79999999999995</c:v>
                </c:pt>
                <c:pt idx="28">
                  <c:v>343.20000000000005</c:v>
                </c:pt>
                <c:pt idx="29">
                  <c:v>337.60000000000014</c:v>
                </c:pt>
                <c:pt idx="30">
                  <c:v>332</c:v>
                </c:pt>
                <c:pt idx="31">
                  <c:v>326.40000000000009</c:v>
                </c:pt>
                <c:pt idx="32">
                  <c:v>320.79999999999995</c:v>
                </c:pt>
                <c:pt idx="33">
                  <c:v>315.20000000000005</c:v>
                </c:pt>
                <c:pt idx="34">
                  <c:v>309.60000000000014</c:v>
                </c:pt>
                <c:pt idx="35">
                  <c:v>304</c:v>
                </c:pt>
                <c:pt idx="36">
                  <c:v>298.40000000000009</c:v>
                </c:pt>
                <c:pt idx="37">
                  <c:v>292.79999999999995</c:v>
                </c:pt>
                <c:pt idx="38">
                  <c:v>287.20000000000005</c:v>
                </c:pt>
                <c:pt idx="39">
                  <c:v>281.60000000000014</c:v>
                </c:pt>
                <c:pt idx="40">
                  <c:v>276</c:v>
                </c:pt>
                <c:pt idx="41">
                  <c:v>270.40000000000009</c:v>
                </c:pt>
                <c:pt idx="42">
                  <c:v>264.79999999999995</c:v>
                </c:pt>
                <c:pt idx="43">
                  <c:v>259.20000000000005</c:v>
                </c:pt>
                <c:pt idx="44">
                  <c:v>253.59999999999991</c:v>
                </c:pt>
                <c:pt idx="45">
                  <c:v>248</c:v>
                </c:pt>
                <c:pt idx="46">
                  <c:v>242.40000000000009</c:v>
                </c:pt>
                <c:pt idx="47">
                  <c:v>236.80000000000018</c:v>
                </c:pt>
                <c:pt idx="48">
                  <c:v>231.20000000000027</c:v>
                </c:pt>
                <c:pt idx="49">
                  <c:v>225.59999999999991</c:v>
                </c:pt>
                <c:pt idx="50">
                  <c:v>220</c:v>
                </c:pt>
                <c:pt idx="51">
                  <c:v>214.40000000000009</c:v>
                </c:pt>
                <c:pt idx="52">
                  <c:v>208.80000000000018</c:v>
                </c:pt>
                <c:pt idx="53">
                  <c:v>203.20000000000027</c:v>
                </c:pt>
                <c:pt idx="54">
                  <c:v>197.59999999999991</c:v>
                </c:pt>
                <c:pt idx="55">
                  <c:v>192</c:v>
                </c:pt>
                <c:pt idx="56">
                  <c:v>186.40000000000009</c:v>
                </c:pt>
                <c:pt idx="57">
                  <c:v>180.80000000000018</c:v>
                </c:pt>
                <c:pt idx="58">
                  <c:v>175.20000000000027</c:v>
                </c:pt>
                <c:pt idx="59">
                  <c:v>169.59999999999991</c:v>
                </c:pt>
                <c:pt idx="60">
                  <c:v>164</c:v>
                </c:pt>
                <c:pt idx="61">
                  <c:v>158.40000000000009</c:v>
                </c:pt>
                <c:pt idx="62">
                  <c:v>152.80000000000018</c:v>
                </c:pt>
                <c:pt idx="63">
                  <c:v>147.20000000000027</c:v>
                </c:pt>
                <c:pt idx="64">
                  <c:v>141.59999999999991</c:v>
                </c:pt>
                <c:pt idx="65">
                  <c:v>136</c:v>
                </c:pt>
                <c:pt idx="66">
                  <c:v>130.40000000000009</c:v>
                </c:pt>
                <c:pt idx="67">
                  <c:v>124.80000000000018</c:v>
                </c:pt>
                <c:pt idx="68">
                  <c:v>119.20000000000027</c:v>
                </c:pt>
                <c:pt idx="69">
                  <c:v>113.59999999999991</c:v>
                </c:pt>
                <c:pt idx="70">
                  <c:v>108</c:v>
                </c:pt>
                <c:pt idx="71">
                  <c:v>102.40000000000009</c:v>
                </c:pt>
                <c:pt idx="72">
                  <c:v>96.800000000000182</c:v>
                </c:pt>
                <c:pt idx="73">
                  <c:v>91.200000000000273</c:v>
                </c:pt>
                <c:pt idx="74">
                  <c:v>85.599999999999909</c:v>
                </c:pt>
                <c:pt idx="75">
                  <c:v>80</c:v>
                </c:pt>
                <c:pt idx="76">
                  <c:v>74.400000000000091</c:v>
                </c:pt>
                <c:pt idx="77">
                  <c:v>68.800000000000182</c:v>
                </c:pt>
                <c:pt idx="78">
                  <c:v>63.200000000000273</c:v>
                </c:pt>
                <c:pt idx="79">
                  <c:v>57.599999999999909</c:v>
                </c:pt>
                <c:pt idx="80">
                  <c:v>52</c:v>
                </c:pt>
                <c:pt idx="81">
                  <c:v>46.400000000000091</c:v>
                </c:pt>
                <c:pt idx="82">
                  <c:v>40.800000000000182</c:v>
                </c:pt>
                <c:pt idx="83">
                  <c:v>35.200000000000273</c:v>
                </c:pt>
                <c:pt idx="84">
                  <c:v>29.599999999999909</c:v>
                </c:pt>
                <c:pt idx="85">
                  <c:v>24</c:v>
                </c:pt>
                <c:pt idx="86">
                  <c:v>18.400000000000091</c:v>
                </c:pt>
                <c:pt idx="87">
                  <c:v>12.800000000000182</c:v>
                </c:pt>
                <c:pt idx="88">
                  <c:v>7.1999999999998181</c:v>
                </c:pt>
                <c:pt idx="89">
                  <c:v>1.6000000000003638</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numCache>
            </c:numRef>
          </c:yVal>
          <c:smooth val="0"/>
          <c:extLst>
            <c:ext xmlns:c16="http://schemas.microsoft.com/office/drawing/2014/chart" uri="{C3380CC4-5D6E-409C-BE32-E72D297353CC}">
              <c16:uniqueId val="{00000005-B246-40DF-8122-F7290E41584C}"/>
            </c:ext>
          </c:extLst>
        </c:ser>
        <c:dLbls>
          <c:showLegendKey val="0"/>
          <c:showVal val="0"/>
          <c:showCatName val="0"/>
          <c:showSerName val="0"/>
          <c:showPercent val="0"/>
          <c:showBubbleSize val="0"/>
        </c:dLbls>
        <c:axId val="1262314368"/>
        <c:axId val="1262312928"/>
      </c:scatterChart>
      <c:valAx>
        <c:axId val="1262314368"/>
        <c:scaling>
          <c:orientation val="minMax"/>
          <c:max val="18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2928"/>
        <c:crosses val="autoZero"/>
        <c:crossBetween val="midCat"/>
        <c:majorUnit val="365"/>
      </c:valAx>
      <c:valAx>
        <c:axId val="126231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PBIs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4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Stability vs Inventory Days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894348659273371"/>
          <c:y val="7.9398544776088695E-2"/>
          <c:w val="0.78636677012778344"/>
          <c:h val="0.71690883586925769"/>
        </c:manualLayout>
      </c:layout>
      <c:scatterChart>
        <c:scatterStyle val="lineMarker"/>
        <c:varyColors val="0"/>
        <c:ser>
          <c:idx val="0"/>
          <c:order val="0"/>
          <c:tx>
            <c:v>Current Value</c:v>
          </c:tx>
          <c:spPr>
            <a:ln w="38100" cap="rnd">
              <a:noFill/>
              <a:round/>
            </a:ln>
            <a:effectLst/>
          </c:spPr>
          <c:marker>
            <c:symbol val="square"/>
            <c:size val="8"/>
            <c:spPr>
              <a:solidFill>
                <a:schemeClr val="accent2"/>
              </a:solidFill>
              <a:ln w="9525">
                <a:noFill/>
              </a:ln>
              <a:effectLst/>
            </c:spPr>
          </c:marker>
          <c:xVal>
            <c:numRef>
              <c:f>Inputs!$B$12</c:f>
              <c:numCache>
                <c:formatCode>0.00</c:formatCode>
                <c:ptCount val="1"/>
                <c:pt idx="0">
                  <c:v>171.14208021753907</c:v>
                </c:pt>
              </c:numCache>
            </c:numRef>
          </c:xVal>
          <c:yVal>
            <c:numRef>
              <c:f>Inputs!$B$9</c:f>
              <c:numCache>
                <c:formatCode>0.00</c:formatCode>
                <c:ptCount val="1"/>
                <c:pt idx="0">
                  <c:v>0.9242852654728243</c:v>
                </c:pt>
              </c:numCache>
            </c:numRef>
          </c:yVal>
          <c:smooth val="0"/>
          <c:extLst>
            <c:ext xmlns:c16="http://schemas.microsoft.com/office/drawing/2014/chart" uri="{C3380CC4-5D6E-409C-BE32-E72D297353CC}">
              <c16:uniqueId val="{00000000-DB1F-40EB-9670-82FA87E2F9B0}"/>
            </c:ext>
          </c:extLst>
        </c:ser>
        <c:ser>
          <c:idx val="1"/>
          <c:order val="1"/>
          <c:tx>
            <c:v>Target Value</c:v>
          </c:tx>
          <c:spPr>
            <a:ln w="25400" cap="rnd">
              <a:noFill/>
              <a:round/>
            </a:ln>
            <a:effectLst/>
          </c:spPr>
          <c:marker>
            <c:symbol val="diamond"/>
            <c:size val="8"/>
            <c:spPr>
              <a:solidFill>
                <a:srgbClr val="7030A0"/>
              </a:solidFill>
              <a:ln w="9525">
                <a:noFill/>
              </a:ln>
              <a:effectLst/>
            </c:spPr>
          </c:marker>
          <c:xVal>
            <c:numRef>
              <c:f>Inputs!$C$12</c:f>
              <c:numCache>
                <c:formatCode>0.00</c:formatCode>
                <c:ptCount val="1"/>
                <c:pt idx="0">
                  <c:v>73.529411764705884</c:v>
                </c:pt>
              </c:numCache>
            </c:numRef>
          </c:xVal>
          <c:yVal>
            <c:numRef>
              <c:f>Inputs!$C$9</c:f>
              <c:numCache>
                <c:formatCode>0.00</c:formatCode>
                <c:ptCount val="1"/>
                <c:pt idx="0">
                  <c:v>1.1333333333333333</c:v>
                </c:pt>
              </c:numCache>
            </c:numRef>
          </c:yVal>
          <c:smooth val="0"/>
          <c:extLst>
            <c:ext xmlns:c16="http://schemas.microsoft.com/office/drawing/2014/chart" uri="{C3380CC4-5D6E-409C-BE32-E72D297353CC}">
              <c16:uniqueId val="{00000001-DB1F-40EB-9670-82FA87E2F9B0}"/>
            </c:ext>
          </c:extLst>
        </c:ser>
        <c:ser>
          <c:idx val="2"/>
          <c:order val="2"/>
          <c:tx>
            <c:v>"Benchmark Sample Data"</c:v>
          </c:tx>
          <c:spPr>
            <a:ln w="25400" cap="rnd">
              <a:noFill/>
              <a:round/>
            </a:ln>
            <a:effectLst/>
          </c:spPr>
          <c:marker>
            <c:symbol val="plus"/>
            <c:size val="5"/>
            <c:spPr>
              <a:noFill/>
              <a:ln w="9525">
                <a:solidFill>
                  <a:schemeClr val="accent1">
                    <a:alpha val="50000"/>
                  </a:schemeClr>
                </a:solidFill>
              </a:ln>
              <a:effectLst/>
            </c:spPr>
          </c:marker>
          <c:xVal>
            <c:numRef>
              <c:f>Benchmark_Inputs!$U$12:$U$82</c:f>
              <c:numCache>
                <c:formatCode>General</c:formatCode>
                <c:ptCount val="39"/>
                <c:pt idx="0">
                  <c:v>128.79900000000001</c:v>
                </c:pt>
                <c:pt idx="1">
                  <c:v>49.563000000000002</c:v>
                </c:pt>
                <c:pt idx="2">
                  <c:v>227.38399999999999</c:v>
                </c:pt>
                <c:pt idx="3">
                  <c:v>100.73</c:v>
                </c:pt>
                <c:pt idx="4">
                  <c:v>56.15</c:v>
                </c:pt>
                <c:pt idx="5">
                  <c:v>361.55200000000002</c:v>
                </c:pt>
                <c:pt idx="6">
                  <c:v>11013.333000000001</c:v>
                </c:pt>
                <c:pt idx="7">
                  <c:v>411318.18199999997</c:v>
                </c:pt>
                <c:pt idx="8">
                  <c:v>29.292000000000002</c:v>
                </c:pt>
                <c:pt idx="9">
                  <c:v>83.332999999999998</c:v>
                </c:pt>
                <c:pt idx="10">
                  <c:v>531.25</c:v>
                </c:pt>
                <c:pt idx="11">
                  <c:v>852.45899999999995</c:v>
                </c:pt>
                <c:pt idx="12">
                  <c:v>96.052999999999997</c:v>
                </c:pt>
                <c:pt idx="13">
                  <c:v>252.696</c:v>
                </c:pt>
                <c:pt idx="14">
                  <c:v>0</c:v>
                </c:pt>
                <c:pt idx="15">
                  <c:v>2676.19</c:v>
                </c:pt>
                <c:pt idx="16">
                  <c:v>3512.1950000000002</c:v>
                </c:pt>
                <c:pt idx="17">
                  <c:v>193.84399999999999</c:v>
                </c:pt>
                <c:pt idx="18">
                  <c:v>265.53699999999998</c:v>
                </c:pt>
                <c:pt idx="19">
                  <c:v>766.66700000000003</c:v>
                </c:pt>
                <c:pt idx="20">
                  <c:v>2090.9090000000001</c:v>
                </c:pt>
                <c:pt idx="21">
                  <c:v>330.04899999999998</c:v>
                </c:pt>
                <c:pt idx="22">
                  <c:v>196.98599999999999</c:v>
                </c:pt>
                <c:pt idx="23">
                  <c:v>571.42899999999997</c:v>
                </c:pt>
                <c:pt idx="24">
                  <c:v>70.174999999999997</c:v>
                </c:pt>
                <c:pt idx="25">
                  <c:v>10666.666999999999</c:v>
                </c:pt>
                <c:pt idx="26">
                  <c:v>2454.5450000000001</c:v>
                </c:pt>
                <c:pt idx="27">
                  <c:v>9.3789999999999996</c:v>
                </c:pt>
                <c:pt idx="28">
                  <c:v>58.027999999999999</c:v>
                </c:pt>
                <c:pt idx="29">
                  <c:v>42.561999999999998</c:v>
                </c:pt>
                <c:pt idx="30">
                  <c:v>115.152</c:v>
                </c:pt>
                <c:pt idx="31">
                  <c:v>98.361000000000004</c:v>
                </c:pt>
                <c:pt idx="32">
                  <c:v>987.07600000000002</c:v>
                </c:pt>
                <c:pt idx="33">
                  <c:v>941.25699999999995</c:v>
                </c:pt>
                <c:pt idx="34">
                  <c:v>9.923</c:v>
                </c:pt>
                <c:pt idx="35">
                  <c:v>62.5</c:v>
                </c:pt>
                <c:pt idx="36">
                  <c:v>137.566</c:v>
                </c:pt>
                <c:pt idx="37">
                  <c:v>0</c:v>
                </c:pt>
                <c:pt idx="38">
                  <c:v>8.6959999999999997</c:v>
                </c:pt>
              </c:numCache>
            </c:numRef>
          </c:xVal>
          <c:yVal>
            <c:numRef>
              <c:f>Benchmark_Inputs!$R$12:$R$82</c:f>
              <c:numCache>
                <c:formatCode>General</c:formatCode>
                <c:ptCount val="39"/>
                <c:pt idx="0">
                  <c:v>0.96199999999999997</c:v>
                </c:pt>
                <c:pt idx="1">
                  <c:v>0.92200000000000004</c:v>
                </c:pt>
                <c:pt idx="2">
                  <c:v>0.71599999999999997</c:v>
                </c:pt>
                <c:pt idx="3">
                  <c:v>0.92900000000000005</c:v>
                </c:pt>
                <c:pt idx="4">
                  <c:v>0.92300000000000004</c:v>
                </c:pt>
                <c:pt idx="5">
                  <c:v>0.58399999999999996</c:v>
                </c:pt>
                <c:pt idx="6">
                  <c:v>7.9000000000000001E-2</c:v>
                </c:pt>
                <c:pt idx="7">
                  <c:v>3.0000000000000001E-3</c:v>
                </c:pt>
                <c:pt idx="8">
                  <c:v>0.93700000000000006</c:v>
                </c:pt>
                <c:pt idx="9">
                  <c:v>2.625</c:v>
                </c:pt>
                <c:pt idx="10">
                  <c:v>1.0209999999999999</c:v>
                </c:pt>
                <c:pt idx="11">
                  <c:v>0.68700000000000006</c:v>
                </c:pt>
                <c:pt idx="12">
                  <c:v>0.89700000000000002</c:v>
                </c:pt>
                <c:pt idx="13">
                  <c:v>0.90400000000000003</c:v>
                </c:pt>
                <c:pt idx="14">
                  <c:v>0.67800000000000005</c:v>
                </c:pt>
                <c:pt idx="15">
                  <c:v>0.45100000000000001</c:v>
                </c:pt>
                <c:pt idx="16">
                  <c:v>0.25600000000000001</c:v>
                </c:pt>
                <c:pt idx="17">
                  <c:v>0.68</c:v>
                </c:pt>
                <c:pt idx="18">
                  <c:v>0.97799999999999998</c:v>
                </c:pt>
                <c:pt idx="19">
                  <c:v>0.66700000000000004</c:v>
                </c:pt>
                <c:pt idx="20">
                  <c:v>0.58799999999999997</c:v>
                </c:pt>
                <c:pt idx="21">
                  <c:v>0.69299999999999995</c:v>
                </c:pt>
                <c:pt idx="22">
                  <c:v>0.86299999999999999</c:v>
                </c:pt>
                <c:pt idx="23">
                  <c:v>0.81399999999999995</c:v>
                </c:pt>
                <c:pt idx="24">
                  <c:v>0.877</c:v>
                </c:pt>
                <c:pt idx="25">
                  <c:v>5.0999999999999997E-2</c:v>
                </c:pt>
                <c:pt idx="26">
                  <c:v>0.5</c:v>
                </c:pt>
                <c:pt idx="27">
                  <c:v>0.82299999999999995</c:v>
                </c:pt>
                <c:pt idx="28">
                  <c:v>1.0029999999999999</c:v>
                </c:pt>
                <c:pt idx="29">
                  <c:v>1</c:v>
                </c:pt>
                <c:pt idx="30">
                  <c:v>0.90200000000000002</c:v>
                </c:pt>
                <c:pt idx="31">
                  <c:v>0.88400000000000001</c:v>
                </c:pt>
                <c:pt idx="32">
                  <c:v>0.752</c:v>
                </c:pt>
                <c:pt idx="33">
                  <c:v>0.81</c:v>
                </c:pt>
                <c:pt idx="34">
                  <c:v>0.70299999999999996</c:v>
                </c:pt>
                <c:pt idx="35">
                  <c:v>0.97599999999999998</c:v>
                </c:pt>
                <c:pt idx="36">
                  <c:v>0.73499999999999999</c:v>
                </c:pt>
                <c:pt idx="37">
                  <c:v>1.0309999999999999</c:v>
                </c:pt>
                <c:pt idx="38">
                  <c:v>0.253</c:v>
                </c:pt>
              </c:numCache>
            </c:numRef>
          </c:yVal>
          <c:smooth val="0"/>
          <c:extLst>
            <c:ext xmlns:c16="http://schemas.microsoft.com/office/drawing/2014/chart" uri="{C3380CC4-5D6E-409C-BE32-E72D297353CC}">
              <c16:uniqueId val="{00000001-9F45-4D8C-B2A7-49322622A79E}"/>
            </c:ext>
          </c:extLst>
        </c:ser>
        <c:dLbls>
          <c:showLegendKey val="0"/>
          <c:showVal val="0"/>
          <c:showCatName val="0"/>
          <c:showSerName val="0"/>
          <c:showPercent val="0"/>
          <c:showBubbleSize val="0"/>
        </c:dLbls>
        <c:axId val="1520749183"/>
        <c:axId val="1520759743"/>
      </c:scatterChart>
      <c:valAx>
        <c:axId val="1520749183"/>
        <c:scaling>
          <c:logBase val="10"/>
          <c:orientation val="minMax"/>
          <c:max val="300000"/>
          <c:min val="3.0000000000000009E-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Inventory Days (days)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20759743"/>
        <c:crossesAt val="1"/>
        <c:crossBetween val="midCat"/>
        <c:majorUnit val="100"/>
      </c:valAx>
      <c:valAx>
        <c:axId val="1520759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Stability Metric, </a:t>
                </a:r>
                <a:r>
                  <a:rPr lang="el-GR" sz="1600"/>
                  <a:t>ψ</a:t>
                </a:r>
                <a:endParaRPr lang="en-IE" sz="160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IE"/>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20749183"/>
        <c:crossesAt val="3.0000000000000009E-3"/>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_xlchart.v1.22</cx:f>
      </cx:numDim>
    </cx:data>
    <cx:data id="1">
      <cx:strDim type="cat">
        <cx:f>_xlchart.v1.18</cx:f>
      </cx:strDim>
      <cx:numDim type="val">
        <cx:f>_xlchart.v1.24</cx:f>
      </cx:numDim>
    </cx:data>
    <cx:data id="2">
      <cx:strDim type="cat">
        <cx:f>_xlchart.v1.18</cx:f>
      </cx:strDim>
      <cx:numDim type="val">
        <cx:f>_xlchart.v1.20</cx:f>
      </cx:numDim>
    </cx:data>
  </cx:chartData>
  <cx:chart>
    <cx:title pos="t" align="ctr" overlay="0">
      <cx:tx>
        <cx:txData>
          <cx:v>Metric Distributions</cx:v>
        </cx:txData>
      </cx:tx>
      <cx:txPr>
        <a:bodyPr spcFirstLastPara="1" vertOverflow="ellipsis" horzOverflow="overflow" wrap="square" lIns="0" tIns="0" rIns="0" bIns="0" anchor="ctr" anchorCtr="1"/>
        <a:lstStyle/>
        <a:p>
          <a:pPr algn="ctr" rtl="0">
            <a:defRPr sz="2000"/>
          </a:pPr>
          <a:r>
            <a:rPr lang="en-US" sz="2000" b="0" i="0" u="none" strike="noStrike" baseline="0">
              <a:solidFill>
                <a:sysClr val="windowText" lastClr="000000">
                  <a:lumMod val="65000"/>
                  <a:lumOff val="35000"/>
                </a:sysClr>
              </a:solidFill>
              <a:latin typeface="Aptos Narrow" panose="02110004020202020204"/>
            </a:rPr>
            <a:t>Metric Distributions</a:t>
          </a:r>
        </a:p>
      </cx:txPr>
    </cx:title>
    <cx:plotArea>
      <cx:plotAreaRegion>
        <cx:series layoutId="boxWhisker" uniqueId="{CBF7922F-97EE-4573-99A0-3FA59D3043EB}">
          <cx:tx>
            <cx:txData>
              <cx:f>_xlchart.v1.21</cx:f>
              <cx:v>Nu</cx:v>
            </cx:txData>
          </cx:tx>
          <cx:dataId val="0"/>
          <cx:layoutPr>
            <cx:visibility meanLine="0" meanMarker="1" nonoutliers="0" outliers="0"/>
            <cx:statistics quartileMethod="exclusive"/>
          </cx:layoutPr>
        </cx:series>
        <cx:series layoutId="boxWhisker" uniqueId="{B7E7E747-D20F-4DD1-969E-37E42E56799B}">
          <cx:tx>
            <cx:txData>
              <cx:f>_xlchart.v1.23</cx:f>
              <cx:v>Zeta</cx:v>
            </cx:txData>
          </cx:tx>
          <cx:dataId val="1"/>
          <cx:layoutPr>
            <cx:visibility meanLine="0" meanMarker="1" nonoutliers="0" outliers="0"/>
            <cx:statistics quartileMethod="exclusive"/>
          </cx:layoutPr>
        </cx:series>
        <cx:series layoutId="boxWhisker" uniqueId="{AF96246E-97BE-4738-9043-12BA0FE9CDE0}">
          <cx:tx>
            <cx:txData>
              <cx:f>_xlchart.v1.19</cx:f>
              <cx:v>Psi</cx:v>
            </cx:txData>
          </cx:tx>
          <cx:dataId val="2"/>
          <cx:layoutPr>
            <cx:visibility meanLine="0" meanMarker="1"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_xlchart.v1.25</cx:f>
      </cx:strDim>
      <cx:numDim type="val">
        <cx:f>_xlchart.v1.27</cx:f>
      </cx:numDim>
    </cx:data>
    <cx:data id="1">
      <cx:strDim type="cat">
        <cx:f>_xlchart.v1.25</cx:f>
      </cx:strDim>
      <cx:numDim type="val">
        <cx:f>_xlchart.v1.29</cx:f>
      </cx:numDim>
    </cx:data>
  </cx:chartData>
  <cx:chart>
    <cx:title pos="t" align="ctr" overlay="0">
      <cx:tx>
        <cx:txData>
          <cx:v>Time Distributions</cx:v>
        </cx:txData>
      </cx:tx>
      <cx:txPr>
        <a:bodyPr spcFirstLastPara="1" vertOverflow="ellipsis" horzOverflow="overflow" wrap="square" lIns="0" tIns="0" rIns="0" bIns="0" anchor="ctr" anchorCtr="1"/>
        <a:lstStyle/>
        <a:p>
          <a:pPr algn="ctr" rtl="0">
            <a:defRPr sz="2000"/>
          </a:pPr>
          <a:r>
            <a:rPr lang="en-US" sz="2000" b="0" i="0" u="none" strike="noStrike" baseline="0">
              <a:solidFill>
                <a:sysClr val="windowText" lastClr="000000">
                  <a:lumMod val="65000"/>
                  <a:lumOff val="35000"/>
                </a:sysClr>
              </a:solidFill>
              <a:latin typeface="Aptos Narrow" panose="02110004020202020204"/>
            </a:rPr>
            <a:t>Time Distributions</a:t>
          </a:r>
        </a:p>
      </cx:txPr>
    </cx:title>
    <cx:plotArea>
      <cx:plotAreaRegion>
        <cx:series layoutId="boxWhisker" uniqueId="{A88496AF-CC13-4969-A8FA-E977EE7A79EA}">
          <cx:tx>
            <cx:txData>
              <cx:f>_xlchart.v1.26</cx:f>
              <cx:v>Duration Analysed (days)</cx:v>
            </cx:txData>
          </cx:tx>
          <cx:spPr>
            <a:solidFill>
              <a:schemeClr val="accent5"/>
            </a:solidFill>
          </cx:spPr>
          <cx:dataId val="0"/>
          <cx:layoutPr>
            <cx:visibility nonoutliers="0" outliers="0"/>
            <cx:statistics quartileMethod="exclusive"/>
          </cx:layoutPr>
        </cx:series>
        <cx:series layoutId="boxWhisker" uniqueId="{4A0CE9BE-5F6A-4FCB-9C89-A5EB38EB3163}">
          <cx:tx>
            <cx:txData>
              <cx:f>_xlchart.v1.28</cx:f>
              <cx:v>Inventory Days</cx:v>
            </cx:txData>
          </cx:tx>
          <cx:spPr>
            <a:solidFill>
              <a:srgbClr val="002060"/>
            </a:solidFill>
          </cx:spPr>
          <cx:dataId val="1"/>
          <cx:layoutPr>
            <cx:visibility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axis id="1">
        <cx:valScaling/>
        <cx:title>
          <cx:tx>
            <cx:txData>
              <cx:v>Days</cx:v>
            </cx:txData>
          </cx:tx>
          <cx:txPr>
            <a:bodyPr spcFirstLastPara="1" vertOverflow="ellipsis" horzOverflow="overflow" wrap="square" lIns="0" tIns="0" rIns="0" bIns="0" anchor="ctr" anchorCtr="1"/>
            <a:lstStyle/>
            <a:p>
              <a:pPr algn="ctr" rtl="0">
                <a:defRPr sz="1400"/>
              </a:pPr>
              <a:r>
                <a:rPr lang="en-US" sz="1400" b="0" i="0" u="none" strike="noStrike" baseline="0">
                  <a:solidFill>
                    <a:sysClr val="windowText" lastClr="000000">
                      <a:lumMod val="65000"/>
                      <a:lumOff val="35000"/>
                    </a:sysClr>
                  </a:solidFill>
                  <a:latin typeface="Aptos Narrow" panose="02110004020202020204"/>
                </a:rPr>
                <a:t>Days</a:t>
              </a:r>
            </a:p>
          </cx:txPr>
        </cx:title>
        <cx:majorGridlines/>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data id="1">
      <cx:strDim type="cat">
        <cx:f>_xlchart.v1.9</cx:f>
      </cx:strDim>
      <cx:numDim type="val">
        <cx:f>_xlchart.v1.13</cx:f>
      </cx:numDim>
    </cx:data>
    <cx:data id="2">
      <cx:strDim type="cat">
        <cx:f>_xlchart.v1.9</cx:f>
      </cx:strDim>
      <cx:numDim type="val">
        <cx:f>_xlchart.v1.15</cx:f>
      </cx:numDim>
    </cx:data>
    <cx:data id="3">
      <cx:strDim type="cat">
        <cx:f>_xlchart.v1.9</cx:f>
      </cx:strDim>
      <cx:numDim type="val">
        <cx:f>_xlchart.v1.17</cx:f>
      </cx:numDim>
    </cx:data>
  </cx:chartData>
  <cx:chart>
    <cx:title pos="t" align="ctr" overlay="0">
      <cx:tx>
        <cx:txData>
          <cx:v>Rate Distributions</cx:v>
        </cx:txData>
      </cx:tx>
      <cx:txPr>
        <a:bodyPr spcFirstLastPara="1" vertOverflow="ellipsis" horzOverflow="overflow" wrap="square" lIns="0" tIns="0" rIns="0" bIns="0" anchor="ctr" anchorCtr="1"/>
        <a:lstStyle/>
        <a:p>
          <a:pPr algn="ctr" rtl="0">
            <a:defRPr sz="2000"/>
          </a:pPr>
          <a:r>
            <a:rPr lang="en-US" sz="2000" b="0" i="0" u="none" strike="noStrike" baseline="0">
              <a:solidFill>
                <a:sysClr val="windowText" lastClr="000000">
                  <a:lumMod val="65000"/>
                  <a:lumOff val="35000"/>
                </a:sysClr>
              </a:solidFill>
              <a:latin typeface="Aptos Narrow" panose="02110004020202020204"/>
            </a:rPr>
            <a:t>Rate Distributions</a:t>
          </a:r>
        </a:p>
      </cx:txPr>
    </cx:title>
    <cx:plotArea>
      <cx:plotAreaRegion>
        <cx:series layoutId="boxWhisker" uniqueId="{1625F053-9EF2-4A8E-AF38-561D55E49E64}" formatIdx="0">
          <cx:tx>
            <cx:txData>
              <cx:f>_xlchart.v1.10</cx:f>
              <cx:v>Planned Arrival Rate - alpha (PBIs/day)</cx:v>
            </cx:txData>
          </cx:tx>
          <cx:dataId val="0"/>
          <cx:layoutPr>
            <cx:visibility nonoutliers="0" outliers="0"/>
            <cx:statistics quartileMethod="exclusive"/>
          </cx:layoutPr>
        </cx:series>
        <cx:series layoutId="boxWhisker" uniqueId="{65E14DCC-2FE4-4DDD-BCB4-CA55A2824D3F}" formatIdx="1">
          <cx:tx>
            <cx:txData>
              <cx:f>_xlchart.v1.12</cx:f>
              <cx:v>Unplanned Arrival Rate - epsilon (PBIs/day)</cx:v>
            </cx:txData>
          </cx:tx>
          <cx:dataId val="1"/>
          <cx:layoutPr>
            <cx:visibility nonoutliers="0" outliers="0"/>
            <cx:statistics quartileMethod="exclusive"/>
          </cx:layoutPr>
        </cx:series>
        <cx:series layoutId="boxWhisker" uniqueId="{3DEA4784-998C-4D6F-9596-8FBD71EA3158}" formatIdx="2">
          <cx:tx>
            <cx:txData>
              <cx:f>_xlchart.v1.14</cx:f>
              <cx:v>Cancelled Rate - gamma (PBIs/day)</cx:v>
            </cx:txData>
          </cx:tx>
          <cx:dataId val="2"/>
          <cx:layoutPr>
            <cx:visibility nonoutliers="0" outliers="0"/>
            <cx:statistics quartileMethod="exclusive"/>
          </cx:layoutPr>
        </cx:series>
        <cx:series layoutId="boxWhisker" uniqueId="{A80B5A9D-98DF-4643-A5B9-8D2FED3878A6}" formatIdx="3">
          <cx:tx>
            <cx:txData>
              <cx:f>_xlchart.v1.16</cx:f>
              <cx:v>Service Rate - mu (PBIs/day)</cx:v>
            </cx:txData>
          </cx:tx>
          <cx:dataId val="3"/>
          <cx:layoutPr>
            <cx:visibility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axis id="1">
        <cx:valScaling/>
        <cx:title>
          <cx:tx>
            <cx:txData>
              <cx:v>PBIs/day</cx:v>
            </cx:txData>
          </cx:tx>
          <cx:txPr>
            <a:bodyPr spcFirstLastPara="1" vertOverflow="ellipsis" horzOverflow="overflow" wrap="square" lIns="0" tIns="0" rIns="0" bIns="0" anchor="ctr" anchorCtr="1"/>
            <a:lstStyle/>
            <a:p>
              <a:pPr algn="ctr" rtl="0">
                <a:defRPr sz="1400"/>
              </a:pPr>
              <a:r>
                <a:rPr lang="en-US" sz="1400" b="0" i="0" u="none" strike="noStrike" baseline="0">
                  <a:solidFill>
                    <a:sysClr val="windowText" lastClr="000000">
                      <a:lumMod val="65000"/>
                      <a:lumOff val="35000"/>
                    </a:sysClr>
                  </a:solidFill>
                  <a:latin typeface="Aptos Narrow" panose="02110004020202020204"/>
                </a:rPr>
                <a:t>PBIs/day</a:t>
              </a:r>
            </a:p>
          </cx:txPr>
        </cx:title>
        <cx:majorGridlines/>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data id="2">
      <cx:strDim type="cat">
        <cx:f>_xlchart.v1.0</cx:f>
      </cx:strDim>
      <cx:numDim type="val">
        <cx:f>_xlchart.v1.6</cx:f>
      </cx:numDim>
    </cx:data>
    <cx:data id="3">
      <cx:strDim type="cat">
        <cx:f>_xlchart.v1.0</cx:f>
      </cx:strDim>
      <cx:numDim type="val">
        <cx:f>_xlchart.v1.8</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R^2 Distributions</a:t>
            </a:r>
            <a:endParaRPr lang="en-IE" sz="2000">
              <a:effectLst/>
            </a:endParaRPr>
          </a:p>
        </cx:rich>
      </cx:tx>
    </cx:title>
    <cx:plotArea>
      <cx:plotAreaRegion>
        <cx:series layoutId="boxWhisker" uniqueId="{9E9A4AE2-F187-4633-948B-02CD7429A388}" formatIdx="0">
          <cx:tx>
            <cx:txData>
              <cx:f>_xlchart.v1.1</cx:f>
              <cx:v>alpha R^2</cx:v>
            </cx:txData>
          </cx:tx>
          <cx:dataId val="0"/>
          <cx:layoutPr>
            <cx:visibility nonoutliers="0" outliers="0"/>
            <cx:statistics quartileMethod="exclusive"/>
          </cx:layoutPr>
        </cx:series>
        <cx:series layoutId="boxWhisker" uniqueId="{0CFFA37C-F837-4338-8DC3-BE57EE56EC71}" formatIdx="1">
          <cx:tx>
            <cx:txData>
              <cx:f>_xlchart.v1.3</cx:f>
              <cx:v>epsilon R^2</cx:v>
            </cx:txData>
          </cx:tx>
          <cx:dataId val="1"/>
          <cx:layoutPr>
            <cx:visibility nonoutliers="0" outliers="0"/>
            <cx:statistics quartileMethod="exclusive"/>
          </cx:layoutPr>
        </cx:series>
        <cx:series layoutId="boxWhisker" uniqueId="{AD2386E8-F7D2-49DA-9A96-825DAA83B8BF}" formatIdx="2">
          <cx:tx>
            <cx:txData>
              <cx:f>_xlchart.v1.5</cx:f>
              <cx:v>gamma R^2</cx:v>
            </cx:txData>
          </cx:tx>
          <cx:dataId val="2"/>
          <cx:layoutPr>
            <cx:visibility nonoutliers="0" outliers="0"/>
            <cx:statistics quartileMethod="exclusive"/>
          </cx:layoutPr>
        </cx:series>
        <cx:series layoutId="boxWhisker" uniqueId="{AD326875-123E-4498-BF9D-B751245A2C4E}" formatIdx="3">
          <cx:tx>
            <cx:txData>
              <cx:f>_xlchart.v1.7</cx:f>
              <cx:v>mu R^2</cx:v>
            </cx:txData>
          </cx:tx>
          <cx:dataId val="3"/>
          <cx:layoutPr>
            <cx:visibility nonoutliers="0" outliers="0"/>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axis id="1">
        <cx:valScaling max="1"/>
        <cx:majorGridlines/>
        <cx:tickLabels/>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axis>
    </cx:plotArea>
    <cx:legend pos="b" align="ctr" overlay="0">
      <cx:txPr>
        <a:bodyPr spcFirstLastPara="1" vertOverflow="ellipsis" horzOverflow="overflow" wrap="square" lIns="0" tIns="0" rIns="0" bIns="0" anchor="ctr" anchorCtr="1"/>
        <a:lstStyle/>
        <a:p>
          <a:pPr algn="ctr" rtl="0">
            <a:defRPr sz="1600"/>
          </a:pPr>
          <a:endParaRPr lang="en-US" sz="16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4.xml"/><Relationship Id="rId5" Type="http://schemas.microsoft.com/office/2014/relationships/chartEx" Target="../charts/chartEx3.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9</xdr:col>
      <xdr:colOff>123824</xdr:colOff>
      <xdr:row>0</xdr:row>
      <xdr:rowOff>88900</xdr:rowOff>
    </xdr:from>
    <xdr:to>
      <xdr:col>21</xdr:col>
      <xdr:colOff>381000</xdr:colOff>
      <xdr:row>42</xdr:row>
      <xdr:rowOff>162128</xdr:rowOff>
    </xdr:to>
    <xdr:graphicFrame macro="">
      <xdr:nvGraphicFramePr>
        <xdr:cNvPr id="2" name="Chart 1">
          <a:extLst>
            <a:ext uri="{FF2B5EF4-FFF2-40B4-BE49-F238E27FC236}">
              <a16:creationId xmlns:a16="http://schemas.microsoft.com/office/drawing/2014/main" id="{763AFD09-A3C9-445A-29CD-89E9C48B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absoluteAnchor>
    <xdr:pos x="110689" y="3145873"/>
    <xdr:ext cx="7107340" cy="4916879"/>
    <xdr:graphicFrame macro="">
      <xdr:nvGraphicFramePr>
        <xdr:cNvPr id="5" name="Chart 4">
          <a:extLst>
            <a:ext uri="{FF2B5EF4-FFF2-40B4-BE49-F238E27FC236}">
              <a16:creationId xmlns:a16="http://schemas.microsoft.com/office/drawing/2014/main" id="{DFB87ADB-F5F8-47BF-B6F8-35044673B0B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twoCellAnchor>
    <xdr:from>
      <xdr:col>0</xdr:col>
      <xdr:colOff>118973</xdr:colOff>
      <xdr:row>44</xdr:row>
      <xdr:rowOff>58516</xdr:rowOff>
    </xdr:from>
    <xdr:to>
      <xdr:col>9</xdr:col>
      <xdr:colOff>6343</xdr:colOff>
      <xdr:row>65</xdr:row>
      <xdr:rowOff>64342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0F90D31-2E98-4868-AE10-373C820DA2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148" y="8040466"/>
              <a:ext cx="7164470" cy="3809476"/>
            </a:xfrm>
            <a:prstGeom prst="rect">
              <a:avLst/>
            </a:prstGeom>
            <a:solidFill>
              <a:prstClr val="white"/>
            </a:solidFill>
            <a:ln w="1">
              <a:solidFill>
                <a:prstClr val="green"/>
              </a:solidFill>
            </a:ln>
          </xdr:spPr>
          <xdr:txBody>
            <a:bodyPr vertOverflow="clip" horzOverflow="clip"/>
            <a:lstStyle/>
            <a:p>
              <a:r>
                <a:rPr lang="en-I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112889</xdr:colOff>
      <xdr:row>65</xdr:row>
      <xdr:rowOff>141111</xdr:rowOff>
    </xdr:from>
    <xdr:to>
      <xdr:col>9</xdr:col>
      <xdr:colOff>14111</xdr:colOff>
      <xdr:row>86</xdr:row>
      <xdr:rowOff>146936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01DA95F-DCAE-4064-8E4B-A9177E4544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2889" y="11926711"/>
              <a:ext cx="7175147" cy="3799950"/>
            </a:xfrm>
            <a:prstGeom prst="rect">
              <a:avLst/>
            </a:prstGeom>
            <a:solidFill>
              <a:prstClr val="white"/>
            </a:solidFill>
            <a:ln w="1">
              <a:solidFill>
                <a:prstClr val="green"/>
              </a:solidFill>
            </a:ln>
          </xdr:spPr>
          <xdr:txBody>
            <a:bodyPr vertOverflow="clip" horzOverflow="clip"/>
            <a:lstStyle/>
            <a:p>
              <a:r>
                <a:rPr lang="en-I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230480</xdr:colOff>
      <xdr:row>44</xdr:row>
      <xdr:rowOff>70555</xdr:rowOff>
    </xdr:from>
    <xdr:to>
      <xdr:col>21</xdr:col>
      <xdr:colOff>352778</xdr:colOff>
      <xdr:row>86</xdr:row>
      <xdr:rowOff>94074</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69529797-4D43-41D1-8D3D-613B27DDDF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507580" y="8049330"/>
              <a:ext cx="7434323" cy="7627644"/>
            </a:xfrm>
            <a:prstGeom prst="rect">
              <a:avLst/>
            </a:prstGeom>
            <a:solidFill>
              <a:prstClr val="white"/>
            </a:solidFill>
            <a:ln w="1">
              <a:solidFill>
                <a:prstClr val="green"/>
              </a:solidFill>
            </a:ln>
          </xdr:spPr>
          <xdr:txBody>
            <a:bodyPr vertOverflow="clip" horzOverflow="clip"/>
            <a:lstStyle/>
            <a:p>
              <a:r>
                <a:rPr lang="en-I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235749</xdr:colOff>
      <xdr:row>87</xdr:row>
      <xdr:rowOff>10095</xdr:rowOff>
    </xdr:from>
    <xdr:to>
      <xdr:col>21</xdr:col>
      <xdr:colOff>354872</xdr:colOff>
      <xdr:row>118</xdr:row>
      <xdr:rowOff>121596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A8285B-691B-4602-BDB5-FDEB194AF6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16024" y="15770795"/>
              <a:ext cx="7427973" cy="5728076"/>
            </a:xfrm>
            <a:prstGeom prst="rect">
              <a:avLst/>
            </a:prstGeom>
            <a:solidFill>
              <a:prstClr val="white"/>
            </a:solidFill>
            <a:ln w="1">
              <a:solidFill>
                <a:prstClr val="green"/>
              </a:solidFill>
            </a:ln>
          </xdr:spPr>
          <xdr:txBody>
            <a:bodyPr vertOverflow="clip" horzOverflow="clip"/>
            <a:lstStyle/>
            <a:p>
              <a:r>
                <a:rPr lang="en-IE"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Healy" refreshedDate="45736.522628240738" createdVersion="8" refreshedVersion="8" minRefreshableVersion="3" recordCount="3105" xr:uid="{9A1DEEBD-0572-40AD-BF71-29856F53B994}">
  <cacheSource type="worksheet">
    <worksheetSource name="Table3"/>
  </cacheSource>
  <cacheFields count="34">
    <cacheField name="System" numFmtId="0">
      <sharedItems count="1396">
        <s v="A"/>
        <s v="AA"/>
        <s v="AAH"/>
        <s v="AAPRFE"/>
        <s v="AAR"/>
        <s v="AB"/>
        <s v="ABD"/>
        <s v="ABDERA"/>
        <s v="AC"/>
        <s v="ACA"/>
        <s v="ACC"/>
        <s v="ACCESS"/>
        <s v="ACCUMULO"/>
        <s v="ACE"/>
        <s v="ACEJS"/>
        <s v="ACJIRA"/>
        <s v="ACJS"/>
        <s v="ACM"/>
        <s v="ACSPRING"/>
        <s v="AD"/>
        <s v="ADDR"/>
        <s v="ADGF"/>
        <s v="AE"/>
        <s v="AEROGEAR"/>
        <s v="AESH"/>
        <s v="AF"/>
        <s v="AG"/>
        <s v="AGE2"/>
        <s v="AGENT"/>
        <s v="AGEOLD"/>
        <s v="AGILA"/>
        <s v="AH"/>
        <s v="AI"/>
        <s v="AIRAVATA"/>
        <s v="AIRFLOW"/>
        <s v="AJ"/>
        <s v="AK"/>
        <s v="AL"/>
        <s v="ALOY"/>
        <s v="AM"/>
        <s v="AMATERASU"/>
        <s v="AMBARI"/>
        <s v="AMKT"/>
        <s v="AMPS"/>
        <s v="AMQ"/>
        <s v="AMQCPP"/>
        <s v="AMQDOC"/>
        <s v="AMQNET"/>
        <s v="AMQP"/>
        <s v="AN"/>
        <s v="ANA"/>
        <s v="ANAKIA"/>
        <s v="ANDROID"/>
        <s v="ANY23"/>
        <s v="AO"/>
        <s v="AP"/>
        <s v="APA"/>
        <s v="APEXCORE"/>
        <s v="APEXMALHAR"/>
        <s v="API"/>
        <s v="APIKIT"/>
        <s v="APIMAN"/>
        <s v="APISIX"/>
        <s v="APL"/>
        <s v="APLO"/>
        <s v="APOLLO"/>
        <s v="APPAI"/>
        <s v="APPDUX"/>
        <s v="APPSVC"/>
        <s v="APSTUD"/>
        <s v="AQ"/>
        <s v="ARCHETYPE"/>
        <s v="ARIA"/>
        <s v="ARIES"/>
        <s v="ARMOCP"/>
        <s v="ARQ"/>
        <s v="ARROW"/>
        <s v="ARTEMIS"/>
        <s v="AS"/>
        <s v="AS7"/>
        <s v="ASAP"/>
        <s v="ASTERIXDB"/>
        <s v="ASYNCWEB"/>
        <s v="ATLAS"/>
        <s v="ATLASSDK"/>
        <s v="ATR"/>
        <s v="ATST"/>
        <s v="ATTIC"/>
        <s v="AU"/>
        <s v="AUI"/>
        <s v="AURORA"/>
        <s v="AUTH"/>
        <s v="AUTOSUITE"/>
        <s v="AV"/>
        <s v="AVRO"/>
        <s v="AW"/>
        <s v="AWF"/>
        <s v="AXIOM"/>
        <s v="AXIS"/>
        <s v="AXIS2"/>
        <s v="AXIS2C"/>
        <s v="AXISCPP"/>
        <s v="AY"/>
        <s v="AZ"/>
        <s v="B"/>
        <s v="BA"/>
        <s v="BAHIR"/>
        <s v="BAM"/>
        <s v="BAP"/>
        <s v="BATCH"/>
        <s v="BATCHADM"/>
        <s v="BATCHEE"/>
        <s v="BATIK"/>
        <s v="BB"/>
        <s v="BBB"/>
        <s v="BC"/>
        <s v="BCEL"/>
        <s v="BCLOUD"/>
        <s v="BD"/>
        <s v="BDS"/>
        <s v="BE"/>
        <s v="BEAM"/>
        <s v="BEANUTILS"/>
        <s v="BEEHIVE"/>
        <s v="BESU"/>
        <s v="BETWIXT"/>
        <s v="BG"/>
        <s v="BH"/>
        <s v="BI"/>
        <s v="BIGTOP"/>
        <s v="BK"/>
        <s v="BL"/>
        <s v="BLUR"/>
        <s v="BM"/>
        <s v="BN"/>
        <s v="BO"/>
        <s v="BOOKKEEPER"/>
        <s v="BP"/>
        <s v="BPMC"/>
        <s v="BQ"/>
        <s v="BR"/>
        <s v="BROOKLYN"/>
        <s v="BROWSERS"/>
        <s v="BSERV"/>
        <s v="BSF"/>
        <s v="BT"/>
        <s v="BUILD"/>
        <s v="BUILDR"/>
        <s v="BVAL"/>
        <s v="BW"/>
        <s v="BXMSDOC"/>
        <s v="BYTEMAN"/>
        <s v="BZ"/>
        <s v="C"/>
        <s v="CA"/>
        <s v="CACHE"/>
        <s v="CACTUS"/>
        <s v="CALCITE"/>
        <s v="CAMEL"/>
        <s v="CAPEDWARF"/>
        <s v="CARBONDATA"/>
        <s v="CART"/>
        <s v="CASSANDRA"/>
        <s v="CAY"/>
        <s v="CB"/>
        <s v="CC"/>
        <s v="CCO"/>
        <s v="CD"/>
        <s v="CDI"/>
        <s v="CDITCK"/>
        <s v="CDK"/>
        <s v="CDRIVER"/>
        <s v="CE"/>
        <s v="CELIX"/>
        <s v="CEQ"/>
        <s v="CF"/>
        <s v="CFE"/>
        <s v="CG"/>
        <s v="CGW"/>
        <s v="CH"/>
        <s v="CHA"/>
        <s v="CHAIN"/>
        <s v="CHAINSAW"/>
        <s v="CHE"/>
        <s v="CHK"/>
        <s v="CHUKWA"/>
        <s v="CI"/>
        <s v="CJ"/>
        <s v="CK"/>
        <s v="CLAIRDEV"/>
        <s v="CLEREZZA"/>
        <s v="CLI"/>
        <s v="CLID"/>
        <s v="CLIMATE"/>
        <s v="CLK"/>
        <s v="CLKE"/>
        <s v="CLOG"/>
        <s v="CLOUD"/>
        <s v="CLOUDSTACK"/>
        <s v="CLOV"/>
        <s v="CLOWNFISH"/>
        <s v="CM"/>
        <s v="CMCS"/>
        <s v="CMIS"/>
        <s v="CMLK"/>
        <s v="CMP"/>
        <s v="CMTOOL"/>
        <s v="CN"/>
        <s v="CNRDOC"/>
        <s v="CNV"/>
        <s v="CO"/>
        <s v="COCKPIT"/>
        <s v="COCOON"/>
        <s v="COCOON3"/>
        <s v="CODEC"/>
        <s v="COIN"/>
        <s v="COLLECTIONS"/>
        <s v="COMDEV"/>
        <s v="COMMONSRDF"/>
        <s v="COMMONSSITE"/>
        <s v="COMPASS"/>
        <s v="COMPOSER"/>
        <s v="COMPRESS"/>
        <s v="CONC"/>
        <s v="CONCPP"/>
        <s v="CONFCLOUD"/>
        <s v="CONFIGURATION"/>
        <s v="CONFSERVER"/>
        <s v="CONJ"/>
        <s v="CONJS"/>
        <s v="CONNECTORS"/>
        <s v="CONPY"/>
        <s v="CONSOLE"/>
        <s v="CONTINUUM"/>
        <s v="COO"/>
        <s v="COR"/>
        <s v="CORS"/>
        <s v="COS"/>
        <s v="COST"/>
        <s v="COUCHDB"/>
        <s v="COVIDSAFE"/>
        <s v="CP"/>
        <s v="CPC"/>
        <s v="CPDEVOPS"/>
        <s v="CPE"/>
        <s v="CPSP"/>
        <s v="CRAIL"/>
        <s v="CRUC"/>
        <s v="CRUNCH"/>
        <s v="CRW"/>
        <s v="CRYPTO"/>
        <s v="CS"/>
        <s v="CSB"/>
        <s v="CSE"/>
        <s v="CSHARP"/>
        <s v="CSUR"/>
        <s v="CSV"/>
        <s v="CT"/>
        <s v="CTAKES"/>
        <s v="CU"/>
        <s v="CURATOR"/>
        <s v="CV"/>
        <s v="CW"/>
        <s v="CWD"/>
        <s v="CX"/>
        <s v="CXF"/>
        <s v="CXFXJC"/>
        <s v="CXX"/>
        <s v="CY"/>
        <s v="CZ"/>
        <s v="D"/>
        <s v="DA"/>
        <s v="DAEMON"/>
        <s v="DAFFODIL"/>
        <s v="DAG"/>
        <s v="DAOS"/>
        <s v="DASH"/>
        <s v="DASHBUILDE"/>
        <s v="DATACASS"/>
        <s v="DATACMNS"/>
        <s v="DATACOUCH"/>
        <s v="DATAES"/>
        <s v="DATAFU"/>
        <s v="DATAGEODE"/>
        <s v="DATAGRAPH"/>
        <s v="DATAJDBC"/>
        <s v="DATAJPA"/>
        <s v="DATAKV"/>
        <s v="DATALAB"/>
        <s v="DATALDAP"/>
        <s v="DATAMONGO"/>
        <s v="DATAREDIS"/>
        <s v="DATAREST"/>
        <s v="DATASOLR"/>
        <s v="DAYTRADER"/>
        <s v="DB"/>
        <s v="DBAAS"/>
        <s v="DBCP"/>
        <s v="DBUTILS"/>
        <s v="DBZ"/>
        <s v="DC"/>
        <s v="DD"/>
        <s v="DDLUTILS"/>
        <s v="DE"/>
        <s v="DELTASPIKE"/>
        <s v="DERBY"/>
        <s v="DESIGN"/>
        <s v="DEVBOX"/>
        <s v="DEVELOPER"/>
        <s v="DEVEX"/>
        <s v="DF"/>
        <s v="DG"/>
        <s v="DI"/>
        <s v="DIGESTER"/>
        <s v="DIR"/>
        <s v="DIRAPI"/>
        <s v="DIRECTMEMORY"/>
        <s v="DIRKRB"/>
        <s v="DIRMINA"/>
        <s v="DIRSERVER"/>
        <s v="DIRSHARED"/>
        <s v="DIRSRV"/>
        <s v="DIRSTUDIO"/>
        <s v="DISPATCH"/>
        <s v="DK"/>
        <s v="DL"/>
        <s v="DM"/>
        <s v="DMAP"/>
        <s v="DMR"/>
        <s v="DN"/>
        <s v="DNN"/>
        <s v="DO"/>
        <s v="DOCS"/>
        <s v="DORMANT"/>
        <s v="DOSGI"/>
        <s v="DOXIA"/>
        <s v="DOXIASITETOOLS"/>
        <s v="DOXIATOOLS"/>
        <s v="DP"/>
        <s v="DQ"/>
        <s v="DR"/>
        <s v="DRILL"/>
        <s v="DRIVERS"/>
        <s v="DROIDS"/>
        <s v="DROOLS"/>
        <s v="DT"/>
        <s v="DTACLOUD"/>
        <s v="DUBBO"/>
        <s v="DURACLOUD"/>
        <s v="DV"/>
        <s v="DW"/>
        <s v="DX"/>
        <s v="DZ"/>
        <s v="E"/>
        <s v="EA"/>
        <s v="EAGLE"/>
        <s v="EAPDOC"/>
        <s v="EASYANT"/>
        <s v="EB"/>
        <s v="EC"/>
        <s v="ED"/>
        <s v="EDGENT"/>
        <s v="EE"/>
        <s v="EF"/>
        <s v="EG"/>
        <s v="EH"/>
        <s v="EI"/>
        <s v="EJ"/>
        <s v="EJBCLIENT"/>
        <s v="EJBTHREE"/>
        <s v="EK"/>
        <s v="ELY"/>
        <s v="ELYEE"/>
        <s v="ELYWEB"/>
        <s v="EM"/>
        <s v="EMAIL"/>
        <s v="EMB"/>
        <s v="EMPIREDB"/>
        <s v="EN"/>
        <s v="ENTESB"/>
        <s v="ENTMQ"/>
        <s v="ENTMQBR"/>
        <s v="ENTMQCL"/>
        <s v="ENTMQIC"/>
        <s v="ENTMQMAAS"/>
        <s v="ENTMQST"/>
        <s v="ENTSBT"/>
        <s v="ENTVTX"/>
        <s v="EO"/>
        <s v="EP"/>
        <s v="ER"/>
        <s v="ERDEMO"/>
        <s v="ERRAI"/>
        <s v="ERT"/>
        <s v="ES"/>
        <s v="ESME"/>
        <s v="ET"/>
        <s v="ETCD"/>
        <s v="ETCH"/>
        <s v="EU"/>
        <s v="EV"/>
        <s v="EVALSYS"/>
        <s v="EVENT"/>
        <s v="EVG"/>
        <s v="EW"/>
        <s v="EX"/>
        <s v="EXEC"/>
        <s v="EXLBR"/>
        <s v="EXTCDI"/>
        <s v="EXTSCRIPT"/>
        <s v="EXTVAL"/>
        <s v="F"/>
        <s v="FA"/>
        <s v="FAB"/>
        <s v="FABB"/>
        <s v="FABC"/>
        <s v="FABCAG"/>
        <s v="FABCJ"/>
        <s v="FABCN"/>
        <s v="FABCT"/>
        <s v="FABG"/>
        <s v="FABJ"/>
        <s v="FABN"/>
        <s v="FABP"/>
        <s v="FAI"/>
        <s v="FALCON"/>
        <s v="FARM"/>
        <s v="FASTDEV"/>
        <s v="FB"/>
        <s v="FC"/>
        <s v="FD"/>
        <s v="FDP"/>
        <s v="FE"/>
        <s v="FEDIZ"/>
        <s v="FELIX"/>
        <s v="FG"/>
        <s v="FGJ"/>
        <s v="FH"/>
        <s v="FI"/>
        <s v="FILEUPLOAD"/>
        <s v="FINCN"/>
        <s v="FINERACT"/>
        <s v="FISH"/>
        <s v="FJ"/>
        <s v="FL"/>
        <s v="FLAGON"/>
        <s v="FLEX"/>
        <s v="FLINK"/>
        <s v="FLPATH"/>
        <s v="FLUME"/>
        <s v="FN"/>
        <s v="FO"/>
        <s v="FOP"/>
        <s v="FOR"/>
        <s v="FORGE"/>
        <s v="FP"/>
        <s v="FQ"/>
        <s v="FR"/>
        <s v="FREEMARKER"/>
        <s v="FRGE"/>
        <s v="FT"/>
        <s v="FTPSERVER"/>
        <s v="FU"/>
        <s v="FUNCTOR"/>
        <s v="FUSEDOC"/>
        <s v="FUSEJON"/>
        <s v="FUSETOOLS"/>
        <s v="FV"/>
        <s v="FW"/>
        <s v="FX"/>
        <s v="FY"/>
        <s v="FZ"/>
        <s v="G"/>
        <s v="GA"/>
        <s v="GAL"/>
        <s v="GAP"/>
        <s v="GB"/>
        <s v="GC"/>
        <s v="GD"/>
        <s v="GE"/>
        <s v="GEARPUMP"/>
        <s v="GEODE"/>
        <s v="GEOMETRY"/>
        <s v="GERONIMO"/>
        <s v="GERONIMODEVTOOLS"/>
        <s v="GF"/>
        <s v="GG"/>
        <s v="GH"/>
        <s v="GI"/>
        <s v="GIRAPH"/>
        <s v="GITOPS"/>
        <s v="GK"/>
        <s v="GL"/>
        <s v="GM"/>
        <s v="GN"/>
        <s v="GO"/>
        <s v="GOBBLIN"/>
        <s v="GODRIVER"/>
        <s v="GORA"/>
        <s v="GOSSIP"/>
        <s v="GP"/>
        <s v="GQ"/>
        <s v="GRBK"/>
        <s v="GREENHOUSE"/>
        <s v="GRFT"/>
        <s v="GRID"/>
        <s v="GRIFFIN"/>
        <s v="GROOVY"/>
        <s v="GRPA"/>
        <s v="GS"/>
        <s v="GT"/>
        <s v="GU"/>
        <s v="GUACAMOLE"/>
        <s v="GUMP"/>
        <s v="GV"/>
        <s v="GW"/>
        <s v="GX"/>
        <s v="GY"/>
        <s v="GZ"/>
        <s v="H"/>
        <s v="HA"/>
        <s v="HAC"/>
        <s v="HACK"/>
        <s v="HADOOP"/>
        <s v="HAL"/>
        <s v="HAMA"/>
        <s v="HAP"/>
        <s v="HARMONY"/>
        <s v="HAWKULAR"/>
        <s v="HAWNG"/>
        <s v="HAWQ"/>
        <s v="HBASE"/>
        <s v="HC"/>
        <s v="HCATALOG"/>
        <s v="HCCDDF"/>
        <s v="HCIDOCS"/>
        <s v="HD"/>
        <s v="HDDS"/>
        <s v="HDFS"/>
        <s v="HDT"/>
        <s v="HE"/>
        <s v="HELIX"/>
        <s v="HELM"/>
        <s v="HH"/>
        <s v="HI"/>
        <s v="HISE"/>
        <s v="HIVE"/>
        <s v="HIVEMALL"/>
        <s v="HIVEMIND"/>
        <s v="HJ"/>
        <s v="HK"/>
        <s v="HL"/>
        <s v="HM"/>
        <s v="HMS"/>
        <s v="HN"/>
        <s v="HO"/>
        <s v="HOP"/>
        <s v="HOR"/>
        <s v="HORN"/>
        <s v="HOSTEDCP"/>
        <s v="HP"/>
        <s v="HQ"/>
        <s v="HR"/>
        <s v="HRCPP"/>
        <s v="HRJS"/>
        <s v="HS"/>
        <s v="HT"/>
        <s v="HTRACE"/>
        <s v="HTTPASYNC"/>
        <s v="HTTPCLIENT"/>
        <s v="HTTPCORE"/>
        <s v="HTTPDRAFT"/>
        <s v="HU"/>
        <s v="HUDI"/>
        <s v="HUPA"/>
        <s v="HV"/>
        <s v="HW"/>
        <s v="HX"/>
        <s v="HY"/>
        <s v="HZ"/>
        <s v="I"/>
        <s v="I18N"/>
        <s v="IA"/>
        <s v="IB"/>
        <s v="IBATIS"/>
        <s v="IBATISNET"/>
        <s v="IC"/>
        <s v="ICC"/>
        <s v="ICS"/>
        <s v="ID"/>
        <s v="IDE"/>
        <s v="IE"/>
        <s v="IF"/>
        <s v="IGNITE"/>
        <s v="IH"/>
        <s v="II"/>
        <s v="IJ"/>
        <s v="IJBI"/>
        <s v="IK"/>
        <s v="IL"/>
        <s v="IM"/>
        <s v="IMAGING"/>
        <s v="IMAP"/>
        <s v="IMFC"/>
        <s v="IMPALA"/>
        <s v="IMPERIUS"/>
        <s v="IN"/>
        <s v="INCUBATOR"/>
        <s v="INDY"/>
        <s v="INFRA"/>
        <s v="INLONG"/>
        <s v="INSTALLER"/>
        <s v="INT"/>
        <s v="INTEXT"/>
        <s v="INTSAMPLES"/>
        <s v="IO"/>
        <s v="IOTA"/>
        <s v="IOTDB"/>
        <s v="IP"/>
        <s v="IPROTO"/>
        <s v="IQ"/>
        <s v="IR"/>
        <s v="IS"/>
        <s v="ISIS"/>
        <s v="ISPN"/>
        <s v="IT"/>
        <s v="IU"/>
        <s v="IV"/>
        <s v="IVY"/>
        <s v="IVYDE"/>
        <s v="IW"/>
        <s v="IX"/>
        <s v="IZ"/>
        <s v="J"/>
        <s v="JA"/>
        <s v="JAMES"/>
        <s v="JANDEX"/>
        <s v="JAVA"/>
        <s v="JAXME"/>
        <s v="JB"/>
        <s v="JBADMCON"/>
        <s v="JBAS"/>
        <s v="JBCLUSTER"/>
        <s v="JBCS"/>
        <s v="JBDS"/>
        <s v="JBEAP"/>
        <s v="JBEE"/>
        <s v="JBERET"/>
        <s v="JBESB"/>
        <s v="JBEWS"/>
        <s v="JBIDE"/>
        <s v="JBJCA"/>
        <s v="JBLOGGING"/>
        <s v="JBMAR"/>
        <s v="JBMETA"/>
        <s v="JBNAME"/>
        <s v="JBPAPP"/>
        <s v="JBPM"/>
        <s v="JBRULES"/>
        <s v="JBSEAM"/>
        <s v="JBSSO"/>
        <s v="JBTHR"/>
        <s v="JBTM"/>
        <s v="JBVFS"/>
        <s v="JBWS"/>
        <s v="JC"/>
        <s v="JCAL"/>
        <s v="JCHART"/>
        <s v="JCI"/>
        <s v="JCLOUDS"/>
        <s v="JCR"/>
        <s v="JCRRMI"/>
        <s v="JCRSITE"/>
        <s v="JCRVLT"/>
        <s v="JCS"/>
        <s v="JD"/>
        <s v="JDDAP"/>
        <s v="JDF"/>
        <s v="JDG"/>
        <s v="JDKIM"/>
        <s v="JDO"/>
        <s v="JE"/>
        <s v="JELLY"/>
        <s v="JENA"/>
        <s v="JEXL"/>
        <s v="JF"/>
        <s v="JG"/>
        <s v="JGRP"/>
        <s v="JH"/>
        <s v="JI"/>
        <s v="JICAL"/>
        <s v="JIRAAUTOSERVER"/>
        <s v="JJ"/>
        <s v="JK"/>
        <s v="JKNS"/>
        <s v="JL"/>
        <s v="JM"/>
        <s v="JO"/>
        <s v="JOHNZON"/>
        <s v="JOSHUA"/>
        <s v="JP"/>
        <s v="JPERF"/>
        <s v="JPOSERVER"/>
        <s v="JQ"/>
        <s v="JRACLOUD"/>
        <s v="JRASERVER"/>
        <s v="JRJC"/>
        <s v="JRTE"/>
        <s v="JS"/>
        <s v="JS1"/>
        <s v="JS2"/>
        <s v="JSDCLOUD"/>
        <s v="JSDECO"/>
        <s v="JSDSERVER"/>
        <s v="JSIEVE"/>
        <s v="JSPF"/>
        <s v="JSPWIKI"/>
        <s v="JSWCLOUD"/>
        <s v="JSWSERVER"/>
        <s v="JT"/>
        <s v="JTOOL"/>
        <s v="JUDDI"/>
        <s v="JUNEAU"/>
        <s v="JUX"/>
        <s v="JV"/>
        <s v="JW"/>
        <s v="JWMCLOUD"/>
        <s v="JWS"/>
        <s v="JWSP"/>
        <s v="JX"/>
        <s v="JXPATH"/>
        <s v="JXR"/>
        <s v="JY"/>
        <s v="JZ"/>
        <s v="K"/>
        <s v="KA"/>
        <s v="KAFKA"/>
        <s v="KALUMET"/>
        <s v="KARAF"/>
        <s v="KATA"/>
        <s v="KB"/>
        <s v="KC"/>
        <s v="KD"/>
        <s v="KE"/>
        <s v="KEYCLOAK"/>
        <s v="KF"/>
        <s v="KFLUXUI"/>
        <s v="KG"/>
        <s v="KH"/>
        <s v="KI"/>
        <s v="KIECLOUD"/>
        <s v="KJ"/>
        <s v="KK"/>
        <s v="KL"/>
        <s v="KM"/>
        <s v="KN"/>
        <s v="KNOX"/>
        <s v="KO"/>
        <s v="KOGITO"/>
        <s v="KP"/>
        <s v="KQ"/>
        <s v="KR"/>
        <s v="KS"/>
        <s v="KU"/>
        <s v="KUDU"/>
        <s v="KV"/>
        <s v="KW"/>
        <s v="KX"/>
        <s v="KY"/>
        <s v="KYLIN"/>
        <s v="L"/>
        <s v="LA"/>
        <s v="LABS"/>
        <s v="LANG"/>
        <s v="LB"/>
        <s v="LC"/>
        <s v="LD"/>
        <s v="LDAP"/>
        <s v="LE"/>
        <s v="LEGAL"/>
        <s v="LENS"/>
        <s v="LESS"/>
        <s v="LF"/>
        <s v="LG"/>
        <s v="LH"/>
        <s v="LIBCLOUD"/>
        <s v="LIMINAL"/>
        <s v="LIVY"/>
        <s v="LJ"/>
        <s v="LK"/>
        <s v="LM"/>
        <s v="LN"/>
        <s v="LO"/>
        <s v="LOG"/>
        <s v="LOG4J2"/>
        <s v="LOG4NET"/>
        <s v="LOG4PHP"/>
        <s v="LOGCXX"/>
        <s v="LOGGING"/>
        <s v="LOGMGR"/>
        <s v="LOGTOOL"/>
        <s v="LP"/>
        <s v="LQ"/>
        <s v="LR"/>
        <s v="LUCENE"/>
        <s v="LUCENENET"/>
        <s v="LUCY"/>
        <s v="LV"/>
        <s v="LW"/>
        <s v="LY"/>
        <s v="LZ"/>
        <s v="M"/>
        <s v="MA"/>
        <s v="MACR"/>
        <s v="MADLIB"/>
        <s v="MAHOUT"/>
        <s v="MAILBOX"/>
        <s v="MAILET"/>
        <s v="MAISTRA"/>
        <s v="MANT"/>
        <s v="MANTRUN"/>
        <s v="MANTTASKS"/>
        <s v="MAP"/>
        <s v="MAPREDUCE"/>
        <s v="MAPS"/>
        <s v="MARCHETYPES"/>
        <s v="MARMOTTA"/>
        <s v="MARVIN"/>
        <s v="MASFRES"/>
        <s v="MASSEMBLY"/>
        <s v="MATH"/>
        <s v="MAVIBOT"/>
        <s v="MB"/>
        <s v="MBT"/>
        <s v="MC"/>
        <s v="MCCE"/>
        <s v="MCD"/>
        <s v="MCHANGELOG"/>
        <s v="MCHANGES"/>
        <s v="MCHECKSTYLE"/>
        <s v="MCL"/>
        <s v="MCLEAN"/>
        <s v="MCO"/>
        <s v="MCOL"/>
        <s v="MCOMPILER"/>
        <s v="MCPE"/>
        <s v="MD"/>
        <s v="MDBF"/>
        <s v="MDC"/>
        <s v="MDEP"/>
        <s v="MDEPLOY"/>
        <s v="MDEV"/>
        <s v="MDL"/>
        <s v="MDOAP"/>
        <s v="MDOCCK"/>
        <s v="ME"/>
        <s v="MEAR"/>
        <s v="MECLIPSE"/>
        <s v="MEECROWAVE"/>
        <s v="MEJB"/>
        <s v="MENFORCER"/>
        <s v="MESOS"/>
        <s v="METAMODEL"/>
        <s v="METRON"/>
        <s v="MF"/>
        <s v="MFCOMMONS"/>
        <s v="MG"/>
        <s v="MGDAPI"/>
        <s v="MGDOBR"/>
        <s v="MGDSR"/>
        <s v="MGDSTRM"/>
        <s v="MGDX"/>
        <s v="MGPG"/>
        <s v="MH"/>
        <s v="MIG"/>
        <s v="MILAGRO"/>
        <s v="MIME4J"/>
        <s v="MINDEXER"/>
        <s v="MINIFI"/>
        <s v="MINIFICPP"/>
        <s v="MINSTALL"/>
        <s v="MINVOKER"/>
        <s v="MJAR"/>
        <s v="MJARSIGNER"/>
        <s v="MJAVADOC"/>
        <s v="MJF"/>
        <s v="MJLINK"/>
        <s v="MLINKCHECK"/>
        <s v="MNEMONIC"/>
        <s v="MNG"/>
        <s v="MNGSITE"/>
        <s v="MOBILE"/>
        <s v="MOD"/>
        <s v="MODCLUSTER"/>
        <s v="MODE"/>
        <s v="MODELER"/>
        <s v="MODPYTHON"/>
        <s v="MODULES"/>
        <s v="MON"/>
        <s v="MONGOCRYPT"/>
        <s v="MONGOID"/>
        <s v="MONGOSH"/>
        <s v="MOTOR"/>
        <s v="MPDF"/>
        <s v="MPH"/>
        <s v="MPIR"/>
        <s v="MPJC"/>
        <s v="MPLUGIN"/>
        <s v="MPLUGINTESTING"/>
        <s v="MPMD"/>
        <s v="MPOM"/>
        <s v="MPT"/>
        <s v="MR"/>
        <s v="MRAR"/>
        <s v="MRELEASE"/>
        <s v="MREPOSITORY"/>
        <s v="MRESOLVER"/>
        <s v="MRESOURCES"/>
        <s v="MRM"/>
        <s v="MRQL"/>
        <s v="MRRESOURCES"/>
        <s v="MRUNIT"/>
        <s v="MSC"/>
        <s v="MSCMPUB"/>
        <s v="MSHADE"/>
        <s v="MSHARED"/>
        <s v="MSITE"/>
        <s v="MSKINS"/>
        <s v="MSOURCES"/>
        <s v="MTA"/>
        <s v="MTOMCAT"/>
        <s v="MTOOLCHAINS"/>
        <s v="MTV"/>
        <s v="MULE"/>
        <s v="MULTIARCH"/>
        <s v="MUSE"/>
        <s v="MVERIFIER"/>
        <s v="MVNCENTRAL"/>
        <s v="MWAR"/>
        <s v="MWRAPPER"/>
        <s v="MXNET"/>
        <s v="MXS"/>
        <s v="MYFACES"/>
        <s v="MYFACESTEST"/>
        <s v="MYNEWTDOC"/>
        <s v="MYRIAD"/>
        <s v="N"/>
        <s v="NE"/>
        <s v="NEMO"/>
        <s v="NET"/>
        <s v="NETBEANS"/>
        <s v="NETBEANSINFRA"/>
        <s v="NETOBSERV"/>
        <s v="NEXUS"/>
        <s v="NFS"/>
        <s v="NHE"/>
        <s v="NIFI"/>
        <s v="NIFIREG"/>
        <s v="NLPCRAFT"/>
        <s v="NMAP"/>
        <s v="NODE"/>
        <s v="NOTIF"/>
        <s v="NP"/>
        <s v="NPANDAY"/>
        <s v="NUMBERS"/>
        <s v="NUTCH"/>
        <s v="O"/>
        <s v="OADP"/>
        <s v="OAK"/>
        <s v="OAUTH"/>
        <s v="OBSDA"/>
        <s v="OBSDOCS"/>
        <s v="OCM"/>
        <s v="OCMUI"/>
        <s v="OCPBUGS"/>
        <s v="OCPBUILD"/>
        <s v="OCPCLOUD"/>
        <s v="OCPNODE"/>
        <s v="OCPPLAN"/>
        <s v="OCPSTRAT"/>
        <s v="ODBC"/>
        <s v="ODC"/>
        <s v="ODE"/>
        <s v="ODFTOOLKIT"/>
        <s v="ODH"/>
        <s v="OEP"/>
        <s v="OFBIZ"/>
        <s v="OGNL"/>
        <s v="OJB"/>
        <s v="OKD"/>
        <s v="OLINGO"/>
        <s v="OLIO"/>
        <s v="OLM"/>
        <s v="OLTU"/>
        <s v="OMID"/>
        <s v="ONAMI"/>
        <s v="OODT"/>
        <s v="OOZIE"/>
        <s v="OPCT"/>
        <s v="OPECO"/>
        <s v="OPEN"/>
        <s v="OPENEJB"/>
        <s v="OPENJDK"/>
        <s v="OPENJPA"/>
        <s v="OPENMEETINGS"/>
        <s v="OPENNLP"/>
        <s v="OPENOFFICE"/>
        <s v="OPNET"/>
        <s v="OPRUN"/>
        <s v="ORC"/>
        <s v="ORCHESTRA"/>
        <s v="ORG"/>
        <s v="OSASINFRA"/>
        <s v="OSDK"/>
        <s v="OSGI"/>
        <s v="OSJC"/>
        <s v="OSPK8"/>
        <s v="OSPRH"/>
        <s v="OSSM"/>
        <s v="OSSMDOC"/>
        <s v="OSSRH"/>
        <s v="OTA"/>
        <s v="OU"/>
        <s v="OWB"/>
        <s v="P"/>
        <s v="PARQUET"/>
        <s v="PB"/>
        <s v="PD"/>
        <s v="PDFBOX"/>
        <s v="PHOENIX"/>
        <s v="PHOTARK"/>
        <s v="PHPC"/>
        <s v="PHPLIB"/>
        <s v="PIG"/>
        <s v="PIO"/>
        <s v="PIRK"/>
        <s v="PIVOT"/>
        <s v="PL"/>
        <s v="PLANNER"/>
        <s v="PLATFORM"/>
        <s v="PLC4X"/>
        <s v="PLE"/>
        <s v="PLINK"/>
        <s v="PLUG"/>
        <s v="PLUGWEB"/>
        <s v="PLUTO"/>
        <s v="PLVS"/>
        <s v="PNIX"/>
        <s v="PODAUTO"/>
        <s v="PODLINGNAMESEARCH"/>
        <s v="POL"/>
        <s v="POLYGENE"/>
        <s v="POOL"/>
        <s v="PORTLETBRIDGE"/>
        <s v="PRETTY"/>
        <s v="PROD"/>
        <s v="PROJQUAY"/>
        <s v="PROTOCOLS"/>
        <s v="PROTON"/>
        <s v="PROVISIONR"/>
        <s v="PSAP"/>
        <s v="PTL"/>
        <s v="PTRUNNER"/>
        <s v="PYLUCENE"/>
        <s v="PYSIDE"/>
        <s v="PYTHON"/>
        <s v="Q"/>
        <s v="QBS"/>
        <s v="QDOCS"/>
        <s v="QDS"/>
        <s v="QNA"/>
        <s v="QPID"/>
        <s v="QPIDIT"/>
        <s v="QPIDJMS"/>
        <s v="QSR"/>
        <s v="QT3DS"/>
        <s v="QTBUG"/>
        <s v="QTCREATORBUG"/>
        <s v="QTIFW"/>
        <s v="QTJIRA"/>
        <s v="QTMCU"/>
        <s v="QTMOBILITY"/>
        <s v="QTQAINFRA"/>
        <s v="QTSOLBUG"/>
        <s v="QTVSADDINBUG"/>
        <s v="QTWB"/>
        <s v="QTWEBSITE"/>
        <s v="QUALTRICS"/>
        <s v="QUARKUS"/>
        <s v="QUICKSTEP"/>
        <s v="R"/>
        <s v="RAB"/>
        <s v="RAMPART"/>
        <s v="RAMPARTC"/>
        <s v="RANGER"/>
        <s v="RAT"/>
        <s v="RATIS"/>
        <s v="RAVE"/>
        <s v="RCP"/>
        <s v="RDO"/>
        <s v="REALMS"/>
        <s v="REEF"/>
        <s v="REFAPP"/>
        <s v="REM3"/>
        <s v="REMJMX"/>
        <s v="REPO"/>
        <s v="RESOURCES"/>
        <s v="REST"/>
        <s v="RESTEASY"/>
        <s v="RFE"/>
        <s v="RHBK"/>
        <s v="RHBOP"/>
        <s v="RHBPMS"/>
        <s v="RHBRMS"/>
        <s v="RHCLOUD"/>
        <s v="RHD"/>
        <s v="RHDEVDOCS"/>
        <s v="RHDM"/>
        <s v="RHEL"/>
        <s v="RHELC"/>
        <s v="RHELDOCS"/>
        <s v="RHIDP"/>
        <s v="RHINENG"/>
        <s v="RHMWINT"/>
        <s v="RHODS"/>
        <s v="RHOSPDOC"/>
        <s v="RHPAM"/>
        <s v="RHSSO"/>
        <s v="RIFTSAW"/>
        <s v="RIPPLE"/>
        <s v="RIVER"/>
        <s v="RNG"/>
        <s v="ROCKETMQ"/>
        <s v="ROL"/>
        <s v="ROO"/>
        <s v="ROOFLEX"/>
        <s v="RTFACT"/>
        <s v="RUBY"/>
        <s v="RUN"/>
        <s v="RUNTIME"/>
        <s v="RUST"/>
        <s v="RYA"/>
        <s v="S"/>
        <s v="S2GRAPH"/>
        <s v="S4"/>
        <s v="SAK"/>
        <s v="SAL"/>
        <s v="SAMOA"/>
        <s v="SAMZA"/>
        <s v="SANDBOX"/>
        <s v="SANDESHA2"/>
        <s v="SANDESHA2C"/>
        <s v="SANTUARIO"/>
        <s v="SAT"/>
        <s v="SB"/>
        <s v="SBXBUG"/>
        <s v="SCALE"/>
        <s v="SCANNER"/>
        <s v="SCB"/>
        <s v="SCIMPLE"/>
        <s v="SCM"/>
        <s v="SCO"/>
        <s v="SCOUT"/>
        <s v="SCXML"/>
        <s v="SDAP"/>
        <s v="SDN"/>
        <s v="SDSTRAT"/>
        <s v="SEC"/>
        <s v="SECDATA"/>
        <s v="SECOAUTH"/>
        <s v="SECURITY"/>
        <s v="SEDBFO"/>
        <s v="SEDONA"/>
        <s v="SELENIUM"/>
        <s v="SENTRY"/>
        <s v="SER"/>
        <s v="SERF"/>
        <s v="SERVER"/>
        <s v="SES"/>
        <s v="SESPRINGACTIONSCRIPTAS"/>
        <s v="SESPRINGPYTHONPY"/>
        <s v="SESURF"/>
        <s v="SETHREADNET"/>
        <s v="SGF"/>
        <s v="SHALE"/>
        <s v="SHDP"/>
        <s v="SHINDIG"/>
        <s v="SHIRO"/>
        <s v="SHL"/>
        <s v="SHRINKRES"/>
        <s v="SHRINKWRAP"/>
        <s v="SINGA"/>
        <s v="SIRONA"/>
        <s v="SIS"/>
        <s v="SJC"/>
        <s v="SKE"/>
        <s v="SKUPPER"/>
        <s v="SLIB"/>
        <s v="SLICE"/>
        <s v="SLIDER"/>
        <s v="SLING"/>
        <s v="SM"/>
        <s v="SMS"/>
        <s v="SMX4"/>
        <s v="SMX4KNL"/>
        <s v="SMX4NMR"/>
        <s v="SMXCOMP"/>
        <s v="SNIP"/>
        <s v="SNOWDROP"/>
        <s v="SO"/>
        <s v="SOA"/>
        <s v="SOAP"/>
        <s v="SOCIAL"/>
        <s v="SOCIALFB"/>
        <s v="SOCIALLI"/>
        <s v="SOCIALTW"/>
        <s v="SOLR"/>
        <s v="SOY"/>
        <s v="SPARK"/>
        <s v="SPEAKEASY"/>
        <s v="SPFE"/>
        <s v="SPLAT"/>
        <s v="SPOT"/>
        <s v="SPR"/>
        <s v="SPRNET"/>
        <s v="SPRNETREST"/>
        <s v="SQOOP"/>
        <s v="SRCTREE"/>
        <s v="SRCTREEWIN"/>
        <s v="SRVKP"/>
        <s v="SRVLOGIC"/>
        <s v="SSHD"/>
        <s v="SSLNTV"/>
        <s v="STANBOL"/>
        <s v="STATISTICS"/>
        <s v="STDCXX"/>
        <s v="STEVE"/>
        <s v="STL"/>
        <s v="STONEHENGE"/>
        <s v="STOR"/>
        <s v="STORM"/>
        <s v="STR"/>
        <s v="STRATOS"/>
        <s v="STREAMPIPES"/>
        <s v="STREAMS"/>
        <s v="STRM"/>
        <s v="STS"/>
        <s v="SUBMARINE"/>
        <s v="SUREFIRE"/>
        <s v="SVN"/>
        <s v="SWATCH"/>
        <s v="SWF"/>
        <s v="SWIFT"/>
        <s v="SWITCHYARD"/>
        <s v="SWS"/>
        <s v="SWSQE"/>
        <s v="SYNAPSE"/>
        <s v="SYNCOPE"/>
        <s v="SYSTEMDS"/>
        <s v="T"/>
        <s v="TACKLE"/>
        <s v="TAJO"/>
        <s v="TAMAYA"/>
        <s v="TAP5"/>
        <s v="TAPESTRY"/>
        <s v="TAVERNA"/>
        <s v="TC"/>
        <s v="TCAP"/>
        <s v="TEIID"/>
        <s v="TEIIDDES"/>
        <s v="TEIIDSB"/>
        <s v="TEIIDWEBCN"/>
        <s v="TEIIDWEBTL"/>
        <s v="TEPHRA"/>
        <s v="TEST"/>
        <s v="TEXT"/>
        <s v="TEZ"/>
        <s v="THORN"/>
        <s v="THREESCALE"/>
        <s v="THRIFT"/>
        <s v="TIDOC"/>
        <s v="TII"/>
        <s v="TIKA"/>
        <s v="TILES"/>
        <s v="TIME"/>
        <s v="TIMOB"/>
        <s v="TINKERPOP"/>
        <s v="TISTUD"/>
        <s v="TM"/>
        <s v="TOBAGO"/>
        <s v="TOMAHAWK"/>
        <s v="TOMEE"/>
        <s v="TOOLS"/>
        <s v="TOREE"/>
        <s v="TORQUE"/>
        <s v="TORQUEOLD"/>
        <s v="TRACING"/>
        <s v="TRAFODION"/>
        <s v="TRAINING"/>
        <s v="TRANSACTION"/>
        <s v="TRB"/>
        <s v="TRINIDAD"/>
        <s v="TRT"/>
        <s v="TS"/>
        <s v="TST"/>
        <s v="TUSCANY"/>
        <s v="TUWENI"/>
        <s v="TWILL"/>
        <s v="TX"/>
        <s v="TXB"/>
        <s v="U"/>
        <s v="UIMA"/>
        <s v="UNDERTOW"/>
        <s v="UNOMI"/>
        <s v="UPM"/>
        <s v="USERGRID"/>
        <s v="USHIFT"/>
        <s v="USMINT"/>
        <s v="V"/>
        <s v="VALIDATOR"/>
        <s v="VCACHE"/>
        <s v="VCL"/>
        <s v="VELOCITY"/>
        <s v="VELTOOLS"/>
        <s v="VFS"/>
        <s v="VHS"/>
        <s v="VIRTSTRAT"/>
        <s v="VOTE"/>
        <s v="VSCODE"/>
        <s v="VXQUERY"/>
        <s v="VYSPER"/>
        <s v="W"/>
        <s v="WAGB"/>
        <s v="WAGON"/>
        <s v="WAVE"/>
        <s v="WAYANG"/>
        <s v="WEB"/>
        <s v="WEBHOOKS"/>
        <s v="WEEX"/>
        <s v="WEJBHTTP"/>
        <s v="WELD"/>
        <s v="WFARQ"/>
        <s v="WFCC"/>
        <s v="WFCOM"/>
        <s v="WFCORE"/>
        <s v="WFDISC"/>
        <s v="WFK2"/>
        <s v="WFLY"/>
        <s v="WFMP"/>
        <s v="WFNC"/>
        <s v="WFSSL"/>
        <s v="WFTC"/>
        <s v="WFWIP"/>
        <s v="WHIMSY"/>
        <s v="WHIRR"/>
        <s v="WICKET"/>
        <s v="WINC"/>
        <s v="WINDUP"/>
        <s v="WINDUPRULE"/>
        <s v="WINK"/>
        <s v="WISE"/>
        <s v="WODEN"/>
        <s v="WOOKIE"/>
        <s v="WRKLDS"/>
        <s v="WSCOMMONS"/>
        <s v="WSIF"/>
        <s v="WSRP4J"/>
        <s v="WSS"/>
        <s v="WT"/>
        <s v="WTO"/>
        <s v="WW"/>
        <s v="X"/>
        <s v="XALANC"/>
        <s v="XALANJ"/>
        <s v="XAP"/>
        <s v="XBEAN"/>
        <s v="XD"/>
        <s v="XERCESC"/>
        <s v="XERCESJ"/>
        <s v="XERCESP"/>
        <s v="XGC"/>
        <s v="XMLBEANS"/>
        <s v="XMLCOMMONS"/>
        <s v="XMLRPC"/>
        <s v="XMLSCHEMA"/>
        <s v="XNIO"/>
        <s v="XW"/>
        <s v="Y"/>
        <s v="YAFT"/>
        <s v="YARN"/>
        <s v="YETUS"/>
        <s v="YUNIKORN"/>
        <s v="Z"/>
        <s v="ZEPPELIN"/>
        <s v="ZETACOMP"/>
        <s v="ZOOKEEPER"/>
      </sharedItems>
    </cacheField>
    <cacheField name="Group" numFmtId="0">
      <sharedItems count="2">
        <s v="All"/>
        <s v="Last100"/>
      </sharedItems>
    </cacheField>
    <cacheField name="Duration Analysed (days)" numFmtId="0">
      <sharedItems containsSemiMixedTypes="0" containsString="0" containsNumber="1" containsInteger="1" minValue="0" maxValue="14284"/>
    </cacheField>
    <cacheField name="Start Date &amp; Time (date)" numFmtId="22">
      <sharedItems containsSemiMixedTypes="0" containsNonDate="0" containsDate="1" containsString="0" minDate="1982-11-26T02:23:00" maxDate="2024-08-22T08:20:00" count="3071">
        <d v="2018-04-06T12:03:00"/>
        <d v="2021-02-22T17:24:00"/>
        <d v="2020-11-30T14:25:00"/>
        <d v="2020-12-16T09:16:13"/>
        <d v="2009-09-02T11:09:00"/>
        <d v="2016-08-29T11:57:00"/>
        <d v="2021-09-27T13:42:45"/>
        <d v="2020-10-05T08:33:00"/>
        <d v="2020-10-05T08:33:14"/>
        <d v="2021-09-27T20:38:07"/>
        <d v="2021-11-02T16:46:00"/>
        <d v="2016-04-27T12:14:53"/>
        <d v="2021-09-28T04:27:10"/>
        <d v="2019-10-31T12:37:00"/>
        <d v="2020-10-22T10:42:00"/>
        <d v="2020-11-24T16:57:31"/>
        <d v="2021-09-29T20:13:59"/>
        <d v="2006-08-02T16:03:16"/>
        <d v="2017-01-30T22:25:09"/>
        <d v="2011-11-24T00:45:17"/>
        <d v="2018-08-28T22:44:00"/>
        <d v="2022-06-29T11:45:00"/>
        <d v="2021-10-05T18:45:14"/>
        <d v="2024-07-31T13:23:00"/>
        <d v="2021-01-27T10:30:00"/>
        <d v="2008-11-26T06:49:59"/>
        <d v="2015-06-02T04:19:14"/>
        <d v="2013-07-01T13:54:21"/>
        <d v="2014-09-08T00:23:56"/>
        <d v="2021-09-27T18:23:33"/>
        <d v="2019-04-23T21:42:05"/>
        <d v="2011-10-03T13:57:50"/>
        <d v="2021-11-09T20:55:07"/>
        <d v="2009-04-27T07:31:04"/>
        <d v="2018-02-14T23:30:40"/>
        <d v="2013-12-19T00:16:45"/>
        <d v="2020-11-02T05:49:55"/>
        <d v="2012-11-06T23:42:31"/>
        <d v="2021-09-21T04:27:52"/>
        <d v="2014-03-05T20:20:49"/>
        <d v="2021-08-26T17:52:03"/>
        <d v="2024-08-19T10:26:00"/>
        <d v="2021-09-10T13:52:00"/>
        <d v="2016-05-25T02:59:52"/>
        <d v="2021-09-17T10:21:04"/>
        <d v="2016-05-31T09:50:00"/>
        <d v="2022-03-23T11:28:00"/>
        <d v="2004-08-20T07:32:52"/>
        <d v="2007-02-20T22:20:18"/>
        <d v="2012-11-12T19:27:28"/>
        <d v="2020-11-15T12:50:44"/>
        <d v="2020-12-01T08:07:00"/>
        <d v="2021-02-18T08:05:00"/>
        <d v="2011-10-31T15:51:00"/>
        <d v="2011-10-31T15:51:53"/>
        <d v="2021-02-09T08:59:43"/>
        <d v="2012-10-01T05:22:00"/>
        <d v="2012-10-01T05:22:25"/>
        <d v="2021-02-10T11:43:08"/>
        <d v="2009-02-16T22:43:00"/>
        <d v="2009-02-16T22:43:43"/>
        <d v="2014-05-13T13:12:00"/>
        <d v="2016-03-04T14:23:00"/>
        <d v="2021-09-20T09:17:43"/>
        <d v="2017-01-24T10:30:00"/>
        <d v="2008-08-27T18:05:50"/>
        <d v="2017-01-24T10:30:01"/>
        <d v="2015-02-26T15:23:00"/>
        <d v="2016-10-04T14:30:00"/>
        <d v="2021-10-15T07:16:21"/>
        <d v="2021-09-14T19:30:10"/>
        <d v="2021-01-05T07:46:28"/>
        <d v="2021-09-28T23:11:15"/>
        <d v="2021-12-23T05:53:00"/>
        <d v="2020-07-21T19:07:03"/>
        <d v="2021-09-09T07:49:38"/>
        <d v="2005-05-02T22:37:53"/>
        <d v="2006-01-03T02:28:03"/>
        <d v="2017-01-05T11:50:00"/>
        <d v="2022-07-14T14:25:00"/>
        <d v="2020-04-29T11:53:00"/>
        <d v="2021-08-11T13:47:00"/>
        <d v="2011-05-13T02:01:02"/>
        <d v="2021-09-22T08:02:30"/>
        <d v="2016-04-15T04:07:26"/>
        <d v="2021-11-04T10:45:02"/>
        <d v="2010-01-04T16:53:00"/>
        <d v="2010-02-08T08:28:00"/>
        <d v="2012-09-28T15:48:00"/>
        <d v="2014-08-25T12:03:00"/>
        <d v="2013-02-06T14:59:00"/>
        <d v="2016-06-22T11:41:00"/>
        <d v="2012-05-06T20:25:00"/>
        <d v="2020-07-20T10:56:00"/>
        <d v="2019-04-17T10:15:00"/>
        <d v="2019-09-05T14:20:00"/>
        <d v="2017-10-09T05:01:04"/>
        <d v="2019-05-02T23:15:44"/>
        <d v="2011-09-22T16:11:31"/>
        <d v="2021-10-13T14:32:38"/>
        <d v="2011-11-09T22:17:15"/>
        <d v="2021-12-16T16:56:58"/>
        <d v="2009-06-24T23:19:17"/>
        <d v="2021-09-08T10:48:57"/>
        <d v="2004-04-20T14:14:03"/>
        <d v="2021-09-27T16:47:31"/>
        <d v="2006-06-29T19:38:36"/>
        <d v="2021-09-09T15:27:45"/>
        <d v="2024-07-12T11:27:00"/>
        <d v="2013-12-03T13:37:00"/>
        <d v="2013-12-03T13:37:07"/>
        <d v="2021-09-20T04:26:29"/>
        <d v="2005-10-26T19:51:48"/>
        <d v="2021-09-14T12:40:32"/>
        <d v="2010-07-03T03:49:59"/>
        <d v="2020-04-30T20:52:14"/>
        <d v="2014-04-01T02:09:00"/>
        <d v="2014-09-30T18:27:00"/>
        <d v="2024-08-05T11:47:00"/>
        <d v="2021-01-12T03:35:00"/>
        <d v="2002-08-30T22:20:13"/>
        <d v="2021-10-07T01:57:25"/>
        <d v="2010-10-25T16:18:24"/>
        <d v="2014-10-30T12:40:45"/>
        <d v="2011-10-12T18:50:06"/>
        <d v="2021-09-30T00:56:52"/>
        <d v="2010-01-26T17:21:12"/>
        <d v="2021-09-11T18:03:51"/>
        <d v="2012-10-23T11:22:00"/>
        <d v="2014-04-15T10:50:00"/>
        <d v="2009-02-19T16:26:29"/>
        <d v="2021-03-05T22:19:01"/>
        <d v="2015-07-06T21:03:53"/>
        <d v="2020-03-04T21:43:07"/>
        <d v="2014-01-13T20:26:11"/>
        <d v="2019-03-22T18:49:34"/>
        <d v="2019-08-29T13:08:00"/>
        <d v="2017-06-13T01:29:57"/>
        <d v="2019-08-29T13:08:58"/>
        <d v="2021-09-28T21:14:44"/>
        <d v="2021-09-20T15:42:31"/>
        <d v="2013-05-03T18:25:00"/>
        <d v="2020-04-13T20:20:00"/>
        <d v="2014-04-24T13:31:00"/>
        <d v="2014-04-24T13:31:10"/>
        <d v="2020-09-02T05:50:24"/>
        <d v="2020-03-18T09:19:18"/>
        <d v="2021-07-25T02:48:02"/>
        <d v="2007-12-04T10:20:33"/>
        <d v="2021-10-14T12:14:34"/>
        <d v="2010-12-15T14:24:58"/>
        <d v="2021-12-08T14:37:41"/>
        <d v="2004-11-11T22:52:20"/>
        <d v="2006-10-03T07:25:27"/>
        <d v="2021-01-20T05:55:00"/>
        <d v="2021-01-20T05:55:24"/>
        <d v="2021-09-14T04:56:33"/>
        <d v="2019-01-08T10:43:52"/>
        <d v="2021-05-12T13:57:04"/>
        <d v="2019-05-20T21:22:00"/>
        <d v="2003-12-12T19:00:00"/>
        <d v="2020-09-04T12:47:00"/>
        <d v="2016-06-09T13:19:00"/>
        <d v="2016-07-13T13:10:00"/>
        <d v="2005-08-02T08:19:21"/>
        <d v="2021-11-09T14:48:38"/>
        <d v="2016-10-14T13:20:49"/>
        <d v="2018-02-13T19:38:13"/>
        <d v="2009-09-29T21:33:22"/>
        <d v="2021-10-19T19:13:58"/>
        <d v="2021-04-21T15:44:01"/>
        <d v="2021-09-23T17:17:57"/>
        <d v="2009-08-06T08:08:00"/>
        <d v="2009-08-06T08:08:24"/>
        <d v="2021-11-05T18:00:37"/>
        <d v="2016-02-16T22:43:14"/>
        <d v="2021-09-28T00:31:22"/>
        <d v="2014-10-23T14:22:56"/>
        <d v="2021-09-27T15:35:28"/>
        <d v="2017-08-29T11:41:00"/>
        <d v="2021-08-10T17:24:00"/>
        <d v="2006-04-19T09:53:00"/>
        <d v="2006-04-19T09:53:41"/>
        <d v="2013-07-05T08:23:21"/>
        <d v="2015-05-07T21:06:42"/>
        <d v="2020-06-23T01:06:30"/>
        <d v="2010-10-16T18:37:10"/>
        <d v="2021-10-01T17:07:04"/>
        <d v="2007-12-12T02:29:48"/>
        <d v="2015-06-30T21:07:05"/>
        <d v="2015-05-22T00:51:17"/>
        <d v="2021-09-28T05:03:40"/>
        <d v="2015-05-25T03:17:17"/>
        <d v="2021-02-09T21:09:39"/>
        <d v="2009-02-10T14:33:27"/>
        <d v="2020-02-26T00:22:13"/>
        <d v="2011-12-16T00:50:43"/>
        <d v="2021-09-20T02:07:13"/>
        <d v="2009-04-15T19:32:02"/>
        <d v="2021-12-04T15:42:23"/>
        <d v="2017-06-26T00:00:00"/>
        <d v="2019-12-02T10:38:00"/>
        <d v="2011-08-28T18:32:02"/>
        <d v="2021-09-22T01:21:52"/>
        <d v="2013-10-22T01:55:18"/>
        <d v="2019-12-26T20:29:05"/>
        <d v="2018-10-12T14:44:00"/>
        <d v="2016-02-11T22:36:22"/>
        <d v="2021-09-15T08:51:43"/>
        <d v="2015-12-03T09:50:00"/>
        <d v="2017-10-02T12:33:00"/>
        <d v="2009-04-09T22:09:08"/>
        <d v="2021-09-27T13:34:29"/>
        <d v="2015-04-09T09:06:00"/>
        <d v="2015-06-02T11:33:00"/>
        <d v="2011-07-11T08:24:46"/>
        <d v="2021-05-12T19:46:03"/>
        <d v="2006-04-06T11:08:03"/>
        <d v="2021-11-12T02:03:59"/>
        <d v="2001-07-18T16:25:14"/>
        <d v="2021-12-03T16:40:42"/>
        <d v="2004-06-25T08:42:22"/>
        <d v="2021-10-03T18:39:56"/>
        <d v="2006-01-11T02:42:05"/>
        <d v="2021-10-29T16:31:18"/>
        <d v="2003-09-24T19:29:38"/>
        <d v="2015-12-17T17:39:13"/>
        <d v="2013-09-26T22:07:00"/>
        <d v="2016-06-22T11:37:00"/>
        <d v="2010-09-02T09:25:00"/>
        <d v="2017-08-24T12:08:00"/>
        <d v="2019-07-15T12:08:00"/>
        <d v="2020-04-06T10:59:00"/>
        <d v="2013-01-07T16:35:00"/>
        <d v="2017-11-13T12:38:00"/>
        <d v="2016-05-27T23:46:16"/>
        <d v="2021-09-27T15:29:53"/>
        <d v="2006-04-06T23:43:22"/>
        <d v="2006-04-07T00:43:00"/>
        <d v="2021-09-27T14:48:11"/>
        <d v="2020-07-17T02:42:00"/>
        <d v="2010-08-09T11:04:37"/>
        <d v="2021-07-19T19:31:34"/>
        <d v="2007-05-29T14:33:00"/>
        <d v="2019-09-10T13:05:58"/>
        <d v="2009-07-07T18:42:48"/>
        <d v="2017-09-27T11:53:04"/>
        <d v="2013-11-11T09:24:25"/>
        <d v="2021-10-25T13:22:42"/>
        <d v="2001-01-22T14:46:21"/>
        <d v="2021-09-07T08:32:28"/>
        <d v="2011-03-10T12:51:00"/>
        <d v="2017-11-23T10:36:00"/>
        <d v="2010-03-22T00:35:36"/>
        <d v="2021-07-06T11:55:19"/>
        <d v="2009-11-13T14:24:00"/>
        <d v="2011-08-08T13:55:00"/>
        <d v="2002-05-01T14:22:24"/>
        <d v="2021-07-22T10:10:41"/>
        <d v="2008-06-13T12:35:48"/>
        <d v="2021-09-27T01:39:28"/>
        <d v="2016-07-08T15:36:00"/>
        <d v="2016-11-07T16:15:00"/>
        <d v="2018-09-11T16:23:39"/>
        <d v="2021-09-26T15:09:45"/>
        <d v="2016-10-02T11:40:59"/>
        <d v="2016-10-02T12:40:00"/>
        <d v="2021-10-11T07:41:04"/>
        <d v="2020-07-13T08:18:00"/>
        <d v="2016-02-02T15:34:07"/>
        <d v="2021-09-27T21:29:36"/>
        <d v="2001-10-29T08:07:57"/>
        <d v="2021-12-23T22:30:41"/>
        <d v="2004-08-20T21:25:44"/>
        <d v="2009-07-28T13:26:42"/>
        <d v="2019-11-03T21:48:15"/>
        <d v="2019-12-18T08:41:26"/>
        <d v="2002-11-06T01:39:54"/>
        <d v="2013-07-06T12:13:46"/>
        <d v="2010-08-19T12:02:00"/>
        <d v="2012-06-16T00:28:00"/>
        <d v="2016-09-23T08:32:00"/>
        <d v="2010-03-06T15:59:49"/>
        <d v="2010-11-30T14:55:00"/>
        <d v="2011-11-10T10:22:00"/>
        <d v="2021-09-18T18:29:46"/>
        <d v="2011-07-19T19:38:40"/>
        <d v="2021-09-27T06:15:19"/>
        <d v="2009-11-19T15:18:00"/>
        <d v="2012-10-29T14:34:00"/>
        <d v="2017-02-20T11:40:00"/>
        <d v="2018-07-11T09:26:00"/>
        <d v="2012-08-08T02:15:28"/>
        <d v="2016-09-07T09:58:43"/>
        <d v="2016-11-16T13:35:00"/>
        <d v="2017-07-08T11:38:00"/>
        <d v="2019-05-22T11:18:00"/>
        <d v="2019-05-22T15:29:00"/>
        <d v="2010-04-12T15:07:00"/>
        <d v="2010-05-26T12:53:00"/>
        <d v="2009-02-04T11:01:20"/>
        <d v="2017-07-17T21:28:57"/>
        <d v="2011-06-21T08:18:00"/>
        <d v="2009-08-26T08:54:00"/>
        <d v="2009-07-30T03:36:51"/>
        <d v="2021-02-28T16:39:37"/>
        <d v="2012-01-31T09:59:00"/>
        <d v="2012-09-14T17:15:00"/>
        <d v="2018-10-08T11:52:00"/>
        <d v="2018-12-05T14:23:00"/>
        <d v="2014-06-17T09:01:01"/>
        <d v="2021-02-20T17:11:19"/>
        <d v="2010-10-17T16:32:30"/>
        <d v="2021-08-17T04:08:35"/>
        <d v="2012-03-01T03:39:00"/>
        <d v="2021-09-27T14:55:05"/>
        <d v="2007-02-15T19:01:53"/>
        <d v="2020-03-02T17:22:49"/>
        <d v="2017-02-16T09:44:00"/>
        <d v="2017-09-11T11:18:00"/>
        <d v="2024-08-19T19:18:00"/>
        <d v="2019-05-29T13:06:00"/>
        <d v="2018-07-13T19:54:01"/>
        <d v="2021-09-14T15:22:28"/>
        <d v="2007-12-10T19:59:12"/>
        <d v="2018-06-22T10:06:05"/>
        <d v="2010-03-17T10:22:20"/>
        <d v="2021-09-29T08:56:52"/>
        <d v="2007-07-11T07:34:32"/>
        <d v="2021-10-19T11:16:50"/>
        <d v="2014-04-24T06:20:00"/>
        <d v="2021-09-27T10:02:15"/>
        <d v="2009-07-08T06:28:00"/>
        <d v="2009-07-08T06:28:58"/>
        <d v="2021-08-24T12:06:48"/>
        <d v="2012-12-17T10:07:00"/>
        <d v="2014-07-18T10:35:00"/>
        <d v="2016-09-22T15:32:00"/>
        <d v="2019-09-10T15:56:00"/>
        <d v="2008-11-26T12:26:00"/>
        <d v="2011-11-02T11:54:00"/>
        <d v="2016-08-10T02:01:25"/>
        <d v="2021-11-22T17:50:58"/>
        <d v="2001-04-20T17:57:20"/>
        <d v="2011-06-30T03:40:37"/>
        <d v="2014-06-18T07:33:31"/>
        <d v="2021-09-27T00:11:45"/>
        <d v="2007-04-18T16:06:05"/>
        <d v="2021-09-27T13:14:58"/>
        <d v="2012-01-10T16:31:52"/>
        <d v="2020-12-22T15:09:10"/>
        <d v="2016-06-20T00:43:17"/>
        <d v="2021-09-20T04:46:29"/>
        <d v="2016-04-08T07:50:19"/>
        <d v="2021-09-20T10:21:00"/>
        <d v="2009-03-07T03:37:05"/>
        <d v="2021-09-27T13:50:06"/>
        <d v="2003-11-08T02:24:43"/>
        <d v="2021-09-08T11:16:07"/>
        <d v="2011-10-25T13:25:58"/>
        <d v="2008-11-27T12:41:00"/>
        <d v="2012-07-15T18:48:00"/>
        <d v="2020-06-24T14:08:33"/>
        <d v="2008-06-05T13:45:00"/>
        <d v="2010-08-31T10:31:00"/>
        <d v="2021-01-11T15:11:00"/>
        <d v="2021-01-11T15:11:23"/>
        <d v="2021-09-28T16:32:11"/>
        <d v="2011-05-12T13:29:00"/>
        <d v="2013-12-04T10:34:00"/>
        <d v="2009-11-27T23:34:00"/>
        <d v="2009-11-27T23:34:18"/>
        <d v="2021-05-19T07:18:03"/>
        <d v="2008-12-19T07:42:00"/>
        <d v="2016-08-26T13:39:14"/>
        <d v="2021-01-18T05:34:21"/>
        <d v="2011-04-08T20:06:10"/>
        <d v="2021-09-28T18:07:11"/>
        <d v="2017-01-12T01:42:26"/>
        <d v="2012-04-18T19:22:33"/>
        <d v="2011-05-30T13:04:00"/>
        <d v="2011-08-25T08:56:00"/>
        <d v="2020-09-12T07:49:21"/>
        <d v="2021-07-27T11:15:03"/>
        <d v="2010-12-09T09:24:43"/>
        <d v="2019-06-25T18:11:37"/>
        <d v="2024-08-20T07:25:00"/>
        <d v="2021-04-19T07:20:00"/>
        <d v="2011-06-03T20:04:00"/>
        <d v="2021-06-22T11:44:00"/>
        <d v="2011-07-19T10:55:00"/>
        <d v="2013-12-04T10:32:00"/>
        <d v="2013-07-09T05:02:00"/>
        <d v="2013-07-09T05:02:47"/>
        <d v="2021-07-19T10:01:54"/>
        <d v="2011-08-26T15:00:00"/>
        <d v="2014-06-12T01:47:40"/>
        <d v="2014-09-04T19:09:05"/>
        <d v="2003-09-29T06:09:58"/>
        <d v="2020-11-27T10:41:53"/>
        <d v="2004-01-13T08:23:09"/>
        <d v="2021-06-18T01:13:45"/>
        <d v="2016-09-02T12:44:00"/>
        <d v="2016-09-02T12:44:04"/>
        <d v="2021-09-01T11:41:22"/>
        <d v="2007-06-04T14:36:40"/>
        <d v="2016-08-21T14:18:03"/>
        <d v="2008-10-23T09:41:03"/>
        <d v="2019-03-31T20:38:34"/>
        <d v="2011-05-31T10:56:00"/>
        <d v="2012-11-30T11:24:00"/>
        <d v="2016-10-25T15:19:00"/>
        <d v="2017-06-05T13:22:00"/>
        <d v="2017-04-05T13:26:00"/>
        <d v="2018-04-12T08:19:00"/>
        <d v="2024-08-07T14:09:00"/>
        <d v="2019-12-16T11:24:00"/>
        <d v="2009-12-01T03:19:24"/>
        <d v="2021-06-20T08:06:10"/>
        <d v="2002-06-18T14:18:58"/>
        <d v="2014-07-21T20:09:00"/>
        <d v="2021-10-16T10:13:38"/>
        <d v="2020-07-14T16:35:00"/>
        <d v="2021-08-31T17:26:00"/>
        <d v="2013-04-28T16:00:49"/>
        <d v="2020-01-28T06:08:53"/>
        <d v="2005-09-03T05:48:33"/>
        <d v="2014-08-01T19:55:29"/>
        <d v="2006-03-13T04:41:08"/>
        <d v="2011-09-29T19:17:18"/>
        <d v="2010-06-22T00:21:14"/>
        <d v="2021-09-16T03:14:14"/>
        <d v="2015-04-22T07:35:00"/>
        <d v="1982-11-26T02:23:00"/>
        <d v="2021-11-23T13:22:34"/>
        <d v="2015-04-22T07:35:13"/>
        <d v="2021-09-28T09:04:52"/>
        <d v="2021-09-13T11:37:37"/>
        <d v="2013-01-18T19:58:26"/>
        <d v="2021-03-16T08:46:54"/>
        <d v="2007-08-01T23:41:41"/>
        <d v="2007-08-02T00:41:00"/>
        <d v="2019-08-12T06:37:07"/>
        <d v="2019-08-12T07:37:00"/>
        <d v="2012-01-09T21:06:21"/>
        <d v="2021-03-15T17:00:15"/>
        <d v="2021-08-12T08:25:00"/>
        <d v="2018-08-27T09:32:00"/>
        <d v="2020-06-16T15:07:00"/>
        <d v="2021-09-30T10:22:00"/>
        <d v="2008-12-23T10:12:40"/>
        <d v="2021-05-12T23:23:03"/>
        <d v="2021-02-12T14:47:00"/>
        <d v="2024-08-06T06:12:00"/>
        <d v="2020-12-08T03:09:00"/>
        <d v="2021-02-02T10:27:13"/>
        <d v="2021-09-27T06:54:04"/>
        <d v="2016-01-25T14:23:00"/>
        <d v="2016-01-25T14:23:59"/>
        <d v="2021-08-19T10:05:21"/>
        <d v="2015-01-20T16:53:00"/>
        <d v="2015-08-20T13:42:00"/>
        <d v="2020-05-04T02:13:00"/>
        <d v="2020-05-04T02:13:02"/>
        <d v="2021-12-09T13:29:45"/>
        <d v="2024-08-05T14:39:00"/>
        <d v="2019-03-06T09:44:00"/>
        <d v="2016-04-04T13:21:00"/>
        <d v="2016-06-02T08:34:00"/>
        <d v="2020-02-26T03:20:00"/>
        <d v="2001-01-23T23:45:46"/>
        <d v="2020-05-25T11:04:34"/>
        <d v="2008-09-29T14:08:30"/>
        <d v="2018-08-09T11:38:47"/>
        <d v="2002-04-12T02:36:11"/>
        <d v="2021-07-14T23:18:30"/>
        <d v="2011-12-19T13:49:25"/>
        <d v="2021-10-07T06:58:40"/>
        <d v="2001-05-12T05:46:31"/>
        <d v="2021-10-09T01:49:38"/>
        <d v="2009-11-30T01:57:55"/>
        <d v="2021-10-01T10:36:43"/>
        <d v="2015-03-26T15:26:11"/>
        <d v="2021-11-14T17:14:13"/>
        <d v="2004-05-11T23:36:30"/>
        <d v="2021-08-06T16:06:16"/>
        <d v="2016-03-21T14:59:36"/>
        <d v="2016-03-21T14:59:00"/>
        <d v="2021-09-27T07:39:46"/>
        <d v="2020-07-15T02:49:00"/>
        <d v="2023-01-12T09:09:00"/>
        <d v="2004-08-06T00:05:25"/>
        <d v="2021-10-02T22:08:48"/>
        <d v="2012-12-12T22:52:41"/>
        <d v="2020-10-15T06:21:03"/>
        <d v="2019-08-07T21:09:11"/>
        <d v="2020-10-04T22:16:57"/>
        <d v="2003-09-19T17:35:18"/>
        <d v="2003-11-19T20:40:00"/>
        <d v="2021-09-27T12:18:20"/>
        <d v="2020-07-15T04:32:00"/>
        <d v="2003-01-29T02:09:26"/>
        <d v="2021-06-20T06:23:29"/>
        <d v="2003-06-02T06:45:32"/>
        <d v="2003-09-19T08:15:00"/>
        <d v="2021-09-27T04:51:37"/>
        <d v="2020-07-15T07:38:00"/>
        <d v="2012-12-05T17:22:27"/>
        <d v="2020-10-18T20:18:05"/>
        <d v="2018-02-15T15:48:16"/>
        <d v="2020-10-13T11:17:02"/>
        <d v="2010-01-12T14:04:32"/>
        <d v="2021-09-30T13:35:23"/>
        <d v="2018-07-17T04:47:59"/>
        <d v="2020-09-29T09:16:46"/>
        <d v="2024-08-05T08:07:00"/>
        <d v="2018-04-23T17:56:00"/>
        <d v="2018-04-23T17:56:44"/>
        <d v="2021-09-27T19:01:14"/>
        <d v="2004-07-11T16:21:32"/>
        <d v="2016-05-03T07:42:04"/>
        <d v="2024-08-01T03:40:00"/>
        <d v="2022-11-03T12:06:00"/>
        <d v="2014-12-19T18:43:48"/>
        <d v="2015-12-07T17:19:15"/>
        <d v="2024-08-06T01:24:00"/>
        <d v="2020-02-04T18:12:00"/>
        <d v="2020-02-04T18:12:02"/>
        <d v="2021-09-21T17:21:33"/>
        <d v="2021-03-01T12:26:00"/>
        <d v="2024-08-01T08:36:00"/>
        <d v="2020-01-23T19:05:00"/>
        <d v="2020-01-23T19:05:34"/>
        <d v="2021-09-27T13:22:27"/>
        <d v="2008-03-08T23:42:31"/>
        <d v="2020-08-21T00:18:38"/>
        <d v="2021-09-03T15:19:01"/>
        <d v="2021-09-27T14:16:34"/>
        <d v="2015-11-13T11:15:00"/>
        <d v="2016-06-10T13:37:00"/>
        <d v="2015-06-17T00:24:29"/>
        <d v="2017-11-23T19:38:53"/>
        <d v="2020-03-19T08:54:53"/>
        <d v="2021-09-27T12:08:28"/>
        <d v="2023-12-13T13:00:00"/>
        <d v="2007-09-05T10:41:53"/>
        <d v="2021-11-15T09:20:55"/>
        <d v="2018-01-03T02:32:02"/>
        <d v="2021-08-23T07:57:16"/>
        <d v="2007-08-15T03:36:53"/>
        <d v="2021-09-08T07:27:02"/>
        <d v="2012-07-05T21:27:33"/>
        <d v="2021-02-02T16:24:28"/>
        <d v="2024-08-05T12:49:00"/>
        <d v="2018-05-01T18:04:00"/>
        <d v="2018-05-01T18:04:41"/>
        <d v="2021-09-27T10:58:56"/>
        <d v="2016-04-15T03:23:47"/>
        <d v="2021-02-15T21:25:37"/>
        <d v="2024-08-01T11:19:00"/>
        <d v="2020-02-18T10:13:00"/>
        <d v="2020-02-18T10:13:23"/>
        <d v="2017-03-23T09:20:00"/>
        <d v="2017-11-20T06:54:00"/>
        <d v="2021-09-27T13:11:35"/>
        <d v="2024-08-21T13:14:00"/>
        <d v="2022-02-11T11:22:00"/>
        <d v="2020-01-15T10:35:17"/>
        <d v="2021-08-31T19:40:51"/>
        <d v="2010-02-12T13:42:38"/>
        <d v="2021-09-27T17:28:02"/>
        <d v="2014-02-11T22:17:34"/>
        <d v="2020-03-16T17:25:55"/>
        <d v="2006-07-13T16:04:50"/>
        <d v="2021-09-23T08:08:22"/>
        <d v="2010-01-12T09:07:00"/>
        <d v="2015-04-03T08:48:00"/>
        <d v="2012-07-13T16:59:31"/>
        <d v="2021-12-04T16:43:59"/>
        <d v="2017-11-20T10:23:00"/>
        <d v="2019-09-04T11:53:00"/>
        <d v="2013-03-22T22:00:50"/>
        <d v="2021-10-03T19:12:54"/>
        <d v="2018-11-21T11:08:00"/>
        <d v="2013-10-16T16:52:00"/>
        <d v="2010-11-26T10:42:00"/>
        <d v="2011-08-17T14:57:00"/>
        <d v="2006-09-25T19:37:04"/>
        <d v="2006-09-25T20:37:00"/>
        <d v="2021-09-22T17:08:44"/>
        <d v="2020-07-15T10:41:00"/>
        <d v="2019-04-05T10:46:00"/>
        <d v="2006-06-27T03:56:52"/>
        <d v="2021-09-27T02:58:48"/>
        <d v="2012-07-24T23:19:52"/>
        <d v="2022-01-03T15:47:48"/>
        <d v="2010-02-01T10:00:17"/>
        <d v="2010-06-21T12:55:00"/>
        <d v="2021-09-27T17:48:09"/>
        <d v="2020-07-13T15:44:00"/>
        <d v="2013-04-08T11:05:00"/>
        <d v="2013-07-08T22:14:00"/>
        <d v="2014-01-31T12:15:00"/>
        <d v="2014-07-31T08:37:00"/>
        <d v="2017-07-28T20:03:00"/>
        <d v="2018-09-10T09:15:00"/>
        <d v="2010-09-27T10:21:00"/>
        <d v="2012-06-19T15:21:00"/>
        <d v="2003-08-11T16:38:17"/>
        <d v="2016-02-03T23:42:00"/>
        <d v="2021-11-09T14:55:10"/>
        <d v="2020-03-03T17:47:00"/>
        <d v="2010-11-17T16:18:33"/>
        <d v="2021-09-27T19:13:49"/>
        <d v="2015-06-25T13:28:51"/>
        <d v="2021-08-20T18:23:52"/>
        <d v="2015-07-20T18:29:51"/>
        <d v="2021-09-25T20:46:00"/>
        <d v="2011-08-14T05:43:28"/>
        <d v="2021-01-31T22:02:30"/>
        <d v="2015-03-19T06:09:42"/>
        <d v="2020-11-03T11:40:42"/>
        <d v="2013-05-29T11:06:51"/>
        <d v="2013-05-29T12:06:00"/>
        <d v="2020-09-22T12:25:09"/>
        <d v="2020-07-17T11:00:00"/>
        <d v="2010-11-22T03:14:21"/>
        <d v="2020-09-22T11:59:42"/>
        <d v="2013-06-01T02:31:21"/>
        <d v="2020-10-06T21:36:26"/>
        <d v="2013-04-29T23:57:40"/>
        <d v="2020-09-19T17:29:23"/>
        <d v="2014-01-14T20:56:23"/>
        <d v="2021-10-03T19:12:01"/>
        <d v="2017-04-17T16:59:34"/>
        <d v="2020-09-08T09:48:47"/>
        <d v="2010-09-05T17:31:43"/>
        <d v="2020-09-21T15:26:39"/>
        <d v="2010-09-03T13:57:32"/>
        <d v="2020-09-21T18:00:01"/>
        <d v="2010-11-22T23:50:41"/>
        <d v="2020-09-22T11:33:35"/>
        <d v="2010-10-19T09:34:02"/>
        <d v="2020-09-16T08:47:43"/>
        <d v="2018-11-05T17:45:25"/>
        <d v="2021-09-28T06:50:20"/>
        <d v="2016-11-24T08:12:00"/>
        <d v="2010-10-19T09:44:52"/>
        <d v="2020-09-16T08:47:44"/>
        <d v="2010-12-03T08:59:14"/>
        <d v="2020-09-11T11:43:20"/>
        <d v="2012-04-16T06:41:49"/>
        <d v="2020-09-21T16:52:46"/>
        <d v="2012-09-11T23:46:02"/>
        <d v="2020-09-09T12:03:11"/>
        <d v="2005-12-12T05:14:43"/>
        <d v="2010-11-24T06:26:15"/>
        <d v="2013-08-21T12:58:00"/>
        <d v="2015-07-20T12:02:00"/>
        <d v="2021-04-23T16:25:00"/>
        <d v="2021-04-23T16:25:56"/>
        <d v="2021-09-14T17:32:32"/>
        <d v="2002-02-25T22:39:56"/>
        <d v="2021-08-31T17:41:22"/>
        <d v="2003-11-26T08:21:35"/>
        <d v="2021-09-08T12:24:54"/>
        <d v="2024-08-02T16:17:00"/>
        <d v="2016-01-26T09:19:00"/>
        <d v="2016-01-26T09:19:34"/>
        <d v="2021-09-27T04:03:39"/>
        <d v="2011-05-20T15:57:00"/>
        <d v="2012-09-04T10:50:00"/>
        <d v="2012-09-11T11:25:00"/>
        <d v="2013-01-02T16:49:00"/>
        <d v="2002-10-08T00:05:34"/>
        <d v="2015-10-02T12:24:50"/>
        <d v="2010-09-09T16:24:00"/>
        <d v="2013-05-29T10:21:00"/>
        <d v="2011-12-12T22:15:06"/>
        <d v="2021-10-28T18:09:34"/>
        <d v="2004-09-24T21:22:40"/>
        <d v="2021-10-26T16:39:44"/>
        <d v="2007-05-18T10:22:00"/>
        <d v="2007-05-18T10:22:46"/>
        <d v="2021-09-27T17:15:27"/>
        <d v="2012-08-06T15:37:45"/>
        <d v="2020-03-20T10:35:18"/>
        <d v="2012-03-14T15:45:50"/>
        <d v="2013-03-26T11:40:00"/>
        <d v="2021-12-07T12:05:22"/>
        <d v="2019-01-01T21:33:00"/>
        <d v="2015-10-02T15:15:18"/>
        <d v="2021-02-03T23:44:40"/>
        <d v="2011-12-02T14:56:00"/>
        <d v="2013-08-21T12:50:00"/>
        <d v="2010-10-14T12:24:00"/>
        <d v="2011-06-02T12:41:00"/>
        <d v="2019-04-06T02:25:31"/>
        <d v="2011-04-12T15:13:00"/>
        <d v="2011-05-16T10:11:00"/>
        <d v="2021-09-01T12:11:21"/>
        <d v="2001-02-14T01:14:43"/>
        <d v="2021-11-16T13:11:15"/>
        <d v="2004-01-26T02:09:03"/>
        <d v="2021-02-16T16:51:10"/>
        <d v="2008-05-13T06:56:16"/>
        <d v="2021-10-18T15:07:28"/>
        <d v="2011-10-12T10:52:47"/>
        <d v="2014-04-16T15:29:43"/>
        <d v="2004-11-22T20:40:30"/>
        <d v="2021-08-27T02:09:44"/>
        <d v="2005-02-01T10:06:23"/>
        <d v="2021-10-21T09:19:34"/>
        <d v="2004-01-26T02:13:53"/>
        <d v="2021-10-14T19:10:17"/>
        <d v="2005-12-08T23:10:03"/>
        <d v="2012-08-27T14:56:53"/>
        <d v="2019-09-11T16:32:00"/>
        <d v="2006-11-27T15:11:52"/>
        <d v="2021-08-17T16:40:20"/>
        <d v="2013-02-28T22:08:15"/>
        <d v="2021-09-28T14:28:04"/>
        <d v="2019-06-17T17:23:00"/>
        <d v="2023-08-01T10:07:00"/>
        <d v="2016-07-18T06:10:08"/>
        <d v="2019-01-08T06:02:55"/>
        <d v="2014-03-04T09:41:00"/>
        <d v="2009-08-12T10:43:00"/>
        <d v="2011-03-24T12:34:00"/>
        <d v="2018-12-30T18:40:00"/>
        <d v="2020-07-14T16:49:00"/>
        <d v="2012-01-20T09:33:48"/>
        <d v="2020-06-12T14:32:44"/>
        <d v="2012-03-07T06:16:00"/>
        <d v="2012-03-07T06:16:05"/>
        <d v="2021-08-25T09:10:01"/>
        <d v="2009-09-14T13:58:00"/>
        <d v="2011-08-08T14:03:00"/>
        <d v="2012-01-03T00:39:00"/>
        <d v="2018-03-06T10:24:00"/>
        <d v="2014-10-01T15:08:00"/>
        <d v="2017-08-30T10:45:00"/>
        <d v="2009-05-26T15:52:37"/>
        <d v="2010-04-29T06:06:46"/>
        <d v="2021-09-27T19:39:16"/>
        <d v="2017-06-07T23:19:33"/>
        <d v="2002-01-29T23:32:50"/>
        <d v="2008-03-01T19:47:14"/>
        <d v="2008-10-15T16:00:03"/>
        <d v="2021-05-03T10:53:01"/>
        <d v="2005-04-14T19:46:33"/>
        <d v="2021-11-27T15:38:54"/>
        <d v="2006-04-20T21:01:33"/>
        <d v="2021-11-06T10:44:21"/>
        <d v="2007-11-18T06:20:02"/>
        <d v="2021-06-03T09:21:51"/>
        <d v="2012-07-03T11:19:00"/>
        <d v="2012-10-31T13:24:00"/>
        <d v="2012-03-27T12:20:00"/>
        <d v="2012-10-29T08:26:00"/>
        <d v="2012-05-23T13:54:00"/>
        <d v="2012-08-09T09:26:00"/>
        <d v="2012-09-05T16:34:55"/>
        <d v="2021-09-27T08:31:30"/>
        <d v="2011-09-12T15:28:33"/>
        <d v="2021-09-28T14:36:34"/>
        <d v="2008-03-19T12:35:24"/>
        <d v="2020-01-28T06:43:18"/>
        <d v="2024-07-22T13:08:00"/>
        <d v="2006-07-03T08:53:00"/>
        <d v="2006-07-03T08:53:53"/>
        <d v="2021-09-27T01:46:13"/>
        <d v="2012-04-18T09:40:00"/>
        <d v="2012-11-05T11:28:00"/>
        <d v="2010-07-08T07:53:13"/>
        <d v="2020-09-22T17:02:17"/>
        <d v="2018-02-24T08:32:37"/>
        <d v="2020-12-01T16:52:51"/>
        <d v="2009-11-11T16:05:00"/>
        <d v="2020-07-14T18:44:00"/>
        <d v="2012-03-19T11:31:00"/>
        <d v="2012-10-29T08:21:00"/>
        <d v="2011-09-16T16:23:00"/>
        <d v="2012-11-07T17:31:00"/>
        <d v="2019-10-11T23:09:01"/>
        <d v="2019-11-25T19:52:00"/>
        <d v="2010-05-24T19:03:00"/>
        <d v="2013-09-23T14:03:00"/>
        <d v="2015-09-10T08:53:00"/>
        <d v="2017-03-13T12:30:00"/>
        <d v="2010-05-13T16:10:00"/>
        <d v="2015-06-30T20:00:00"/>
        <d v="2015-11-03T02:26:59"/>
        <d v="2020-11-18T08:10:02"/>
        <d v="2021-03-24T08:06:00"/>
        <d v="2011-02-17T20:01:21"/>
        <d v="2016-08-09T06:17:26"/>
        <d v="2010-06-28T16:18:00"/>
        <d v="2013-10-02T11:06:00"/>
        <d v="2010-06-07T09:04:00"/>
        <d v="2013-10-14T20:47:00"/>
        <d v="2010-06-24T10:10:00"/>
        <d v="2011-06-30T08:47:00"/>
        <d v="2016-03-05T00:02:53"/>
        <d v="2019-03-04T08:08:23"/>
        <d v="2011-11-21T10:32:00"/>
        <d v="2015-05-28T14:04:00"/>
        <d v="2011-10-03T16:46:00"/>
        <d v="2012-12-05T16:49:00"/>
        <d v="2010-08-17T12:10:00"/>
        <d v="2012-08-02T11:18:00"/>
        <d v="2010-11-05T10:21:00"/>
        <d v="2012-07-26T11:29:00"/>
        <d v="2015-10-23T14:15:00"/>
        <d v="2016-04-14T15:19:00"/>
        <d v="2011-09-28T11:20:00"/>
        <d v="2021-09-23T15:50:12"/>
        <d v="2004-12-13T11:37:00"/>
        <d v="2020-11-04T11:43:54"/>
        <d v="2017-03-21T13:43:00"/>
        <d v="2021-05-05T14:30:00"/>
        <d v="2011-09-02T11:18:00"/>
        <d v="2011-09-02T11:18:52"/>
        <d v="2021-09-29T10:34:01"/>
        <d v="2021-05-04T12:48:00"/>
        <d v="2018-05-22T10:55:00"/>
        <d v="2018-05-22T10:55:33"/>
        <d v="2021-09-29T14:32:28"/>
        <d v="2014-08-08T10:04:00"/>
        <d v="2016-07-06T16:04:00"/>
        <d v="2003-02-07T05:48:27"/>
        <d v="2021-08-04T14:53:00"/>
        <d v="2007-07-11T10:07:05"/>
        <d v="2015-09-10T03:16:49"/>
        <d v="2008-08-08T10:32:09"/>
        <d v="2021-08-17T13:59:01"/>
        <d v="2014-10-16T14:14:00"/>
        <d v="2020-02-18T10:37:00"/>
        <d v="2024-07-01T13:25:00"/>
        <d v="2011-01-21T22:00:00"/>
        <d v="2011-01-21T22:00:31"/>
        <d v="2021-09-27T08:29:32"/>
        <d v="2011-08-24T20:43:00"/>
        <d v="2011-08-24T20:43:39"/>
        <d v="2021-09-07T08:24:55"/>
        <d v="2024-08-01T07:52:00"/>
        <d v="2011-02-01T15:04:00"/>
        <d v="2011-02-01T15:04:06"/>
        <d v="2021-09-27T11:17:42"/>
        <d v="2015-01-29T00:00:00"/>
        <d v="2015-01-29T00:00:52"/>
        <d v="2021-09-30T15:52:27"/>
        <d v="2015-04-30T10:20:00"/>
        <d v="2015-04-30T10:20:37"/>
        <d v="2021-09-08T14:01:27"/>
        <d v="2016-11-21T10:54:00"/>
        <d v="2016-11-21T10:54:41"/>
        <d v="2021-09-27T10:25:00"/>
        <d v="2024-07-31T08:43:00"/>
        <d v="2018-01-04T04:20:00"/>
        <d v="2018-01-04T04:20:34"/>
        <d v="2021-09-27T09:59:49"/>
        <d v="2018-01-04T08:14:00"/>
        <d v="2018-01-04T08:14:43"/>
        <d v="2021-09-29T07:53:55"/>
        <d v="2017-02-15T14:30:00"/>
        <d v="2017-02-15T14:30:52"/>
        <d v="2021-10-08T18:54:17"/>
        <d v="2015-12-07T10:33:00"/>
        <d v="2017-04-28T10:56:00"/>
        <d v="2014-01-29T13:16:00"/>
        <d v="2014-03-27T08:44:00"/>
        <d v="2010-10-13T11:00:00"/>
        <d v="2012-01-30T00:23:00"/>
        <d v="2020-06-16T15:08:11"/>
        <d v="2021-04-21T09:50:56"/>
        <d v="2009-09-30T12:18:37"/>
        <d v="2021-11-24T07:54:31"/>
        <d v="2016-01-27T17:07:31"/>
        <d v="2019-08-14T14:25:40"/>
        <d v="2011-09-28T10:09:00"/>
        <d v="2012-05-11T13:19:00"/>
        <d v="2008-12-09T12:19:11"/>
        <d v="2011-10-27T14:57:34"/>
        <d v="2011-09-26T21:14:00"/>
        <d v="2011-10-29T20:09:00"/>
        <d v="2021-02-08T11:23:00"/>
        <d v="2008-09-25T22:08:52"/>
        <d v="2015-05-05T15:04:01"/>
        <d v="2015-02-17T14:39:00"/>
        <d v="2017-03-16T13:29:00"/>
        <d v="2011-08-03T16:15:00"/>
        <d v="2007-01-19T10:56:04"/>
        <d v="2021-07-15T03:12:46"/>
        <d v="2010-10-08T12:09:03"/>
        <d v="2019-11-19T10:27:28"/>
        <d v="2013-04-10T15:09:14"/>
        <d v="2013-04-10T16:09:00"/>
        <d v="2021-09-27T13:38:47"/>
        <d v="2020-07-14T14:49:00"/>
        <d v="2014-08-08T16:33:00"/>
        <d v="2015-02-23T10:29:00"/>
        <d v="2015-06-01T09:17:00"/>
        <d v="2019-10-25T15:04:00"/>
        <d v="2005-08-12T17:33:19"/>
        <d v="2021-04-28T04:22:54"/>
        <d v="2004-02-20T05:27:52"/>
        <d v="2009-06-05T08:43:28"/>
        <d v="2010-02-22T00:44:36"/>
        <d v="2014-09-15T09:17:40"/>
        <d v="2009-08-21T09:00:04"/>
        <d v="2017-09-22T12:56:27"/>
        <d v="2008-10-23T21:28:39"/>
        <d v="2016-09-29T06:55:10"/>
        <d v="2012-07-04T09:19:00"/>
        <d v="2018-04-26T09:09:00"/>
        <d v="2019-11-03T16:09:00"/>
        <d v="2019-12-23T08:30:00"/>
        <d v="2016-07-28T05:40:02"/>
        <d v="2011-07-15T13:53:34"/>
        <d v="2016-07-28T06:40:00"/>
        <d v="2021-09-22T00:25:21"/>
        <d v="2020-10-09T13:42:54"/>
        <d v="2020-07-13T20:06:00"/>
        <d v="2016-09-20T13:10:13"/>
        <d v="2021-01-14T19:25:42"/>
        <d v="2016-08-10T17:47:14"/>
        <d v="2021-06-18T05:37:19"/>
        <d v="2019-05-16T20:14:51"/>
        <d v="2020-11-03T09:26:15"/>
        <d v="2018-07-31T20:01:04"/>
        <d v="2020-12-23T08:05:57"/>
        <d v="2018-07-31T21:55:56"/>
        <d v="2021-06-08T12:07:12"/>
        <d v="2017-02-04T14:01:23"/>
        <d v="2020-05-26T18:16:14"/>
        <d v="2016-09-15T14:56:29"/>
        <d v="2021-02-24T21:09:17"/>
        <d v="2016-10-11T01:47:06"/>
        <d v="2021-05-21T09:05:43"/>
        <d v="2016-08-10T19:54:48"/>
        <d v="2021-06-02T13:36:47"/>
        <d v="2016-10-08T08:38:31"/>
        <d v="2020-10-09T07:18:47"/>
        <d v="2019-05-31T05:15:00"/>
        <d v="2019-05-31T05:15:49"/>
        <d v="2021-09-27T13:44:57"/>
        <d v="2013-04-29T06:26:31"/>
        <d v="2019-07-25T20:14:36"/>
        <d v="2018-06-21T10:01:25"/>
        <d v="2020-02-26T00:03:13"/>
        <d v="2010-12-08T12:45:05"/>
        <d v="2016-10-24T22:42:41"/>
        <d v="2020-05-20T11:57:00"/>
        <d v="2020-07-13T14:11:00"/>
        <d v="2014-10-24T05:39:44"/>
        <d v="2020-05-04T15:13:00"/>
        <d v="2020-05-11T19:18:00"/>
        <d v="2021-12-10T14:11:26"/>
        <d v="2017-07-04T12:53:00"/>
        <d v="2017-09-04T12:58:00"/>
        <d v="2024-08-01T06:00:00"/>
        <d v="2019-11-19T11:22:00"/>
        <d v="2006-01-11T07:21:25"/>
        <d v="2006-01-11T07:21:00"/>
        <d v="2021-11-02T09:28:29"/>
        <d v="2020-07-15T16:44:00"/>
        <d v="2012-04-24T14:59:48"/>
        <d v="2021-08-18T10:57:12"/>
        <d v="2005-07-24T01:33:39"/>
        <d v="2021-09-28T15:37:42"/>
        <d v="2016-08-31T13:07:00"/>
        <d v="2017-08-11T15:31:00"/>
        <d v="2019-02-19T15:53:33"/>
        <d v="2021-05-19T15:22:21"/>
        <d v="2015-02-11T11:41:04"/>
        <d v="2016-09-28T10:06:00"/>
        <d v="2017-05-17T13:04:00"/>
        <d v="2020-05-25T07:47:35"/>
        <d v="2021-06-24T00:16:07"/>
        <d v="2011-06-20T20:14:00"/>
        <d v="2013-12-04T10:33:00"/>
        <d v="2021-10-05T19:36:18"/>
        <d v="2002-10-31T18:03:16"/>
        <d v="2021-09-13T18:38:13"/>
        <d v="2017-12-18T19:56:09"/>
        <d v="2021-07-28T19:59:55"/>
        <d v="2015-12-24T07:15:03"/>
        <d v="2021-09-28T15:04:50"/>
        <d v="2008-11-20T21:22:00"/>
        <d v="2019-03-25T05:46:44"/>
        <d v="2013-03-15T15:18:00"/>
        <d v="2014-11-06T14:40:00"/>
        <d v="2011-09-06T18:06:00"/>
        <d v="2012-07-24T09:59:00"/>
        <d v="2016-08-10T18:47:31"/>
        <d v="2021-11-28T14:33:32"/>
        <d v="2005-01-03T00:18:41"/>
        <d v="2021-09-20T17:55:30"/>
        <d v="2014-06-08T16:28:31"/>
        <d v="2021-09-28T01:39:54"/>
        <d v="2024-08-02T16:15:00"/>
        <d v="2023-02-08T11:55:00"/>
        <d v="2010-06-29T02:44:45"/>
        <d v="2021-10-30T17:18:07"/>
        <d v="2013-08-01T16:25:00"/>
        <d v="2019-03-12T10:07:00"/>
        <d v="2013-09-27T14:08:00"/>
        <d v="2016-01-25T10:48:00"/>
        <d v="2001-02-01T01:45:33"/>
        <d v="2021-09-28T14:26:57"/>
        <d v="2002-11-16T13:19:12"/>
        <d v="2021-09-27T15:45:05"/>
        <d v="2010-10-22T11:34:00"/>
        <d v="2010-10-22T11:34:26"/>
        <d v="2021-09-04T15:18:55"/>
        <d v="2010-09-06T21:18:04"/>
        <d v="2012-09-28T13:57:00"/>
        <d v="2014-06-02T13:52:00"/>
        <d v="2018-04-11T00:04:48"/>
        <d v="2011-03-24T13:05:00"/>
        <d v="2011-09-06T12:37:00"/>
        <d v="2014-04-09T13:25:00"/>
        <d v="2016-10-04T14:32:00"/>
        <d v="2015-10-08T21:29:31"/>
        <d v="2021-09-28T21:47:05"/>
        <d v="2019-11-26T06:16:40"/>
        <d v="2021-09-27T12:08:43"/>
        <d v="2012-07-02T12:45:00"/>
        <d v="2011-09-15T11:14:00"/>
        <d v="2004-08-06T06:16:04"/>
        <d v="2022-01-04T20:01:44"/>
        <d v="2018-01-05T17:58:00"/>
        <d v="2018-01-17T23:09:00"/>
        <d v="2008-10-24T07:05:35"/>
        <d v="2019-08-03T17:34:30"/>
        <d v="2008-11-26T14:18:00"/>
        <d v="2008-11-26T14:18:38"/>
        <d v="2021-09-14T06:36:28"/>
        <d v="2012-04-05T14:50:51"/>
        <d v="2021-09-06T06:51:49"/>
        <d v="2011-01-05T16:16:00"/>
        <d v="2011-01-05T16:16:58"/>
        <d v="2021-10-01T15:14:52"/>
        <d v="2010-08-04T08:26:00"/>
        <d v="2013-01-10T11:26:00"/>
        <d v="2010-09-06T15:42:00"/>
        <d v="2011-05-16T15:59:00"/>
        <d v="2011-11-04T11:58:00"/>
        <d v="2013-09-24T08:59:00"/>
        <d v="2013-03-26T14:12:00"/>
        <d v="2011-04-14T14:54:00"/>
        <d v="2010-09-30T10:50:00"/>
        <d v="2013-01-21T11:46:00"/>
        <d v="2010-04-15T14:25:00"/>
        <d v="2012-08-06T15:14:00"/>
        <d v="2010-09-09T16:06:00"/>
        <d v="2014-11-17T16:56:00"/>
        <d v="2007-04-04T10:05:14"/>
        <d v="2018-03-02T09:27:20"/>
        <d v="2010-06-07T17:37:49"/>
        <d v="2021-12-23T19:25:20"/>
        <d v="2012-01-27T15:56:00"/>
        <d v="2013-03-28T18:42:00"/>
        <d v="2011-01-31T16:42:00"/>
        <d v="2013-03-13T18:06:00"/>
        <d v="2012-01-18T14:14:00"/>
        <d v="2012-08-31T11:21:00"/>
        <d v="2010-05-26T16:18:00"/>
        <d v="2010-11-22T11:02:00"/>
        <d v="2016-03-29T02:36:31"/>
        <d v="2018-06-05T13:13:43"/>
        <d v="2015-05-05T23:33:07"/>
        <d v="2021-09-27T21:50:54"/>
        <d v="2018-04-08T02:42:21"/>
        <d v="2021-08-12T02:52:29"/>
        <d v="2003-08-20T05:24:40"/>
        <d v="2019-04-17T03:26:23"/>
        <d v="2004-12-06T09:22:24"/>
        <d v="2018-01-05T10:41:35"/>
        <d v="2011-07-13T13:29:00"/>
        <d v="2011-07-04T13:08:00"/>
        <d v="2011-07-20T15:34:00"/>
        <d v="2010-06-10T14:55:00"/>
        <d v="2010-11-16T12:53:00"/>
        <d v="2010-06-14T15:28:00"/>
        <d v="2011-09-06T15:34:00"/>
        <d v="2011-08-10T23:59:46"/>
        <d v="2021-11-17T20:56:57"/>
        <d v="2024-08-05T16:14:00"/>
        <d v="2020-08-19T11:59:00"/>
        <d v="2021-03-22T10:28:36"/>
        <d v="2021-09-22T14:09:05"/>
        <d v="2010-11-22T14:50:00"/>
        <d v="2011-04-08T14:54:00"/>
        <d v="2010-04-01T14:10:00"/>
        <d v="2010-08-05T14:26:00"/>
        <d v="2006-03-06T08:41:43"/>
        <d v="2010-09-09T12:22:00"/>
        <d v="2011-10-12T11:58:00"/>
        <d v="2018-03-02T09:26:48"/>
        <d v="2012-07-02T09:38:00"/>
        <d v="2015-03-26T14:30:00"/>
        <d v="2011-01-04T12:44:00"/>
        <d v="2011-07-04T10:54:00"/>
        <d v="2017-03-12T05:06:40"/>
        <d v="2021-09-27T14:25:48"/>
        <d v="2017-03-16T19:44:34"/>
        <d v="2021-09-26T16:31:35"/>
        <d v="2010-10-08T21:27:22"/>
        <d v="2021-08-11T05:26:48"/>
        <d v="2016-05-28T16:47:19"/>
        <d v="2017-08-09T01:25:06"/>
        <d v="2011-06-01T16:23:00"/>
        <d v="2010-08-03T12:31:00"/>
        <d v="2010-07-13T08:10:00"/>
        <d v="2010-08-27T07:59:00"/>
        <d v="2009-01-16T08:50:30"/>
        <d v="2019-07-22T05:57:42"/>
        <d v="2010-05-21T07:24:19"/>
        <d v="2017-10-26T02:15:50"/>
        <d v="2005-01-20T09:10:37"/>
        <d v="2007-03-12T21:10:44"/>
        <d v="2019-01-29T19:20:55"/>
        <d v="2020-10-26T13:25:05"/>
        <d v="2017-03-07T09:11:06"/>
        <d v="2021-09-24T09:02:39"/>
        <d v="2003-09-25T17:39:46"/>
        <d v="2021-09-27T22:11:45"/>
        <d v="2021-02-04T05:43:00"/>
        <d v="2021-02-04T05:43:33"/>
        <d v="2021-09-08T16:35:05"/>
        <d v="2011-01-21T12:17:00"/>
        <d v="2013-09-24T08:58:00"/>
        <d v="2013-01-21T11:50:00"/>
        <d v="2011-03-31T17:09:00"/>
        <d v="2011-07-29T13:53:00"/>
        <d v="2013-01-21T11:40:00"/>
        <d v="2016-03-29T03:34:39"/>
        <d v="2021-09-28T06:05:35"/>
        <d v="2003-06-26T20:21:47"/>
        <d v="2012-09-24T19:30:51"/>
        <d v="2010-05-27T13:03:00"/>
        <d v="2011-02-01T09:11:00"/>
        <d v="2010-05-27T11:33:00"/>
        <d v="2010-07-05T10:37:00"/>
        <d v="2012-06-25T11:12:00"/>
        <d v="2010-11-23T14:13:00"/>
        <d v="2016-05-31T11:36:00"/>
        <d v="2011-11-18T12:18:00"/>
        <d v="2013-03-27T16:15:00"/>
        <d v="2014-06-06T14:36:00"/>
        <d v="2020-08-26T15:48:00"/>
        <d v="2021-05-10T15:56:00"/>
        <d v="2011-06-01T12:33:00"/>
        <d v="2013-08-01T17:31:00"/>
        <d v="2019-02-26T07:20:50"/>
        <d v="2021-09-29T13:46:30"/>
        <d v="2014-12-07T17:56:48"/>
        <d v="2021-12-16T16:13:10"/>
        <d v="2005-07-24T23:46:18"/>
        <d v="2021-09-27T20:42:06"/>
        <d v="2011-07-18T06:15:00"/>
        <d v="2011-07-18T06:15:49"/>
        <d v="2021-09-14T12:34:24"/>
        <d v="2008-05-29T11:20:24"/>
        <d v="2019-02-28T08:32:07"/>
        <d v="2008-10-26T03:07:09"/>
        <d v="2021-08-17T10:18:54"/>
        <d v="2005-06-19T03:40:00"/>
        <d v="2011-07-22T16:34:46"/>
        <d v="2015-01-15T20:04:00"/>
        <d v="2015-01-15T20:04:39"/>
        <d v="2020-05-27T09:12:13"/>
        <d v="2024-08-16T03:52:00"/>
        <d v="2022-08-24T18:27:00"/>
        <d v="2015-09-19T02:33:03"/>
        <d v="2021-10-11T07:17:40"/>
        <d v="2007-02-27T16:51:17"/>
        <d v="2021-09-28T03:35:37"/>
        <d v="2016-05-16T13:56:00"/>
        <d v="2016-11-14T13:19:00"/>
        <d v="2011-03-29T00:55:14"/>
        <d v="2013-08-28T21:54:35"/>
        <d v="2022-06-13T16:57:00"/>
        <d v="2024-07-30T06:02:00"/>
        <d v="2021-08-18T14:03:00"/>
        <d v="2018-01-25T11:44:00"/>
        <d v="2019-11-12T13:39:00"/>
        <d v="2017-04-20T18:44:44"/>
        <d v="2021-09-27T22:31:18"/>
        <d v="2006-04-06T08:00:00"/>
        <d v="2021-09-27T17:59:16"/>
        <d v="2013-01-07T21:04:27"/>
        <d v="2014-05-01T10:15:39"/>
        <d v="2013-10-30T09:19:00"/>
        <d v="2014-03-18T15:32:00"/>
        <d v="2012-10-24T12:41:14"/>
        <d v="2021-10-23T14:09:43"/>
        <d v="2019-12-04T20:48:00"/>
        <d v="2019-12-04T20:48:17"/>
        <d v="2021-09-14T17:20:36"/>
        <d v="2013-01-08T13:46:00"/>
        <d v="2015-06-24T01:20:00"/>
        <d v="2016-10-20T20:10:00"/>
        <d v="2009-12-15T14:47:51"/>
        <d v="2011-08-21T16:41:29"/>
        <d v="2024-08-05T07:37:00"/>
        <d v="2018-07-26T20:17:00"/>
        <d v="2018-07-26T20:17:38"/>
        <d v="2008-09-03T22:48:33"/>
        <d v="2021-09-28T20:56:09"/>
        <d v="2021-09-27T09:06:13"/>
        <d v="2016-09-16T09:48:26"/>
        <d v="2021-11-24T07:44:10"/>
        <d v="2004-04-06T08:31:40"/>
        <d v="2008-11-26T02:20:13"/>
        <d v="2010-08-16T14:46:00"/>
        <d v="2011-03-24T12:37:00"/>
        <d v="2010-08-13T17:44:00"/>
        <d v="2011-09-30T11:14:00"/>
        <d v="2011-06-27T18:21:00"/>
        <d v="2010-05-17T17:57:00"/>
        <d v="2011-09-06T15:21:00"/>
        <d v="2010-07-15T12:20:00"/>
        <d v="2024-07-31T20:58:00"/>
        <d v="2022-01-04T18:03:00"/>
        <d v="2015-06-26T12:13:00"/>
        <d v="2013-06-19T12:19:00"/>
        <d v="2015-01-23T18:05:00"/>
        <d v="2012-08-29T10:03:00"/>
        <d v="2020-09-28T13:43:54"/>
        <d v="2021-09-27T20:36:42"/>
        <d v="2021-11-12T23:56:41"/>
        <d v="2015-09-10T00:47:27"/>
        <d v="2021-11-17T10:13:21"/>
        <d v="2024-08-05T20:55:00"/>
        <d v="2020-01-24T09:37:00"/>
        <d v="2020-01-24T09:37:43"/>
        <d v="2021-09-27T13:44:43"/>
        <d v="2011-10-05T13:13:00"/>
        <d v="2013-07-18T14:18:00"/>
        <d v="2012-03-20T10:32:00"/>
        <d v="2013-06-19T11:03:00"/>
        <d v="2012-06-22T09:57:00"/>
        <d v="2013-06-19T11:26:00"/>
        <d v="2013-08-15T02:10:00"/>
        <d v="2013-08-15T02:10:47"/>
        <d v="2021-07-21T09:33:57"/>
        <d v="2016-04-20T10:02:10"/>
        <d v="2021-10-12T15:53:51"/>
        <d v="2011-04-19T11:26:00"/>
        <d v="2012-11-27T11:55:00"/>
        <d v="2015-01-16T11:25:00"/>
        <d v="2017-11-09T10:51:00"/>
        <d v="2014-11-14T19:11:34"/>
        <d v="2018-01-08T04:54:06"/>
        <d v="2003-08-21T21:44:53"/>
        <d v="2020-11-12T05:44:47"/>
        <d v="2001-10-29T09:49:15"/>
        <d v="2021-09-29T05:55:38"/>
        <d v="2002-07-18T23:56:56"/>
        <d v="2021-09-30T07:10:17"/>
        <d v="2007-10-13T02:34:42"/>
        <d v="2017-08-16T15:41:28"/>
        <d v="2014-10-27T11:15:00"/>
        <d v="2016-08-12T13:41:00"/>
        <d v="2019-03-04T20:26:45"/>
        <d v="2021-09-28T03:24:45"/>
        <d v="2009-07-24T13:46:08"/>
        <d v="2018-02-25T09:42:17"/>
        <d v="2015-06-26T10:41:00"/>
        <d v="2016-08-12T13:39:00"/>
        <d v="2015-07-07T09:28:00"/>
        <d v="2016-10-04T14:33:00"/>
        <d v="2015-09-30T11:34:00"/>
        <d v="2017-06-19T08:24:00"/>
        <d v="2011-04-04T13:27:00"/>
        <d v="2012-06-11T12:50:00"/>
        <d v="2010-12-06T14:53:00"/>
        <d v="2012-03-06T15:19:00"/>
        <d v="2014-12-15T08:17:00"/>
        <d v="2017-03-06T09:56:00"/>
        <d v="2006-06-20T03:14:39"/>
        <d v="2021-09-28T00:21:38"/>
        <d v="2019-09-18T14:40:15"/>
        <d v="2016-03-02T13:50:00"/>
        <d v="2017-04-18T11:19:00"/>
        <d v="2017-08-02T09:27:23"/>
        <d v="2018-07-25T17:16:00"/>
        <d v="2023-03-07T12:44:00"/>
        <d v="2004-11-19T01:52:19"/>
        <d v="2010-02-20T09:37:55"/>
        <d v="2004-11-03T19:33:11"/>
        <d v="2009-11-05T15:23:37"/>
        <d v="2018-07-24T14:23:00"/>
        <d v="2019-06-02T16:03:00"/>
        <d v="2017-11-13T22:51:13"/>
        <d v="2021-01-15T13:21:57"/>
        <d v="2015-08-13T15:21:00"/>
        <d v="2021-01-12T18:02:49"/>
        <d v="2019-02-01T16:46:00"/>
        <d v="2019-12-04T13:45:00"/>
        <d v="2003-03-03T10:23:05"/>
        <d v="2016-10-25T19:40:00"/>
        <d v="2021-09-28T16:33:33"/>
        <d v="2021-01-21T12:44:30"/>
        <d v="2005-04-01T02:35:00"/>
        <d v="2017-03-29T07:46:45"/>
        <d v="2009-09-28T14:00:00"/>
        <d v="2011-07-18T13:43:00"/>
        <d v="2017-01-10T09:37:00"/>
        <d v="2017-02-08T09:31:00"/>
        <d v="2014-11-14T17:46:23"/>
        <d v="2021-09-27T18:28:15"/>
        <d v="2009-03-13T11:51:00"/>
        <d v="2011-06-15T14:22:00"/>
        <d v="2015-04-02T09:01:00"/>
        <d v="2017-02-13T14:20:00"/>
        <d v="2016-12-13T13:03:00"/>
        <d v="2017-06-07T16:43:00"/>
        <d v="2017-08-31T21:25:00"/>
        <d v="2020-09-22T16:12:40"/>
        <d v="2009-11-06T12:09:00"/>
        <d v="2011-08-09T11:22:00"/>
        <d v="2019-11-29T07:16:00"/>
        <d v="2021-12-01T13:13:00"/>
        <d v="2016-10-25T14:48:00"/>
        <d v="2018-08-27T11:40:00"/>
        <d v="2007-10-07T03:56:36"/>
        <d v="2021-08-27T03:15:40"/>
        <d v="2004-04-02T08:23:55"/>
        <d v="2021-09-06T01:28:52"/>
        <d v="2017-10-17T12:48:27"/>
        <d v="2021-02-23T13:10:04"/>
        <d v="2012-10-30T17:45:03"/>
        <d v="2021-09-27T01:04:19"/>
        <d v="2007-12-23T10:37:24"/>
        <d v="2011-08-21T16:42:35"/>
        <d v="2016-06-22T11:27:00"/>
        <d v="2016-08-01T14:44:00"/>
        <d v="2004-09-27T17:16:36"/>
        <d v="2021-12-02T03:12:08"/>
        <d v="2020-11-25T00:58:42"/>
        <d v="2017-04-19T00:41:08"/>
        <d v="2017-04-19T01:41:00"/>
        <d v="2019-10-23T15:41:00"/>
        <d v="2018-03-06T18:25:00"/>
        <d v="2003-09-04T02:42:25"/>
        <d v="2021-06-25T09:16:05"/>
        <d v="2021-09-27T16:06:46"/>
        <d v="2019-12-24T12:26:27"/>
        <d v="2021-08-23T09:13:13"/>
        <d v="2024-08-22T08:20:00"/>
        <d v="2020-04-02T08:10:00"/>
        <d v="2007-11-20T10:35:34"/>
        <d v="2021-03-17T20:08:01"/>
        <d v="2009-02-18T03:40:42"/>
        <d v="2019-01-14T19:50:46"/>
        <d v="2010-09-01T07:19:38"/>
        <d v="2018-05-17T03:39:59"/>
        <d v="2018-03-01T10:47:00"/>
        <d v="2018-04-18T09:22:00"/>
        <d v="2003-04-04T21:52:17"/>
        <d v="2021-09-20T02:32:59"/>
        <d v="2016-07-01T19:36:20"/>
        <d v="2020-05-20T03:41:22"/>
        <d v="2019-01-14T07:42:14"/>
        <d v="2021-09-28T01:49:13"/>
        <d v="2015-07-20T15:12:00"/>
        <d v="2014-04-24T12:56:00"/>
        <d v="2016-03-03T10:22:40"/>
        <d v="2021-09-20T19:22:34"/>
        <d v="2012-07-26T14:37:00"/>
        <d v="2016-07-08T14:10:00"/>
        <d v="2024-08-21T06:05:00"/>
        <d v="2021-11-07T01:46:06"/>
        <d v="2019-06-04T16:03:00"/>
        <d v="2010-08-24T10:58:00"/>
        <d v="2013-12-06T09:22:00"/>
        <d v="2018-11-19T17:25:51"/>
        <d v="2019-06-04T16:03:14"/>
        <d v="2021-09-27T14:19:17"/>
        <d v="2020-09-18T00:24:46"/>
        <d v="2010-12-13T14:33:00"/>
        <d v="2011-01-11T10:25:00"/>
        <d v="2017-05-24T22:18:54"/>
        <d v="2017-06-16T15:06:00"/>
        <d v="2020-07-29T16:54:00"/>
        <d v="2010-09-23T01:37:53"/>
        <d v="2021-09-24T08:57:50"/>
        <d v="2024-08-01T11:54:00"/>
        <d v="2009-03-03T10:56:00"/>
        <d v="2009-03-03T10:56:12"/>
        <d v="2021-09-27T13:58:07"/>
        <d v="2013-10-31T12:28:00"/>
        <d v="2019-02-27T14:37:00"/>
        <d v="2011-09-26T18:26:00"/>
        <d v="2018-11-26T11:00:00"/>
        <d v="2019-09-10T08:30:00"/>
        <d v="2004-10-27T10:24:51"/>
        <d v="2021-10-06T05:49:27"/>
        <d v="2006-01-23T11:27:59"/>
        <d v="2020-04-29T17:35:52"/>
        <d v="2016-10-10T17:26:00"/>
        <d v="2018-10-23T17:09:00"/>
        <d v="2016-07-29T14:31:00"/>
        <d v="2017-11-24T16:00:00"/>
        <d v="2011-04-19T11:51:00"/>
        <d v="2014-12-16T13:29:00"/>
        <d v="2017-07-21T10:34:00"/>
        <d v="2018-10-16T09:49:00"/>
        <d v="2010-05-05T09:45:00"/>
        <d v="2012-11-07T11:39:00"/>
        <d v="2001-06-03T11:06:50"/>
        <d v="2021-09-28T02:29:29"/>
        <d v="2011-04-07T14:37:00"/>
        <d v="2011-04-07T14:37:59"/>
        <d v="2019-02-15T04:42:53"/>
        <d v="2009-04-17T20:00:51"/>
        <d v="2009-04-17T21:00:00"/>
        <d v="2021-09-26T20:28:25"/>
        <d v="2020-07-14T02:57:00"/>
        <d v="2003-09-26T16:02:13"/>
        <d v="2011-05-12T19:52:10"/>
        <d v="2009-03-02T16:00:00"/>
        <d v="2014-04-15T10:16:00"/>
        <d v="2005-01-06T17:06:30"/>
        <d v="2020-11-02T12:10:47"/>
        <d v="2001-04-06T03:49:00"/>
        <d v="2001-04-06T03:49:30"/>
        <d v="2020-03-24T01:38:51"/>
        <d v="2005-03-24T15:49:53"/>
        <d v="2019-06-03T01:07:47"/>
        <d v="2015-02-17T16:35:00"/>
        <d v="2015-02-17T16:35:37"/>
        <d v="2021-09-13T10:38:30"/>
        <d v="2007-03-16T05:46:00"/>
        <d v="2007-03-16T05:46:49"/>
        <d v="2021-09-27T10:01:32"/>
        <d v="2024-08-04T00:07:00"/>
        <d v="2013-01-22T10:29:00"/>
        <d v="2013-01-22T10:29:16"/>
        <d v="2021-09-27T00:25:04"/>
        <d v="2008-03-17T17:44:00"/>
        <d v="2008-03-17T17:44:30"/>
        <d v="2021-08-03T15:10:41"/>
        <d v="2013-10-23T10:44:00"/>
        <d v="2013-10-23T10:44:14"/>
        <d v="2021-09-13T20:33:23"/>
        <d v="2003-09-17T05:23:10"/>
        <d v="2021-05-19T08:24:14"/>
        <d v="2008-11-06T18:19:19"/>
        <d v="2012-10-17T15:37:15"/>
        <d v="2024-08-07T11:40:00"/>
        <d v="2003-01-31T10:45:00"/>
        <d v="2003-01-31T10:45:12"/>
        <d v="2021-09-21T15:11:31"/>
        <d v="2004-12-14T16:48:00"/>
        <d v="2004-12-14T16:48:08"/>
        <d v="2021-08-30T21:53:36"/>
        <d v="2008-04-08T06:23:00"/>
        <d v="2008-04-08T06:23:56"/>
        <d v="2021-12-16T17:45:17"/>
        <d v="2008-10-02T11:00:00"/>
        <d v="2008-10-02T11:00:38"/>
        <d v="2021-05-04T19:42:58"/>
        <d v="2007-04-26T23:07:00"/>
        <d v="2007-04-26T23:07:28"/>
        <d v="2021-07-15T21:55:21"/>
        <d v="2007-08-19T23:10:00"/>
        <d v="2007-08-19T23:10:29"/>
        <d v="2018-04-17T10:27:36"/>
        <d v="2007-03-01T20:38:00"/>
        <d v="2007-03-01T20:38:17"/>
        <d v="2020-11-30T09:48:25"/>
        <d v="2004-11-23T04:07:00"/>
        <d v="2004-11-23T04:07:55"/>
        <d v="2021-09-26T18:03:01"/>
        <d v="2005-12-05T10:17:10"/>
        <d v="2021-04-12T13:17:34"/>
        <d v="2004-11-26T12:21:34"/>
        <d v="2021-04-12T17:34:38"/>
        <d v="2006-05-08T17:39:18"/>
        <d v="2020-11-22T19:25:43"/>
        <d v="2009-02-24T15:28:51"/>
        <d v="2021-05-09T16:08:51"/>
        <d v="2024-08-09T09:32:00"/>
        <d v="2005-12-23T17:03:00"/>
        <d v="2005-12-23T17:03:04"/>
        <d v="2021-09-15T13:24:41"/>
        <d v="2006-12-02T12:25:00"/>
        <d v="2004-10-06T06:04:00"/>
        <d v="2004-10-06T06:04:10"/>
        <d v="2021-09-28T08:00:16"/>
        <d v="2013-01-02T10:18:00"/>
        <d v="2011-05-31T12:44:00"/>
        <d v="2021-03-23T08:03:45"/>
        <d v="2013-02-20T10:17:00"/>
        <d v="2020-05-29T04:13:54"/>
        <d v="2013-02-24T23:39:20"/>
        <d v="2005-08-08T15:12:07"/>
        <d v="2020-07-23T10:22:30"/>
        <d v="2013-05-08T01:03:10"/>
        <d v="2021-10-05T07:28:01"/>
        <d v="2004-09-16T03:45:57"/>
        <d v="2021-09-27T11:16:08"/>
        <d v="2006-01-12T21:37:37"/>
        <d v="2015-09-21T02:50:01"/>
        <d v="2004-09-15T17:20:14"/>
        <d v="2017-12-03T15:39:13"/>
        <d v="2013-06-28T00:49:00"/>
        <d v="2021-10-05T14:16:22"/>
        <d v="2006-07-06T19:46:46"/>
        <d v="2021-11-28T16:13:56"/>
        <d v="2010-11-15T09:33:00"/>
        <d v="2012-06-04T09:43:00"/>
        <d v="2020-09-15T06:27:58"/>
        <d v="2010-07-16T01:10:19"/>
        <d v="2011-11-22T08:31:00"/>
        <d v="2011-11-22T08:31:02"/>
        <d v="2021-12-15T14:08:17"/>
        <d v="2024-08-09T12:52:00"/>
        <d v="2016-02-10T09:32:00"/>
        <d v="2016-02-10T09:32:33"/>
        <d v="2021-10-04T15:47:10"/>
        <d v="2009-10-06T17:36:54"/>
        <d v="2021-12-17T02:18:22"/>
        <d v="2005-04-02T06:01:40"/>
        <d v="2021-11-25T19:23:52"/>
        <d v="2010-11-16T08:42:00"/>
        <d v="2014-12-04T11:02:00"/>
        <d v="2002-07-18T20:47:13"/>
        <d v="2019-03-21T17:35:43"/>
        <d v="2010-12-08T16:40:04"/>
        <d v="2021-09-27T07:13:07"/>
        <d v="2003-06-13T02:36:25"/>
        <d v="2021-11-02T02:26:25"/>
        <d v="2009-02-17T15:19:00"/>
        <d v="2012-06-25T08:32:00"/>
        <d v="2009-02-24T12:35:00"/>
        <d v="2013-05-10T09:26:00"/>
        <d v="2024-08-05T05:12:00"/>
        <d v="2004-12-24T09:01:00"/>
        <d v="2004-12-24T09:01:07"/>
        <d v="2021-09-29T06:38:42"/>
        <d v="2009-03-05T12:45:00"/>
        <d v="2014-04-15T16:23:00"/>
        <d v="2011-09-05T12:04:00"/>
        <d v="2013-05-10T12:55:00"/>
        <d v="2019-10-10T01:39:10"/>
        <d v="2011-01-26T04:31:08"/>
        <d v="2021-09-27T00:04:01"/>
        <d v="2020-03-12T06:56:35"/>
        <d v="2009-02-20T16:11:00"/>
        <d v="2015-03-31T20:48:00"/>
        <d v="2013-05-10T09:22:00"/>
        <d v="2009-03-11T10:13:00"/>
        <d v="2021-01-21T04:01:00"/>
        <d v="2009-02-20T12:49:00"/>
        <d v="2014-03-31T13:51:00"/>
        <d v="2016-09-01T09:59:00"/>
        <d v="2016-12-29T13:20:00"/>
        <d v="2010-01-29T15:09:00"/>
        <d v="2010-12-06T09:27:00"/>
        <d v="2014-06-27T12:24:10"/>
        <d v="2021-09-21T08:57:22"/>
        <d v="2011-05-26T02:31:17"/>
        <d v="2021-11-13T07:05:53"/>
        <d v="2010-07-26T14:48:00"/>
        <d v="2010-10-25T09:20:00"/>
        <d v="2021-09-28T04:48:16"/>
        <d v="2018-08-20T05:27:34"/>
        <d v="2021-09-28T16:35:34"/>
        <d v="2014-09-11T11:07:27"/>
        <d v="2014-10-21T15:03:00"/>
        <d v="2015-09-23T18:17:00"/>
        <d v="2021-09-27T13:17:29"/>
        <d v="2002-03-21T01:22:50"/>
        <d v="2002-03-21T01:22:00"/>
        <d v="2020-07-14T18:24:00"/>
        <d v="2021-09-27T07:23:49"/>
        <d v="2002-02-08T04:39:00"/>
        <d v="2002-02-08T04:45:00"/>
        <d v="2020-07-15T21:12:00"/>
        <d v="2020-05-13T04:05:51"/>
        <d v="2010-07-28T10:14:13"/>
        <d v="2020-05-27T21:51:49"/>
        <d v="2016-02-18T08:29:42"/>
        <d v="2009-12-17T11:16:00"/>
        <d v="2010-12-04T13:59:00"/>
        <d v="2001-04-23T18:47:51"/>
        <d v="2021-10-29T21:51:03"/>
        <d v="2004-03-26T01:19:44"/>
        <d v="2021-01-06T18:49:29"/>
        <d v="2021-09-27T06:52:38"/>
        <d v="2011-03-10T13:03:53"/>
        <d v="2021-09-15T23:26:02"/>
        <d v="2016-03-28T19:53:14"/>
        <d v="2021-09-27T13:16:15"/>
        <d v="2013-09-12T01:55:47"/>
        <d v="2004-02-06T22:38:00"/>
        <d v="2021-09-06T06:53:54"/>
        <d v="2006-04-19T01:13:53"/>
        <d v="2021-09-06T07:03:31"/>
        <d v="2007-10-13T21:55:21"/>
        <d v="2021-09-23T09:25:02"/>
        <d v="2021-09-27T01:37:43"/>
        <d v="2007-06-14T06:25:23"/>
        <d v="2007-06-14T07:25:00"/>
        <d v="2020-07-15T01:47:00"/>
        <d v="2021-09-27T07:49:45"/>
        <d v="2020-07-15T13:26:00"/>
        <d v="2019-09-16T08:21:00"/>
        <d v="2020-12-04T12:28:00"/>
        <d v="2021-09-01T04:34:54"/>
        <d v="2006-08-17T03:16:35"/>
        <d v="2004-01-17T22:54:01"/>
        <d v="2021-06-09T22:21:53"/>
        <d v="2016-08-03T21:15:37"/>
        <d v="2020-09-25T14:00:22"/>
        <d v="2021-09-28T21:09:47"/>
        <d v="2020-10-07T07:03:57"/>
        <d v="2018-06-20T15:38:00"/>
        <d v="2019-10-25T08:32:00"/>
        <d v="2017-06-07T09:14:00"/>
        <d v="2019-05-10T10:37:00"/>
        <d v="2021-09-22T12:43:46"/>
        <d v="2016-07-06T12:53:19"/>
        <d v="2024-08-06T11:17:00"/>
        <d v="2014-03-31T14:42:00"/>
        <d v="2014-03-31T14:42:15"/>
        <d v="2021-09-15T09:57:23"/>
        <d v="2020-09-21T18:07:48"/>
        <d v="2012-03-28T12:28:16"/>
        <d v="2018-08-20T16:14:00"/>
        <d v="2019-11-26T11:39:00"/>
        <d v="2002-05-06T21:52:04"/>
        <d v="2021-09-22T04:58:59"/>
        <d v="2004-05-05T08:10:23"/>
        <d v="2021-12-13T08:28:28"/>
        <d v="2016-04-20T08:46:00"/>
        <d v="2017-10-09T11:23:00"/>
        <d v="2014-08-27T09:34:00"/>
        <d v="2016-04-05T11:05:00"/>
        <d v="2009-02-11T15:08:00"/>
        <d v="2010-05-31T12:08:00"/>
        <d v="2014-12-11T14:39:00"/>
        <d v="2019-07-04T09:39:00"/>
        <d v="2021-09-13T15:09:06"/>
        <d v="2019-02-06T15:52:44"/>
        <d v="2011-07-19T21:32:09"/>
        <d v="2021-09-27T08:57:31"/>
        <d v="2011-12-13T20:44:34"/>
        <d v="2014-12-16T09:20:10"/>
        <d v="2009-04-28T15:00:25"/>
        <d v="2021-09-26T15:57:01"/>
        <d v="2024-08-05T13:05:00"/>
        <d v="2020-10-23T10:06:00"/>
        <d v="2020-03-12T06:39:59"/>
        <d v="2021-09-27T12:56:23"/>
        <d v="2017-04-24T14:41:00"/>
        <d v="2019-11-04T09:45:00"/>
        <d v="2011-06-27T18:22:00"/>
        <d v="2010-02-23T12:49:00"/>
        <d v="2011-03-09T10:48:00"/>
        <d v="2011-04-12T15:35:00"/>
        <d v="2014-11-06T14:42:00"/>
        <d v="2013-03-27T16:11:00"/>
        <d v="2013-07-09T11:43:44"/>
        <d v="2021-09-27T01:13:06"/>
        <d v="2017-04-04T16:24:00"/>
        <d v="2019-01-03T07:32:00"/>
        <d v="2021-04-26T09:48:00"/>
        <d v="2018-11-08T08:09:00"/>
        <d v="2018-11-13T21:02:00"/>
        <d v="2016-11-22T09:36:00"/>
        <d v="2017-11-08T19:10:00"/>
        <d v="2009-12-02T10:27:00"/>
        <d v="2023-06-21T15:55:00"/>
        <d v="2018-09-17T16:12:00"/>
        <d v="2018-09-17T16:12:13"/>
        <d v="2021-09-20T18:51:07"/>
        <d v="2013-07-15T11:22:00"/>
        <d v="2014-08-22T10:33:00"/>
        <d v="2015-01-30T13:53:00"/>
        <d v="2012-10-30T20:58:00"/>
        <d v="2008-06-05T13:27:00"/>
        <d v="2009-07-29T15:17:00"/>
        <d v="2011-06-30T11:24:00"/>
        <d v="2012-11-30T15:45:00"/>
        <d v="2013-03-25T12:59:18"/>
        <d v="2021-09-27T17:59:17"/>
        <d v="2009-07-03T11:26:00"/>
        <d v="2016-10-31T15:27:00"/>
        <d v="2016-10-31T15:27:35"/>
        <d v="2021-09-27T06:25:08"/>
        <d v="2011-06-30T16:44:00"/>
        <d v="2012-04-23T13:26:00"/>
        <d v="2016-11-18T13:52:00"/>
        <d v="2016-12-01T10:01:00"/>
        <d v="2016-06-15T16:48:00"/>
        <d v="2016-10-19T11:20:00"/>
        <d v="2014-03-20T19:56:00"/>
        <d v="2022-06-23T21:27:00"/>
        <d v="2011-09-05T16:50:00"/>
        <d v="2012-08-31T12:29:00"/>
        <d v="2013-08-27T18:28:07"/>
        <d v="2021-10-01T22:33:59"/>
        <d v="2010-06-30T12:40:00"/>
        <d v="2009-08-13T11:51:00"/>
        <d v="2016-11-10T12:17:00"/>
        <d v="2017-01-11T10:37:00"/>
        <d v="2019-03-14T13:02:00"/>
        <d v="2016-09-01T15:56:00"/>
        <d v="2017-10-25T10:41:00"/>
        <d v="2014-12-21T12:23:32"/>
        <d v="2021-09-26T08:23:38"/>
        <d v="2010-11-05T15:21:00"/>
        <d v="2014-11-06T14:35:00"/>
        <d v="2013-06-27T17:04:00"/>
        <d v="2014-10-28T09:17:00"/>
        <d v="2006-11-22T03:01:03"/>
        <d v="2020-04-19T03:39:18"/>
        <d v="2002-05-27T14:55:24"/>
        <d v="2021-10-02T09:47:06"/>
        <d v="2014-05-05T09:57:00"/>
        <d v="2016-11-03T17:32:00"/>
        <d v="2014-05-22T17:35:00"/>
        <d v="2013-02-14T15:48:00"/>
        <d v="2017-07-04T11:19:00"/>
        <d v="2018-06-19T10:10:00"/>
        <d v="2006-10-05T02:36:38"/>
        <d v="2015-12-01T10:07:19"/>
        <d v="2009-09-09T10:37:00"/>
        <d v="2012-07-04T11:58:00"/>
        <d v="2008-06-10T00:28:49"/>
        <d v="2021-09-16T06:13:27"/>
        <d v="2014-11-12T04:01:10"/>
        <d v="2020-05-11T04:00:33"/>
        <d v="2021-09-22T01:34:11"/>
        <d v="2013-04-25T21:19:39"/>
        <d v="2019-10-14T16:13:00"/>
        <d v="2019-11-13T13:31:00"/>
        <d v="2011-10-10T15:52:00"/>
        <d v="2013-12-04T10:36:00"/>
        <d v="2012-02-23T11:12:00"/>
        <d v="2012-07-16T09:03:00"/>
        <d v="2009-12-16T03:25:47"/>
        <d v="2019-02-26T21:32:55"/>
        <d v="2020-09-08T13:40:32"/>
        <d v="2021-09-21T22:33:25"/>
        <d v="2015-03-20T21:55:46"/>
        <d v="2021-09-21T07:04:45"/>
        <d v="2014-07-18T13:26:00"/>
        <d v="2016-02-10T13:00:00"/>
        <d v="2014-12-01T09:27:00"/>
        <d v="2016-05-09T18:46:00"/>
        <d v="2014-03-13T16:16:00"/>
        <d v="2014-10-31T11:09:00"/>
        <d v="2009-12-03T17:46:00"/>
        <d v="2011-06-01T16:53:00"/>
        <d v="2017-01-23T13:41:00"/>
        <d v="2017-03-01T12:18:00"/>
        <d v="2024-08-05T08:01:00"/>
        <d v="2021-09-27T14:59:52"/>
        <d v="2020-10-29T10:44:00"/>
        <d v="2020-10-26T11:15:52"/>
        <d v="2008-04-24T16:20:20"/>
        <d v="2021-09-27T21:05:59"/>
        <d v="2005-03-01T06:53:54"/>
        <d v="2021-09-09T00:04:06"/>
        <d v="2007-07-24T08:05:39"/>
        <d v="2019-10-26T21:51:22"/>
        <d v="2004-07-13T17:08:31"/>
        <d v="2021-12-06T07:45:09"/>
        <d v="2002-03-26T07:52:35"/>
        <d v="2022-01-05T11:43:59"/>
        <d v="2021-11-01T14:43:49"/>
        <d v="2009-03-08T01:59:00"/>
        <d v="2009-03-08T01:59:46"/>
        <d v="2021-06-07T15:07:43"/>
        <d v="2010-12-06T13:01:05"/>
        <d v="2010-05-12T15:36:00"/>
        <d v="2010-05-27T11:32:00"/>
        <d v="2020-05-11T13:41:00"/>
        <d v="2021-06-25T14:02:00"/>
        <d v="2009-10-21T14:36:00"/>
        <d v="2001-10-09T16:19:16"/>
        <d v="2021-09-27T19:16:36"/>
        <d v="2006-04-03T03:56:52"/>
        <d v="2021-12-08T01:26:52"/>
        <d v="2008-09-29T04:00:49"/>
        <d v="2018-02-01T00:51:33"/>
        <d v="2018-02-19T12:49:00"/>
        <d v="2018-05-15T15:37:00"/>
        <d v="2018-11-13T10:56:00"/>
        <d v="2020-11-18T14:33:00"/>
        <d v="2017-08-02T15:18:00"/>
        <d v="2018-01-30T13:49:00"/>
        <d v="2011-08-29T11:45:00"/>
        <d v="2014-06-10T07:17:00"/>
        <d v="2013-01-10T14:05:00"/>
        <d v="2013-01-16T13:26:00"/>
        <d v="2011-03-21T01:02:37"/>
        <d v="2020-04-07T21:26:22"/>
        <d v="2011-02-14T21:57:24"/>
        <d v="2021-10-18T19:00:50"/>
        <d v="2008-01-30T18:10:17"/>
        <d v="2021-12-14T00:17:13"/>
        <d v="2007-04-09T08:04:01"/>
        <d v="2021-09-05T12:12:24"/>
        <d v="2002-08-03T22:32:39"/>
        <d v="2021-09-06T01:51:45"/>
        <d v="2021-09-13T07:29:22"/>
        <d v="2018-08-15T12:51:00"/>
        <d v="2018-08-15T12:51:47"/>
        <d v="2005-08-18T23:10:00"/>
        <d v="2019-06-02T14:19:26"/>
        <d v="2005-06-21T10:45:05"/>
        <d v="2021-07-30T22:52:45"/>
        <d v="2005-04-30T22:26:31"/>
        <d v="2018-02-02T12:00:15"/>
        <d v="2018-03-12T12:13:01"/>
        <d v="2010-08-09T15:46:53"/>
        <d v="2006-03-17T12:26:20"/>
        <d v="2021-09-26T23:41:11"/>
        <d v="2007-06-18T03:16:27"/>
        <d v="2018-03-02T09:27:55"/>
        <d v="2005-12-23T14:27:06"/>
        <d v="2020-12-30T21:35:27"/>
        <d v="2012-12-14T11:33:52"/>
        <d v="2021-02-23T15:04:57"/>
        <d v="2018-11-09T07:51:18"/>
        <d v="2021-01-08T12:07:48"/>
        <d v="2011-01-28T16:05:00"/>
        <d v="2021-09-15T18:09:57"/>
        <d v="2005-06-08T00:57:18"/>
        <d v="2021-10-15T12:06:27"/>
        <d v="2003-05-13T00:22:30"/>
        <d v="2021-09-28T18:41:33"/>
        <d v="2013-08-08T19:53:48"/>
        <d v="2017-11-08T15:02:30"/>
        <d v="2013-10-21T15:09:00"/>
        <d v="2014-05-29T12:30:00"/>
        <d v="2018-02-13T09:39:42"/>
        <d v="2016-08-24T09:55:26"/>
        <d v="2021-09-27T08:39:23"/>
        <d v="2016-03-18T14:43:00"/>
        <d v="2016-09-07T09:45:00"/>
        <d v="2012-10-23T06:40:08"/>
        <d v="2020-01-11T17:37:50"/>
        <d v="2015-03-09T15:27:00"/>
        <d v="2021-09-26T18:41:49"/>
        <d v="2020-03-25T18:51:24"/>
        <d v="2005-08-26T03:41:08"/>
        <d v="2020-02-17T20:19:18"/>
        <d v="2005-09-01T04:17:42"/>
        <d v="2021-12-09T10:29:13"/>
        <d v="2005-07-13T17:50:43"/>
        <d v="2021-08-31T04:09:53"/>
        <d v="2021-09-27T09:22:46"/>
        <d v="2012-10-24T19:11:18"/>
        <d v="2005-12-09T20:22:45"/>
        <d v="2021-10-15T12:18:12"/>
        <d v="2024-08-05T19:58:00"/>
        <d v="2021-09-17T21:34:40"/>
        <d v="2020-09-11T14:51:00"/>
        <d v="2021-03-02T13:27:48"/>
        <d v="2020-10-19T14:16:58"/>
        <d v="2016-04-27T14:46:31"/>
        <d v="2004-08-14T23:31:51"/>
        <d v="2021-10-15T11:14:57"/>
        <d v="2021-09-27T07:58:03"/>
        <d v="2012-09-06T15:16:10"/>
        <d v="2011-03-18T17:07:00"/>
        <d v="2011-05-05T01:06:00"/>
        <d v="2020-10-18T11:40:26"/>
        <d v="2017-06-19T20:49:59"/>
        <d v="2023-12-14T16:15:00"/>
        <d v="2005-12-27T10:48:46"/>
        <d v="2021-09-08T09:23:31"/>
        <d v="2005-10-12T15:29:36"/>
        <d v="2021-10-11T11:24:00"/>
        <d v="2020-10-18T17:53:28"/>
        <d v="2009-02-17T16:48:26"/>
        <d v="2002-04-25T12:58:00"/>
        <d v="2020-07-14T11:29:00"/>
        <d v="2006-07-22T11:29:18"/>
        <d v="2021-04-02T12:39:38"/>
        <d v="2006-06-19T01:12:39"/>
        <d v="2021-04-22T16:20:15"/>
        <d v="2012-08-17T15:06:00"/>
        <d v="2012-09-05T09:13:00"/>
        <d v="2005-09-02T00:15:05"/>
        <d v="2021-10-15T11:12:49"/>
        <d v="2005-03-03T19:04:50"/>
        <d v="2015-10-07T18:31:45"/>
        <d v="2017-01-08T19:26:07"/>
        <d v="2021-10-03T18:19:37"/>
        <d v="2005-10-06T09:57:51"/>
        <d v="2021-10-15T11:05:35"/>
        <d v="2006-03-06T19:27:35"/>
        <d v="2021-10-02T14:14:42"/>
        <d v="2011-02-16T23:12:40"/>
        <d v="2011-02-16T23:12:00"/>
        <d v="2021-09-16T20:46:46"/>
        <d v="2020-07-17T07:59:00"/>
        <d v="2013-07-30T09:31:23"/>
        <d v="2021-02-12T14:38:43"/>
        <d v="2015-12-13T19:00:14"/>
        <d v="2020-11-25T11:55:39"/>
        <d v="2016-09-22T13:31:00"/>
        <d v="2017-06-21T14:26:00"/>
        <d v="2008-11-29T00:36:29"/>
        <d v="2012-09-26T10:00:20"/>
        <d v="2013-07-09T14:32:00"/>
        <d v="2013-10-25T15:42:00"/>
        <d v="2019-02-12T12:58:00"/>
        <d v="2022-03-14T10:56:00"/>
        <d v="2021-10-21T16:14:00"/>
        <d v="2021-03-23T06:37:00"/>
        <d v="2022-03-14T11:10:00"/>
        <d v="2007-01-09T22:06:53"/>
        <d v="2021-12-15T08:39:00"/>
        <d v="2016-04-08T11:54:00"/>
        <d v="2016-11-02T12:47:00"/>
        <d v="2021-09-28T12:52:15"/>
        <d v="2021-09-27T18:18:12"/>
        <d v="2020-01-16T14:19:00"/>
        <d v="2014-12-09T21:30:37"/>
        <d v="2020-01-16T14:19:13"/>
        <d v="2016-02-29T13:39:53"/>
        <d v="2019-05-31T15:24:36"/>
        <d v="2006-09-18T10:12:06"/>
        <d v="2021-09-18T07:38:13"/>
        <d v="2010-12-03T16:53:11"/>
        <d v="2021-09-11T10:20:44"/>
        <d v="2016-03-29T15:22:47"/>
        <d v="2021-02-15T16:16:59"/>
        <d v="2016-03-30T15:37:02"/>
        <d v="2021-09-28T09:01:12"/>
        <d v="2005-10-06T09:37:49"/>
        <d v="2021-12-09T18:20:10"/>
        <d v="2006-10-03T09:59:43"/>
        <d v="2021-09-16T12:55:52"/>
        <d v="2005-10-02T21:16:06"/>
        <d v="2021-10-15T12:14:07"/>
        <d v="2008-07-26T06:16:29"/>
        <d v="2021-08-22T21:16:22"/>
        <d v="2005-03-03T19:14:19"/>
        <d v="2021-09-19T06:41:18"/>
        <d v="2020-01-30T11:07:16"/>
        <d v="2013-03-25T13:24:50"/>
        <d v="2017-09-06T19:42:13"/>
        <d v="2020-11-02T16:32:03"/>
        <d v="2010-08-05T04:44:41"/>
        <d v="2021-06-03T12:19:51"/>
        <d v="2016-03-13T06:31:36"/>
        <d v="2021-09-02T03:41:57"/>
        <d v="2002-11-20T01:06:42"/>
        <d v="2021-09-24T18:56:57"/>
        <d v="2005-07-20T11:05:08"/>
        <d v="2021-09-08T18:53:57"/>
        <d v="2020-07-02T14:02:59"/>
        <d v="2010-08-17T14:28:05"/>
        <d v="2010-10-25T02:26:30"/>
        <d v="2004-02-19T17:49:56"/>
        <d v="2021-10-08T10:29:39"/>
        <d v="2008-06-23T14:24:00"/>
        <d v="2008-06-23T14:24:22"/>
        <d v="2021-03-04T07:32:04"/>
        <d v="2008-01-21T20:48:00"/>
        <d v="2008-01-21T20:48:30"/>
        <d v="2002-08-19T19:06:10"/>
        <d v="2017-01-31T19:53:58"/>
        <d v="2004-12-14T06:51:53"/>
        <d v="2010-03-02T08:23:40"/>
        <d v="2021-09-09T10:48:39"/>
        <d v="2010-07-08T10:44:00"/>
        <d v="2010-07-08T10:44:40"/>
        <d v="2024-08-05T01:11:00"/>
        <d v="2021-09-27T10:29:24"/>
        <d v="2019-08-15T07:20:00"/>
        <d v="2019-08-15T07:20:24"/>
        <d v="2021-10-03T20:17:09"/>
        <d v="2019-01-03T16:30:01"/>
        <d v="2021-09-27T12:56:30"/>
        <d v="2009-11-17T06:22:01"/>
        <d v="2021-09-13T10:56:13"/>
        <d v="2012-02-01T20:02:19"/>
        <d v="2021-09-27T21:20:09"/>
        <d v="2012-03-20T23:42:04"/>
        <d v="2009-02-27T16:08:38"/>
        <d v="2021-08-22T10:21:44"/>
        <d v="2005-08-03T14:35:27"/>
        <d v="2021-08-11T16:14:25"/>
        <d v="2005-08-26T16:15:55"/>
        <d v="2021-05-10T16:57:45"/>
        <d v="2020-04-13T03:06:27"/>
        <d v="2016-04-28T16:35:50"/>
        <d v="2005-02-26T23:57:06"/>
        <d v="2021-09-26T22:51:42"/>
        <d v="2007-05-21T09:42:37"/>
        <d v="2021-07-17T22:15:38"/>
        <d v="2005-09-28T20:29:18"/>
        <d v="2021-08-31T17:28:00"/>
        <d v="2011-01-28T16:02:48"/>
        <d v="2021-09-26T22:28:21"/>
        <d v="2008-12-12T13:02:30"/>
        <d v="2021-09-05T13:12:39"/>
        <d v="2020-06-03T09:42:15"/>
        <d v="2021-10-07T11:12:26"/>
        <d v="2007-07-20T14:00:00"/>
        <d v="2014-06-25T20:11:53"/>
        <d v="2007-07-20T14:00:57"/>
        <d v="2005-11-24T23:46:23"/>
        <d v="2021-10-15T11:02:48"/>
        <d v="2005-09-07T08:44:18"/>
        <d v="2021-11-06T08:19:54"/>
        <d v="2006-01-26T23:16:32"/>
        <d v="2019-04-30T17:53:48"/>
        <d v="2015-11-07T17:32:49"/>
        <d v="2021-10-03T07:35:49"/>
        <d v="2005-08-26T01:41:20"/>
        <d v="2021-10-15T12:15:51"/>
        <d v="2004-07-22T12:12:27"/>
        <d v="2021-10-27T11:38:56"/>
        <d v="2013-04-03T03:55:04"/>
        <d v="2017-09-19T22:30:08"/>
        <d v="2006-12-14T09:50:24"/>
        <d v="2021-10-06T19:44:19"/>
        <d v="2011-03-28T02:26:57"/>
        <d v="2016-03-08T06:39:06"/>
        <d v="2021-06-03T12:45:59"/>
        <d v="2010-07-08T10:41:00"/>
        <d v="2010-07-08T10:41:28"/>
        <d v="2012-10-08T17:45:21"/>
        <d v="2020-11-07T08:05:50"/>
        <d v="2007-04-25T06:46:39"/>
        <d v="2021-09-15T14:53:35"/>
        <d v="2005-08-19T00:01:10"/>
        <d v="2021-09-29T09:55:54"/>
        <d v="2004-07-22T12:17:48"/>
        <d v="2021-11-19T15:48:05"/>
        <d v="2007-01-08T18:02:53"/>
        <d v="2021-11-06T18:35:17"/>
        <d v="2005-12-04T14:26:34"/>
        <d v="2021-08-21T17:00:05"/>
        <d v="2024-08-04T06:37:00"/>
        <d v="2022-06-09T06:31:00"/>
        <d v="2006-11-24T07:35:46"/>
        <d v="2021-09-22T07:24:06"/>
        <d v="2009-10-29T08:08:18"/>
        <d v="2021-09-10T04:37:50"/>
        <d v="2024-08-06T10:56:00"/>
        <d v="2020-09-02T05:37:00"/>
        <d v="2004-03-23T02:49:00"/>
        <d v="2020-07-27T19:07:00"/>
        <d v="2024-07-30T13:48:00"/>
        <d v="2021-09-27T13:24:29"/>
        <d v="2020-10-20T16:49:00"/>
        <d v="2020-11-02T17:16:24"/>
        <d v="2004-11-12T22:42:14"/>
        <d v="2012-01-26T16:09:25"/>
        <d v="2006-06-09T08:45:04"/>
        <d v="2020-11-24T08:19:01"/>
        <d v="2021-07-22T09:29:08"/>
        <d v="2010-10-20T08:27:32"/>
        <d v="2005-08-03T06:46:20"/>
        <d v="2021-10-15T12:11:59"/>
        <d v="2019-01-15T16:34:55"/>
        <d v="2021-10-07T19:15:46"/>
        <d v="2017-11-02T15:55:20"/>
        <d v="2017-11-02T15:55:00"/>
        <d v="2021-08-06T12:13:03"/>
        <d v="2020-04-16T21:06:00"/>
        <d v="2020-10-19T06:43:12"/>
        <d v="2014-01-01T11:50:00"/>
        <d v="2004-11-05T17:31:27"/>
        <d v="2021-09-12T13:47:56"/>
        <d v="2009-08-22T21:06:39"/>
        <d v="2018-05-08T07:49:14"/>
        <d v="2016-02-06T18:41:33"/>
        <d v="2014-09-18T00:04:55"/>
        <d v="2019-06-29T09:43:35"/>
        <d v="2016-05-11T13:15:00"/>
        <d v="2019-01-28T14:36:00"/>
        <d v="2021-10-18T17:29:13"/>
        <d v="2021-02-01T04:49:00"/>
        <d v="2021-02-01T04:49:45"/>
        <d v="2018-03-02T04:01:10"/>
        <d v="2021-08-03T06:30:54"/>
        <d v="2002-02-22T17:31:52"/>
        <d v="2021-11-08T06:39:12"/>
        <d v="2016-11-03T12:49:12"/>
        <d v="2021-09-27T17:34:03"/>
        <d v="2018-04-04T17:41:21"/>
        <d v="2021-09-07T20:54:30"/>
        <d v="2024-08-05T16:31:00"/>
        <d v="2021-09-27T14:14:04"/>
        <d v="2021-04-30T17:15:00"/>
        <d v="2021-04-30T17:15:39"/>
        <d v="2021-10-07T09:49:25"/>
        <d v="2021-09-27T04:19:21"/>
        <d v="2010-05-18T10:55:00"/>
        <d v="2010-05-18T10:55:52"/>
        <d v="2008-04-03T14:47:48"/>
        <d v="2008-04-03T15:47:00"/>
        <d v="2020-07-13T12:46:00"/>
        <d v="2014-06-27T04:04:26"/>
        <d v="2008-04-24T11:34:42"/>
        <d v="2024-08-02T17:55:00"/>
        <d v="2021-03-04T20:48:00"/>
        <d v="2014-12-05T18:48:19"/>
        <d v="2021-09-27T18:06:08"/>
        <d v="2017-03-14T19:56:14"/>
        <d v="2021-11-29T18:43:25"/>
        <d v="2020-03-10T23:10:37"/>
        <d v="2021-09-21T10:30:28"/>
        <d v="2021-11-25T09:17:15"/>
        <d v="2013-06-25T14:21:16"/>
        <d v="2021-09-27T11:25:02"/>
        <d v="2012-07-09T19:42:41"/>
        <d v="2021-09-27T08:25:54"/>
        <d v="2020-05-11T12:37:52"/>
        <d v="2024-08-01T02:30:00"/>
        <d v="2021-02-17T10:56:00"/>
        <d v="2008-12-03T10:51:00"/>
        <d v="2014-12-11T02:23:58"/>
        <d v="2012-02-04T06:32:11"/>
        <d v="2021-10-02T23:32:39"/>
        <d v="2005-02-11T04:23:58"/>
        <d v="2021-09-28T18:56:43"/>
        <d v="2011-07-08T10:41:00"/>
        <d v="2018-10-25T16:27:00"/>
        <d v="2024-08-05T07:46:00"/>
        <d v="2020-04-14T14:56:00"/>
        <d v="2012-03-06T12:48:50"/>
        <d v="2021-09-28T07:52:12"/>
        <d v="2021-06-02T00:27:33"/>
        <d v="2009-03-02T10:50:09"/>
        <d v="2021-09-14T00:04:48"/>
        <d v="2020-04-06T12:23:00"/>
        <d v="2020-04-06T12:23:31"/>
        <d v="2024-08-05T06:53:00"/>
        <d v="2019-11-14T14:54:00"/>
        <d v="2005-09-14T05:36:42"/>
        <d v="2018-04-18T09:28:32"/>
        <d v="2024-08-05T09:57:00"/>
        <d v="2019-07-01T15:49:00"/>
        <d v="2019-11-08T02:13:00"/>
        <d v="2018-07-13T19:54:00"/>
        <d v="2021-09-27T14:39:16"/>
        <d v="2021-01-25T07:29:00"/>
        <d v="2021-01-25T07:29:12"/>
        <d v="2024-08-06T23:15:00"/>
        <d v="2021-09-27T16:26:18"/>
        <d v="2021-01-14T11:14:00"/>
        <d v="2021-01-14T11:14:59"/>
        <d v="2021-09-27T14:38:55"/>
        <d v="2019-10-14T15:28:00"/>
        <d v="2019-09-11T11:48:51"/>
        <d v="2019-09-11T11:48:00"/>
        <d v="2020-10-14T14:12:42"/>
        <d v="2014-02-09T22:36:10"/>
        <d v="2021-09-27T12:06:10"/>
        <d v="2019-11-05T13:13:00"/>
        <d v="2019-11-05T13:13:14"/>
        <d v="2006-02-18T11:53:10"/>
        <d v="2020-01-13T17:23:18"/>
        <d v="2009-03-30T18:57:18"/>
        <d v="2018-08-23T13:39:34"/>
        <d v="2021-09-14T08:20:44"/>
        <d v="2021-01-28T19:15:00"/>
        <d v="2021-01-28T19:15:44"/>
        <d v="2007-02-15T20:08:43"/>
        <d v="2016-05-11T23:16:19"/>
        <d v="2006-05-21T01:19:22"/>
        <d v="2021-09-27T08:54:07"/>
        <d v="2005-11-08T17:36:59"/>
        <d v="2021-11-14T13:14:47"/>
        <d v="2005-03-21T16:47:01"/>
        <d v="2009-01-12T11:09:10"/>
        <d v="2022-03-08T15:47:00"/>
        <d v="2013-07-23T10:40:05"/>
        <d v="2021-09-22T07:12:38"/>
        <d v="2008-10-14T17:40:17"/>
        <d v="2011-12-09T06:53:53"/>
        <d v="2021-09-27T15:48:15"/>
        <d v="2019-03-18T15:06:47"/>
        <d v="2010-05-19T11:21:27"/>
        <d v="2017-10-25T12:28:06"/>
        <d v="2016-04-08T22:01:42"/>
        <d v="2021-10-01T11:09:23"/>
        <d v="2012-11-26T16:18:18"/>
        <d v="2015-08-02T13:54:04"/>
        <d v="2010-02-07T23:19:27"/>
        <d v="2021-08-22T03:32:35"/>
        <d v="2011-07-18T23:56:22"/>
        <d v="2021-09-14T03:10:02"/>
        <d v="2022-04-07T19:51:00"/>
        <d v="2024-06-10T13:25:00"/>
        <d v="2021-02-03T09:45:00"/>
        <d v="2021-09-25T11:12:14"/>
        <d v="2008-10-05T08:35:38"/>
        <d v="2004-01-28T12:42:35"/>
        <d v="2021-03-17T13:48:42"/>
        <d v="2021-09-28T19:00:25"/>
        <d v="2017-02-27T13:13:00"/>
        <d v="2017-02-27T13:13:08"/>
        <d v="2006-05-09T08:37:23"/>
        <d v="2021-09-23T15:19:37"/>
        <d v="2011-12-05T12:58:31"/>
        <d v="2021-08-30T03:19:45"/>
        <d v="2010-12-01T16:46:23"/>
        <d v="2021-09-19T19:39:01"/>
        <d v="2018-12-27T15:17:30"/>
        <d v="2021-05-11T12:48:00"/>
        <d v="2024-07-31T08:58:00"/>
        <d v="2020-12-14T22:39:00"/>
        <d v="2019-03-18T15:06:00"/>
        <d v="2013-01-11T16:21:06"/>
        <d v="2021-09-28T03:25:31"/>
        <d v="2007-08-11T00:11:39"/>
        <d v="2016-08-10T13:58:37"/>
        <d v="2021-09-27T11:11:32"/>
        <d v="2007-05-22T09:55:00"/>
        <d v="2007-05-22T09:55:14"/>
        <d v="2021-09-23T09:43:09"/>
        <d v="2020-11-19T03:09:00"/>
        <d v="2020-11-19T03:09:52"/>
        <d v="2021-09-08T02:10:44"/>
        <d v="2021-02-03T09:45:26"/>
        <d v="2011-03-11T00:53:09"/>
        <d v="2006-06-26T00:57:57"/>
        <d v="2021-09-01T10:24:13"/>
        <d v="2011-09-12T06:12:00"/>
        <d v="2011-09-12T06:12:33"/>
        <d v="2021-09-27T06:27:26"/>
        <d v="2020-04-22T15:25:00"/>
        <d v="2020-04-22T15:25:10"/>
        <d v="2024-08-08T01:54:00"/>
        <d v="2016-11-07T17:29:00"/>
        <d v="2024-08-05T02:35:00"/>
        <d v="2021-10-01T18:59:40"/>
        <d v="2019-07-19T03:44:00"/>
        <d v="2019-08-29T02:14:47"/>
        <d v="2021-09-15T22:00:50"/>
        <d v="2019-08-28T09:18:07"/>
        <d v="2021-09-26T12:06:30"/>
        <d v="2009-01-28T23:47:15"/>
        <d v="2021-09-15T17:09:35"/>
        <d v="2019-08-19T21:11:00"/>
        <d v="2020-10-22T12:52:19"/>
        <d v="2024-08-01T09:26:00"/>
        <d v="2022-08-03T11:50:00"/>
        <d v="2008-11-17T14:16:03"/>
        <d v="2021-09-07T15:35:09"/>
        <d v="2014-04-04T16:11:00"/>
        <d v="2019-09-24T12:11:00"/>
        <d v="2014-06-14T03:54:40"/>
        <d v="2021-09-27T02:29:25"/>
        <d v="2004-11-19T04:56:58"/>
        <d v="2014-12-27T02:11:09"/>
        <d v="2021-09-27T11:04:39"/>
        <d v="2020-03-25T11:48:00"/>
        <d v="2020-03-25T11:48:58"/>
        <d v="2003-07-04T00:57:00"/>
        <d v="2021-09-27T17:19:28"/>
        <d v="2014-01-11T23:14:04"/>
        <d v="2021-09-27T09:56:11"/>
        <d v="2008-10-23T05:53:10"/>
        <d v="2012-08-02T18:34:52"/>
        <d v="2021-09-27T13:13:21"/>
        <d v="2012-02-13T01:21:02"/>
        <d v="2021-09-28T18:07:22"/>
        <d v="2012-10-11T17:13:54"/>
        <d v="2007-10-10T22:29:17"/>
        <d v="2021-08-11T11:22:33"/>
        <d v="2016-06-29T17:07:32"/>
        <d v="2020-10-14T19:30:40"/>
        <d v="2016-07-11T23:49:06"/>
        <d v="2016-08-08T14:23:17"/>
        <d v="2009-01-26T14:43:51"/>
        <d v="2021-08-22T22:51:54"/>
        <d v="2016-09-15T07:55:56"/>
        <d v="2008-01-04T00:35:46"/>
        <d v="2021-09-27T13:04:03"/>
        <d v="2007-02-03T09:16:00"/>
        <d v="2007-02-03T09:16:29"/>
        <d v="2020-11-23T01:38:16"/>
        <d v="2012-04-15T17:59:06"/>
        <d v="2021-09-28T16:42:34"/>
        <d v="2017-12-19T10:29:32"/>
        <d v="2015-03-03T05:46:41"/>
        <d v="2008-03-03T02:58:28"/>
        <d v="2020-03-25T02:07:28"/>
        <d v="2009-03-16T04:39:00"/>
        <d v="2009-03-16T04:39:09"/>
        <d v="2021-11-04T02:30:09"/>
        <d v="2005-03-15T23:06:49"/>
        <d v="2021-09-09T00:21:14"/>
        <d v="2010-11-28T16:11:18"/>
        <d v="2021-12-14T15:41:25"/>
        <d v="2003-10-07T01:06:16"/>
        <d v="2015-02-27T04:34:15"/>
        <d v="2009-11-25T05:23:30"/>
        <d v="2003-03-22T07:56:45"/>
        <d v="2003-03-01T04:35:54"/>
        <d v="2021-06-23T14:44:00"/>
        <d v="2022-01-04T05:47:23"/>
        <d v="2011-11-17T17:15:06"/>
        <d v="2021-09-28T07:41:47"/>
        <d v="2019-11-18T07:05:00"/>
        <d v="2018-08-20T07:22:51"/>
        <d v="2015-04-08T10:01:56"/>
        <d v="2021-09-08T19:16:04"/>
        <d v="2002-03-28T00:24:49"/>
        <d v="2017-04-20T22:23:08"/>
        <d v="2007-09-04T13:45:23"/>
        <d v="2020-05-11T21:06:53"/>
        <d v="2013-02-10T17:10:59"/>
        <d v="2019-07-22T07:26:06"/>
        <d v="2007-04-23T15:55:44"/>
        <d v="2024-08-06T12:39:00"/>
        <d v="2021-09-26T21:25:39"/>
        <d v="2017-12-01T17:59:00"/>
        <d v="2017-12-01T17:59:41"/>
        <d v="2021-09-05T13:11:36"/>
        <d v="2010-02-02T18:57:37"/>
        <d v="2021-10-04T09:41:35"/>
        <d v="2012-08-14T14:25:15"/>
        <d v="2013-06-03T09:56:40"/>
        <d v="2013-03-20T10:29:00"/>
        <d v="2021-09-09T03:00:50"/>
        <d v="2021-02-02T08:41:00"/>
        <d v="2021-02-02T08:41:31"/>
        <d v="2024-08-06T17:17:00"/>
        <d v="2010-05-19T15:16:00"/>
        <d v="2020-06-03T22:54:56"/>
        <d v="2012-11-01T11:07:31"/>
        <d v="2021-09-16T07:04:02"/>
        <d v="2009-03-13T18:01:21"/>
        <d v="2021-09-27T09:08:40"/>
        <d v="2012-02-28T14:48:58"/>
        <d v="2021-09-27T18:03:40"/>
        <d v="2009-04-09T09:38:38"/>
        <d v="2009-03-10T09:10:00"/>
        <d v="2013-01-31T09:18:00"/>
        <d v="2021-09-22T13:32:37"/>
        <d v="2011-08-18T11:15:44"/>
        <d v="2024-08-07T19:19:00"/>
        <d v="2022-05-13T17:48:00"/>
        <d v="2021-09-27T07:26:00"/>
        <d v="2010-10-20T17:26:53"/>
        <d v="2021-03-04T04:54:06"/>
        <d v="2008-01-25T04:28:25"/>
        <d v="2021-09-23T12:48:27"/>
        <d v="2006-09-18T09:57:49"/>
        <d v="2021-10-18T15:44:11"/>
        <d v="2015-06-09T13:29:49"/>
        <d v="2021-09-30T12:26:19"/>
        <d v="2013-07-30T09:20:37"/>
        <d v="2021-09-27T16:52:59"/>
        <d v="2017-04-07T10:06:29"/>
        <d v="2021-10-11T08:03:57"/>
        <d v="2017-02-16T07:44:51"/>
        <d v="2021-09-26T16:06:34"/>
        <d v="2003-09-23T11:25:00"/>
        <d v="2021-09-27T07:44:04"/>
        <d v="2007-07-05T11:32:00"/>
        <d v="2021-09-27T05:06:02"/>
        <d v="2010-08-09T05:22:09"/>
        <d v="2021-10-06T06:14:55"/>
        <d v="2009-10-28T08:19:53"/>
        <d v="2021-09-13T20:40:37"/>
        <d v="2020-06-24T19:10:04"/>
        <d v="2017-01-27T16:12:04"/>
        <d v="2009-11-17T04:11:05"/>
        <d v="2021-09-27T07:36:02"/>
        <d v="2009-11-12T10:02:54"/>
        <d v="2021-10-26T05:11:30"/>
        <d v="2005-08-09T02:46:00"/>
        <d v="2021-09-27T09:46:05"/>
        <d v="2006-10-12T07:50:00"/>
        <d v="2021-08-23T15:45:50"/>
        <d v="2016-07-20T06:46:58"/>
        <d v="2021-10-05T08:51:22"/>
        <d v="2010-02-24T21:06:55"/>
        <d v="2015-05-06T11:14:55"/>
        <d v="2013-06-26T09:07:59"/>
        <d v="2024-08-20T13:46:00"/>
        <d v="2021-09-27T10:01:25"/>
        <d v="2020-09-23T05:17:00"/>
        <d v="2020-09-23T05:17:29"/>
        <d v="2018-03-18T00:19:51"/>
        <d v="2016-04-18T20:25:28"/>
        <d v="2009-08-07T13:58:00"/>
        <d v="2014-04-15T10:46:00"/>
        <d v="2021-09-27T02:48:46"/>
        <d v="2013-10-03T06:19:03"/>
        <d v="2021-09-24T12:00:46"/>
        <d v="2006-05-06T05:22:16"/>
        <d v="2013-12-15T23:55:32"/>
        <d v="2006-09-09T06:11:12"/>
        <d v="2021-09-27T11:00:07"/>
        <d v="2014-07-28T22:35:53"/>
        <d v="2021-12-22T22:17:39"/>
        <d v="2017-06-07T21:45:00"/>
        <d v="2008-02-03T20:27:05"/>
        <d v="2021-09-22T07:45:32"/>
        <d v="2017-02-01T13:50:56"/>
        <d v="2014-12-01T14:08:46"/>
        <d v="2011-04-01T12:04:33"/>
        <d v="2019-03-01T02:34:03"/>
        <d v="2004-06-08T22:25:54"/>
        <d v="2021-05-12T09:19:00"/>
        <d v="2021-09-27T05:41:50"/>
        <d v="2014-07-22T05:42:04"/>
        <d v="2021-02-16T16:40:56"/>
        <d v="2014-09-02T16:57:54"/>
        <d v="2021-01-28T06:11:50"/>
        <d v="2008-09-25T09:45:05"/>
        <d v="2021-05-17T07:44:54"/>
        <d v="2005-04-20T06:56:00"/>
        <d v="2005-04-20T06:56:51"/>
        <d v="2021-01-08T06:30:41"/>
        <d v="2011-09-21T14:09:00"/>
        <d v="2011-09-21T14:09:26"/>
        <d v="2012-05-22T04:06:00"/>
        <d v="2019-01-02T12:47:00"/>
        <d v="2009-05-18T18:13:42"/>
        <d v="2002-01-29T22:23:25"/>
        <d v="2021-02-17T10:05:38"/>
        <d v="2008-12-30T15:22:54"/>
        <d v="2024-08-06T00:02:00"/>
        <d v="2021-09-21T19:14:23"/>
        <d v="2008-02-27T20:07:00"/>
        <d v="2008-02-27T20:07:01"/>
        <d v="2021-09-27T07:55:37"/>
        <d v="2019-03-26T15:10:00"/>
        <d v="2019-03-26T15:10:19"/>
        <d v="2022-02-16T17:18:00"/>
        <d v="2022-09-09T08:26:00"/>
        <d v="2021-08-27T05:34:08"/>
        <d v="2012-04-17T13:33:00"/>
        <d v="2019-12-05T03:39:47"/>
        <d v="2012-07-23T23:50:00"/>
        <d v="2024-07-31T19:36:00"/>
        <d v="2020-05-11T12:37:00"/>
        <d v="2021-06-22T21:07:58"/>
        <d v="2015-02-23T05:23:46"/>
        <d v="2024-08-01T10:01:00"/>
        <d v="2021-09-27T10:32:08"/>
        <d v="2012-06-22T07:15:00"/>
        <d v="2012-06-22T07:15:26"/>
        <d v="2021-09-08T13:09:23"/>
        <d v="2014-06-13T06:34:00"/>
        <d v="2024-08-07T09:42:00"/>
        <d v="2019-03-13T11:16:00"/>
        <d v="2024-08-01T12:16:00"/>
        <d v="2018-05-28T17:56:00"/>
        <d v="2024-08-06T15:41:00"/>
        <d v="2020-01-28T05:17:00"/>
        <d v="2024-08-07T10:15:00"/>
        <d v="2024-01-23T17:36:00"/>
        <d v="2024-08-12T01:35:00"/>
        <d v="2020-09-16T13:40:00"/>
        <d v="2021-05-17T00:20:19"/>
        <d v="2018-10-24T08:33:07"/>
        <d v="2020-09-28T11:20:00"/>
        <d v="2021-09-13T12:49:52"/>
        <d v="2020-04-09T06:08:32"/>
        <d v="2021-09-28T13:49:35"/>
        <d v="2013-05-01T12:31:00"/>
        <d v="2021-12-06T10:54:03"/>
        <d v="2015-04-28T06:12:00"/>
        <d v="2015-04-28T06:12:39"/>
        <d v="2021-02-28T16:46:17"/>
        <d v="2009-07-14T11:45:27"/>
        <d v="2015-09-29T13:56:40"/>
        <d v="2013-03-20T18:45:53"/>
        <d v="2019-06-19T10:05:30"/>
        <d v="2007-01-05T05:07:29"/>
        <d v="2021-06-24T11:35:36"/>
        <d v="2016-08-09T08:47:07"/>
        <d v="2017-12-10T08:26:59"/>
        <d v="2016-12-21T10:18:03"/>
        <d v="2021-12-22T23:33:14"/>
        <d v="2002-09-03T23:53:47"/>
        <d v="2021-09-20T07:42:32"/>
        <d v="2009-05-13T12:51:38"/>
        <d v="2012-08-10T00:06:06"/>
        <d v="2010-03-01T11:30:22"/>
        <d v="2021-09-26T15:30:12"/>
        <d v="2006-10-04T12:19:24"/>
        <d v="2021-09-27T13:54:57"/>
        <d v="2009-04-09T09:42:17"/>
        <d v="2024-07-30T19:19:00"/>
        <d v="2021-09-14T18:01:31"/>
        <d v="2021-02-12T09:48:00"/>
        <d v="2021-02-12T09:48:32"/>
        <d v="2004-08-15T20:22:54"/>
        <d v="2004-02-06T22:48:33"/>
        <d v="2021-09-13T15:57:42"/>
        <d v="2018-05-10T19:05:26"/>
        <d v="2020-12-20T19:44:55"/>
        <d v="2015-10-09T17:18:38"/>
        <d v="2010-05-18T12:38:00"/>
        <d v="2014-04-15T10:45:00"/>
        <d v="2020-03-31T08:58:55"/>
        <d v="2015-12-15T01:24:04"/>
        <d v="2021-07-06T22:40:02"/>
        <d v="2011-10-09T08:53:51"/>
        <d v="2021-09-27T22:22:50"/>
        <d v="2004-09-24T07:16:11"/>
        <d v="2021-11-22T17:42:50"/>
        <d v="2008-07-11T01:08:50"/>
        <d v="2021-02-19T13:32:12"/>
        <d v="2015-01-13T13:22:54"/>
        <d v="2021-09-09T21:22:48"/>
        <d v="2013-08-05T21:47:06"/>
        <d v="2021-08-19T12:33:58"/>
        <d v="2003-06-29T01:05:33"/>
        <d v="2017-04-27T13:16:13"/>
        <d v="2006-06-09T15:54:23"/>
        <d v="2013-01-15T09:55:46"/>
        <d v="2006-06-29T12:41:28"/>
        <d v="2021-09-17T14:40:52"/>
        <d v="2013-08-12T23:17:07"/>
        <d v="2024-08-07T05:35:00"/>
        <d v="2014-09-11T12:28:00"/>
        <d v="2021-11-24T14:16:37"/>
        <d v="2017-01-09T02:30:00"/>
        <d v="2017-01-09T02:30:42"/>
        <d v="2023-04-18T10:54:00"/>
        <d v="2021-08-10T03:45:01"/>
        <d v="2019-07-31T05:38:22"/>
        <d v="2020-09-30T02:01:42"/>
        <d v="2013-11-10T01:08:25"/>
        <d v="2021-09-27T02:09:20"/>
        <d v="2017-12-18T01:48:14"/>
        <d v="2021-10-07T20:41:00"/>
        <d v="2016-03-27T23:51:28"/>
        <d v="2021-09-27T02:07:25"/>
        <d v="2004-04-21T09:01:36"/>
        <d v="2021-06-22T16:32:12"/>
        <d v="2006-08-02T02:29:38"/>
        <d v="2021-07-27T16:08:13"/>
        <d v="2004-12-24T19:23:54"/>
        <d v="2020-12-14T09:06:43"/>
        <d v="2006-01-15T00:47:07"/>
        <d v="2021-09-08T21:36:21"/>
        <d v="2017-10-27T22:33:58"/>
        <d v="2024-08-05T10:41:00"/>
        <d v="2021-09-21T11:20:13"/>
        <d v="2019-09-19T15:12:00"/>
        <d v="2019-09-19T15:12:02"/>
        <d v="2023-06-12T19:41:00"/>
        <d v="2015-12-14T15:45:38"/>
        <d v="2005-06-21T20:31:15"/>
        <d v="2020-10-29T14:36:00"/>
        <d v="2014-10-29T09:51:10"/>
        <d v="2010-07-26T02:02:02"/>
        <d v="2021-05-13T09:32:01"/>
        <d v="2006-09-05T13:15:00"/>
        <d v="2006-09-05T13:15:33"/>
        <d v="2013-01-24T15:32:44"/>
        <d v="2008-09-25T17:05:49"/>
        <d v="2021-09-16T13:13:01"/>
        <d v="2020-09-07T08:52:33"/>
        <d v="2021-11-25T00:00:17"/>
        <d v="2008-07-16T21:15:08"/>
        <d v="2020-10-20T11:22:43"/>
        <d v="2013-08-29T23:04:31"/>
        <d v="2020-05-26T10:40:46"/>
        <d v="2003-08-21T19:11:36"/>
        <d v="2021-07-07T07:19:01"/>
        <d v="2006-07-27T21:14:52"/>
        <d v="2021-09-26T15:47:01"/>
        <d v="2009-04-08T08:01:26"/>
        <d v="2009-04-08T08:01:00"/>
        <d v="2020-07-13T21:26:00"/>
        <d v="2015-11-01T10:56:28"/>
        <d v="2009-08-25T02:18:22"/>
        <d v="2013-05-29T02:10:51"/>
        <d v="2008-11-21T01:40:58"/>
        <d v="2017-03-16T20:49:12"/>
        <d v="2008-08-08T02:14:07"/>
        <d v="2015-08-20T22:42:35"/>
        <d v="2009-11-25T00:35:26"/>
        <d v="2010-02-07T12:52:22"/>
        <d v="2005-03-27T10:07:42"/>
        <d v="2021-09-23T07:44:35"/>
        <d v="2010-07-14T20:00:31"/>
        <d v="2009-03-22T00:22:53"/>
        <d v="2004-11-20T02:45:02"/>
        <d v="2019-02-15T09:34:58"/>
        <d v="2009-07-22T04:22:23"/>
        <d v="2015-05-07T14:29:41"/>
        <d v="2007-12-17T02:50:31"/>
        <d v="2021-08-01T17:20:44"/>
        <d v="2008-07-18T14:12:45"/>
        <d v="2018-10-24T22:53:54"/>
        <d v="2012-02-15T18:10:12"/>
        <d v="2021-05-25T14:08:04"/>
        <d v="2011-03-29T21:58:00"/>
        <d v="2011-03-29T21:58:04"/>
        <d v="2021-12-23T06:32:27"/>
        <d v="2009-08-05T16:20:00"/>
        <d v="2009-08-05T16:20:28"/>
        <d v="2021-09-04T04:29:16"/>
        <d v="2015-05-07T04:33:30"/>
        <d v="2017-03-11T12:44:22"/>
        <d v="2013-11-18T08:58:17"/>
        <d v="2021-09-17T08:56:14"/>
        <d v="2010-02-28T03:10:54"/>
        <d v="2010-08-02T06:15:08"/>
        <d v="2007-03-20T03:57:00"/>
        <d v="2014-11-14T05:38:18"/>
        <d v="2011-02-07T04:18:42"/>
        <d v="2024-08-07T19:36:00"/>
        <d v="2021-08-18T15:14:00"/>
        <d v="2012-11-28T07:47:54"/>
        <d v="2006-10-04T10:19:29"/>
        <d v="2010-03-18T20:07:47"/>
        <d v="2010-02-08T22:56:27"/>
        <d v="2018-02-22T15:36:14"/>
        <d v="2014-05-02T18:20:54"/>
        <d v="2021-09-27T14:56:53"/>
        <d v="2007-09-11T07:28:01"/>
        <d v="2021-09-27T13:33:54"/>
        <d v="2005-07-08T06:07:42"/>
        <d v="2020-02-28T21:08:47"/>
        <d v="2008-11-23T16:34:07"/>
        <d v="2021-02-28T21:52:35"/>
        <d v="2007-09-20T19:42:11"/>
        <d v="2009-10-22T16:24:41"/>
        <d v="2007-09-20T20:20:52"/>
        <d v="2013-10-15T08:45:51"/>
        <d v="2007-09-20T19:49:51"/>
        <d v="2018-07-19T10:19:30"/>
        <d v="2005-10-13T23:29:37"/>
        <d v="2012-02-26T23:39:28"/>
        <d v="2006-12-15T20:30:34"/>
        <d v="2021-02-16T09:48:16"/>
        <d v="2008-12-14T06:09:34"/>
        <d v="2020-10-30T07:01:00"/>
        <d v="2011-10-04T10:23:27"/>
        <d v="2007-03-15T10:46:49"/>
        <d v="2007-05-03T05:23:52"/>
        <d v="2001-06-18T09:40:35"/>
        <d v="2018-09-17T21:24:47"/>
        <d v="2010-08-17T14:15:47"/>
        <d v="2018-08-31T16:58:29"/>
        <d v="2010-12-20T17:14:15"/>
        <d v="2018-09-01T13:08:22"/>
        <d v="2010-12-06T06:20:17"/>
        <d v="2017-11-28T11:32:55"/>
        <d v="2010-11-10T09:40:40"/>
        <d v="2021-09-27T06:19:48"/>
        <d v="2006-01-25T13:45:45"/>
        <d v="2021-08-17T21:31:32"/>
        <d v="2012-08-17T02:30:52"/>
        <d v="2021-09-07T08:05:21"/>
        <d v="2021-09-27T14:15:45"/>
        <d v="2015-11-23T19:12:06"/>
        <d v="2012-10-19T21:28:15"/>
        <d v="2013-09-10T20:59:28"/>
        <d v="2011-02-13T17:32:24"/>
        <d v="2021-09-05T22:23:27"/>
        <d v="2019-02-22T09:06:38"/>
        <d v="2024-08-07T11:47:00"/>
        <d v="2021-09-27T11:29:10"/>
        <d v="2021-01-25T14:59:00"/>
        <d v="2021-01-25T14:59:45"/>
        <d v="2020-08-21T04:09:30"/>
        <d v="2016-10-12T17:12:49"/>
        <d v="2018-10-01T19:12:31"/>
        <d v="2003-11-26T08:35:42"/>
        <d v="2020-02-24T18:13:05"/>
        <d v="2004-08-25T01:35:27"/>
        <d v="2021-11-24T15:05:19"/>
        <d v="2011-03-25T08:43:51"/>
        <d v="2021-07-05T17:41:34"/>
        <d v="2011-07-22T21:31:47"/>
        <d v="2021-09-28T21:05:16"/>
        <d v="2010-07-27T21:22:25"/>
        <d v="2021-09-27T05:13:16"/>
        <d v="2012-09-26T11:49:35"/>
        <d v="2013-12-16T07:42:00"/>
        <d v="2023-02-21T13:44:00"/>
        <d v="2024-08-05T21:30:00"/>
        <d v="2021-09-27T08:19:17"/>
        <d v="2020-02-04T00:03:00"/>
        <d v="2020-02-04T00:03:12"/>
        <d v="2024-08-07T06:34:00"/>
        <d v="2022-03-11T10:55:00"/>
        <d v="2021-09-29T10:03:48"/>
        <d v="2008-12-10T10:03:36"/>
        <d v="2020-07-22T17:13:00"/>
        <d v="2019-04-14T02:57:53"/>
        <d v="2010-11-23T09:39:50"/>
        <d v="2021-09-14T15:01:23"/>
        <d v="2018-01-15T09:02:39"/>
        <d v="2013-06-13T05:35:01"/>
        <d v="2005-07-23T03:42:16"/>
        <d v="2019-09-25T01:28:58"/>
        <d v="2014-04-16T15:43:21"/>
        <d v="2021-03-01T19:49:31"/>
        <d v="2016-07-18T17:01:57"/>
        <d v="2016-07-18T18:01:00"/>
        <d v="2020-06-17T06:46:00"/>
        <d v="2011-08-21T16:59:58"/>
        <d v="2009-02-02T04:20:08"/>
        <d v="2024-08-05T14:38:00"/>
        <d v="2021-09-15T16:08:01"/>
        <d v="2021-02-05T15:48:00"/>
        <d v="2021-02-05T15:48:09"/>
        <d v="2021-05-21T11:35:33"/>
        <d v="2021-10-07T05:22:20"/>
        <d v="2007-05-05T22:13:19"/>
        <d v="2013-12-06T20:56:27"/>
        <d v="2018-08-27T10:36:28"/>
        <d v="2000-10-19T07:27:07"/>
        <d v="2016-07-25T07:07:25"/>
        <d v="2013-07-25T09:24:19"/>
        <d v="2021-09-27T08:49:03"/>
        <d v="2019-12-07T10:04:02"/>
        <d v="2020-08-04T19:27:32"/>
        <d v="2012-12-17T21:49:22"/>
        <d v="2021-02-15T23:01:31"/>
        <d v="2007-12-10T19:13:57"/>
        <d v="2017-01-05T04:31:44"/>
        <d v="2008-03-18T23:10:12"/>
        <d v="2021-09-26T12:29:07"/>
        <d v="2018-04-09T21:37:09"/>
        <d v="2021-10-01T07:08:35"/>
        <d v="2004-08-31T17:29:31"/>
        <d v="2018-07-17T06:44:53"/>
        <d v="2021-11-04T07:35:48"/>
        <d v="2004-11-16T23:29:40"/>
        <d v="2001-03-19T18:15:38"/>
        <d v="2024-08-07T07:07:00"/>
        <d v="2020-10-29T09:49:00"/>
        <d v="2021-12-22T17:42:16"/>
        <d v="2005-03-25T01:39:55"/>
        <d v="2021-09-27T18:35:19"/>
        <d v="2018-01-29T13:06:38"/>
        <d v="2021-09-28T14:57:46"/>
        <d v="2010-11-03T13:30:24"/>
        <d v="2020-08-21T15:39:40"/>
        <d v="2006-02-06T19:14:05"/>
        <d v="2021-09-06T18:49:52"/>
        <d v="2018-02-14T11:18:00"/>
        <d v="2018-02-14T11:18:46"/>
        <d v="2020-12-06T18:50:33"/>
        <d v="2005-12-23T20:25:02"/>
        <d v="2021-09-18T16:26:53"/>
        <d v="2012-02-21T14:26:29"/>
        <d v="2021-09-25T17:42:41"/>
        <d v="2015-08-05T06:41:37"/>
        <d v="2016-07-25T10:11:00"/>
        <d v="2018-01-04T12:37:00"/>
        <d v="2021-02-22T07:00:00"/>
        <d v="2021-03-18T13:31:11"/>
        <d v="2013-03-21T09:21:59"/>
        <d v="2020-09-13T05:52:47"/>
        <d v="2014-11-23T00:18:36"/>
        <d v="2021-09-07T13:24:06"/>
        <d v="2006-07-27T15:11:20"/>
        <d v="2011-10-26T12:23:15"/>
        <d v="2003-03-12T11:15:58"/>
        <d v="2020-01-24T14:09:09"/>
        <d v="2006-08-16T10:44:58"/>
        <d v="2017-05-21T21:49:23"/>
        <d v="2016-10-19T16:08:32"/>
        <d v="2021-02-24T15:35:36"/>
        <d v="2010-05-01T20:38:04"/>
        <d v="2021-07-30T10:26:51"/>
        <d v="2001-10-31T00:00:00"/>
        <d v="2020-07-15T10:49:15"/>
        <d v="2005-12-01T00:00:00"/>
        <d v="2020-12-17T04:15:37"/>
        <d v="2017-04-17T04:30:53"/>
        <d v="2020-10-07T11:59:31"/>
        <d v="2013-02-20T10:39:33"/>
        <d v="2021-02-08T10:55:48"/>
        <d v="2015-01-16T11:50:14"/>
        <d v="2021-12-21T17:52:47"/>
        <d v="2014-07-16T22:11:34"/>
        <d v="2021-09-29T08:07:58"/>
        <d v="2013-05-05T02:51:00"/>
        <d v="2013-05-05T02:51:21"/>
        <d v="2021-06-13T14:40:46"/>
        <d v="2006-10-21T11:51:49"/>
        <d v="2021-09-27T14:38:34"/>
        <d v="2013-03-25T14:31:14"/>
        <d v="2020-07-01T07:46:16"/>
        <d v="2015-04-22T16:14:23"/>
        <d v="2024-08-06T07:11:00"/>
        <d v="2021-09-27T09:46:57"/>
        <d v="2016-10-10T09:43:00"/>
        <d v="2016-10-10T09:43:31"/>
        <d v="2021-09-28T19:03:36"/>
        <d v="2008-05-08T22:08:35"/>
        <d v="2011-04-15T03:34:00"/>
        <d v="2020-08-10T14:28:00"/>
        <d v="2019-05-24T10:17:31"/>
        <d v="2007-03-19T06:15:09"/>
        <d v="2021-09-27T22:47:12"/>
        <d v="2007-03-31T06:54:09"/>
        <d v="2019-04-26T21:18:11"/>
        <d v="2002-12-10T01:58:49"/>
        <d v="2018-09-06T09:36:51"/>
        <d v="2008-08-26T07:09:52"/>
        <d v="2011-03-29T16:48:00"/>
        <d v="2020-07-15T21:46:00"/>
        <d v="2021-09-27T12:22:25"/>
        <d v="2013-10-16T16:48:27"/>
        <d v="2011-03-01T11:50:00"/>
        <d v="2020-07-22T17:24:00"/>
        <d v="2021-06-29T09:51:05"/>
        <d v="2012-01-24T19:06:29"/>
        <d v="2021-09-22T09:55:57"/>
        <d v="2005-12-01T23:17:58"/>
        <d v="2021-09-15T09:53:10"/>
        <d v="2004-11-21T12:54:30"/>
        <d v="2021-10-04T09:38:01"/>
        <d v="2007-07-23T12:27:07"/>
        <d v="2021-09-28T12:55:57"/>
        <d v="2009-07-30T03:20:44"/>
        <d v="2021-03-22T23:09:22"/>
        <d v="2014-12-13T04:31:17"/>
        <d v="2021-11-15T09:46:11"/>
        <d v="2006-03-12T18:37:45"/>
        <d v="2006-09-26T07:16:05"/>
        <d v="2024-08-01T06:36:00"/>
        <d v="2021-09-13T18:36:25"/>
        <d v="2018-01-26T03:49:00"/>
        <d v="2018-01-26T03:49:25"/>
        <d v="2020-12-15T08:06:56"/>
        <d v="2015-06-20T02:57:06"/>
        <d v="2021-03-19T10:58:38"/>
        <d v="2019-02-26T20:56:02"/>
        <d v="2013-10-01T15:18:51"/>
        <d v="2004-12-16T04:21:51"/>
        <d v="2021-09-06T13:21:52"/>
        <d v="2005-08-23T01:07:02"/>
        <d v="2021-02-11T03:27:19"/>
        <d v="2006-04-20T03:46:22"/>
        <d v="2024-08-05T12:46:00"/>
        <d v="2020-04-07T09:44:00"/>
        <d v="2016-09-27T20:34:24"/>
        <d v="2009-10-30T00:05:08"/>
        <d v="2021-07-12T04:58:49"/>
        <d v="2005-06-03T18:28:51"/>
        <d v="2015-01-15T03:56:51"/>
        <d v="2006-01-10T05:26:27"/>
        <d v="2019-12-16T08:40:02"/>
        <d v="2019-03-31T09:32:10"/>
        <d v="2020-01-06T08:43:39"/>
        <d v="2013-11-21T22:18:42"/>
        <d v="2019-12-03T19:00:51"/>
        <d v="2019-05-15T20:03:48"/>
        <d v="2012-09-26T03:45:16"/>
        <d v="2008-05-13T00:11:59"/>
        <d v="2018-01-09T15:36:00"/>
        <d v="2019-11-27T11:20:00"/>
        <d v="2021-10-06T17:04:42"/>
        <d v="2006-11-10T15:08:46"/>
        <d v="2024-08-02T22:37:00"/>
        <d v="2021-09-23T08:29:37"/>
        <d v="2012-02-29T14:31:00"/>
        <d v="2012-02-29T14:31:16"/>
        <d v="2021-09-29T09:44:37"/>
        <d v="2015-11-05T12:39:31"/>
        <d v="2021-05-28T00:35:51"/>
        <d v="2009-02-16T17:57:03"/>
        <d v="2021-10-11T09:55:39"/>
        <d v="2013-11-18T14:41:59"/>
        <d v="2013-11-18T14:41:00"/>
        <d v="2013-11-18T14:42:00"/>
        <d v="2018-10-22T22:42:00"/>
        <d v="2019-04-06T16:35:00"/>
        <d v="2024-08-05T08:36:00"/>
        <d v="2022-05-08T10:05:00"/>
        <d v="2021-09-28T14:13:47"/>
        <d v="2021-08-30T16:13:29"/>
        <d v="2017-04-26T08:32:00"/>
        <d v="2018-07-12T16:23:00"/>
        <d v="2021-05-27T20:31:25"/>
        <d v="2002-02-27T01:14:40"/>
        <d v="2019-07-01T06:59:41"/>
        <d v="2015-07-12T23:18:14"/>
        <d v="2021-09-14T14:38:00"/>
        <d v="2009-01-06T16:01:29"/>
        <d v="2021-12-22T12:10:45"/>
        <d v="2001-03-21T23:07:22"/>
        <d v="2021-10-22T14:55:37"/>
        <d v="2002-05-16T08:04:59"/>
        <d v="2021-11-25T09:00:43"/>
        <d v="2004-03-18T23:03:47"/>
        <d v="2021-09-22T01:34:07"/>
        <d v="2009-06-22T17:36:47"/>
        <d v="2023-12-05T17:18:00"/>
        <d v="2013-04-23T15:24:53"/>
        <d v="2006-09-30T11:11:01"/>
        <d v="2021-09-13T00:04:25"/>
        <d v="2020-02-28T09:42:44"/>
        <d v="2021-02-05T18:49:00"/>
        <d v="2009-07-14T08:21:08"/>
        <d v="2020-01-02T11:15:18"/>
        <d v="2007-11-03T08:26:29"/>
        <d v="2016-04-04T12:31:00"/>
        <d v="2018-02-14T08:36:00"/>
        <d v="2022-05-05T14:23:00"/>
        <d v="2021-11-11T08:07:04"/>
        <d v="2004-03-30T12:46:13"/>
        <d v="2017-04-19T17:14:20"/>
        <d v="2011-04-28T18:24:03"/>
        <d v="2021-08-30T10:57:07"/>
        <d v="2021-02-07T03:40:20"/>
        <d v="2021-09-26T17:27:43"/>
        <d v="2014-01-26T00:35:10"/>
        <d v="2021-12-19T17:49:03"/>
        <d v="2012-10-26T02:25:19"/>
        <d v="2021-04-19T15:44:52"/>
        <d v="2017-01-04T06:50:32"/>
        <d v="2021-11-08T04:07:52"/>
        <d v="2017-09-12T14:06:00"/>
        <d v="2017-09-12T14:06:42"/>
        <d v="2021-10-04T08:40:08"/>
        <d v="2008-06-02T09:35:00"/>
        <d v="2008-06-02T09:35:35"/>
        <d v="2021-12-09T22:53:25"/>
        <d v="2011-11-15T14:26:00"/>
        <d v="2011-11-15T14:26:26"/>
        <d v="2021-11-16T14:13:42"/>
        <d v="2017-04-27T18:38:00"/>
        <d v="2017-04-27T18:38:54"/>
        <d v="2021-09-23T08:43:16"/>
        <d v="2016-03-24T17:50:00"/>
        <d v="2016-03-24T17:50:14"/>
        <d v="2024-08-08T09:37:00"/>
        <d v="2021-09-26T20:55:41"/>
        <d v="2010-01-26T13:23:00"/>
        <d v="2010-01-26T13:23:12"/>
        <d v="2021-01-04T12:53:11"/>
        <d v="2016-10-17T13:21:00"/>
        <d v="2016-10-17T13:21:45"/>
        <d v="2017-08-23T12:06:54"/>
        <d v="2013-02-18T15:50:49"/>
        <d v="2024-08-07T11:41:00"/>
        <d v="2021-09-26T18:45:36"/>
        <d v="2008-12-18T05:22:00"/>
        <d v="2008-12-18T05:22:47"/>
        <d v="2024-08-12T15:21:00"/>
        <d v="2021-09-22T16:21:35"/>
        <d v="2014-11-14T04:33:00"/>
        <d v="2014-11-14T04:33:47"/>
        <d v="2021-10-05T15:51:48"/>
        <d v="2016-06-23T16:15:00"/>
        <d v="2016-06-23T16:15:54"/>
        <d v="2021-09-19T17:25:17"/>
        <d v="2017-05-24T05:51:00"/>
        <d v="2017-05-24T05:51:03"/>
        <d v="2021-05-03T12:29:44"/>
        <d v="2016-09-22T12:13:00"/>
        <d v="2016-09-22T12:13:07"/>
        <d v="2021-09-02T09:38:14"/>
        <d v="2017-12-01T09:11:00"/>
        <d v="2017-12-01T09:11:53"/>
        <d v="2021-10-13T23:30:52"/>
        <d v="2014-07-29T01:17:31"/>
        <d v="2015-03-13T21:41:38"/>
        <d v="2009-06-25T15:08:25"/>
        <d v="2021-09-21T13:00:32"/>
        <d v="2006-10-16T05:16:03"/>
        <d v="2021-09-08T14:50:15"/>
        <d v="2020-10-13T14:49:00"/>
        <d v="2021-01-03T15:13:08"/>
        <d v="2021-09-27T09:47:15"/>
        <d v="2013-05-09T08:17:00"/>
        <d v="2013-05-09T08:17:25"/>
        <d v="2021-10-05T15:38:57"/>
        <d v="2013-10-10T15:33:00"/>
        <d v="2013-10-10T15:33:20"/>
        <d v="2016-11-08T13:16:31"/>
        <d v="2009-06-01T20:18:37"/>
        <d v="2021-06-08T07:42:35"/>
        <d v="2008-09-16T16:03:54"/>
        <d v="2018-04-05T12:44:10"/>
        <d v="2005-12-08T22:33:37"/>
        <d v="2021-06-07T08:56:16"/>
        <d v="2009-07-19T21:14:42"/>
        <d v="2024-08-05T19:53:00"/>
        <d v="2021-09-21T12:17:00"/>
        <d v="2021-02-02T08:28:00"/>
        <d v="2021-02-02T08:28:26"/>
        <d v="2015-12-17T07:35:53"/>
        <d v="2006-01-18T18:04:02"/>
        <d v="2010-06-11T12:16:08"/>
        <d v="2002-04-01T11:30:43"/>
        <d v="2009-03-16T11:10:29"/>
        <d v="2004-02-27T11:55:21"/>
        <d v="2021-08-10T13:05:09"/>
        <d v="2004-06-16T17:21:21"/>
        <d v="2021-09-26T23:58:22"/>
        <d v="2012-01-31T11:48:47"/>
        <d v="2021-08-30T14:07:45"/>
        <d v="2020-06-22T14:36:00"/>
        <d v="2020-06-22T14:36:28"/>
        <d v="2021-09-22T09:50:23"/>
        <d v="2002-05-10T16:37:38"/>
        <d v="2014-12-09T02:38:00"/>
        <d v="2016-01-08T13:44:00"/>
        <d v="2021-11-29T10:00:17"/>
        <d v="2001-02-21T15:21:42"/>
        <d v="2016-11-10T08:37:10"/>
        <d v="2001-07-31T15:34:01"/>
        <d v="2008-01-21T23:56:49"/>
        <d v="2006-07-12T03:45:05"/>
        <d v="2021-09-11T11:46:13"/>
        <d v="2006-04-14T06:30:54"/>
        <d v="2018-11-16T15:57:31"/>
        <d v="2016-12-23T14:49:00"/>
        <d v="2018-11-16T15:57:00"/>
        <d v="2013-04-12T05:37:16"/>
        <d v="2013-04-12T05:37:00"/>
        <d v="2013-04-12T06:37:00"/>
        <d v="2021-09-11T21:34:52"/>
        <d v="2001-02-22T15:17:34"/>
        <d v="2021-10-22T10:14:11"/>
        <d v="2001-02-09T08:44:45"/>
        <d v="2021-02-16T01:09:54"/>
        <d v="2001-03-16T21:01:37"/>
        <d v="2021-12-23T14:28:23"/>
        <d v="2006-12-30T05:55:09"/>
        <d v="2021-09-30T13:56:28"/>
        <d v="2003-10-03T03:24:52"/>
        <d v="2021-02-16T10:54:35"/>
        <d v="2001-10-12T17:17:35"/>
        <d v="2013-09-01T23:23:51"/>
        <d v="2002-02-21T04:18:20"/>
        <d v="2021-05-04T13:46:38"/>
        <d v="2008-03-12T20:22:37"/>
        <d v="2021-09-16T13:53:05"/>
        <d v="2008-06-04T13:48:00"/>
        <d v="2008-06-04T13:48:21"/>
        <d v="2014-02-26T09:20:48"/>
        <d v="2003-02-19T22:31:11"/>
        <d v="2017-08-25T16:12:00"/>
        <d v="2019-03-10T20:46:00"/>
        <d v="2019-12-26T23:19:20"/>
        <d v="2009-02-02T21:04:03"/>
        <d v="2021-09-28T10:03:22"/>
        <d v="2009-03-26T23:44:11"/>
        <d v="2021-09-26T18:14:19"/>
        <d v="2008-09-24T04:32:11"/>
        <d v="2021-09-27T10:48:59"/>
        <d v="2020-02-06T06:17:36"/>
        <d v="2015-01-13T14:44:00"/>
        <d v="2020-01-21T16:53:00"/>
        <d v="2021-09-27T02:04:07"/>
        <d v="2015-03-17T14:51:13"/>
        <d v="2020-12-03T20:18:04"/>
        <d v="2010-07-19T08:20:40"/>
        <d v="2021-09-26T07:28:08"/>
        <d v="2008-06-06T22:02:18"/>
      </sharedItems>
      <fieldGroup par="30"/>
    </cacheField>
    <cacheField name="End Date &amp; Time (date)" numFmtId="22">
      <sharedItems containsSemiMixedTypes="0" containsNonDate="0" containsDate="1" containsString="0" minDate="2003-06-29T22:10:00" maxDate="2024-11-27T14:45:00" count="1622">
        <d v="2021-06-01T15:02:00"/>
        <d v="2024-07-22T15:14:00"/>
        <d v="2022-01-04T15:27:09"/>
        <d v="2016-10-25T15:43:00"/>
        <d v="2024-10-23T19:24:00"/>
        <d v="2022-01-04T14:34:43"/>
        <d v="2024-11-08T15:27:00"/>
        <d v="2022-01-05T23:04:24"/>
        <d v="2020-10-23T13:39:00"/>
        <d v="2021-12-13T18:18:07"/>
        <d v="2017-01-30T22:25:09"/>
        <d v="2021-12-12T21:14:52"/>
        <d v="2022-06-29T11:45:00"/>
        <d v="2024-11-07T18:52:00"/>
        <d v="2015-06-02T04:24:52"/>
        <d v="2022-01-05T13:48:31"/>
        <d v="2019-04-23T21:42:05"/>
        <d v="2021-12-30T19:22:51"/>
        <d v="2018-02-14T23:30:40"/>
        <d v="2021-02-08T18:07:59"/>
        <d v="2021-12-30T03:01:22"/>
        <d v="2021-11-24T18:44:13"/>
        <d v="2024-11-27T12:07:00"/>
        <d v="2021-12-23T05:46:07"/>
        <d v="2022-06-22T09:02:00"/>
        <d v="2007-02-20T22:37:15"/>
        <d v="2020-11-15T12:50:44"/>
        <d v="2021-05-28T15:03:00"/>
        <d v="2024-08-20T08:28:00"/>
        <d v="2021-05-05T15:23:45"/>
        <d v="2023-12-06T09:35:00"/>
        <d v="2021-03-08T08:21:21"/>
        <d v="2024-05-28T07:48:00"/>
        <d v="2021-12-28T07:06:35"/>
        <d v="2016-03-04T14:23:00"/>
        <d v="2024-08-19T11:36:00"/>
        <d v="2021-10-21T05:09:25"/>
        <d v="2021-12-20T19:00:15"/>
        <d v="2016-10-04T14:34:00"/>
        <d v="2022-01-05T00:55:48"/>
        <d v="2024-11-08T21:27:00"/>
        <d v="2021-11-19T08:00:59"/>
        <d v="2006-03-27T22:20:11"/>
        <d v="2022-07-14T14:25:00"/>
        <d v="2021-11-16T08:58:00"/>
        <d v="2021-12-30T10:04:04"/>
        <d v="2021-11-04T10:45:02"/>
        <d v="2010-05-18T18:07:00"/>
        <d v="2014-12-01T15:18:00"/>
        <d v="2016-06-22T11:41:00"/>
        <d v="2020-10-12T15:58:00"/>
        <d v="2019-11-02T10:55:00"/>
        <d v="2019-07-02T02:19:54"/>
        <d v="2022-01-03T09:27:17"/>
        <d v="2021-12-17T15:16:10"/>
        <d v="2021-12-13T08:21:34"/>
        <d v="2022-01-04T21:22:12"/>
        <d v="2021-12-02T13:14:29"/>
        <d v="2024-10-18T12:43:00"/>
        <d v="2021-12-17T12:05:04"/>
        <d v="2021-12-20T13:24:12"/>
        <d v="2020-04-30T20:52:14"/>
        <d v="2014-11-03T16:43:00"/>
        <d v="2024-11-08T15:39:00"/>
        <d v="2021-12-27T09:04:58"/>
        <d v="2014-12-08T14:26:59"/>
        <d v="2022-01-05T19:54:14"/>
        <d v="2021-12-14T03:56:46"/>
        <d v="2014-04-15T10:51:00"/>
        <d v="2021-03-06T09:39:50"/>
        <d v="2020-03-04T21:43:07"/>
        <d v="2019-03-22T18:49:34"/>
        <d v="2024-11-07T10:39:00"/>
        <d v="2022-01-03T21:07:55"/>
        <d v="2021-12-21T17:12:07"/>
        <d v="2020-04-13T20:20:00"/>
        <d v="2024-03-14T16:05:00"/>
        <d v="2020-11-17T21:40:29"/>
        <d v="2021-10-08T13:17:19"/>
        <d v="2021-11-23T08:22:05"/>
        <d v="2021-12-08T14:37:41"/>
        <d v="2006-12-28T07:24:48"/>
        <d v="2024-02-06T17:29:00"/>
        <d v="2021-12-22T06:09:12"/>
        <d v="2021-08-20T12:44:08"/>
        <d v="2024-09-23T03:42:00"/>
        <d v="2020-09-04T12:47:00"/>
        <d v="2016-10-21T11:49:00"/>
        <d v="2022-01-02T11:04:35"/>
        <d v="2018-05-16T05:21:25"/>
        <d v="2022-01-02T06:46:34"/>
        <d v="2021-12-15T15:54:17"/>
        <d v="2024-10-22T07:24:00"/>
        <d v="2021-12-14T14:27:26"/>
        <d v="2022-01-05T23:07:48"/>
        <d v="2022-01-04T02:29:49"/>
        <d v="2021-11-17T16:03:00"/>
        <d v="2013-09-20T05:05:00"/>
        <d v="2013-09-20T05:05:53"/>
        <d v="2020-06-23T01:06:30"/>
        <d v="2022-01-05T22:40:47"/>
        <d v="2015-06-30T21:07:05"/>
        <d v="2022-01-05T22:33:22"/>
        <d v="2021-04-18T20:06:29"/>
        <d v="2020-05-15T00:02:08"/>
        <d v="2021-12-23T21:02:32"/>
        <d v="2021-12-27T21:33:41"/>
        <d v="2020-03-11T10:32:00"/>
        <d v="2021-12-15T07:15:25"/>
        <d v="2019-12-26T20:29:05"/>
        <d v="2024-11-08T12:40:00"/>
        <d v="2021-12-09T13:03:47"/>
        <d v="2018-01-10T11:28:00"/>
        <d v="2022-01-05T13:36:30"/>
        <d v="2015-09-10T17:42:00"/>
        <d v="2021-07-18T11:05:36"/>
        <d v="2021-12-21T02:00:03"/>
        <d v="2021-12-21T00:35:22"/>
        <d v="2022-01-05T07:13:59"/>
        <d v="2021-10-29T16:31:18"/>
        <d v="2016-01-15T14:20:23"/>
        <d v="2017-08-24T14:39:00"/>
        <d v="2020-07-14T09:13:00"/>
        <d v="2018-01-29T15:57:00"/>
        <d v="2022-01-04T06:49:22"/>
        <d v="2022-01-05T13:14:17"/>
        <d v="2020-10-23T22:13:00"/>
        <d v="2021-10-12T14:55:49"/>
        <d v="2019-12-16T09:37:43"/>
        <d v="2017-10-27T05:58:45"/>
        <d v="2021-10-25T14:00:54"/>
        <d v="2021-12-13T15:21:53"/>
        <d v="2017-11-23T10:36:00"/>
        <d v="2021-09-10T11:12:33"/>
        <d v="2011-08-08T14:03:00"/>
        <d v="2021-09-03T16:57:17"/>
        <d v="2022-01-04T18:18:57"/>
        <d v="2017-02-15T16:15:00"/>
        <d v="2022-01-04T21:03:31"/>
        <d v="2021-12-27T13:40:20"/>
        <d v="2020-10-18T13:36:00"/>
        <d v="2022-01-05T20:56:36"/>
        <d v="2021-12-23T22:30:41"/>
        <d v="2009-10-12T18:09:15"/>
        <d v="2020-03-26T21:38:01"/>
        <d v="2013-07-17T06:31:35"/>
        <d v="2012-06-16T00:28:00"/>
        <d v="2016-10-31T11:25:00"/>
        <d v="2021-12-06T16:42:13"/>
        <d v="2012-02-16T14:02:00"/>
        <d v="2022-01-03T13:19:13"/>
        <d v="2013-02-04T15:06:00"/>
        <d v="2018-09-12T17:21:00"/>
        <d v="2016-09-07T09:58:43"/>
        <d v="2017-04-10T13:50:00"/>
        <d v="2017-07-08T11:38:00"/>
        <d v="2019-08-30T15:15:00"/>
        <d v="2010-08-30T18:38:00"/>
        <d v="2017-10-17T21:54:33"/>
        <d v="2011-06-21T08:18:00"/>
        <d v="2021-02-28T16:45:06"/>
        <d v="2012-12-21T11:16:00"/>
        <d v="2019-03-15T11:47:00"/>
        <d v="2021-04-13T17:48:47"/>
        <d v="2021-08-17T04:08:35"/>
        <d v="2022-01-05T14:37:58"/>
        <d v="2020-03-04T12:46:21"/>
        <d v="2017-12-19T10:42:00"/>
        <d v="2024-11-13T10:13:00"/>
        <d v="2021-12-21T16:09:03"/>
        <d v="2018-09-10T08:53:33"/>
        <d v="2021-09-29T08:56:52"/>
        <d v="2021-10-19T11:16:50"/>
        <d v="2024-10-24T10:39:00"/>
        <d v="2022-01-04T12:54:17"/>
        <d v="2024-10-08T16:54:00"/>
        <d v="2021-11-25T13:28:30"/>
        <d v="2014-07-18T10:35:00"/>
        <d v="2019-09-10T15:56:00"/>
        <d v="2011-11-02T11:54:00"/>
        <d v="2021-11-22T17:50:58"/>
        <d v="2011-06-30T03:40:37"/>
        <d v="2022-01-05T01:49:34"/>
        <d v="2022-01-05T22:48:18"/>
        <d v="2021-01-07T14:19:16"/>
        <d v="2021-12-29T09:57:00"/>
        <d v="2021-11-15T22:03:36"/>
        <d v="2022-01-05T13:33:44"/>
        <d v="2021-12-17T10:03:15"/>
        <d v="2020-08-31T14:06:10"/>
        <d v="2010-08-20T11:49:00"/>
        <d v="2012-07-15T18:48:00"/>
        <d v="2010-09-02T13:12:00"/>
        <d v="2024-11-07T18:17:00"/>
        <d v="2022-01-04T17:28:35"/>
        <d v="2013-12-04T10:37:00"/>
        <d v="2021-05-19T07:26:00"/>
        <d v="2021-05-19T07:26:48"/>
        <d v="2019-03-26T11:29:00"/>
        <d v="2021-04-22T11:02:44"/>
        <d v="2022-01-04T15:57:04"/>
        <d v="2020-09-12T07:49:21"/>
        <d v="2021-07-27T11:15:05"/>
        <d v="2011-12-02T17:32:00"/>
        <d v="2019-09-21T09:40:41"/>
        <d v="2024-11-15T15:02:00"/>
        <d v="2024-11-12T14:43:00"/>
        <d v="2013-12-04T10:35:00"/>
        <d v="2024-11-06T10:20:00"/>
        <d v="2021-10-20T12:56:52"/>
        <d v="2013-12-20T21:54:00"/>
        <d v="2014-11-27T21:20:06"/>
        <d v="2020-11-27T10:41:53"/>
        <d v="2021-06-18T01:14:41"/>
        <d v="2023-05-10T09:23:00"/>
        <d v="2021-09-01T11:41:22"/>
        <d v="2016-08-21T14:27:26"/>
        <d v="2019-07-05T18:41:20"/>
        <d v="2012-11-30T11:24:00"/>
        <d v="2017-09-13T15:10:00"/>
        <d v="2018-05-25T11:08:00"/>
        <d v="2024-11-07T16:50:00"/>
        <d v="2021-08-29T06:12:28"/>
        <d v="2021-11-30T22:02:56"/>
        <d v="2020-10-20T16:10:00"/>
        <d v="2024-11-05T10:22:00"/>
        <d v="2020-02-25T23:41:26"/>
        <d v="2014-08-01T20:22:12"/>
        <d v="2011-09-29T19:17:18"/>
        <d v="2021-12-03T20:42:54"/>
        <d v="2024-10-16T06:46:00"/>
        <d v="2022-01-04T05:30:08"/>
        <d v="2021-12-31T14:15:41"/>
        <d v="2021-12-20T14:47:37"/>
        <d v="2021-03-22T12:23:25"/>
        <d v="2019-08-13T06:54:10"/>
        <d v="2019-08-13T07:54:00"/>
        <d v="2021-03-15T17:00:15"/>
        <d v="2024-11-08T06:30:00"/>
        <d v="2020-09-10T08:59:00"/>
        <d v="2023-02-08T01:21:00"/>
        <d v="2021-08-05T06:58:03"/>
        <d v="2024-10-25T12:27:00"/>
        <d v="2024-11-08T09:06:00"/>
        <d v="2022-01-04T15:29:04"/>
        <d v="2024-10-25T19:36:00"/>
        <d v="2021-11-03T15:44:27"/>
        <d v="2015-11-20T18:37:00"/>
        <d v="2024-03-21T20:56:00"/>
        <d v="2021-12-09T13:29:45"/>
        <d v="2024-11-13T18:52:00"/>
        <d v="2016-08-31T09:46:00"/>
        <d v="2024-10-24T11:12:00"/>
        <d v="2020-07-31T12:06:04"/>
        <d v="2018-08-09T11:40:43"/>
        <d v="2021-09-22T03:38:15"/>
        <d v="2022-01-04T13:56:42"/>
        <d v="2021-12-31T05:43:42"/>
        <d v="2022-01-05T10:41:07"/>
        <d v="2021-11-14T17:14:13"/>
        <d v="2021-11-13T09:08:21"/>
        <d v="2022-01-04T16:08:10"/>
        <d v="2020-10-21T15:33:00"/>
        <d v="2024-11-07T07:39:00"/>
        <d v="2022-01-05T18:43:47"/>
        <d v="2021-01-21T16:28:58"/>
        <d v="2021-01-12T15:34:13"/>
        <d v="2022-01-05T11:56:30"/>
        <d v="2020-10-22T21:47:00"/>
        <d v="2021-09-08T06:47:28"/>
        <d v="2022-01-04T19:49:53"/>
        <d v="2020-10-23T03:08:00"/>
        <d v="2021-01-19T14:38:48"/>
        <d v="2021-01-18T11:38:50"/>
        <d v="2021-12-26T12:19:34"/>
        <d v="2020-12-29T17:51:33"/>
        <d v="2024-11-12T21:26:00"/>
        <d v="2021-12-20T17:20:14"/>
        <d v="2016-06-30T22:01:45"/>
        <d v="2024-11-07T09:32:00"/>
        <d v="2015-12-07T17:19:15"/>
        <d v="2024-11-13T11:29:00"/>
        <d v="2021-12-23T12:23:35"/>
        <d v="2024-11-07T07:11:00"/>
        <d v="2024-11-08T18:57:00"/>
        <d v="2022-01-04T19:33:51"/>
        <d v="2020-08-21T00:18:38"/>
        <d v="2022-01-03T18:32:39"/>
        <d v="2016-09-14T08:23:00"/>
        <d v="2018-01-23T00:57:21"/>
        <d v="2022-01-03T14:14:39"/>
        <d v="2024-11-10T20:04:00"/>
        <d v="2021-11-15T09:20:55"/>
        <d v="2021-09-16T07:10:00"/>
        <d v="2021-12-09T17:33:38"/>
        <d v="2021-02-02T18:58:40"/>
        <d v="2024-11-14T00:57:00"/>
        <d v="2022-01-04T20:53:48"/>
        <d v="2021-05-10T07:13:15"/>
        <d v="2024-11-09T05:33:00"/>
        <d v="2022-01-04T13:27:17"/>
        <d v="2018-02-27T11:57:00"/>
        <d v="2024-11-15T13:57:00"/>
        <d v="2021-11-28T21:52:56"/>
        <d v="2022-01-04T16:58:30"/>
        <d v="2020-03-16T17:25:55"/>
        <d v="2021-12-15T10:01:48"/>
        <d v="2015-04-03T08:48:00"/>
        <d v="2021-12-07T20:28:21"/>
        <d v="2019-12-05T16:08:00"/>
        <d v="2021-12-30T05:34:59"/>
        <d v="2018-11-21T11:08:00"/>
        <d v="2011-09-29T13:49:00"/>
        <d v="2021-12-30T18:35:30"/>
        <d v="2020-10-20T18:00:00"/>
        <d v="2019-05-07T13:09:00"/>
        <d v="2022-01-04T15:11:30"/>
        <d v="2022-01-03T15:47:48"/>
        <d v="2022-01-04T15:57:06"/>
        <d v="2020-10-21T15:17:00"/>
        <d v="2013-10-11T16:19:00"/>
        <d v="2014-07-31T08:42:00"/>
        <d v="2018-12-17T15:51:00"/>
        <d v="2012-06-19T15:21:00"/>
        <d v="2021-12-23T07:26:27"/>
        <d v="2020-06-10T22:28:00"/>
        <d v="2022-01-05T17:46:34"/>
        <d v="2021-10-29T18:47:40"/>
        <d v="2022-01-03T10:36:54"/>
        <d v="2021-01-31T22:02:30"/>
        <d v="2020-11-03T11:40:42"/>
        <d v="2020-12-31T10:15:21"/>
        <d v="2020-10-17T17:48:00"/>
        <d v="2020-12-30T00:06:53"/>
        <d v="2021-01-14T21:15:24"/>
        <d v="2020-12-29T12:39:41"/>
        <d v="2021-12-04T13:52:14"/>
        <d v="2020-12-11T01:01:58"/>
        <d v="2020-12-30T10:48:18"/>
        <d v="2020-12-29T08:57:29"/>
        <d v="2020-12-29T05:16:47"/>
        <d v="2020-12-09T15:54:30"/>
        <d v="2021-12-28T13:04:59"/>
        <d v="2020-12-25T08:37:20"/>
        <d v="2020-12-19T09:10:56"/>
        <d v="2020-12-28T16:05:47"/>
        <d v="2020-12-09T15:54:35"/>
        <d v="2010-11-25T05:29:03"/>
        <d v="2015-08-21T15:18:00"/>
        <d v="2024-02-01T16:01:00"/>
        <d v="2021-12-22T23:49:30"/>
        <d v="2021-10-30T12:11:28"/>
        <d v="2021-09-08T12:24:54"/>
        <d v="2024-11-10T15:39:00"/>
        <d v="2022-01-04T17:23:56"/>
        <d v="2012-11-27T14:18:00"/>
        <d v="2013-04-12T09:53:00"/>
        <d v="2015-11-06T10:52:48"/>
        <d v="2013-06-10T10:43:00"/>
        <d v="2021-10-28T18:09:34"/>
        <d v="2021-12-14T09:17:11"/>
        <d v="2024-10-25T20:16:00"/>
        <d v="2022-01-04T19:37:31"/>
        <d v="2020-05-20T04:47:52"/>
        <d v="2021-12-15T14:28:21"/>
        <d v="2019-04-08T14:11:00"/>
        <d v="2021-02-03T23:44:40"/>
        <d v="2013-08-21T12:50:00"/>
        <d v="2011-06-30T16:14:00"/>
        <d v="2021-09-06T23:13:02"/>
        <d v="2011-08-24T09:56:00"/>
        <d v="2021-11-16T13:11:15"/>
        <d v="2021-04-14T20:27:36"/>
        <d v="2022-01-05T17:57:30"/>
        <d v="2014-06-23T23:31:06"/>
        <d v="2021-08-30T13:06:07"/>
        <d v="2022-01-05T10:57:04"/>
        <d v="2022-01-03T16:59:56"/>
        <d v="2012-11-04T12:00:57"/>
        <d v="2024-11-12T09:35:00"/>
        <d v="2021-11-22T02:12:12"/>
        <d v="2022-01-05T16:46:17"/>
        <d v="2023-08-01T10:24:00"/>
        <d v="2019-02-15T08:19:07"/>
        <d v="2019-04-08T08:50:00"/>
        <d v="2020-10-22T18:06:00"/>
        <d v="2011-07-01T16:39:00"/>
        <d v="2020-06-12T14:33:13"/>
        <d v="2023-09-19T06:42:00"/>
        <d v="2021-08-25T09:10:01"/>
        <d v="2011-08-08T14:05:00"/>
        <d v="2018-06-12T20:53:00"/>
        <d v="2017-09-15T15:15:00"/>
        <d v="2022-01-04T16:05:24"/>
        <d v="2017-06-07T23:19:33"/>
        <d v="2008-03-01T19:47:15"/>
        <d v="2021-05-03T10:53:01"/>
        <d v="2021-12-31T12:49:09"/>
        <d v="2021-12-24T19:08:32"/>
        <d v="2021-08-22T20:03:16"/>
        <d v="2013-02-05T10:38:00"/>
        <d v="2013-02-05T14:30:00"/>
        <d v="2012-11-16T23:26:00"/>
        <d v="2022-01-04T12:21:59"/>
        <d v="2022-01-04T15:51:11"/>
        <d v="2020-01-28T06:43:18"/>
        <d v="2024-10-29T04:22:00"/>
        <d v="2022-01-04T15:07:12"/>
        <d v="2013-01-28T12:16:00"/>
        <d v="2020-09-22T17:14:51"/>
        <d v="2021-02-21T17:49:54"/>
        <d v="2020-10-20T16:17:00"/>
        <d v="2013-02-05T12:39:00"/>
        <d v="2013-01-07T13:00:00"/>
        <d v="2020-02-14T02:55:12"/>
        <d v="2013-09-23T14:03:00"/>
        <d v="2017-05-19T19:47:00"/>
        <d v="2015-06-30T20:06:00"/>
        <d v="2020-11-20T08:08:31"/>
        <d v="2024-11-05T03:20:00"/>
        <d v="2016-08-22T19:08:07"/>
        <d v="2014-01-09T15:52:00"/>
        <d v="2013-10-14T20:47:00"/>
        <d v="2011-09-12T21:28:00"/>
        <d v="2019-03-04T08:08:23"/>
        <d v="2015-09-01T10:37:00"/>
        <d v="2013-01-08T12:43:00"/>
        <d v="2012-09-04T13:05:00"/>
        <d v="2012-07-30T16:55:00"/>
        <d v="2016-07-13T17:48:00"/>
        <d v="2024-10-17T02:12:00"/>
        <d v="2021-12-18T15:13:48"/>
        <d v="2023-10-11T13:55:00"/>
        <d v="2020-11-04T11:43:54"/>
        <d v="2021-05-05T14:30:00"/>
        <d v="2024-11-08T14:23:00"/>
        <d v="2022-01-04T21:19:47"/>
        <d v="2024-05-06T14:49:00"/>
        <d v="2024-09-26T17:00:00"/>
        <d v="2022-01-04T21:26:25"/>
        <d v="2016-08-02T16:52:00"/>
        <d v="2021-10-18T18:50:00"/>
        <d v="2015-09-10T03:16:49"/>
        <d v="2021-10-15T14:01:57"/>
        <d v="2020-02-18T10:37:00"/>
        <d v="2024-10-04T08:53:00"/>
        <d v="2022-01-04T17:28:30"/>
        <d v="2024-06-12T11:48:00"/>
        <d v="2021-12-03T15:45:54"/>
        <d v="2024-11-08T10:15:00"/>
        <d v="2022-01-04T16:55:26"/>
        <d v="2024-10-16T08:22:00"/>
        <d v="2022-01-04T11:00:17"/>
        <d v="2024-06-20T13:50:00"/>
        <d v="2021-12-17T13:23:48"/>
        <d v="2024-04-16T12:57:00"/>
        <d v="2022-01-04T11:00:33"/>
        <d v="2024-11-07T15:38:00"/>
        <d v="2022-01-04T17:30:08"/>
        <d v="2024-09-04T07:58:00"/>
        <d v="2022-01-04T10:43:19"/>
        <d v="2024-03-08T12:03:00"/>
        <d v="2021-10-29T21:40:47"/>
        <d v="2017-06-29T22:15:00"/>
        <d v="2014-07-04T15:46:00"/>
        <d v="2012-03-16T19:23:00"/>
        <d v="2021-07-27T15:46:25"/>
        <d v="2021-11-24T07:54:31"/>
        <d v="2019-11-20T16:34:16"/>
        <d v="2012-07-31T12:29:00"/>
        <d v="2012-01-25T21:00:35"/>
        <d v="2012-02-04T13:15:00"/>
        <d v="2024-11-12T16:59:00"/>
        <d v="2015-05-14T13:47:48"/>
        <d v="2017-06-21T14:05:00"/>
        <d v="2011-09-30T14:01:00"/>
        <d v="2021-10-04T09:11:22"/>
        <d v="2019-11-19T17:03:16"/>
        <d v="2022-01-04T15:56:43"/>
        <d v="2020-10-21T21:39:00"/>
        <d v="2015-06-01T15:42:00"/>
        <d v="2019-10-25T15:04:00"/>
        <d v="2021-04-28T04:22:54"/>
        <d v="2009-07-23T13:50:02"/>
        <d v="2014-12-10T08:15:58"/>
        <d v="2017-09-24T19:55:06"/>
        <d v="2016-09-29T06:55:10"/>
        <d v="2018-04-26T09:15:00"/>
        <d v="2020-03-30T10:04:00"/>
        <d v="2021-12-16T16:17:39"/>
        <d v="2020-10-09T13:42:54"/>
        <d v="2020-10-20T08:33:00"/>
        <d v="2021-01-14T19:26:47"/>
        <d v="2021-08-20T10:18:15"/>
        <d v="2021-02-04T09:49:10"/>
        <d v="2021-03-30T09:58:53"/>
        <d v="2021-09-14T08:25:46"/>
        <d v="2020-05-26T18:42:02"/>
        <d v="2021-05-23T16:17:12"/>
        <d v="2021-08-26T14:43:53"/>
        <d v="2021-09-03T13:09:07"/>
        <d v="2020-10-09T07:18:47"/>
        <d v="2023-09-26T12:47:00"/>
        <d v="2022-01-03T07:57:47"/>
        <d v="2019-07-25T20:14:36"/>
        <d v="2020-02-26T00:03:13"/>
        <d v="2016-10-24T22:42:41"/>
        <d v="2020-10-20T15:03:00"/>
        <d v="2022-01-03T20:19:15"/>
        <d v="2020-08-19T10:52:00"/>
        <d v="2017-12-11T09:03:00"/>
        <d v="2024-11-08T11:27:00"/>
        <d v="2021-11-17T09:03:29"/>
        <d v="2020-10-22T18:12:00"/>
        <d v="2021-10-20T15:35:24"/>
        <d v="2022-01-03T17:02:14"/>
        <d v="2017-10-09T12:43:00"/>
        <d v="2021-08-27T13:39:13"/>
        <d v="2020-06-26T04:55:50"/>
        <d v="2017-05-17T13:08:00"/>
        <d v="2021-11-15T18:11:35"/>
        <d v="2021-12-16T18:10:29"/>
        <d v="2021-10-26T11:54:55"/>
        <d v="2022-01-05T04:28:39"/>
        <d v="2019-03-25T05:46:44"/>
        <d v="2014-11-06T14:40:00"/>
        <d v="2012-07-24T09:59:00"/>
        <d v="2021-11-28T14:33:32"/>
        <d v="2021-11-23T11:46:42"/>
        <d v="2022-01-05T16:12:00"/>
        <d v="2024-11-10T11:50:00"/>
        <d v="2021-12-17T05:38:46"/>
        <d v="2019-06-18T13:02:00"/>
        <d v="2016-01-25T10:48:00"/>
        <d v="2022-01-05T14:17:31"/>
        <d v="2021-09-27T15:45:05"/>
        <d v="2024-01-02T18:15:00"/>
        <d v="2021-11-04T19:09:53"/>
        <d v="2018-04-11T00:04:48"/>
        <d v="2014-06-02T14:26:00"/>
        <d v="2011-11-25T13:59:00"/>
        <d v="2016-10-04T14:32:00"/>
        <d v="2022-01-03T13:26:04"/>
        <d v="2022-01-04T01:44:25"/>
        <d v="2012-07-02T12:45:00"/>
        <d v="2022-01-04T20:01:44"/>
        <d v="2018-04-27T18:31:00"/>
        <d v="2019-08-03T17:34:30"/>
        <d v="2024-07-16T12:43:00"/>
        <d v="2021-12-21T08:15:27"/>
        <d v="2021-09-06T06:52:44"/>
        <d v="2023-11-07T13:21:00"/>
        <d v="2022-01-04T13:16:17"/>
        <d v="2013-01-10T11:26:00"/>
        <d v="2011-07-14T14:55:00"/>
        <d v="2013-03-26T14:12:00"/>
        <d v="2013-01-21T11:46:00"/>
        <d v="2012-11-12T08:47:00"/>
        <d v="2014-11-17T16:56:00"/>
        <d v="2018-03-02T09:27:20"/>
        <d v="2021-12-23T19:25:20"/>
        <d v="2013-03-28T18:42:00"/>
        <d v="2013-03-13T18:06:00"/>
        <d v="2012-11-27T09:32:00"/>
        <d v="2011-03-01T09:51:00"/>
        <d v="2018-08-28T14:44:00"/>
        <d v="2022-01-05T21:06:37"/>
        <d v="2021-11-18T12:31:21"/>
        <d v="2019-05-09T07:33:41"/>
        <d v="2018-01-05T10:41:35"/>
        <d v="2011-10-06T12:13:00"/>
        <d v="2011-10-27T18:20:00"/>
        <d v="2011-02-23T13:17:00"/>
        <d v="2011-09-06T15:34:00"/>
        <d v="2021-11-17T20:56:57"/>
        <d v="2024-11-13T10:20:00"/>
        <d v="2021-12-31T10:01:25"/>
        <d v="2011-07-15T13:41:00"/>
        <d v="2010-11-09T09:42:00"/>
        <d v="2018-03-02T09:26:48"/>
        <d v="2011-10-12T12:01:00"/>
        <d v="2015-04-21T08:10:00"/>
        <d v="2011-10-05T14:42:00"/>
        <d v="2022-01-04T23:57:29"/>
        <d v="2022-01-04T16:04:50"/>
        <d v="2021-11-06T14:41:35"/>
        <d v="2017-11-13T16:21:16"/>
        <d v="2011-06-01T16:23:00"/>
        <d v="2010-11-22T14:50:00"/>
        <d v="2019-07-22T05:57:42"/>
        <d v="2018-01-22T10:09:00"/>
        <d v="2007-04-11T20:41:38"/>
        <d v="2020-10-26T13:25:05"/>
        <d v="2021-12-13T08:21:03"/>
        <d v="2022-01-05T20:41:40"/>
        <d v="2024-09-23T23:00:00"/>
        <d v="2021-12-16T18:34:41"/>
        <d v="2013-09-24T08:58:00"/>
        <d v="2013-01-21T11:50:00"/>
        <d v="2013-01-21T11:40:00"/>
        <d v="2022-01-05T19:32:33"/>
        <d v="2012-10-27T21:13:36"/>
        <d v="2011-04-29T08:37:00"/>
        <d v="2010-10-12T13:17:00"/>
        <d v="2012-06-25T11:12:00"/>
        <d v="2016-05-31T11:36:00"/>
        <d v="2014-06-06T14:48:00"/>
        <d v="2021-08-18T15:50:00"/>
        <d v="2013-08-21T12:49:00"/>
        <d v="2022-01-04T15:00:44"/>
        <d v="2021-12-16T16:13:10"/>
        <d v="2022-01-05T19:47:22"/>
        <d v="2024-11-08T13:57:00"/>
        <d v="2021-11-29T11:34:32"/>
        <d v="2019-04-27T16:35:27"/>
        <d v="2021-11-12T14:18:36"/>
        <d v="2011-10-30T07:56:05"/>
        <d v="2024-07-09T18:56:00"/>
        <d v="2020-05-27T09:12:13"/>
        <d v="2024-11-01T11:49:00"/>
        <d v="2022-01-03T10:05:14"/>
        <d v="2022-01-05T20:00:44"/>
        <d v="2017-02-15T10:27:00"/>
        <d v="2013-10-24T04:14:53"/>
        <d v="2024-11-08T21:05:00"/>
        <d v="2024-11-06T20:51:00"/>
        <d v="2020-02-20T13:12:00"/>
        <d v="2022-01-05T20:03:29"/>
        <d v="2022-01-05T18:02:26"/>
        <d v="2014-07-27T06:53:55"/>
        <d v="2014-06-26T15:23:00"/>
        <d v="2022-01-03T19:44:54"/>
        <d v="2024-09-04T14:57:00"/>
        <d v="2021-12-23T13:50:59"/>
        <d v="2013-03-12T10:13:00"/>
        <d v="2017-01-11T10:08:00"/>
        <d v="2011-08-22T13:07:26"/>
        <d v="2024-11-12T19:16:00"/>
        <d v="2022-01-04T19:52:04"/>
        <d v="2022-01-05T12:50:05"/>
        <d v="2021-11-28T04:11:18"/>
        <d v="2008-11-26T02:20:13"/>
        <d v="2011-07-01T10:49:00"/>
        <d v="2011-11-30T16:58:00"/>
        <d v="2011-06-27T18:21:00"/>
        <d v="2011-09-06T15:28:00"/>
        <d v="2024-11-08T17:02:00"/>
        <d v="2015-06-26T12:13:00"/>
        <d v="2015-01-23T18:05:00"/>
        <d v="2022-01-05T17:57:05"/>
        <d v="2022-01-04T14:44:36"/>
        <d v="2021-11-17T10:13:21"/>
        <d v="2024-11-13T15:23:00"/>
        <d v="2021-12-21T14:18:37"/>
        <d v="2013-10-07T23:36:00"/>
        <d v="2013-09-27T08:49:00"/>
        <d v="2013-09-27T08:50:00"/>
        <d v="2023-04-12T08:05:00"/>
        <d v="2021-09-10T07:59:06"/>
        <d v="2021-10-12T15:53:51"/>
        <d v="2013-01-16T15:18:00"/>
        <d v="2018-01-05T09:26:00"/>
        <d v="2018-04-11T20:29:49"/>
        <d v="2020-12-01T06:58:16"/>
        <d v="2022-01-05T16:53:28"/>
        <d v="2022-01-01T17:31:43"/>
        <d v="2017-08-16T15:41:28"/>
        <d v="2016-10-04T14:31:00"/>
        <d v="2022-01-05T20:10:47"/>
        <d v="2018-02-25T09:42:17"/>
        <d v="2017-09-21T12:16:00"/>
        <d v="2012-09-18T13:48:00"/>
        <d v="2012-05-22T07:58:00"/>
        <d v="2017-06-12T10:55:00"/>
        <d v="2022-01-04T06:32:18"/>
        <d v="2019-09-18T15:33:13"/>
        <d v="2017-04-27T15:38:00"/>
        <d v="2023-03-07T12:44:00"/>
        <d v="2010-05-31T01:53:06"/>
        <d v="2010-02-06T02:42:28"/>
        <d v="2019-09-09T15:25:00"/>
        <d v="2021-04-22T23:17:42"/>
        <d v="2021-04-22T15:20:24"/>
        <d v="2020-03-12T11:53:00"/>
        <d v="2022-01-05T06:38:10"/>
        <d v="2021-03-04T13:29:38"/>
        <d v="2017-04-10T11:02:55"/>
        <d v="2011-07-18T13:43:00"/>
        <d v="2017-05-16T10:50:00"/>
        <d v="2022-01-05T16:09:07"/>
        <d v="2011-06-15T14:22:00"/>
        <d v="2017-05-24T08:37:00"/>
        <d v="2017-08-31T12:07:00"/>
        <d v="2020-10-16T00:08:43"/>
        <d v="2011-10-05T12:57:00"/>
        <d v="2021-12-01T13:14:00"/>
        <d v="2018-12-03T14:23:00"/>
        <d v="2021-11-26T22:05:14"/>
        <d v="2021-09-06T05:48:41"/>
        <d v="2021-04-23T08:10:13"/>
        <d v="2022-01-05T00:11:54"/>
        <d v="2011-08-21T16:42:35"/>
        <d v="2016-11-09T14:42:00"/>
        <d v="2021-12-23T20:35:11"/>
        <d v="2020-11-25T00:58:42"/>
        <d v="2020-01-28T14:20:00"/>
        <d v="2021-09-28T16:52:48"/>
        <d v="2022-01-05T13:43:45"/>
        <d v="2021-11-22T04:36:39"/>
        <d v="2024-11-27T08:49:00"/>
        <d v="2021-06-21T17:58:44"/>
        <d v="2019-01-14T20:15:46"/>
        <d v="2018-05-17T03:39:59"/>
        <d v="2018-07-26T10:57:00"/>
        <d v="2021-12-24T23:47:28"/>
        <d v="2020-05-20T03:41:22"/>
        <d v="2022-01-05T11:22:16"/>
        <d v="2015-07-20T15:13:00"/>
        <d v="2021-12-07T15:07:51"/>
        <d v="2016-07-08T14:10:00"/>
        <d v="2024-11-13T13:16:00"/>
        <d v="2021-11-07T02:07:16"/>
        <d v="2013-12-06T09:24:00"/>
        <d v="2022-01-04T10:48:56"/>
        <d v="2020-12-18T18:07:59"/>
        <d v="2011-04-19T23:01:00"/>
        <d v="2020-10-13T07:34:00"/>
        <d v="2021-12-27T16:04:28"/>
        <d v="2024-11-08T20:44:00"/>
        <d v="2022-01-04T17:23:41"/>
        <d v="2019-05-31T14:59:00"/>
        <d v="2011-11-25T17:57:00"/>
        <d v="2019-12-17T15:58:00"/>
        <d v="2021-12-17T20:32:42"/>
        <d v="2020-04-29T17:35:52"/>
        <d v="2018-10-24T17:10:00"/>
        <d v="2018-02-26T16:28:00"/>
        <d v="2015-03-12T08:24:00"/>
        <d v="2019-01-23T10:46:00"/>
        <d v="2013-02-15T09:06:00"/>
        <d v="2022-01-04T04:58:28"/>
        <d v="2023-09-22T13:41:00"/>
        <d v="2019-02-21T23:11:07"/>
        <d v="2022-01-04T15:57:11"/>
        <d v="2020-10-21T17:17:00"/>
        <d v="2011-05-12T19:52:10"/>
        <d v="2014-04-15T10:54:00"/>
        <d v="2020-11-02T12:10:47"/>
        <d v="2023-10-11T13:56:00"/>
        <d v="2020-03-24T01:38:51"/>
        <d v="2019-06-05T09:09:11"/>
        <d v="2024-11-11T14:51:00"/>
        <d v="2021-12-21T15:55:47"/>
        <d v="2024-02-21T10:02:00"/>
        <d v="2022-01-04T13:46:38"/>
        <d v="2024-11-11T15:44:00"/>
        <d v="2022-01-04T06:05:49"/>
        <d v="2024-05-29T20:32:00"/>
        <d v="2021-09-22T15:42:42"/>
        <d v="2024-09-26T14:18:00"/>
        <d v="2021-12-20T11:58:13"/>
        <d v="2021-05-19T09:04:26"/>
        <d v="2013-01-25T03:08:32"/>
        <d v="2024-11-14T18:27:00"/>
        <d v="2021-12-30T12:28:31"/>
        <d v="2024-11-08T20:12:00"/>
        <d v="2021-11-29T17:02:03"/>
        <d v="2024-09-09T15:27:00"/>
        <d v="2021-12-16T20:01:57"/>
        <d v="2024-03-12T10:42:00"/>
        <d v="2021-08-03T06:42:19"/>
        <d v="2024-07-18T16:47:00"/>
        <d v="2021-08-20T09:06:39"/>
        <d v="2018-06-20T18:39:00"/>
        <d v="2018-06-20T18:39:13"/>
        <d v="2022-12-16T15:23:00"/>
        <d v="2020-11-30T09:49:10"/>
        <d v="2024-10-16T07:42:00"/>
        <d v="2022-01-04T09:59:26"/>
        <d v="2021-04-12T13:17:34"/>
        <d v="2021-05-11T03:53:44"/>
        <d v="2020-11-22T19:25:43"/>
        <d v="2021-08-09T11:58:30"/>
        <d v="2024-11-11T15:04:00"/>
        <d v="2021-12-24T08:20:46"/>
        <d v="2024-04-11T13:13:00"/>
        <d v="2024-11-08T06:25:00"/>
        <d v="2022-01-04T08:39:27"/>
        <d v="2013-01-02T10:19:00"/>
        <d v="2021-03-23T08:03:45"/>
        <d v="2020-05-29T04:13:54"/>
        <d v="2020-07-23T14:22:22"/>
        <d v="2022-01-05T08:16:44"/>
        <d v="2022-01-03T08:06:13"/>
        <d v="2015-09-21T02:50:01"/>
        <d v="2018-01-17T15:16:23"/>
        <d v="2022-01-05T13:35:38"/>
        <d v="2021-12-23T15:17:49"/>
        <d v="2012-09-04T08:45:00"/>
        <d v="2020-09-15T07:23:46"/>
        <d v="2023-01-04T15:36:00"/>
        <d v="2021-12-15T16:52:46"/>
        <d v="2024-11-15T11:48:00"/>
        <d v="2022-01-04T12:05:31"/>
        <d v="2021-12-17T02:18:22"/>
        <d v="2021-12-29T12:36:00"/>
        <d v="2015-03-02T11:05:00"/>
        <d v="2019-03-21T17:35:43"/>
        <d v="2022-01-04T22:58:15"/>
        <d v="2021-12-03T06:49:30"/>
        <d v="2012-07-03T11:10:00"/>
        <d v="2013-05-14T10:21:00"/>
        <d v="2024-11-11T12:36:00"/>
        <d v="2022-01-04T14:26:34"/>
        <d v="2014-04-15T16:23:00"/>
        <d v="2013-05-10T12:55:00"/>
        <d v="2019-10-10T01:39:10"/>
        <d v="2022-01-04T07:49:07"/>
        <d v="2015-03-31T20:48:00"/>
        <d v="2013-05-13T14:24:00"/>
        <d v="2024-11-13T13:12:00"/>
        <d v="2014-04-18T15:09:00"/>
        <d v="2017-01-26T13:52:00"/>
        <d v="2011-02-28T11:39:00"/>
        <d v="2021-12-15T19:37:02"/>
        <d v="2021-11-13T07:05:53"/>
        <d v="2011-02-01T09:51:00"/>
        <d v="2021-12-21T08:25:10"/>
        <d v="2022-01-04T22:39:29"/>
        <d v="2015-12-30T15:14:00"/>
        <d v="2022-01-05T10:02:27"/>
        <d v="2020-10-23T04:53:00"/>
        <d v="2022-01-04T20:45:19"/>
        <d v="2020-10-23T20:38:00"/>
        <d v="2020-07-29T18:56:30"/>
        <d v="2020-05-27T21:51:49"/>
        <d v="2011-03-11T14:15:00"/>
        <d v="2021-10-29T21:52:28"/>
        <d v="2021-03-10T02:01:35"/>
        <d v="2022-01-05T06:32:20"/>
        <d v="2021-11-05T05:22:44"/>
        <d v="2022-01-05T07:34:03"/>
        <d v="2021-09-06T06:53:54"/>
        <d v="2021-10-27T09:08:09"/>
        <d v="2021-12-31T17:37:43"/>
        <d v="2022-01-04T19:50:34"/>
        <d v="2020-10-23T00:46:00"/>
        <d v="2022-01-04T10:17:46"/>
        <d v="2020-10-23T08:03:00"/>
        <d v="2021-01-15T10:03:00"/>
        <d v="2021-09-01T04:34:54"/>
        <d v="2021-07-28T22:38:09"/>
        <d v="2020-09-25T17:02:56"/>
        <d v="2021-12-21T09:48:57"/>
        <d v="2020-01-21T13:54:00"/>
        <d v="2019-05-10T10:37:00"/>
        <d v="2021-12-30T19:52:06"/>
        <d v="2024-11-11T17:05:00"/>
        <d v="2021-12-21T07:47:58"/>
        <d v="2020-09-21T18:07:48"/>
        <d v="2020-03-05T16:00:00"/>
        <d v="2021-09-22T04:58:59"/>
        <d v="2021-12-16T10:47:58"/>
        <d v="2018-01-09T08:58:00"/>
        <d v="2016-07-14T10:57:00"/>
        <d v="2010-07-29T15:30:00"/>
        <d v="2019-07-11T15:24:00"/>
        <d v="2021-12-16T17:10:42"/>
        <d v="2022-01-05T08:35:14"/>
        <d v="2014-12-19T04:27:11"/>
        <d v="2022-01-03T17:12:02"/>
        <d v="2024-11-13T15:12:00"/>
        <d v="2022-01-04T18:32:01"/>
        <d v="2020-02-11T15:36:00"/>
        <d v="2011-06-27T18:22:00"/>
        <d v="2011-07-18T14:09:00"/>
        <d v="2014-11-06T14:42:00"/>
        <d v="2022-01-04T15:39:21"/>
        <d v="2019-04-12T19:57:00"/>
        <d v="2024-11-12T10:29:00"/>
        <d v="2019-02-21T13:58:00"/>
        <d v="2018-01-24T14:40:00"/>
        <d v="2009-12-08T11:28:00"/>
        <d v="2023-09-28T19:13:00"/>
        <d v="2021-12-29T18:33:14"/>
        <d v="2015-03-30T14:08:00"/>
        <d v="2013-01-07T17:33:00"/>
        <d v="2009-07-29T15:17:00"/>
        <d v="2012-11-30T15:45:00"/>
        <d v="2022-01-05T12:43:04"/>
        <d v="2009-09-09T13:12:00"/>
        <d v="2024-10-24T11:27:00"/>
        <d v="2022-01-04T19:13:36"/>
        <d v="2012-07-01T23:25:00"/>
        <d v="2017-03-10T14:34:00"/>
        <d v="2017-01-26T14:03:00"/>
        <d v="2022-06-23T21:27:00"/>
        <d v="2022-01-05T06:56:37"/>
        <d v="2010-09-20T15:56:00"/>
        <d v="2016-11-10T12:18:00"/>
        <d v="2019-03-14T13:02:00"/>
        <d v="2018-02-01T09:22:00"/>
        <d v="2022-01-04T07:43:35"/>
        <d v="2014-11-06T14:35:00"/>
        <d v="2015-02-03T14:13:00"/>
        <d v="2020-06-21T06:48:00"/>
        <d v="2021-12-30T15:45:22"/>
        <d v="2016-11-03T17:32:00"/>
        <d v="2014-05-22T17:35:00"/>
        <d v="2018-09-26T11:39:00"/>
        <d v="2016-02-05T21:26:08"/>
        <d v="2012-07-04T12:24:00"/>
        <d v="2021-12-21T19:44:55"/>
        <d v="2020-06-15T02:11:14"/>
        <d v="2021-09-22T01:34:11"/>
        <d v="2020-02-05T15:12:00"/>
        <d v="2012-10-14T21:31:00"/>
        <d v="2019-06-06T18:24:21"/>
        <d v="2021-12-16T04:35:23"/>
        <d v="2021-12-29T07:28:42"/>
        <d v="2016-05-20T10:30:00"/>
        <d v="2016-08-10T17:14:00"/>
        <d v="2014-10-31T11:11:00"/>
        <d v="2011-06-01T16:53:00"/>
        <d v="2017-06-09T11:13:00"/>
        <d v="2024-11-13T08:30:00"/>
        <d v="2022-01-04T10:35:03"/>
        <d v="2022-01-05T18:49:37"/>
        <d v="2021-12-16T08:08:51"/>
        <d v="2019-10-26T21:51:22"/>
        <d v="2022-01-02T01:42:26"/>
        <d v="2022-01-05T11:43:59"/>
        <d v="2021-11-09T07:36:44"/>
        <d v="2024-10-14T15:26:00"/>
        <d v="2021-09-13T22:18:08"/>
        <d v="2010-09-03T15:16:00"/>
        <d v="2021-08-03T07:48:00"/>
        <d v="2010-01-19T12:41:00"/>
        <d v="2022-01-05T15:39:43"/>
        <d v="2021-12-09T18:57:11"/>
        <d v="2018-05-08T11:15:35"/>
        <d v="2018-04-25T09:44:00"/>
        <d v="2018-06-15T14:45:00"/>
        <d v="2021-02-09T16:57:00"/>
        <d v="2018-03-12T15:29:00"/>
        <d v="2014-09-17T09:48:00"/>
        <d v="2013-04-25T20:59:00"/>
        <d v="2020-05-10T17:51:57"/>
        <d v="2022-01-05T02:40:25"/>
        <d v="2021-12-14T00:17:13"/>
        <d v="2021-09-08T03:13:19"/>
        <d v="2021-09-06T02:00:34"/>
        <d v="2021-12-21T19:43:11"/>
        <d v="2024-10-12T01:04:00"/>
        <d v="2019-06-21T10:27:58"/>
        <d v="2021-11-04T16:10:48"/>
        <d v="2018-02-02T12:00:15"/>
        <d v="2018-05-06T15:26:49"/>
        <d v="2022-01-04T16:08:11"/>
        <d v="2018-03-02T09:28:18"/>
        <d v="2021-04-02T13:54:58"/>
        <d v="2021-02-23T15:04:57"/>
        <d v="2021-03-12T13:40:18"/>
        <d v="2021-12-23T14:13:18"/>
        <d v="2021-11-16T19:56:10"/>
        <d v="2021-12-21T07:28:05"/>
        <d v="2017-11-08T15:03:18"/>
        <d v="2014-08-28T21:10:00"/>
        <d v="2018-02-13T09:39:42"/>
        <d v="2022-01-05T08:00:38"/>
        <d v="2016-09-07T09:45:00"/>
        <d v="2020-04-20T16:46:38"/>
        <d v="2022-01-04T16:49:33"/>
        <d v="2020-04-07T21:35:15"/>
        <d v="2021-12-09T10:29:13"/>
        <d v="2021-11-30T01:36:22"/>
        <d v="2022-01-05T02:56:55"/>
        <d v="2021-12-17T07:13:05"/>
        <d v="2024-11-11T14:36:00"/>
        <d v="2021-12-24T00:17:35"/>
        <d v="2021-01-25T21:50:27"/>
        <d v="2022-01-04T10:52:12"/>
        <d v="2022-01-05T07:45:38"/>
        <d v="2011-08-11T16:28:00"/>
        <d v="2021-01-25T23:18:41"/>
        <d v="2024-10-17T08:46:00"/>
        <d v="2021-12-15T01:26:09"/>
        <d v="2021-12-29T12:30:20"/>
        <d v="2021-01-26T12:55:41"/>
        <d v="2020-10-22T11:15:00"/>
        <d v="2021-04-02T12:39:38"/>
        <d v="2021-05-14T08:19:40"/>
        <d v="2012-12-11T01:58:00"/>
        <d v="2021-12-26T13:29:53"/>
        <d v="2015-12-25T11:49:21"/>
        <d v="2021-12-18T18:56:56"/>
        <d v="2021-12-15T07:35:27"/>
        <d v="2021-12-22T21:34:04"/>
        <d v="2021-12-23T06:06:38"/>
        <d v="2020-10-19T16:53:00"/>
        <d v="2021-05-12T08:50:43"/>
        <d v="2021-01-11T04:03:11"/>
        <d v="2017-06-21T14:26:00"/>
        <d v="2012-09-26T10:00:20"/>
        <d v="2014-01-28T14:26:00"/>
        <d v="2024-11-12T11:38:00"/>
        <d v="2024-03-19T14:33:00"/>
        <d v="2024-08-21T08:51:00"/>
        <d v="2024-09-18T18:00:00"/>
        <d v="2024-01-15T09:32:00"/>
        <d v="2021-12-15T17:30:17"/>
        <d v="2017-02-01T14:17:00"/>
        <d v="2022-01-05T01:21:31"/>
        <d v="2022-01-04T13:35:24"/>
        <d v="2024-11-13T05:33:00"/>
        <d v="2019-08-13T08:55:35"/>
        <d v="2021-12-02T02:25:15"/>
        <d v="2021-12-13T23:03:10"/>
        <d v="2021-04-29T16:24:18"/>
        <d v="2022-01-05T16:27:47"/>
        <d v="2021-12-20T16:58:04"/>
        <d v="2021-12-17T20:39:46"/>
        <d v="2022-01-05T18:02:22"/>
        <d v="2021-08-22T21:26:08"/>
        <d v="2021-12-20T21:00:09"/>
        <d v="2020-01-30T11:07:16"/>
        <d v="2021-02-08T11:24:05"/>
        <d v="2021-06-04T22:11:10"/>
        <d v="2021-12-10T06:15:15"/>
        <d v="2022-01-02T15:25:39"/>
        <d v="2021-12-13T23:07:48"/>
        <d v="2020-07-02T14:02:59"/>
        <d v="2010-10-25T02:26:30"/>
        <d v="2021-12-15T14:12:43"/>
        <d v="2024-10-30T11:27:00"/>
        <d v="2021-04-22T15:52:57"/>
        <d v="2024-11-12T10:36:00"/>
        <d v="2017-01-31T19:53:58"/>
        <d v="2010-05-27T22:23:16"/>
        <d v="2021-11-24T22:00:31"/>
        <d v="2024-07-11T15:14:00"/>
        <d v="2024-11-13T04:47:00"/>
        <d v="2022-01-04T14:45:25"/>
        <d v="2022-01-04T15:44:37"/>
        <d v="2022-01-03T16:42:34"/>
        <d v="2021-12-21T14:52:41"/>
        <d v="2022-01-04T15:57:18"/>
        <d v="2021-11-28T20:40:14"/>
        <d v="2021-10-15T12:16:15"/>
        <d v="2021-08-08T19:46:52"/>
        <d v="2020-07-05T17:21:00"/>
        <d v="2022-01-04T08:08:18"/>
        <d v="2021-07-20T17:53:49"/>
        <d v="2021-11-25T14:23:12"/>
        <d v="2021-12-26T21:52:10"/>
        <d v="2021-09-05T13:12:39"/>
        <d v="2020-06-19T15:28:21"/>
        <d v="2021-10-07T11:12:26"/>
        <d v="2021-10-07T11:12:00"/>
        <d v="2021-10-15T11:02:48"/>
        <d v="2022-01-01T17:00:45"/>
        <d v="2019-05-09T17:07:30"/>
        <d v="2021-12-30T14:15:25"/>
        <d v="2021-12-27T13:42:29"/>
        <d v="2022-01-04T18:02:14"/>
        <d v="2017-09-19T22:30:10"/>
        <d v="2021-10-15T10:59:36"/>
        <d v="2016-03-08T06:41:09"/>
        <d v="2021-07-02T19:56:47"/>
        <d v="2024-09-16T10:49:00"/>
        <d v="2020-12-22T13:54:55"/>
        <d v="2021-12-23T14:18:41"/>
        <d v="2022-01-04T15:43:58"/>
        <d v="2021-12-22T09:18:11"/>
        <d v="2022-01-04T10:29:51"/>
        <d v="2021-08-21T17:00:05"/>
        <d v="2024-11-12T09:53:00"/>
        <d v="2021-09-22T14:27:40"/>
        <d v="2021-11-18T16:05:19"/>
        <d v="2024-11-11T16:16:00"/>
        <d v="2020-08-28T02:45:00"/>
        <d v="2024-11-07T20:04:00"/>
        <d v="2022-01-04T15:30:39"/>
        <d v="2012-01-31T16:39:09"/>
        <d v="2020-11-24T08:19:01"/>
        <d v="2021-10-28T20:45:56"/>
        <d v="2022-01-05T17:30:05"/>
        <d v="2022-01-04T22:56:12"/>
        <d v="2021-08-06T12:13:03"/>
        <d v="2020-07-14T11:44:00"/>
        <d v="2021-01-26T10:21:35"/>
        <d v="2021-12-17T14:01:04"/>
        <d v="2018-05-09T12:35:13"/>
        <d v="2016-04-08T20:30:30"/>
        <d v="2019-09-20T07:14:49"/>
        <d v="2019-05-08T13:55:00"/>
        <d v="2021-12-20T09:21:58"/>
        <d v="2024-11-11T20:15:00"/>
        <d v="2021-09-10T10:26:17"/>
        <d v="2022-01-01T13:34:48"/>
        <d v="2022-01-05T17:19:43"/>
        <d v="2021-12-01T14:08:01"/>
        <d v="2024-11-12T09:24:00"/>
        <d v="2022-01-04T19:51:48"/>
        <d v="2021-11-26T12:28:38"/>
        <d v="2022-01-04T12:19:07"/>
        <d v="2024-11-12T14:33:00"/>
        <d v="2020-10-20T19:08:00"/>
        <d v="2014-06-27T04:04:26"/>
        <d v="2024-11-08T21:56:00"/>
        <d v="2022-01-05T18:03:06"/>
        <d v="2021-11-29T18:43:25"/>
        <d v="2021-12-29T08:04:15"/>
        <d v="2021-11-25T09:17:15"/>
        <d v="2022-01-04T16:00:15"/>
        <d v="2022-01-04T13:43:44"/>
        <d v="2024-11-08T23:11:00"/>
        <d v="2014-12-11T02:23:58"/>
        <d v="2021-12-23T21:44:07"/>
        <d v="2022-01-04T18:04:04"/>
        <d v="2019-01-31T14:21:00"/>
        <d v="2024-11-12T12:31:00"/>
        <d v="2022-01-05T16:19:25"/>
        <d v="2021-06-02T00:27:33"/>
        <d v="2021-12-13T16:07:47"/>
        <d v="2024-11-08T01:32:00"/>
        <d v="2024-11-11T16:58:00"/>
        <d v="2018-04-18T09:28:32"/>
        <d v="2024-11-12T13:17:00"/>
        <d v="2024-11-12T13:47:00"/>
        <d v="2024-11-05T19:54:00"/>
        <d v="2022-01-04T10:50:19"/>
        <d v="2024-11-13T06:26:00"/>
        <d v="2024-11-11T18:01:00"/>
        <d v="2022-01-04T16:52:21"/>
        <d v="2022-01-04T10:21:04"/>
        <d v="2024-11-06T19:06:00"/>
        <d v="2024-11-12T22:25:00"/>
        <d v="2021-01-05T10:50:39"/>
        <d v="2022-01-04T17:08:45"/>
        <d v="2024-11-07T14:15:00"/>
        <d v="2020-01-13T17:23:18"/>
        <d v="2018-10-02T11:30:44"/>
        <d v="2021-12-22T18:05:18"/>
        <d v="2024-09-10T01:58:00"/>
        <d v="2016-05-11T23:16:19"/>
        <d v="2022-01-05T08:49:47"/>
        <d v="2021-12-31T16:51:41"/>
        <d v="2009-01-19T09:52:40"/>
        <d v="2024-10-25T16:29:00"/>
        <d v="2021-12-30T08:47:06"/>
        <d v="2011-12-09T06:53:53"/>
        <d v="2022-01-03T22:06:48"/>
        <d v="2018-01-11T12:44:56"/>
        <d v="2021-12-23T17:13:28"/>
        <d v="2015-10-06T14:07:11"/>
        <d v="2021-10-09T14:08:30"/>
        <d v="2021-12-15T19:11:11"/>
        <d v="2024-09-24T07:32:00"/>
        <d v="2024-09-17T15:39:00"/>
        <d v="2021-11-13T08:57:54"/>
        <d v="2021-05-20T19:57:04"/>
        <d v="2022-01-04T10:23:59"/>
        <d v="2024-11-06T16:42:00"/>
        <d v="2021-12-23T15:53:07"/>
        <d v="2021-12-08T01:59:40"/>
        <d v="2021-12-27T21:58:17"/>
        <d v="2021-08-11T19:58:57"/>
        <d v="2024-11-07T18:43:00"/>
        <d v="2024-11-11T18:21:00"/>
        <d v="2022-01-05T18:13:41"/>
        <d v="2016-08-11T23:54:02"/>
        <d v="2021-12-21T10:15:49"/>
        <d v="2024-04-24T10:54:00"/>
        <d v="2021-12-23T15:37:38"/>
        <d v="2024-11-13T15:31:00"/>
        <d v="2021-12-16T19:01:15"/>
        <d v="2011-06-16T13:32:22"/>
        <d v="2021-09-01T10:24:13"/>
        <d v="2024-04-15T09:03:00"/>
        <d v="2022-01-04T10:44:05"/>
        <d v="2024-11-13T09:54:00"/>
        <d v="2024-11-15T15:58:00"/>
        <d v="2024-11-13T17:15:00"/>
        <d v="2022-01-03T15:55:23"/>
        <d v="2021-12-24T14:54:03"/>
        <d v="2022-01-04T11:45:47"/>
        <d v="2021-12-20T10:54:14"/>
        <d v="2024-11-12T16:38:00"/>
        <d v="2024-11-07T14:24:00"/>
        <d v="2021-12-13T13:29:15"/>
        <d v="2019-12-30T10:27:00"/>
        <d v="2022-01-04T09:01:34"/>
        <d v="2015-01-01T01:04:11"/>
        <d v="2022-01-03T13:38:25"/>
        <d v="2024-05-09T11:43:00"/>
        <d v="2022-01-04T17:23:10"/>
        <d v="2022-01-05T16:25:38"/>
        <d v="2012-11-03T18:18:15"/>
        <d v="2022-01-04T15:32:23"/>
        <d v="2022-01-04T15:57:14"/>
        <d v="2021-11-13T06:33:17"/>
        <d v="2020-10-14T19:30:40"/>
        <d v="2016-11-15T21:16:33"/>
        <d v="2021-10-08T08:02:59"/>
        <d v="2016-10-07T03:17:35"/>
        <d v="2022-01-04T16:35:31"/>
        <d v="2024-08-23T08:20:00"/>
        <d v="2020-11-24T02:16:47"/>
        <d v="2022-01-03T15:39:05"/>
        <d v="2015-06-02T04:22:12"/>
        <d v="2020-06-02T00:55:55"/>
        <d v="2022-09-30T06:19:00"/>
        <d v="2021-12-23T06:21:26"/>
        <d v="2021-12-17T09:43:56"/>
        <d v="2022-01-04T20:29:26"/>
        <d v="2015-06-02T04:22:11"/>
        <d v="2003-06-29T22:10:00"/>
        <d v="2022-01-04T05:47:23"/>
        <d v="2022-01-04T18:29:00"/>
        <d v="2018-09-30T01:46:01"/>
        <d v="2021-12-01T13:34:34"/>
        <d v="2017-04-20T23:27:51"/>
        <d v="2020-05-12T21:43:43"/>
        <d v="2019-07-22T07:26:06"/>
        <d v="2024-11-14T11:47:00"/>
        <d v="2022-01-04T18:14:32"/>
        <d v="2021-09-09T03:21:19"/>
        <d v="2022-01-04T08:30:19"/>
        <d v="2013-08-28T23:26:55"/>
        <d v="2021-12-17T19:48:42"/>
        <d v="2024-11-13T16:19:00"/>
        <d v="2024-11-14T11:00:00"/>
        <d v="2020-08-20T20:13:20"/>
        <d v="2021-12-12T03:10:11"/>
        <d v="2022-01-04T17:36:10"/>
        <d v="2022-01-04T12:00:16"/>
        <d v="2013-05-10T11:55:00"/>
        <d v="2021-12-30T08:24:41"/>
        <d v="2024-11-14T02:17:00"/>
        <d v="2022-01-04T12:46:12"/>
        <d v="2021-03-04T04:56:01"/>
        <d v="2021-12-09T09:00:40"/>
        <d v="2021-11-03T14:07:31"/>
        <d v="2021-12-20T16:44:20"/>
        <d v="2022-01-04T08:32:54"/>
        <d v="2021-12-10T15:20:33"/>
        <d v="2022-01-04T17:02:39"/>
        <d v="2022-01-04T15:32:16"/>
        <d v="2022-01-03T15:42:46"/>
        <d v="2021-12-15T09:09:07"/>
        <d v="2021-12-20T19:32:24"/>
        <d v="2017-01-27T16:12:04"/>
        <d v="2022-01-04T14:10:43"/>
        <d v="2021-10-26T05:11:30"/>
        <d v="2022-01-04T15:02:49"/>
        <d v="2021-08-23T15:45:50"/>
        <d v="2021-05-12T20:56:38"/>
        <d v="2022-01-04T08:51:51"/>
        <d v="2015-07-21T09:11:38"/>
        <d v="2024-11-27T14:45:00"/>
        <d v="2022-01-04T16:48:52"/>
        <d v="2018-06-05T20:05:19"/>
        <d v="2014-06-05T12:01:00"/>
        <d v="2021-09-27T02:48:46"/>
        <d v="2021-09-24T12:00:46"/>
        <d v="2014-01-08T15:20:54"/>
        <d v="2022-01-05T07:16:50"/>
        <d v="2021-12-30T14:27:56"/>
        <d v="2024-09-20T07:57:00"/>
        <d v="2021-12-30T12:11:25"/>
        <d v="2015-02-12T18:15:12"/>
        <d v="2019-03-01T02:34:03"/>
        <d v="2024-11-08T14:29:00"/>
        <d v="2022-01-05T04:29:23"/>
        <d v="2021-05-11T00:54:05"/>
        <d v="2021-01-28T06:11:50"/>
        <d v="2021-08-23T16:37:43"/>
        <d v="2024-10-21T18:21:00"/>
        <d v="2021-01-08T06:41:40"/>
        <d v="2023-07-07T16:48:00"/>
        <d v="2019-04-08T18:05:00"/>
        <d v="2009-06-02T22:00:38"/>
        <d v="2021-04-14T10:14:13"/>
        <d v="2024-11-13T19:56:00"/>
        <d v="2021-12-30T10:28:29"/>
        <d v="2022-01-04T19:19:27"/>
        <d v="2024-11-13T17:13:00"/>
        <d v="2024-11-07T12:42:00"/>
        <d v="2023-07-20T14:17:00"/>
        <d v="2021-08-27T05:34:08"/>
        <d v="2021-08-27T05:34:00"/>
        <d v="2020-02-20T10:44:57"/>
        <d v="2024-11-08T21:34:00"/>
        <d v="2021-06-22T21:08:39"/>
        <d v="2024-11-08T16:31:00"/>
        <d v="2022-01-04T19:24:13"/>
        <d v="2021-12-16T17:47:53"/>
        <d v="2024-06-19T06:34:00"/>
        <d v="2024-11-15T15:56:00"/>
        <d v="2024-11-04T21:03:00"/>
        <d v="2024-11-14T13:58:00"/>
        <d v="2024-11-15T16:51:00"/>
        <d v="2024-11-13T12:25:00"/>
        <d v="2021-08-16T17:31:36"/>
        <d v="2024-10-21T10:01:00"/>
        <d v="2021-12-17T14:59:18"/>
        <d v="2022-01-04T10:07:06"/>
        <d v="2021-12-06T11:17:35"/>
        <d v="2024-10-23T08:18:00"/>
        <d v="2021-02-28T16:47:11"/>
        <d v="2015-12-22T07:21:48"/>
        <d v="2019-08-20T10:16:04"/>
        <d v="2021-10-01T18:33:27"/>
        <d v="2018-03-20T07:26:41"/>
        <d v="2021-12-24T22:28:03"/>
        <d v="2021-09-20T07:42:32"/>
        <d v="2012-08-10T00:06:06"/>
        <d v="2022-01-04T08:35:53"/>
        <d v="2022-01-04T15:38:24"/>
        <d v="2024-11-08T16:44:00"/>
        <d v="2021-12-20T15:34:55"/>
        <d v="2004-11-13T02:21:16"/>
        <d v="2021-12-21T18:59:19"/>
        <d v="2021-03-17T12:09:51"/>
        <d v="2014-07-07T13:48:00"/>
        <d v="2020-05-28T14:23:19"/>
        <d v="2021-07-06T22:40:13"/>
        <d v="2022-01-05T20:17:21"/>
        <d v="2021-11-22T17:42:50"/>
        <d v="2021-02-19T13:41:33"/>
        <d v="2021-12-14T22:49:20"/>
        <d v="2021-08-19T12:33:58"/>
        <d v="2017-04-27T13:16:13"/>
        <d v="2013-01-15T09:55:46"/>
        <d v="2021-12-21T16:25:46"/>
        <d v="2024-11-14T19:33:00"/>
        <d v="2021-11-24T14:17:12"/>
        <d v="2024-08-02T20:19:00"/>
        <d v="2024-04-28T01:56:00"/>
        <d v="2021-11-08T00:39:20"/>
        <d v="2020-12-15T18:43:59"/>
        <d v="2022-01-04T09:34:49"/>
        <d v="2021-10-07T20:41:00"/>
        <d v="2022-01-03T20:28:06"/>
        <d v="2021-08-30T10:24:11"/>
        <d v="2021-07-27T17:08:33"/>
        <d v="2020-12-14T09:06:43"/>
        <d v="2021-12-17T01:17:05"/>
        <d v="2024-11-12T20:33:00"/>
        <d v="2021-12-27T14:06:56"/>
        <d v="2024-11-14T18:07:00"/>
        <d v="2016-03-21T18:25:42"/>
        <d v="2024-11-13T15:40:00"/>
        <d v="2014-12-04T00:03:23"/>
        <d v="2021-05-13T09:32:01"/>
        <d v="2021-05-13T09:32:00"/>
        <d v="2013-01-24T15:32:44"/>
        <d v="2021-12-17T09:56:43"/>
        <d v="2021-11-25T00:00:37"/>
        <d v="2021-01-20T02:50:23"/>
        <d v="2020-05-27T08:23:34"/>
        <d v="2021-07-07T07:19:01"/>
        <d v="2022-01-04T13:59:54"/>
        <d v="2020-10-21T21:45:00"/>
        <d v="2016-02-05T21:34:07"/>
        <d v="2013-05-30T00:10:28"/>
        <d v="2017-03-16T20:49:14"/>
        <d v="2015-08-20T22:42:35"/>
        <d v="2010-02-07T13:02:07"/>
        <d v="2021-09-23T07:44:35"/>
        <d v="2009-04-18T16:13:47"/>
        <d v="2019-02-15T09:34:58"/>
        <d v="2015-07-22T09:02:53"/>
        <d v="2021-11-04T11:11:01"/>
        <d v="2018-10-24T22:53:54"/>
        <d v="2021-05-25T14:08:04"/>
        <d v="2024-11-06T15:13:00"/>
        <d v="2021-12-23T06:47:38"/>
        <d v="2024-11-06T12:18:00"/>
        <d v="2021-12-03T08:44:52"/>
        <d v="2017-03-11T12:45:07"/>
        <d v="2021-12-10T10:23:47"/>
        <d v="2010-08-02T06:15:12"/>
        <d v="2015-01-08T20:12:31"/>
        <d v="2024-11-15T03:30:00"/>
        <d v="2012-11-28T07:47:54"/>
        <d v="2010-06-21T23:39:33"/>
        <d v="2018-06-01T09:01:40"/>
        <d v="2022-01-05T13:04:22"/>
        <d v="2021-12-30T17:10:06"/>
        <d v="2020-02-28T21:08:47"/>
        <d v="2021-04-26T07:57:51"/>
        <d v="2009-10-22T16:24:41"/>
        <d v="2013-12-10T18:57:28"/>
        <d v="2018-07-19T10:19:59"/>
        <d v="2012-04-16T11:22:36"/>
        <d v="2021-02-16T09:48:16"/>
        <d v="2024-11-05T07:39:00"/>
        <d v="2012-01-12T18:46:01"/>
        <d v="2007-05-03T05:23:52"/>
        <d v="2018-09-17T21:24:47"/>
        <d v="2018-09-01T18:07:45"/>
        <d v="2018-09-01T13:08:22"/>
        <d v="2017-11-28T11:32:55"/>
        <d v="2022-01-05T10:40:47"/>
        <d v="2021-10-25T02:13:22"/>
        <d v="2021-12-14T11:39:37"/>
        <d v="2022-01-05T15:30:54"/>
        <d v="2013-09-10T20:59:28"/>
        <d v="2021-12-13T05:04:16"/>
        <d v="2024-11-13T19:42:00"/>
        <d v="2022-01-04T16:42:35"/>
        <d v="2020-11-26T08:14:31"/>
        <d v="2019-01-09T16:12:47"/>
        <d v="2020-02-24T18:13:05"/>
        <d v="2021-11-24T15:05:19"/>
        <d v="2021-07-05T17:41:34"/>
        <d v="2022-01-04T04:34:57"/>
        <d v="2022-01-04T09:13:21"/>
        <d v="2023-05-30T10:04:00"/>
        <d v="2024-11-13T18:01:00"/>
        <d v="2022-01-04T09:42:56"/>
        <d v="2024-11-14T11:16:00"/>
        <d v="2022-01-03T16:37:03"/>
        <d v="2024-08-21T16:32:00"/>
        <d v="2019-04-14T02:57:53"/>
        <d v="2021-12-20T22:25:46"/>
        <d v="2013-06-13T05:35:01"/>
        <d v="2019-09-25T01:28:58"/>
        <d v="2021-05-24T20:22:14"/>
        <d v="2020-09-23T07:22:00"/>
        <d v="2011-08-21T16:59:58"/>
        <d v="2024-11-13T11:01:00"/>
        <d v="2021-12-22T15:16:51"/>
        <d v="2021-05-21T12:23:44"/>
        <d v="2022-01-04T22:07:24"/>
        <d v="2018-08-27T11:46:48"/>
        <d v="2016-10-27T08:54:57"/>
        <d v="2022-01-05T08:33:47"/>
        <d v="2020-11-11T20:03:35"/>
        <d v="2021-05-04T01:07:40"/>
        <d v="2017-04-10T12:13:02"/>
        <d v="2022-01-04T04:13:13"/>
        <d v="2022-01-02T13:39:28"/>
        <d v="2018-07-17T06:44:53"/>
        <d v="2022-01-04T06:57:53"/>
        <d v="2024-11-14T19:18:00"/>
        <d v="2021-12-22T17:42:16"/>
        <d v="2021-12-27T19:25:25"/>
        <d v="2021-09-28T14:57:46"/>
        <d v="2020-09-18T09:31:55"/>
        <d v="2021-12-15T06:10:12"/>
        <d v="2023-12-08T03:12:00"/>
        <d v="2021-02-05T18:43:18"/>
        <d v="2021-12-27T15:36:27"/>
        <d v="2021-12-31T19:17:11"/>
        <d v="2018-01-04T12:37:00"/>
        <d v="2024-05-29T23:28:00"/>
        <d v="2021-03-18T13:31:11"/>
        <d v="2020-11-29T15:26:55"/>
        <d v="2021-12-12T02:25:41"/>
        <d v="2012-01-12T21:33:24"/>
        <d v="2020-01-27T06:53:50"/>
        <d v="2017-08-28T16:03:07"/>
        <d v="2021-05-25T10:31:35"/>
        <d v="2021-10-29T13:13:49"/>
        <d v="2023-07-17T19:37:00"/>
        <d v="2020-09-17T08:12:56"/>
        <d v="2020-09-17T08:12:00"/>
        <d v="2021-03-10T11:31:33"/>
        <d v="2020-10-07T11:59:31"/>
        <d v="2021-02-08T10:55:48"/>
        <d v="2021-12-21T17:54:37"/>
        <d v="2021-09-29T08:08:12"/>
        <d v="2024-11-06T06:09:00"/>
        <d v="2021-09-07T20:41:29"/>
        <d v="2022-01-04T18:03:07"/>
        <d v="2020-10-08T04:12:59"/>
        <d v="2024-11-14T11:09:00"/>
        <d v="2022-01-03T08:42:57"/>
        <d v="2022-01-04T16:01:30"/>
        <d v="2020-10-01T10:26:00"/>
        <d v="2019-07-09T05:01:50"/>
        <d v="2022-01-05T12:50:18"/>
        <d v="2019-04-26T21:18:11"/>
        <d v="2018-09-06T13:30:18"/>
        <d v="2020-10-23T10:17:00"/>
        <d v="2022-01-04T21:54:23"/>
        <d v="2020-10-21T15:05:00"/>
        <d v="2021-09-15T06:14:51"/>
        <d v="2021-12-16T17:07:49"/>
        <d v="2021-09-15T09:53:10"/>
        <d v="2022-01-05T15:41:23"/>
        <d v="2021-12-30T08:27:47"/>
        <d v="2021-06-14T04:17:57"/>
        <d v="2021-11-25T11:59:17"/>
        <d v="2006-10-08T21:09:01"/>
        <d v="2024-11-08T12:14:00"/>
        <d v="2021-12-21T16:29:46"/>
        <d v="2020-12-15T08:06:56"/>
        <d v="2021-05-14T17:30:56"/>
        <d v="2013-10-01T15:18:51"/>
        <d v="2021-10-18T06:36:23"/>
        <d v="2021-02-11T03:27:19"/>
        <d v="2024-11-11T14:18:00"/>
        <d v="2017-01-06T16:53:04"/>
        <d v="2021-07-12T04:58:49"/>
        <d v="2015-01-15T03:56:51"/>
        <d v="2020-03-18T12:59:01"/>
        <d v="2020-01-21T20:02:55"/>
        <d v="2020-02-11T15:35:10"/>
        <d v="2012-12-07T05:45:16"/>
        <d v="2020-03-06T11:03:00"/>
        <d v="2022-01-03T14:50:10"/>
        <d v="2024-11-05T23:44:00"/>
        <d v="2021-12-30T06:46:08"/>
        <d v="2022-01-05T14:00:34"/>
        <d v="2021-06-16T19:52:26"/>
        <d v="2021-10-11T09:55:39"/>
        <d v="2019-01-29T22:53:00"/>
        <d v="2019-05-31T07:13:00"/>
        <d v="2024-11-12T10:19:00"/>
        <d v="2021-12-14T18:03:34"/>
        <d v="2018-10-18T10:18:00"/>
        <d v="2021-08-09T12:16:50"/>
        <d v="2019-07-01T06:59:41"/>
        <d v="2021-09-14T14:38:00"/>
        <d v="2021-12-25T20:21:58"/>
        <d v="2021-12-23T03:49:11"/>
        <d v="2021-12-27T21:28:45"/>
        <d v="2021-09-22T01:34:21"/>
        <d v="2024-11-14T17:52:00"/>
        <d v="2013-07-16T00:22:00"/>
        <d v="2021-12-21T13:52:09"/>
        <d v="2021-02-05T19:26:01"/>
        <d v="2020-01-02T11:15:18"/>
        <d v="2018-05-24T17:00:00"/>
        <d v="2022-08-04T15:03:00"/>
        <d v="2021-12-26T17:54:59"/>
        <d v="2017-07-26T09:29:46"/>
        <d v="2021-10-19T00:07:47"/>
        <d v="2022-01-04T14:22:53"/>
        <d v="2021-12-19T17:49:03"/>
        <d v="2021-04-19T15:44:52"/>
        <d v="2021-12-07T09:12:40"/>
        <d v="2024-10-22T21:54:00"/>
        <d v="2022-01-04T11:01:59"/>
        <d v="2024-11-11T12:37:00"/>
        <d v="2021-12-21T01:20:26"/>
        <d v="2024-11-14T14:41:00"/>
        <d v="2021-12-22T08:57:41"/>
        <d v="2024-09-13T16:36:00"/>
        <d v="2021-12-02T15:46:43"/>
        <d v="2023-11-02T12:59:00"/>
        <d v="2024-11-14T10:52:00"/>
        <d v="2022-01-04T17:47:45"/>
        <d v="2021-01-04T12:53:11"/>
        <d v="2024-04-17T10:50:00"/>
        <d v="2017-08-23T12:06:54"/>
        <d v="2024-11-15T10:39:00"/>
        <d v="2022-01-04T17:24:08"/>
        <d v="2024-11-14T14:33:00"/>
        <d v="2021-11-29T19:11:59"/>
        <d v="2021-10-05T15:51:48"/>
        <d v="2024-03-12T10:57:00"/>
        <d v="2021-12-15T13:30:37"/>
        <d v="2021-07-20T15:45:27"/>
        <d v="2024-02-26T09:30:00"/>
        <d v="2021-11-30T13:09:36"/>
        <d v="2024-10-24T10:59:00"/>
        <d v="2021-12-09T23:40:40"/>
        <d v="2015-03-13T21:41:38"/>
        <d v="2021-12-30T10:59:39"/>
        <d v="2021-12-14T19:43:00"/>
        <d v="2024-11-12T19:41:00"/>
        <d v="2022-01-03T15:28:44"/>
        <d v="2024-09-17T13:03:00"/>
        <d v="2021-12-24T11:27:58"/>
        <d v="2024-09-12T15:45:00"/>
        <d v="2016-11-08T13:30:21"/>
        <d v="2021-06-08T21:03:24"/>
        <d v="2018-04-05T12:44:10"/>
        <d v="2021-06-07T08:56:16"/>
        <d v="2024-11-13T17:37:00"/>
        <d v="2021-12-14T13:51:05"/>
        <d v="2016-02-26T13:01:49"/>
        <d v="2010-06-11T12:16:08"/>
        <d v="2009-04-17T15:35:21"/>
        <d v="2021-11-18T09:08:53"/>
        <d v="2022-01-04T04:53:13"/>
        <d v="2021-12-06T15:29:46"/>
        <d v="2024-11-08T15:07:00"/>
        <d v="2021-12-30T12:32:57"/>
        <d v="2016-02-18T11:25:00"/>
        <d v="2021-11-29T10:00:17"/>
        <d v="2016-11-10T08:37:10"/>
        <d v="2008-05-01T15:51:12"/>
        <d v="2021-10-20T06:38:46"/>
        <d v="2018-11-16T15:57:31"/>
        <d v="2017-03-21T16:55:00"/>
        <d v="2018-11-16T15:57:00"/>
        <d v="2021-12-20T19:17:45"/>
        <d v="2021-12-27T12:39:06"/>
        <d v="2021-02-16T01:14:10"/>
        <d v="2021-12-23T14:31:15"/>
        <d v="2022-01-02T21:54:27"/>
        <d v="2021-02-16T10:54:35"/>
        <d v="2013-09-01T23:23:51"/>
        <d v="2021-05-04T15:25:28"/>
        <d v="2021-12-10T16:24:43"/>
        <d v="2024-10-30T20:19:00"/>
        <d v="2014-04-11T03:48:28"/>
        <d v="2019-06-17T11:29:00"/>
        <d v="2019-12-26T23:19:20"/>
        <d v="2022-01-05T14:13:13"/>
        <d v="2022-01-01T23:21:30"/>
        <d v="2022-01-05T10:38:40"/>
        <d v="2020-04-30T14:37:00"/>
        <d v="2022-01-05T02:02:36"/>
        <d v="2020-12-03T20:57:03"/>
        <d v="2022-01-03T14:50:04"/>
      </sharedItems>
      <fieldGroup par="33"/>
    </cacheField>
    <cacheField name="Total PBIs (PBIs)" numFmtId="0">
      <sharedItems containsMixedTypes="1" containsNumber="1" containsInteger="1" minValue="30" maxValue="213845" count="1046">
        <n v="5897"/>
        <s v=" "/>
        <n v="883"/>
        <n v="445"/>
        <n v="1744"/>
        <n v="1697"/>
        <n v="870"/>
        <n v="1110"/>
        <n v="9106"/>
        <n v="310"/>
        <n v="30"/>
        <n v="311"/>
        <n v="1534"/>
        <n v="226"/>
        <n v="1273"/>
        <n v="75"/>
        <n v="527"/>
        <n v="629"/>
        <n v="4165"/>
        <n v="500"/>
        <n v="121"/>
        <n v="1930"/>
        <n v="645"/>
        <n v="8200"/>
        <n v="114"/>
        <n v="678"/>
        <n v="37"/>
        <n v="176"/>
        <n v="152"/>
        <n v="7765"/>
        <n v="7764"/>
        <n v="483"/>
        <n v="481"/>
        <n v="2502"/>
        <n v="2485"/>
        <n v="251"/>
        <n v="246"/>
        <n v="1306"/>
        <n v="185"/>
        <n v="56"/>
        <n v="72"/>
        <n v="756"/>
        <n v="50"/>
        <n v="44"/>
        <n v="132"/>
        <n v="493"/>
        <n v="2781"/>
        <n v="6623"/>
        <n v="259"/>
        <n v="892"/>
        <n v="1512"/>
        <n v="55"/>
        <n v="64"/>
        <n v="24593"/>
        <n v="4106"/>
        <n v="1448"/>
        <n v="7461"/>
        <n v="640"/>
        <n v="812"/>
        <n v="725"/>
        <n v="615"/>
        <n v="817"/>
        <n v="76"/>
        <n v="69"/>
        <n v="165"/>
        <n v="482"/>
        <n v="666"/>
        <n v="88"/>
        <n v="80"/>
        <n v="695"/>
        <n v="1940"/>
        <n v="335"/>
        <n v="438"/>
        <n v="682"/>
        <n v="1197"/>
        <n v="1196"/>
        <n v="36"/>
        <n v="1117"/>
        <n v="401"/>
        <n v="51"/>
        <n v="292"/>
        <n v="260"/>
        <n v="742"/>
        <n v="974"/>
        <n v="8125"/>
        <n v="208"/>
        <n v="579"/>
        <n v="411"/>
        <n v="2039"/>
        <n v="41"/>
        <n v="2140"/>
        <n v="2119"/>
        <n v="14342"/>
        <n v="3498"/>
        <n v="1284"/>
        <n v="5481"/>
        <n v="5086"/>
        <n v="116"/>
        <n v="2982"/>
        <n v="45"/>
        <n v="4124"/>
        <n v="174"/>
        <n v="94"/>
        <n v="528"/>
        <n v="103"/>
        <n v="1289"/>
        <n v="3984"/>
        <n v="1899"/>
        <n v="404"/>
        <n v="1376"/>
        <n v="2040"/>
        <n v="3218"/>
        <n v="1245"/>
        <n v="243"/>
        <n v="506"/>
        <n v="2914"/>
        <n v="5891"/>
        <n v="1674"/>
        <n v="1079"/>
        <n v="270"/>
        <n v="67"/>
        <n v="1861"/>
        <n v="151"/>
        <n v="272"/>
        <n v="14625"/>
        <n v="14252"/>
        <n v="415"/>
        <n v="2497"/>
        <n v="230"/>
        <n v="154"/>
        <n v="1317"/>
        <n v="322"/>
        <n v="155"/>
        <n v="54"/>
        <n v="342"/>
        <n v="20352"/>
        <n v="262"/>
        <n v="13730"/>
        <n v="735"/>
        <n v="494"/>
        <n v="11551"/>
        <n v="551"/>
        <n v="1231"/>
        <n v="196"/>
        <n v="73"/>
        <n v="77"/>
        <n v="295"/>
        <n v="131"/>
        <n v="3026"/>
        <n v="287"/>
        <n v="238"/>
        <n v="413"/>
        <n v="138"/>
        <n v="190"/>
        <n v="303"/>
        <n v="938"/>
        <n v="142"/>
        <n v="89"/>
        <n v="403"/>
        <n v="193"/>
        <n v="595"/>
        <n v="7885"/>
        <n v="780"/>
        <n v="459"/>
        <n v="144"/>
        <n v="731"/>
        <n v="179"/>
        <n v="167"/>
        <n v="2189"/>
        <n v="2123"/>
        <n v="435"/>
        <n v="412"/>
        <n v="452"/>
        <n v="843"/>
        <n v="250"/>
        <n v="139"/>
        <n v="275"/>
        <n v="4721"/>
        <n v="16782"/>
        <n v="245"/>
        <n v="3703"/>
        <n v="912"/>
        <n v="16399"/>
        <n v="2642"/>
        <n v="11874"/>
        <n v="202"/>
        <n v="256"/>
        <n v="423"/>
        <n v="82"/>
        <n v="109"/>
        <n v="722"/>
        <n v="723"/>
        <n v="393"/>
        <n v="3339"/>
        <n v="572"/>
        <n v="924"/>
        <n v="212"/>
        <n v="467"/>
        <n v="606"/>
        <n v="60"/>
        <n v="791"/>
        <n v="296"/>
        <n v="602"/>
        <n v="499"/>
        <n v="647"/>
        <n v="107"/>
        <n v="42"/>
        <n v="216"/>
        <n v="217"/>
        <n v="48"/>
        <n v="803"/>
        <n v="129"/>
        <n v="540"/>
        <n v="257"/>
        <n v="977"/>
        <n v="312"/>
        <n v="644"/>
        <n v="166"/>
        <n v="834"/>
        <n v="47"/>
        <n v="194"/>
        <n v="1333"/>
        <n v="6793"/>
        <n v="81"/>
        <n v="2206"/>
        <n v="39"/>
        <n v="1282"/>
        <n v="1501"/>
        <n v="120"/>
        <n v="164"/>
        <n v="206"/>
        <n v="111"/>
        <n v="1046"/>
        <n v="798"/>
        <n v="229"/>
        <n v="351"/>
        <n v="300"/>
        <n v="1048"/>
        <n v="78"/>
        <n v="49"/>
        <n v="11789"/>
        <n v="123"/>
        <n v="2324"/>
        <n v="130"/>
        <n v="294"/>
        <n v="646"/>
        <n v="727"/>
        <n v="134"/>
        <n v="2550"/>
        <n v="1082"/>
        <n v="117"/>
        <n v="580"/>
        <n v="465"/>
        <n v="57"/>
        <n v="25045"/>
        <n v="23409"/>
        <n v="799"/>
        <n v="43910"/>
        <n v="42324"/>
        <n v="790"/>
        <n v="1673"/>
        <n v="135"/>
        <n v="1331"/>
        <n v="314"/>
        <n v="2681"/>
        <n v="263"/>
        <n v="53"/>
        <n v="1637"/>
        <n v="1315"/>
        <n v="3508"/>
        <n v="1748"/>
        <n v="3278"/>
        <n v="113"/>
        <n v="1247"/>
        <n v="43"/>
        <n v="6765"/>
        <n v="3804"/>
        <n v="2036"/>
        <n v="127"/>
        <n v="1804"/>
        <n v="871"/>
        <n v="237"/>
        <n v="797"/>
        <n v="3681"/>
        <n v="35"/>
        <n v="220"/>
        <n v="543"/>
        <n v="609"/>
        <n v="511"/>
        <n v="232"/>
        <n v="4407"/>
        <n v="4311"/>
        <n v="8038"/>
        <n v="40"/>
        <n v="2196"/>
        <n v="1298"/>
        <n v="195"/>
        <n v="92"/>
        <n v="6828"/>
        <n v="102"/>
        <n v="306"/>
        <n v="2457"/>
        <n v="328"/>
        <n v="8007"/>
        <n v="380"/>
        <n v="497"/>
        <n v="1774"/>
        <n v="676"/>
        <n v="1003"/>
        <n v="141"/>
        <n v="392"/>
        <n v="1445"/>
        <n v="1684"/>
        <n v="261"/>
        <n v="1725"/>
        <n v="187"/>
        <n v="2576"/>
        <n v="1248"/>
        <n v="1564"/>
        <n v="614"/>
        <n v="99"/>
        <n v="760"/>
        <n v="570"/>
        <n v="146"/>
        <n v="7640"/>
        <n v="4134"/>
        <n v="74"/>
        <n v="285"/>
        <n v="175"/>
        <n v="1296"/>
        <n v="6665"/>
        <n v="1856"/>
        <n v="1479"/>
        <n v="5014"/>
        <n v="2988"/>
        <n v="86"/>
        <n v="507"/>
        <n v="126"/>
        <n v="33"/>
        <n v="215"/>
        <n v="353"/>
        <n v="137"/>
        <n v="584"/>
        <n v="1106"/>
        <n v="2246"/>
        <n v="101"/>
        <n v="1253"/>
        <n v="2279"/>
        <n v="191"/>
        <n v="14508"/>
        <n v="24099"/>
        <n v="239"/>
        <n v="182"/>
        <n v="192"/>
        <n v="9723"/>
        <n v="772"/>
        <n v="13288"/>
        <n v="278"/>
        <n v="227"/>
        <n v="337"/>
        <n v="792"/>
        <n v="338"/>
        <n v="7721"/>
        <n v="677"/>
        <n v="171"/>
        <n v="5632"/>
        <n v="5799"/>
        <n v="587"/>
        <n v="1007"/>
        <n v="1156"/>
        <n v="122"/>
        <n v="1395"/>
        <n v="214"/>
        <n v="398"/>
        <n v="271"/>
        <n v="417"/>
        <n v="489"/>
        <n v="456"/>
        <n v="2068"/>
        <n v="752"/>
        <n v="2037"/>
        <n v="231"/>
        <n v="169"/>
        <n v="681"/>
        <n v="360"/>
        <n v="450"/>
        <n v="15610"/>
        <n v="12739"/>
        <n v="1442"/>
        <n v="5415"/>
        <n v="3602"/>
        <n v="479"/>
        <n v="427"/>
        <n v="690"/>
        <n v="696"/>
        <n v="1962"/>
        <n v="1906"/>
        <n v="3691"/>
        <n v="2304"/>
        <n v="254"/>
        <n v="156"/>
        <n v="71"/>
        <n v="98"/>
        <n v="90"/>
        <n v="1102"/>
        <n v="153"/>
        <n v="349"/>
        <n v="235"/>
        <n v="61"/>
        <n v="58"/>
        <n v="1420"/>
        <n v="46"/>
        <n v="12477"/>
        <n v="8293"/>
        <n v="115"/>
        <n v="317"/>
        <n v="161"/>
        <n v="17815"/>
        <n v="9912"/>
        <n v="10795"/>
        <n v="118"/>
        <n v="806"/>
        <n v="31"/>
        <n v="112"/>
        <n v="936"/>
        <n v="458"/>
        <n v="1478"/>
        <n v="716"/>
        <n v="487"/>
        <n v="1786"/>
        <n v="110"/>
        <n v="478"/>
        <n v="293"/>
        <n v="282"/>
        <n v="5561"/>
        <n v="5533"/>
        <n v="6235"/>
        <n v="52"/>
        <n v="108"/>
        <n v="1808"/>
        <n v="244"/>
        <n v="32"/>
        <n v="1264"/>
        <n v="299"/>
        <n v="1392"/>
        <n v="63"/>
        <n v="97"/>
        <n v="368"/>
        <n v="35123"/>
        <n v="20171"/>
        <n v="1518"/>
        <n v="3155"/>
        <n v="2830"/>
        <n v="3040"/>
        <n v="1182"/>
        <n v="2300"/>
        <n v="2298"/>
        <n v="145"/>
        <n v="65"/>
        <n v="578"/>
        <n v="577"/>
        <n v="241"/>
        <n v="200"/>
        <n v="3025"/>
        <n v="2942"/>
        <n v="896"/>
        <n v="106"/>
        <n v="189"/>
        <n v="83"/>
        <n v="143"/>
        <n v="339"/>
        <n v="8748"/>
        <n v="642"/>
        <n v="198"/>
        <n v="1228"/>
        <n v="4060"/>
        <n v="1572"/>
        <n v="2081"/>
        <n v="611"/>
        <n v="96"/>
        <n v="1416"/>
        <n v="512"/>
        <n v="87"/>
        <n v="9948"/>
        <n v="183"/>
        <n v="252"/>
        <n v="313"/>
        <n v="1484"/>
        <n v="158"/>
        <n v="66"/>
        <n v="173"/>
        <n v="923"/>
        <n v="1230"/>
        <n v="318"/>
        <n v="13477"/>
        <n v="1702"/>
        <n v="1519"/>
        <n v="864"/>
        <n v="1267"/>
        <n v="6383"/>
        <n v="1105"/>
        <n v="1526"/>
        <n v="21780"/>
        <n v="719"/>
        <n v="593"/>
        <n v="128"/>
        <n v="422"/>
        <n v="750"/>
        <n v="4139"/>
        <n v="11470"/>
        <n v="662"/>
        <n v="709"/>
        <n v="419"/>
        <n v="223"/>
        <n v="2807"/>
        <n v="301"/>
        <n v="21343"/>
        <n v="277"/>
        <n v="213"/>
        <n v="428"/>
        <n v="2069"/>
        <n v="124"/>
        <n v="1965"/>
        <n v="59"/>
        <n v="1665"/>
        <n v="656"/>
        <n v="85"/>
        <n v="371"/>
        <n v="133"/>
        <n v="2111"/>
        <n v="95"/>
        <n v="688"/>
        <n v="2487"/>
        <n v="186"/>
        <n v="286"/>
        <n v="1597"/>
        <n v="837"/>
        <n v="418"/>
        <n v="777"/>
        <n v="773"/>
        <n v="79"/>
        <n v="1847"/>
        <n v="1310"/>
        <n v="429"/>
        <n v="14652"/>
        <n v="84"/>
        <n v="219"/>
        <n v="305"/>
        <n v="330"/>
        <n v="9845"/>
        <n v="34"/>
        <n v="745"/>
        <n v="2164"/>
        <n v="1236"/>
        <n v="15018"/>
        <n v="4232"/>
        <n v="149"/>
        <n v="744"/>
        <n v="2136"/>
        <n v="720"/>
        <n v="1058"/>
        <n v="1451"/>
        <n v="941"/>
        <n v="2858"/>
        <n v="15138"/>
        <n v="12284"/>
        <n v="748"/>
        <n v="856"/>
        <n v="1620"/>
        <n v="384"/>
        <n v="895"/>
        <n v="160"/>
        <n v="3316"/>
        <n v="3899"/>
        <n v="2984"/>
        <n v="104"/>
        <n v="105"/>
        <n v="6835"/>
        <n v="6837"/>
        <n v="218"/>
        <n v="635"/>
        <n v="524"/>
        <n v="3954"/>
        <n v="3880"/>
        <n v="21678"/>
        <n v="16905"/>
        <n v="224"/>
        <n v="510"/>
        <n v="434"/>
        <n v="3762"/>
        <n v="24947"/>
        <n v="23261"/>
        <n v="1130"/>
        <n v="1065"/>
        <n v="240"/>
        <n v="5339"/>
        <n v="5342"/>
        <n v="8951"/>
        <n v="8675"/>
        <n v="2901"/>
        <n v="5012"/>
        <n v="3692"/>
        <n v="3372"/>
        <n v="3654"/>
        <n v="3476"/>
        <n v="1510"/>
        <n v="4486"/>
        <n v="560"/>
        <n v="210"/>
        <n v="136"/>
        <n v="785"/>
        <n v="2293"/>
        <n v="1657"/>
        <n v="320"/>
        <n v="291"/>
        <n v="2225"/>
        <n v="348"/>
        <n v="2694"/>
        <n v="2450"/>
        <n v="68"/>
        <n v="395"/>
        <n v="62"/>
        <n v="726"/>
        <n v="352"/>
        <n v="345"/>
        <n v="2180"/>
        <n v="27498"/>
        <n v="25669"/>
        <n v="47225"/>
        <n v="44165"/>
        <n v="248"/>
        <n v="569"/>
        <n v="1313"/>
        <n v="6860"/>
        <n v="6895"/>
        <n v="1044"/>
        <n v="11936"/>
        <n v="11702"/>
        <n v="13273"/>
        <n v="12862"/>
        <n v="247"/>
        <n v="982"/>
        <n v="242"/>
        <n v="2063"/>
        <n v="882"/>
        <n v="1172"/>
        <n v="197"/>
        <n v="159"/>
        <n v="410"/>
        <n v="4980"/>
        <n v="1345"/>
        <n v="632"/>
        <n v="10938"/>
        <n v="7101"/>
        <n v="919"/>
        <n v="702"/>
        <n v="298"/>
        <n v="14477"/>
        <n v="8446"/>
        <n v="157"/>
        <n v="264"/>
        <n v="518"/>
        <n v="2161"/>
        <n v="8551"/>
        <n v="5945"/>
        <n v="385"/>
        <n v="3209"/>
        <n v="2969"/>
        <n v="653"/>
        <n v="4705"/>
        <n v="913"/>
        <n v="1587"/>
        <n v="119"/>
        <n v="327"/>
        <n v="336"/>
        <n v="125"/>
        <n v="582"/>
        <n v="1235"/>
        <n v="1036"/>
        <n v="729"/>
        <n v="1240"/>
        <n v="899"/>
        <n v="199"/>
        <n v="2919"/>
        <n v="661"/>
        <n v="3251"/>
        <n v="326"/>
        <n v="267"/>
        <n v="148"/>
        <n v="1846"/>
        <n v="9988"/>
        <n v="638"/>
        <n v="1035"/>
        <n v="343"/>
        <n v="1358"/>
        <n v="2079"/>
        <n v="399"/>
        <n v="150"/>
        <n v="1929"/>
        <n v="2008"/>
        <n v="6561"/>
        <n v="604"/>
        <n v="940"/>
        <n v="1540"/>
        <n v="315"/>
        <n v="213845"/>
        <n v="11774"/>
        <n v="6484"/>
        <n v="396"/>
        <n v="17630"/>
        <n v="3104"/>
        <n v="462"/>
        <n v="144778"/>
        <n v="140"/>
        <n v="21960"/>
        <n v="63765"/>
        <n v="721"/>
        <n v="402"/>
        <n v="9914"/>
        <n v="7874"/>
        <n v="2041"/>
        <n v="866"/>
        <n v="749"/>
        <n v="2015"/>
        <n v="297"/>
        <n v="600"/>
        <n v="786"/>
        <n v="276"/>
        <n v="1623"/>
        <n v="686"/>
        <n v="38"/>
        <n v="5929"/>
        <n v="504"/>
        <n v="757"/>
        <n v="675"/>
        <n v="2496"/>
        <n v="2480"/>
        <n v="253"/>
        <n v="408"/>
        <n v="1628"/>
        <n v="340"/>
        <n v="5060"/>
        <n v="767"/>
        <n v="381"/>
        <n v="367"/>
        <n v="324"/>
        <n v="269"/>
        <n v="783"/>
        <n v="1043"/>
        <n v="255"/>
        <n v="1922"/>
        <n v="207"/>
        <n v="406"/>
        <n v="990"/>
        <n v="776"/>
        <n v="2333"/>
        <n v="316"/>
        <n v="1287"/>
        <n v="8899"/>
        <n v="3035"/>
        <n v="649"/>
        <n v="1641"/>
        <n v="433"/>
        <n v="1145"/>
        <n v="1224"/>
        <n v="3907"/>
        <n v="1475"/>
        <n v="971"/>
        <n v="93"/>
        <n v="442"/>
        <n v="692"/>
        <n v="6093"/>
        <n v="1580"/>
        <n v="501"/>
        <n v="321"/>
        <n v="9313"/>
        <n v="9809"/>
        <n v="8949"/>
        <n v="471"/>
        <n v="3517"/>
        <n v="469"/>
        <n v="610"/>
        <n v="2771"/>
        <n v="3702"/>
        <n v="2172"/>
        <n v="8427"/>
        <n v="703"/>
        <n v="1053"/>
        <n v="70"/>
        <n v="1963"/>
        <n v="25361"/>
        <n v="1254"/>
        <n v="1618"/>
        <n v="439"/>
        <n v="370"/>
        <n v="1482"/>
        <n v="288"/>
        <n v="1850"/>
        <n v="1100"/>
        <n v="1052"/>
        <n v="373"/>
        <n v="9214"/>
        <n v="1472"/>
        <n v="228"/>
        <n v="889"/>
        <n v="3233"/>
        <n v="1299"/>
        <n v="1477"/>
        <n v="1041"/>
        <n v="2654"/>
        <n v="2640"/>
        <n v="1294"/>
        <n v="1285"/>
        <n v="922"/>
        <n v="1771"/>
        <n v="1754"/>
        <n v="1209"/>
        <n v="758"/>
        <n v="281"/>
        <n v="5335"/>
        <n v="5027"/>
        <n v="341"/>
        <n v="394"/>
        <n v="74900"/>
        <n v="859"/>
        <n v="205"/>
        <n v="1363"/>
        <n v="4029"/>
        <n v="2024"/>
        <n v="625"/>
        <n v="5254"/>
        <n v="5893"/>
        <n v="1537"/>
        <n v="684"/>
        <n v="4745"/>
        <n v="1019"/>
        <n v="2847"/>
        <n v="2826"/>
        <n v="2462"/>
        <n v="309"/>
        <n v="1144"/>
        <n v="573"/>
        <n v="759"/>
        <n v="447"/>
        <n v="477"/>
        <n v="383"/>
        <n v="372"/>
        <n v="5345"/>
        <n v="2342"/>
        <n v="754"/>
        <n v="10730"/>
        <n v="1571"/>
        <n v="2804"/>
        <n v="1097"/>
        <n v="1514"/>
        <n v="876"/>
        <n v="3842"/>
        <n v="8279"/>
        <n v="549"/>
        <n v="3071"/>
        <n v="90321"/>
        <n v="24858"/>
        <n v="1874"/>
        <n v="1757"/>
        <n v="3637"/>
        <n v="966"/>
        <n v="769"/>
        <n v="2419"/>
        <n v="1959"/>
        <n v="441"/>
        <n v="3426"/>
        <n v="698"/>
        <n v="9105"/>
        <n v="1410"/>
        <n v="436"/>
        <n v="364"/>
        <n v="331"/>
        <n v="1211"/>
        <n v="388"/>
        <n v="3656"/>
        <n v="4024"/>
        <n v="4026"/>
        <n v="2400"/>
        <n v="8761"/>
        <n v="3687"/>
        <n v="2222"/>
        <n v="1309"/>
        <n v="1260"/>
        <n v="12378"/>
        <n v="432"/>
        <n v="1272"/>
        <n v="5677"/>
        <n v="3276"/>
        <n v="2873"/>
        <n v="1008"/>
        <n v="523"/>
        <n v="374"/>
        <n v="2134"/>
        <n v="3944"/>
        <n v="11780"/>
        <n v="2586"/>
        <n v="804"/>
        <n v="983"/>
        <n v="823"/>
        <n v="40385"/>
        <n v="357"/>
        <n v="5880"/>
        <n v="1277"/>
        <n v="1190"/>
        <n v="1890"/>
        <n v="91"/>
        <n v="943"/>
        <n v="258"/>
        <n v="2566"/>
        <n v="571"/>
        <n v="3011"/>
        <n v="881"/>
        <n v="1849"/>
        <n v="58928"/>
        <n v="37412"/>
        <n v="172"/>
        <n v="904"/>
        <n v="496"/>
        <n v="538"/>
        <n v="1892"/>
        <n v="333"/>
        <n v="181"/>
        <n v="376"/>
        <n v="1002"/>
        <n v="10607"/>
        <n v="4228"/>
        <n v="283"/>
        <n v="1853"/>
        <n v="964"/>
        <n v="3056"/>
        <n v="14750"/>
        <n v="31075"/>
        <n v="1281"/>
        <n v="184"/>
        <n v="290"/>
        <n v="17090"/>
        <n v="2426"/>
        <n v="5292"/>
        <n v="9646"/>
        <n v="41846"/>
        <n v="389"/>
        <n v="1234"/>
        <n v="1270"/>
        <n v="956"/>
        <n v="1503"/>
        <n v="1291"/>
        <n v="3595"/>
        <n v="3006"/>
        <n v="2033"/>
        <n v="3818"/>
        <n v="741"/>
        <n v="1943"/>
        <n v="4500"/>
        <n v="1251"/>
        <n v="2867"/>
        <n v="1032"/>
        <n v="986"/>
        <n v="979"/>
        <n v="1096"/>
        <n v="1536"/>
        <n v="2286"/>
        <n v="820"/>
        <n v="1838"/>
        <n v="2660"/>
        <n v="553"/>
        <n v="249"/>
        <n v="5453"/>
        <n v="5452"/>
        <n v="280"/>
        <n v="3459"/>
        <n v="2447"/>
        <n v="6095"/>
        <n v="4136"/>
        <n v="5204"/>
        <n v="3044"/>
        <n v="3568"/>
        <n v="21954"/>
        <n v="5944"/>
        <n v="2035"/>
        <n v="1675"/>
        <n v="2630"/>
        <n v="2327"/>
        <n v="378"/>
        <n v="2728"/>
        <n v="1340"/>
        <n v="3076"/>
        <n v="2543"/>
        <n v="5066"/>
        <n v="4015"/>
        <n v="222"/>
        <n v="3184"/>
        <n v="6335"/>
        <n v="2093"/>
        <n v="457"/>
        <n v="1241"/>
        <n v="1265"/>
        <n v="1983"/>
        <n v="1088"/>
        <n v="1327"/>
        <n v="594"/>
        <n v="443"/>
        <n v="3473"/>
        <n v="659"/>
        <n v="2577"/>
        <n v="2481"/>
        <n v="100"/>
        <n v="302"/>
        <n v="6002"/>
        <n v="4948"/>
        <n v="597"/>
        <n v="15772"/>
        <n v="12322"/>
        <n v="369"/>
        <n v="711"/>
        <n v="6779"/>
        <n v="634"/>
        <n v="3596"/>
        <n v="2787"/>
        <n v="691"/>
        <n v="484"/>
        <n v="382"/>
        <n v="707"/>
        <n v="650"/>
        <n v="8318"/>
        <n v="5009"/>
        <n v="813"/>
        <n v="954"/>
        <n v="589"/>
        <n v="3512"/>
        <n v="3598"/>
        <n v="2227"/>
        <n v="397"/>
        <n v="355"/>
        <n v="1128"/>
        <n v="2431"/>
        <n v="7297"/>
        <n v="1104"/>
        <n v="620"/>
        <n v="11507"/>
        <n v="5153"/>
        <n v="3887"/>
      </sharedItems>
    </cacheField>
    <cacheField name="Filtered PBIs (PBIs)" numFmtId="0">
      <sharedItems containsMixedTypes="1" containsNumber="1" containsInteger="1" minValue="30" maxValue="213845" count="1042">
        <n v="5806"/>
        <s v=" "/>
        <n v="883"/>
        <n v="445"/>
        <n v="1744"/>
        <n v="1697"/>
        <n v="870"/>
        <n v="1110"/>
        <n v="9106"/>
        <n v="297"/>
        <n v="30"/>
        <n v="311"/>
        <n v="1534"/>
        <n v="223"/>
        <n v="1273"/>
        <n v="75"/>
        <n v="527"/>
        <n v="629"/>
        <n v="4165"/>
        <n v="500"/>
        <n v="121"/>
        <n v="1930"/>
        <n v="645"/>
        <n v="7174"/>
        <n v="114"/>
        <n v="666"/>
        <n v="37"/>
        <n v="176"/>
        <n v="152"/>
        <n v="7765"/>
        <n v="7764"/>
        <n v="483"/>
        <n v="481"/>
        <n v="2502"/>
        <n v="2485"/>
        <n v="251"/>
        <n v="246"/>
        <n v="1306"/>
        <n v="185"/>
        <n v="56"/>
        <n v="72"/>
        <n v="756"/>
        <n v="50"/>
        <n v="44"/>
        <n v="131"/>
        <n v="461"/>
        <n v="2781"/>
        <n v="6623"/>
        <n v="259"/>
        <n v="892"/>
        <n v="1450"/>
        <n v="55"/>
        <n v="64"/>
        <n v="24593"/>
        <n v="4106"/>
        <n v="1448"/>
        <n v="7461"/>
        <n v="640"/>
        <n v="812"/>
        <n v="725"/>
        <n v="615"/>
        <n v="817"/>
        <n v="76"/>
        <n v="69"/>
        <n v="165"/>
        <n v="482"/>
        <n v="88"/>
        <n v="80"/>
        <n v="695"/>
        <n v="1940"/>
        <n v="270"/>
        <n v="438"/>
        <n v="668"/>
        <n v="1197"/>
        <n v="1196"/>
        <n v="36"/>
        <n v="1117"/>
        <n v="401"/>
        <n v="51"/>
        <n v="283"/>
        <n v="260"/>
        <n v="742"/>
        <n v="872"/>
        <n v="8124"/>
        <n v="208"/>
        <n v="579"/>
        <n v="411"/>
        <n v="2039"/>
        <n v="41"/>
        <n v="2140"/>
        <n v="2119"/>
        <n v="14342"/>
        <n v="3498"/>
        <n v="1256"/>
        <n v="5479"/>
        <n v="5086"/>
        <n v="116"/>
        <n v="2982"/>
        <n v="45"/>
        <n v="4124"/>
        <n v="174"/>
        <n v="94"/>
        <n v="528"/>
        <n v="103"/>
        <n v="1287"/>
        <n v="3984"/>
        <n v="1899"/>
        <n v="366"/>
        <n v="1376"/>
        <n v="2021"/>
        <n v="3218"/>
        <n v="1245"/>
        <n v="243"/>
        <n v="506"/>
        <n v="2914"/>
        <n v="5891"/>
        <n v="1674"/>
        <n v="1079"/>
        <n v="67"/>
        <n v="1830"/>
        <n v="151"/>
        <n v="272"/>
        <n v="14625"/>
        <n v="14252"/>
        <n v="415"/>
        <n v="2497"/>
        <n v="230"/>
        <n v="154"/>
        <n v="1317"/>
        <n v="322"/>
        <n v="155"/>
        <n v="54"/>
        <n v="342"/>
        <n v="20352"/>
        <n v="262"/>
        <n v="13730"/>
        <n v="735"/>
        <n v="398"/>
        <n v="11551"/>
        <n v="551"/>
        <n v="1231"/>
        <n v="196"/>
        <n v="73"/>
        <n v="77"/>
        <n v="295"/>
        <n v="3026"/>
        <n v="287"/>
        <n v="226"/>
        <n v="413"/>
        <n v="188"/>
        <n v="303"/>
        <n v="938"/>
        <n v="142"/>
        <n v="89"/>
        <n v="403"/>
        <n v="178"/>
        <n v="595"/>
        <n v="7885"/>
        <n v="780"/>
        <n v="386"/>
        <n v="144"/>
        <n v="731"/>
        <n v="179"/>
        <n v="167"/>
        <n v="2189"/>
        <n v="2123"/>
        <n v="435"/>
        <n v="412"/>
        <n v="452"/>
        <n v="830"/>
        <n v="250"/>
        <n v="139"/>
        <n v="275"/>
        <n v="4721"/>
        <n v="16782"/>
        <n v="245"/>
        <n v="3703"/>
        <n v="912"/>
        <n v="16399"/>
        <n v="2642"/>
        <n v="11874"/>
        <n v="202"/>
        <n v="256"/>
        <n v="370"/>
        <n v="82"/>
        <n v="109"/>
        <n v="722"/>
        <n v="723"/>
        <n v="393"/>
        <n v="3339"/>
        <n v="572"/>
        <n v="924"/>
        <n v="212"/>
        <n v="467"/>
        <n v="604"/>
        <n v="60"/>
        <n v="296"/>
        <n v="602"/>
        <n v="499"/>
        <n v="647"/>
        <n v="107"/>
        <n v="42"/>
        <n v="216"/>
        <n v="217"/>
        <n v="48"/>
        <n v="803"/>
        <n v="129"/>
        <n v="540"/>
        <n v="252"/>
        <n v="977"/>
        <n v="312"/>
        <n v="642"/>
        <n v="166"/>
        <n v="834"/>
        <n v="791"/>
        <n v="47"/>
        <n v="194"/>
        <n v="1333"/>
        <n v="6793"/>
        <n v="81"/>
        <n v="2206"/>
        <n v="39"/>
        <n v="1282"/>
        <n v="120"/>
        <n v="164"/>
        <n v="206"/>
        <n v="99"/>
        <n v="1046"/>
        <n v="798"/>
        <n v="229"/>
        <n v="351"/>
        <n v="300"/>
        <n v="1048"/>
        <n v="78"/>
        <n v="49"/>
        <n v="10975"/>
        <n v="119"/>
        <n v="2324"/>
        <n v="130"/>
        <n v="294"/>
        <n v="646"/>
        <n v="727"/>
        <n v="134"/>
        <n v="2550"/>
        <n v="1078"/>
        <n v="117"/>
        <n v="580"/>
        <n v="465"/>
        <n v="57"/>
        <n v="25045"/>
        <n v="23342"/>
        <n v="799"/>
        <n v="43910"/>
        <n v="42324"/>
        <n v="790"/>
        <n v="1673"/>
        <n v="135"/>
        <n v="1218"/>
        <n v="314"/>
        <n v="2681"/>
        <n v="263"/>
        <n v="53"/>
        <n v="1364"/>
        <n v="1315"/>
        <n v="3508"/>
        <n v="1748"/>
        <n v="3278"/>
        <n v="269"/>
        <n v="113"/>
        <n v="1247"/>
        <n v="43"/>
        <n v="6765"/>
        <n v="3687"/>
        <n v="2036"/>
        <n v="127"/>
        <n v="1804"/>
        <n v="871"/>
        <n v="237"/>
        <n v="755"/>
        <n v="3681"/>
        <n v="35"/>
        <n v="220"/>
        <n v="543"/>
        <n v="763"/>
        <n v="609"/>
        <n v="502"/>
        <n v="232"/>
        <n v="4407"/>
        <n v="4311"/>
        <n v="8038"/>
        <n v="40"/>
        <n v="2196"/>
        <n v="1243"/>
        <n v="195"/>
        <n v="92"/>
        <n v="6786"/>
        <n v="102"/>
        <n v="306"/>
        <n v="2457"/>
        <n v="328"/>
        <n v="8007"/>
        <n v="380"/>
        <n v="488"/>
        <n v="1774"/>
        <n v="676"/>
        <n v="1003"/>
        <n v="141"/>
        <n v="392"/>
        <n v="1445"/>
        <n v="1684"/>
        <n v="261"/>
        <n v="1725"/>
        <n v="187"/>
        <n v="2576"/>
        <n v="1248"/>
        <n v="1564"/>
        <n v="614"/>
        <n v="760"/>
        <n v="570"/>
        <n v="146"/>
        <n v="7640"/>
        <n v="4134"/>
        <n v="74"/>
        <n v="285"/>
        <n v="175"/>
        <n v="1296"/>
        <n v="6665"/>
        <n v="1700"/>
        <n v="1479"/>
        <n v="5014"/>
        <n v="2988"/>
        <n v="86"/>
        <n v="507"/>
        <n v="126"/>
        <n v="33"/>
        <n v="215"/>
        <n v="353"/>
        <n v="137"/>
        <n v="584"/>
        <n v="1106"/>
        <n v="2246"/>
        <n v="101"/>
        <n v="1253"/>
        <n v="2279"/>
        <n v="191"/>
        <n v="14508"/>
        <n v="24099"/>
        <n v="239"/>
        <n v="182"/>
        <n v="192"/>
        <n v="9511"/>
        <n v="772"/>
        <n v="13288"/>
        <n v="278"/>
        <n v="227"/>
        <n v="337"/>
        <n v="792"/>
        <n v="338"/>
        <n v="7721"/>
        <n v="677"/>
        <n v="171"/>
        <n v="5632"/>
        <n v="5799"/>
        <n v="587"/>
        <n v="1007"/>
        <n v="1156"/>
        <n v="122"/>
        <n v="214"/>
        <n v="459"/>
        <n v="138"/>
        <n v="271"/>
        <n v="417"/>
        <n v="489"/>
        <n v="456"/>
        <n v="2068"/>
        <n v="737"/>
        <n v="2037"/>
        <n v="231"/>
        <n v="169"/>
        <n v="672"/>
        <n v="360"/>
        <n v="450"/>
        <n v="15434"/>
        <n v="12739"/>
        <n v="1442"/>
        <n v="5415"/>
        <n v="3602"/>
        <n v="479"/>
        <n v="427"/>
        <n v="690"/>
        <n v="696"/>
        <n v="1962"/>
        <n v="1906"/>
        <n v="3691"/>
        <n v="2304"/>
        <n v="254"/>
        <n v="156"/>
        <n v="71"/>
        <n v="98"/>
        <n v="90"/>
        <n v="1102"/>
        <n v="681"/>
        <n v="153"/>
        <n v="305"/>
        <n v="235"/>
        <n v="61"/>
        <n v="58"/>
        <n v="1420"/>
        <n v="46"/>
        <n v="12477"/>
        <n v="8260"/>
        <n v="190"/>
        <n v="115"/>
        <n v="317"/>
        <n v="161"/>
        <n v="17760"/>
        <n v="143"/>
        <n v="9912"/>
        <n v="7028"/>
        <n v="118"/>
        <n v="806"/>
        <n v="31"/>
        <n v="112"/>
        <n v="936"/>
        <n v="458"/>
        <n v="1478"/>
        <n v="716"/>
        <n v="487"/>
        <n v="1786"/>
        <n v="110"/>
        <n v="471"/>
        <n v="293"/>
        <n v="5561"/>
        <n v="5533"/>
        <n v="6235"/>
        <n v="52"/>
        <n v="108"/>
        <n v="1808"/>
        <n v="238"/>
        <n v="32"/>
        <n v="1264"/>
        <n v="299"/>
        <n v="1392"/>
        <n v="63"/>
        <n v="97"/>
        <n v="368"/>
        <n v="35123"/>
        <n v="20171"/>
        <n v="1518"/>
        <n v="3155"/>
        <n v="2794"/>
        <n v="282"/>
        <n v="3040"/>
        <n v="1182"/>
        <n v="2300"/>
        <n v="2298"/>
        <n v="145"/>
        <n v="65"/>
        <n v="578"/>
        <n v="577"/>
        <n v="241"/>
        <n v="200"/>
        <n v="3025"/>
        <n v="2942"/>
        <n v="896"/>
        <n v="106"/>
        <n v="189"/>
        <n v="83"/>
        <n v="339"/>
        <n v="8748"/>
        <n v="198"/>
        <n v="1228"/>
        <n v="3604"/>
        <n v="1572"/>
        <n v="2081"/>
        <n v="611"/>
        <n v="96"/>
        <n v="1416"/>
        <n v="512"/>
        <n v="87"/>
        <n v="9948"/>
        <n v="313"/>
        <n v="1484"/>
        <n v="158"/>
        <n v="66"/>
        <n v="173"/>
        <n v="902"/>
        <n v="1230"/>
        <n v="318"/>
        <n v="13477"/>
        <n v="1702"/>
        <n v="1519"/>
        <n v="864"/>
        <n v="1267"/>
        <n v="6383"/>
        <n v="1105"/>
        <n v="1526"/>
        <n v="21780"/>
        <n v="719"/>
        <n v="593"/>
        <n v="128"/>
        <n v="422"/>
        <n v="748"/>
        <n v="4139"/>
        <n v="11470"/>
        <n v="662"/>
        <n v="709"/>
        <n v="419"/>
        <n v="2795"/>
        <n v="998"/>
        <n v="301"/>
        <n v="21343"/>
        <n v="277"/>
        <n v="213"/>
        <n v="123"/>
        <n v="428"/>
        <n v="2069"/>
        <n v="124"/>
        <n v="1965"/>
        <n v="59"/>
        <n v="656"/>
        <n v="478"/>
        <n v="85"/>
        <n v="371"/>
        <n v="133"/>
        <n v="2111"/>
        <n v="682"/>
        <n v="95"/>
        <n v="688"/>
        <n v="2487"/>
        <n v="186"/>
        <n v="286"/>
        <n v="1597"/>
        <n v="837"/>
        <n v="377"/>
        <n v="777"/>
        <n v="764"/>
        <n v="79"/>
        <n v="1847"/>
        <n v="324"/>
        <n v="1310"/>
        <n v="429"/>
        <n v="248"/>
        <n v="14652"/>
        <n v="84"/>
        <n v="769"/>
        <n v="369"/>
        <n v="330"/>
        <n v="9845"/>
        <n v="34"/>
        <n v="2164"/>
        <n v="1175"/>
        <n v="15018"/>
        <n v="404"/>
        <n v="4232"/>
        <n v="149"/>
        <n v="744"/>
        <n v="2136"/>
        <n v="720"/>
        <n v="1058"/>
        <n v="1451"/>
        <n v="914"/>
        <n v="2858"/>
        <n v="15138"/>
        <n v="12284"/>
        <n v="847"/>
        <n v="1620"/>
        <n v="384"/>
        <n v="889"/>
        <n v="160"/>
        <n v="3316"/>
        <n v="3899"/>
        <n v="2898"/>
        <n v="104"/>
        <n v="105"/>
        <n v="6835"/>
        <n v="6837"/>
        <n v="218"/>
        <n v="635"/>
        <n v="524"/>
        <n v="3886"/>
        <n v="3880"/>
        <n v="21649"/>
        <n v="16905"/>
        <n v="224"/>
        <n v="510"/>
        <n v="434"/>
        <n v="3762"/>
        <n v="24890"/>
        <n v="23261"/>
        <n v="1130"/>
        <n v="1065"/>
        <n v="132"/>
        <n v="240"/>
        <n v="423"/>
        <n v="5339"/>
        <n v="5342"/>
        <n v="8893"/>
        <n v="8675"/>
        <n v="2901"/>
        <n v="5012"/>
        <n v="3692"/>
        <n v="3372"/>
        <n v="3654"/>
        <n v="3476"/>
        <n v="1510"/>
        <n v="4486"/>
        <n v="560"/>
        <n v="210"/>
        <n v="136"/>
        <n v="785"/>
        <n v="2272"/>
        <n v="1657"/>
        <n v="797"/>
        <n v="320"/>
        <n v="291"/>
        <n v="2225"/>
        <n v="348"/>
        <n v="2694"/>
        <n v="2450"/>
        <n v="68"/>
        <n v="140"/>
        <n v="395"/>
        <n v="62"/>
        <n v="726"/>
        <n v="352"/>
        <n v="345"/>
        <n v="2180"/>
        <n v="27498"/>
        <n v="25297"/>
        <n v="47225"/>
        <n v="44165"/>
        <n v="111"/>
        <n v="569"/>
        <n v="1313"/>
        <n v="6860"/>
        <n v="183"/>
        <n v="6895"/>
        <n v="1044"/>
        <n v="11936"/>
        <n v="10718"/>
        <n v="13273"/>
        <n v="12862"/>
        <n v="247"/>
        <n v="982"/>
        <n v="242"/>
        <n v="2045"/>
        <n v="1095"/>
        <n v="882"/>
        <n v="1161"/>
        <n v="197"/>
        <n v="159"/>
        <n v="4962"/>
        <n v="1345"/>
        <n v="632"/>
        <n v="10938"/>
        <n v="7101"/>
        <n v="730"/>
        <n v="919"/>
        <n v="693"/>
        <n v="298"/>
        <n v="14477"/>
        <n v="8355"/>
        <n v="518"/>
        <n v="2161"/>
        <n v="8103"/>
        <n v="5945"/>
        <n v="372"/>
        <n v="3193"/>
        <n v="2969"/>
        <n v="637"/>
        <n v="4705"/>
        <n v="913"/>
        <n v="1587"/>
        <n v="336"/>
        <n v="125"/>
        <n v="582"/>
        <n v="1235"/>
        <n v="1036"/>
        <n v="729"/>
        <n v="1223"/>
        <n v="880"/>
        <n v="199"/>
        <n v="552"/>
        <n v="2776"/>
        <n v="661"/>
        <n v="3251"/>
        <n v="244"/>
        <n v="326"/>
        <n v="267"/>
        <n v="148"/>
        <n v="1831"/>
        <n v="9988"/>
        <n v="638"/>
        <n v="168"/>
        <n v="1035"/>
        <n v="343"/>
        <n v="1358"/>
        <n v="2079"/>
        <n v="399"/>
        <n v="150"/>
        <n v="1928"/>
        <n v="2008"/>
        <n v="6561"/>
        <n v="940"/>
        <n v="1540"/>
        <n v="315"/>
        <n v="213845"/>
        <n v="11774"/>
        <n v="6484"/>
        <n v="396"/>
        <n v="17630"/>
        <n v="1131"/>
        <n v="3104"/>
        <n v="462"/>
        <n v="144778"/>
        <n v="264"/>
        <n v="21960"/>
        <n v="58593"/>
        <n v="721"/>
        <n v="402"/>
        <n v="9914"/>
        <n v="7874"/>
        <n v="2041"/>
        <n v="814"/>
        <n v="711"/>
        <n v="1832"/>
        <n v="553"/>
        <n v="786"/>
        <n v="276"/>
        <n v="1623"/>
        <n v="686"/>
        <n v="38"/>
        <n v="5929"/>
        <n v="504"/>
        <n v="757"/>
        <n v="675"/>
        <n v="2496"/>
        <n v="2480"/>
        <n v="253"/>
        <n v="408"/>
        <n v="1474"/>
        <n v="340"/>
        <n v="5060"/>
        <n v="767"/>
        <n v="381"/>
        <n v="367"/>
        <n v="783"/>
        <n v="1043"/>
        <n v="255"/>
        <n v="1922"/>
        <n v="207"/>
        <n v="327"/>
        <n v="406"/>
        <n v="990"/>
        <n v="776"/>
        <n v="2292"/>
        <n v="316"/>
        <n v="1201"/>
        <n v="8645"/>
        <n v="2845"/>
        <n v="649"/>
        <n v="310"/>
        <n v="1641"/>
        <n v="433"/>
        <n v="1145"/>
        <n v="995"/>
        <n v="3907"/>
        <n v="292"/>
        <n v="93"/>
        <n v="442"/>
        <n v="692"/>
        <n v="6093"/>
        <n v="1447"/>
        <n v="475"/>
        <n v="321"/>
        <n v="9313"/>
        <n v="8540"/>
        <n v="606"/>
        <n v="8949"/>
        <n v="3517"/>
        <n v="420"/>
        <n v="610"/>
        <n v="2771"/>
        <n v="3676"/>
        <n v="2051"/>
        <n v="8427"/>
        <n v="697"/>
        <n v="1002"/>
        <n v="70"/>
        <n v="1796"/>
        <n v="25361"/>
        <n v="1108"/>
        <n v="1428"/>
        <n v="1482"/>
        <n v="288"/>
        <n v="1591"/>
        <n v="1100"/>
        <n v="1052"/>
        <n v="373"/>
        <n v="9214"/>
        <n v="1472"/>
        <n v="228"/>
        <n v="157"/>
        <n v="3233"/>
        <n v="1192"/>
        <n v="1477"/>
        <n v="981"/>
        <n v="2654"/>
        <n v="2640"/>
        <n v="1294"/>
        <n v="424"/>
        <n v="1134"/>
        <n v="922"/>
        <n v="1763"/>
        <n v="1754"/>
        <n v="758"/>
        <n v="281"/>
        <n v="4245"/>
        <n v="4768"/>
        <n v="341"/>
        <n v="394"/>
        <n v="74900"/>
        <n v="205"/>
        <n v="1363"/>
        <n v="3940"/>
        <n v="2024"/>
        <n v="573"/>
        <n v="5254"/>
        <n v="5893"/>
        <n v="1537"/>
        <n v="684"/>
        <n v="4745"/>
        <n v="1019"/>
        <n v="2847"/>
        <n v="2767"/>
        <n v="2462"/>
        <n v="309"/>
        <n v="1144"/>
        <n v="759"/>
        <n v="447"/>
        <n v="477"/>
        <n v="383"/>
        <n v="5128"/>
        <n v="2342"/>
        <n v="10699"/>
        <n v="1571"/>
        <n v="2804"/>
        <n v="1097"/>
        <n v="1514"/>
        <n v="826"/>
        <n v="3842"/>
        <n v="8279"/>
        <n v="549"/>
        <n v="3071"/>
        <n v="90321"/>
        <n v="24858"/>
        <n v="1874"/>
        <n v="1757"/>
        <n v="3637"/>
        <n v="966"/>
        <n v="2383"/>
        <n v="1959"/>
        <n v="441"/>
        <n v="3426"/>
        <n v="698"/>
        <n v="625"/>
        <n v="9105"/>
        <n v="1410"/>
        <n v="436"/>
        <n v="364"/>
        <n v="331"/>
        <n v="1211"/>
        <n v="388"/>
        <n v="2826"/>
        <n v="3656"/>
        <n v="203"/>
        <n v="4024"/>
        <n v="4026"/>
        <n v="2400"/>
        <n v="8761"/>
        <n v="410"/>
        <n v="2222"/>
        <n v="1309"/>
        <n v="1260"/>
        <n v="12050"/>
        <n v="1096"/>
        <n v="5325"/>
        <n v="3276"/>
        <n v="2873"/>
        <n v="1076"/>
        <n v="1008"/>
        <n v="523"/>
        <n v="374"/>
        <n v="2134"/>
        <n v="3944"/>
        <n v="11780"/>
        <n v="2586"/>
        <n v="804"/>
        <n v="983"/>
        <n v="823"/>
        <n v="40385"/>
        <n v="357"/>
        <n v="5834"/>
        <n v="1258"/>
        <n v="1190"/>
        <n v="1890"/>
        <n v="91"/>
        <n v="943"/>
        <n v="258"/>
        <n v="2362"/>
        <n v="571"/>
        <n v="3011"/>
        <n v="881"/>
        <n v="1849"/>
        <n v="58928"/>
        <n v="37412"/>
        <n v="172"/>
        <n v="904"/>
        <n v="496"/>
        <n v="538"/>
        <n v="1892"/>
        <n v="333"/>
        <n v="181"/>
        <n v="10607"/>
        <n v="4228"/>
        <n v="1853"/>
        <n v="964"/>
        <n v="3056"/>
        <n v="14750"/>
        <n v="30786"/>
        <n v="184"/>
        <n v="290"/>
        <n v="17090"/>
        <n v="2426"/>
        <n v="5292"/>
        <n v="9646"/>
        <n v="41846"/>
        <n v="3490"/>
        <n v="1234"/>
        <n v="1270"/>
        <n v="956"/>
        <n v="1496"/>
        <n v="997"/>
        <n v="1291"/>
        <n v="3595"/>
        <n v="3006"/>
        <n v="2033"/>
        <n v="3818"/>
        <n v="741"/>
        <n v="1943"/>
        <n v="257"/>
        <n v="4500"/>
        <n v="1251"/>
        <n v="2867"/>
        <n v="1032"/>
        <n v="980"/>
        <n v="979"/>
        <n v="1536"/>
        <n v="2286"/>
        <n v="648"/>
        <n v="1838"/>
        <n v="2660"/>
        <n v="2419"/>
        <n v="974"/>
        <n v="249"/>
        <n v="5453"/>
        <n v="5452"/>
        <n v="280"/>
        <n v="490"/>
        <n v="3459"/>
        <n v="2447"/>
        <n v="5797"/>
        <n v="4136"/>
        <n v="5204"/>
        <n v="2919"/>
        <n v="3568"/>
        <n v="20722"/>
        <n v="5907"/>
        <n v="2035"/>
        <n v="1675"/>
        <n v="2630"/>
        <n v="2327"/>
        <n v="378"/>
        <n v="2728"/>
        <n v="1340"/>
        <n v="3076"/>
        <n v="2543"/>
        <n v="1694"/>
        <n v="5066"/>
        <n v="4015"/>
        <n v="222"/>
        <n v="6335"/>
        <n v="2092"/>
        <n v="457"/>
        <n v="1241"/>
        <n v="1265"/>
        <n v="1860"/>
        <n v="866"/>
        <n v="1088"/>
        <n v="1302"/>
        <n v="594"/>
        <n v="443"/>
        <n v="3473"/>
        <n v="659"/>
        <n v="2577"/>
        <n v="2481"/>
        <n v="100"/>
        <n v="302"/>
        <n v="6002"/>
        <n v="4948"/>
        <n v="597"/>
        <n v="15772"/>
        <n v="12322"/>
        <n v="6779"/>
        <n v="607"/>
        <n v="3469"/>
        <n v="2787"/>
        <n v="660"/>
        <n v="484"/>
        <n v="382"/>
        <n v="590"/>
        <n v="650"/>
        <n v="8318"/>
        <n v="5009"/>
        <n v="813"/>
        <n v="954"/>
        <n v="589"/>
        <n v="3512"/>
        <n v="3598"/>
        <n v="2227"/>
        <n v="193"/>
        <n v="397"/>
        <n v="355"/>
        <n v="1128"/>
        <n v="2394"/>
        <n v="7297"/>
        <n v="1104"/>
        <n v="620"/>
        <n v="11439"/>
        <n v="5153"/>
        <n v="3887"/>
      </sharedItems>
    </cacheField>
    <cacheField name="Planned Arrivals (PBIs)" numFmtId="0">
      <sharedItems containsSemiMixedTypes="0" containsString="0" containsNumber="1" containsInteger="1" minValue="0" maxValue="74900"/>
    </cacheField>
    <cacheField name="Unplanned Arrivals (PBIs)" numFmtId="0">
      <sharedItems containsSemiMixedTypes="0" containsString="0" containsNumber="1" containsInteger="1" minValue="0" maxValue="213845"/>
    </cacheField>
    <cacheField name="Cancelled Arrivals (PBIs)" numFmtId="0">
      <sharedItems containsSemiMixedTypes="0" containsString="0" containsNumber="1" containsInteger="1" minValue="0" maxValue="180180"/>
    </cacheField>
    <cacheField name="Net Arrivals (PBIs)" numFmtId="0">
      <sharedItems containsMixedTypes="1" containsNumber="1" containsInteger="1" minValue="5" maxValue="61315"/>
    </cacheField>
    <cacheField name="Services (PBIs)" numFmtId="0">
      <sharedItems containsSemiMixedTypes="0" containsString="0" containsNumber="1" containsInteger="1" minValue="0" maxValue="58548"/>
    </cacheField>
    <cacheField name="Measured System Size (PBIs)" numFmtId="0">
      <sharedItems containsSemiMixedTypes="0" containsString="0" containsNumber="1" containsInteger="1" minValue="-2460" maxValue="27723"/>
    </cacheField>
    <cacheField name="Planned Arrival Rate - alpha (PBIs/day)" numFmtId="0">
      <sharedItems containsMixedTypes="1" containsNumber="1" minValue="0" maxValue="33.421999999999997"/>
    </cacheField>
    <cacheField name="Unplanned Arrival Rate - epsilon (PBIs/day)" numFmtId="0">
      <sharedItems containsMixedTypes="1" containsNumber="1" minValue="0" maxValue="93.349000000000004"/>
    </cacheField>
    <cacheField name="Cancelled Rate - gamma (PBIs/day)" numFmtId="0">
      <sharedItems containsMixedTypes="1" containsNumber="1" minValue="0" maxValue="162"/>
    </cacheField>
    <cacheField name="Service Rate - mu (PBIs/day)" numFmtId="0">
      <sharedItems containsMixedTypes="1" containsNumber="1" minValue="0" maxValue="125"/>
    </cacheField>
    <cacheField name="Psi" numFmtId="0">
      <sharedItems containsMixedTypes="1" containsNumber="1" minValue="-33.25" maxValue="18.545000000000002"/>
    </cacheField>
    <cacheField name="Nu" numFmtId="0">
      <sharedItems containsMixedTypes="1" containsNumber="1" minValue="0" maxValue="1"/>
    </cacheField>
    <cacheField name="Zeta" numFmtId="0">
      <sharedItems containsMixedTypes="1" containsNumber="1" minValue="-27.902000000000001" maxValue="1"/>
    </cacheField>
    <cacheField name="Inventory Days" numFmtId="0">
      <sharedItems containsMixedTypes="1" containsNumber="1" minValue="0" maxValue="411318.18199999997"/>
    </cacheField>
    <cacheField name="Strategy" numFmtId="0">
      <sharedItems/>
    </cacheField>
    <cacheField name="alpha R^2" numFmtId="0">
      <sharedItems containsMixedTypes="1" containsNumber="1" minValue="0" maxValue="1"/>
    </cacheField>
    <cacheField name="epsilon R^2" numFmtId="0">
      <sharedItems containsMixedTypes="1" containsNumber="1" minValue="0" maxValue="1"/>
    </cacheField>
    <cacheField name="gamma R^2" numFmtId="0">
      <sharedItems containsMixedTypes="1" containsNumber="1" minValue="0" maxValue="1"/>
    </cacheField>
    <cacheField name="mu R^2" numFmtId="0">
      <sharedItems containsMixedTypes="1" containsNumber="1" minValue="0" maxValue="1"/>
    </cacheField>
    <cacheField name="Date/Time of Analysis" numFmtId="0">
      <sharedItems containsSemiMixedTypes="0" containsNonDate="0" containsDate="1" containsString="0" minDate="2025-02-25T14:34:35" maxDate="2025-03-20T11:45:34"/>
    </cacheField>
    <cacheField name="Notes" numFmtId="0">
      <sharedItems count="21">
        <s v="intive closed dataset"/>
        <s v="Red Hat Public data extracted Sep-Dec 2024. Run 25 Feb 2025"/>
        <s v="PJD - RedHat"/>
        <s v="PJD - Apache"/>
        <s v="PJD - JiraEcosystem"/>
        <s v="PJD - Jira"/>
        <s v="TAWOS"/>
        <s v="PJD - Spring"/>
        <s v="PJD - Qt"/>
        <s v="PJD - JFrog"/>
        <s v="PJD - Sakai"/>
        <s v="PJD - Mojang"/>
        <s v="PJD - Hyperledger"/>
        <s v="PJD- IntelDAOS"/>
        <s v="PJD - MongoDB"/>
        <s v="PJD - MariaDB"/>
        <s v="Unstable Stories"/>
        <s v="PJD - Sonatype"/>
        <s v="PJD - Mindville"/>
        <s v="PJD - SecondLife"/>
        <s v="GFC - Cleaned"/>
      </sharedItems>
    </cacheField>
    <cacheField name="Months (Start Date &amp; Time (date))" numFmtId="0" databaseField="0">
      <fieldGroup base="3">
        <rangePr groupBy="months" startDate="1982-11-26T02:23:00" endDate="2024-08-22T08:20:00"/>
        <groupItems count="14">
          <s v="&lt;26/11/1982"/>
          <s v="Jan"/>
          <s v="Feb"/>
          <s v="Mar"/>
          <s v="Apr"/>
          <s v="May"/>
          <s v="Jun"/>
          <s v="Jul"/>
          <s v="Aug"/>
          <s v="Sept"/>
          <s v="Oct"/>
          <s v="Nov"/>
          <s v="Dec"/>
          <s v="&gt;22/08/2024"/>
        </groupItems>
      </fieldGroup>
    </cacheField>
    <cacheField name="Quarters (Start Date &amp; Time (date))" numFmtId="0" databaseField="0">
      <fieldGroup base="3">
        <rangePr groupBy="quarters" startDate="1982-11-26T02:23:00" endDate="2024-08-22T08:20:00"/>
        <groupItems count="6">
          <s v="&lt;26/11/1982"/>
          <s v="Qtr1"/>
          <s v="Qtr2"/>
          <s v="Qtr3"/>
          <s v="Qtr4"/>
          <s v="&gt;22/08/2024"/>
        </groupItems>
      </fieldGroup>
    </cacheField>
    <cacheField name="Years (Start Date &amp; Time (date))" numFmtId="0" databaseField="0">
      <fieldGroup base="3">
        <rangePr groupBy="years" startDate="1982-11-26T02:23:00" endDate="2024-08-22T08:20:00"/>
        <groupItems count="45">
          <s v="&lt;26/11/1982"/>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22/08/2024"/>
        </groupItems>
      </fieldGroup>
    </cacheField>
    <cacheField name="Months (End Date &amp; Time (date))" numFmtId="0" databaseField="0">
      <fieldGroup base="4">
        <rangePr groupBy="months" startDate="2003-06-29T22:10:00" endDate="2024-11-27T14:45:00"/>
        <groupItems count="14">
          <s v="&lt;29/06/2003"/>
          <s v="Jan"/>
          <s v="Feb"/>
          <s v="Mar"/>
          <s v="Apr"/>
          <s v="May"/>
          <s v="Jun"/>
          <s v="Jul"/>
          <s v="Aug"/>
          <s v="Sept"/>
          <s v="Oct"/>
          <s v="Nov"/>
          <s v="Dec"/>
          <s v="&gt;27/11/2024"/>
        </groupItems>
      </fieldGroup>
    </cacheField>
    <cacheField name="Quarters (End Date &amp; Time (date))" numFmtId="0" databaseField="0">
      <fieldGroup base="4">
        <rangePr groupBy="quarters" startDate="2003-06-29T22:10:00" endDate="2024-11-27T14:45:00"/>
        <groupItems count="6">
          <s v="&lt;29/06/2003"/>
          <s v="Qtr1"/>
          <s v="Qtr2"/>
          <s v="Qtr3"/>
          <s v="Qtr4"/>
          <s v="&gt;27/11/2024"/>
        </groupItems>
      </fieldGroup>
    </cacheField>
    <cacheField name="Years (End Date &amp; Time (date))" numFmtId="0" databaseField="0">
      <fieldGroup base="4">
        <rangePr groupBy="years" startDate="2003-06-29T22:10:00" endDate="2024-11-27T14:45:00"/>
        <groupItems count="24">
          <s v="&lt;29/06/2003"/>
          <s v="2003"/>
          <s v="2004"/>
          <s v="2005"/>
          <s v="2006"/>
          <s v="2007"/>
          <s v="2008"/>
          <s v="2009"/>
          <s v="2010"/>
          <s v="2011"/>
          <s v="2012"/>
          <s v="2013"/>
          <s v="2014"/>
          <s v="2015"/>
          <s v="2016"/>
          <s v="2017"/>
          <s v="2018"/>
          <s v="2019"/>
          <s v="2020"/>
          <s v="2021"/>
          <s v="2022"/>
          <s v="2023"/>
          <s v="2024"/>
          <s v="&gt;27/1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5">
  <r>
    <x v="0"/>
    <x v="0"/>
    <n v="1152"/>
    <x v="0"/>
    <x v="0"/>
    <x v="0"/>
    <x v="0"/>
    <n v="4783"/>
    <n v="1023"/>
    <n v="0"/>
    <n v="5806"/>
    <n v="4950"/>
    <n v="856"/>
    <n v="5.61"/>
    <n v="1.302"/>
    <n v="0"/>
    <n v="6.6459999999999999"/>
    <n v="0.96199999999999997"/>
    <n v="0.81200000000000006"/>
    <n v="1"/>
    <n v="128.79900000000001"/>
    <s v="Scale-up"/>
    <n v="0.97299999999999998"/>
    <n v="0.97299999999999998"/>
    <n v="0"/>
    <n v="0.98299999999999998"/>
    <d v="2025-03-16T23:39:27"/>
    <x v="0"/>
  </r>
  <r>
    <x v="0"/>
    <x v="1"/>
    <n v="98"/>
    <x v="1"/>
    <x v="0"/>
    <x v="1"/>
    <x v="1"/>
    <n v="6"/>
    <n v="4"/>
    <n v="1"/>
    <s v="N/A"/>
    <n v="12"/>
    <n v="-3"/>
    <n v="0.11899999999999999"/>
    <n v="0.11700000000000001"/>
    <n v="0"/>
    <n v="0.11600000000000001"/>
    <n v="0.49199999999999999"/>
    <n v="0.504"/>
    <n v="1"/>
    <n v="7379.31"/>
    <s v="Scale-up"/>
    <n v="0.96399999999999997"/>
    <n v="0.80800000000000005"/>
    <n v="0"/>
    <n v="0.82799999999999996"/>
    <d v="2025-03-16T23:39:28"/>
    <x v="0"/>
  </r>
  <r>
    <x v="1"/>
    <x v="0"/>
    <n v="1330"/>
    <x v="2"/>
    <x v="1"/>
    <x v="2"/>
    <x v="2"/>
    <n v="658"/>
    <n v="225"/>
    <n v="163"/>
    <n v="720"/>
    <n v="686"/>
    <n v="34"/>
    <n v="0.68"/>
    <n v="0.22500000000000001"/>
    <n v="0.161"/>
    <n v="0.68600000000000005"/>
    <n v="0.92200000000000004"/>
    <n v="0.751"/>
    <n v="0.82199999999999995"/>
    <n v="49.563000000000002"/>
    <s v="Scale-up"/>
    <n v="0.98"/>
    <n v="0.94899999999999995"/>
    <n v="0.98"/>
    <n v="0.97799999999999998"/>
    <d v="2025-02-25T14:34:35"/>
    <x v="1"/>
  </r>
  <r>
    <x v="1"/>
    <x v="0"/>
    <n v="384"/>
    <x v="3"/>
    <x v="2"/>
    <x v="3"/>
    <x v="3"/>
    <n v="311"/>
    <n v="134"/>
    <n v="0"/>
    <n v="445"/>
    <n v="259"/>
    <n v="186"/>
    <n v="0.81699999999999995"/>
    <n v="0.32500000000000001"/>
    <n v="0"/>
    <n v="0.81799999999999995"/>
    <n v="0.71599999999999997"/>
    <n v="0.71499999999999997"/>
    <n v="1"/>
    <n v="227.38399999999999"/>
    <s v="Scale-up"/>
    <n v="0.97299999999999998"/>
    <n v="0.95499999999999996"/>
    <n v="0"/>
    <n v="0.94399999999999995"/>
    <d v="2025-03-17T22:04:15"/>
    <x v="2"/>
  </r>
  <r>
    <x v="1"/>
    <x v="0"/>
    <n v="2610"/>
    <x v="4"/>
    <x v="3"/>
    <x v="4"/>
    <x v="4"/>
    <n v="646"/>
    <n v="1098"/>
    <n v="0"/>
    <n v="1744"/>
    <n v="1675"/>
    <n v="69"/>
    <n v="0.23200000000000001"/>
    <n v="0.505"/>
    <n v="0"/>
    <n v="0.68500000000000005"/>
    <n v="0.92900000000000005"/>
    <n v="0.315"/>
    <n v="1"/>
    <n v="100.73"/>
    <s v="Scale-up"/>
    <n v="0.98199999999999998"/>
    <n v="0.91500000000000004"/>
    <n v="0"/>
    <n v="0.94199999999999995"/>
    <d v="2025-03-16T23:39:34"/>
    <x v="0"/>
  </r>
  <r>
    <x v="1"/>
    <x v="1"/>
    <n v="57"/>
    <x v="5"/>
    <x v="3"/>
    <x v="1"/>
    <x v="1"/>
    <n v="21"/>
    <n v="1"/>
    <n v="1"/>
    <s v="N/A"/>
    <n v="20"/>
    <n v="0"/>
    <n v="0.31900000000000001"/>
    <s v="NaN"/>
    <n v="0"/>
    <n v="0.33700000000000002"/>
    <s v="NaN"/>
    <s v="NaN"/>
    <s v="NaN"/>
    <s v="NaN"/>
    <s v="Scale-up"/>
    <n v="0.54900000000000004"/>
    <s v="NaN"/>
    <n v="0"/>
    <n v="0.89100000000000001"/>
    <d v="2025-03-16T23:39:34"/>
    <x v="0"/>
  </r>
  <r>
    <x v="1"/>
    <x v="1"/>
    <n v="99"/>
    <x v="6"/>
    <x v="2"/>
    <x v="1"/>
    <x v="1"/>
    <n v="106"/>
    <n v="27"/>
    <n v="1"/>
    <s v="N/A"/>
    <n v="87"/>
    <n v="45"/>
    <n v="1.222"/>
    <n v="0.23200000000000001"/>
    <n v="0"/>
    <n v="0.98099999999999998"/>
    <n v="0.67500000000000004"/>
    <n v="0.84"/>
    <n v="1"/>
    <n v="189.602"/>
    <s v="Scale-up"/>
    <n v="0.93700000000000006"/>
    <n v="0.92500000000000004"/>
    <n v="0"/>
    <n v="0.96499999999999997"/>
    <d v="2025-03-17T22:04:16"/>
    <x v="2"/>
  </r>
  <r>
    <x v="2"/>
    <x v="0"/>
    <n v="1479"/>
    <x v="7"/>
    <x v="4"/>
    <x v="5"/>
    <x v="5"/>
    <n v="1200"/>
    <n v="497"/>
    <n v="334"/>
    <n v="1363"/>
    <n v="1300"/>
    <n v="63"/>
    <n v="1.08"/>
    <n v="0.42"/>
    <n v="0.28499999999999998"/>
    <n v="1.1220000000000001"/>
    <n v="0.92300000000000004"/>
    <n v="0.72"/>
    <n v="0.81"/>
    <n v="56.15"/>
    <s v="Scale-up"/>
    <n v="0.98899999999999999"/>
    <n v="0.98599999999999999"/>
    <n v="0.98"/>
    <n v="0.99299999999999999"/>
    <d v="2025-02-25T14:34:42"/>
    <x v="1"/>
  </r>
  <r>
    <x v="2"/>
    <x v="0"/>
    <n v="456"/>
    <x v="8"/>
    <x v="5"/>
    <x v="6"/>
    <x v="6"/>
    <n v="675"/>
    <n v="195"/>
    <n v="0"/>
    <n v="870"/>
    <n v="460"/>
    <n v="410"/>
    <n v="1.538"/>
    <n v="0.40500000000000003"/>
    <n v="0"/>
    <n v="1.1339999999999999"/>
    <n v="0.58399999999999996"/>
    <n v="0.79200000000000004"/>
    <n v="1"/>
    <n v="361.55200000000002"/>
    <s v="Scale-up"/>
    <n v="0.99199999999999999"/>
    <n v="0.96099999999999997"/>
    <n v="0"/>
    <n v="0.98"/>
    <d v="2025-03-17T22:04:08"/>
    <x v="2"/>
  </r>
  <r>
    <x v="2"/>
    <x v="1"/>
    <n v="98"/>
    <x v="9"/>
    <x v="5"/>
    <x v="1"/>
    <x v="1"/>
    <n v="162"/>
    <n v="32"/>
    <n v="1"/>
    <s v="N/A"/>
    <n v="174"/>
    <n v="19"/>
    <n v="1.9339999999999999"/>
    <n v="0.33500000000000002"/>
    <n v="0"/>
    <n v="2.36"/>
    <n v="1.04"/>
    <n v="0.85199999999999998"/>
    <n v="1"/>
    <n v="173.72900000000001"/>
    <s v="Catch-up"/>
    <n v="0.97399999999999998"/>
    <n v="0.95099999999999996"/>
    <n v="0"/>
    <n v="0.96899999999999997"/>
    <d v="2025-03-17T22:04:09"/>
    <x v="2"/>
  </r>
  <r>
    <x v="3"/>
    <x v="0"/>
    <n v="1101"/>
    <x v="10"/>
    <x v="6"/>
    <x v="7"/>
    <x v="7"/>
    <n v="1110"/>
    <n v="0"/>
    <n v="216"/>
    <n v="894"/>
    <n v="68"/>
    <n v="826"/>
    <n v="1.1679999999999999"/>
    <n v="0"/>
    <n v="0.21299999999999999"/>
    <n v="7.4999999999999997E-2"/>
    <n v="7.9000000000000001E-2"/>
    <n v="1"/>
    <n v="0.81799999999999995"/>
    <n v="11013.333000000001"/>
    <s v="Scale-up"/>
    <n v="0.99099999999999999"/>
    <n v="0"/>
    <n v="0.97199999999999998"/>
    <n v="0.98799999999999999"/>
    <d v="2025-02-25T14:34:48"/>
    <x v="1"/>
  </r>
  <r>
    <x v="4"/>
    <x v="0"/>
    <n v="2079"/>
    <x v="11"/>
    <x v="7"/>
    <x v="8"/>
    <x v="8"/>
    <n v="2439"/>
    <n v="6667"/>
    <n v="28"/>
    <n v="9078"/>
    <n v="29"/>
    <n v="9049"/>
    <n v="3.9460000000000002"/>
    <n v="4.2290000000000001"/>
    <n v="2.8000000000000001E-2"/>
    <n v="2.1999999999999999E-2"/>
    <n v="3.0000000000000001E-3"/>
    <n v="0.48299999999999998"/>
    <n v="0.997"/>
    <n v="411318.18199999997"/>
    <s v="Scale-up"/>
    <n v="0.72199999999999998"/>
    <n v="0.40100000000000002"/>
    <n v="0.876"/>
    <n v="0.84"/>
    <d v="2025-03-18T01:00:25"/>
    <x v="3"/>
  </r>
  <r>
    <x v="4"/>
    <x v="1"/>
    <n v="99"/>
    <x v="12"/>
    <x v="7"/>
    <x v="1"/>
    <x v="1"/>
    <n v="232"/>
    <n v="1360"/>
    <n v="1"/>
    <s v="N/A"/>
    <n v="4"/>
    <n v="1587"/>
    <n v="2.169"/>
    <n v="13.398999999999999"/>
    <s v="NaN"/>
    <n v="2.9000000000000001E-2"/>
    <s v="NaN"/>
    <s v="NaN"/>
    <s v="NaN"/>
    <s v="NaN"/>
    <s v="Scale-up"/>
    <n v="0.99199999999999999"/>
    <n v="0.98599999999999999"/>
    <s v="NaN"/>
    <n v="0.86299999999999999"/>
    <d v="2025-03-18T01:00:25"/>
    <x v="3"/>
  </r>
  <r>
    <x v="5"/>
    <x v="0"/>
    <n v="358"/>
    <x v="13"/>
    <x v="8"/>
    <x v="9"/>
    <x v="9"/>
    <n v="235"/>
    <n v="62"/>
    <n v="0"/>
    <n v="297"/>
    <n v="261"/>
    <n v="36"/>
    <n v="1.0429999999999999"/>
    <n v="0.26900000000000002"/>
    <n v="0"/>
    <n v="1.2290000000000001"/>
    <n v="0.93700000000000006"/>
    <n v="0.79500000000000004"/>
    <n v="1"/>
    <n v="29.292000000000002"/>
    <s v="Start-up"/>
    <n v="0.89200000000000002"/>
    <n v="0.93500000000000005"/>
    <n v="0"/>
    <n v="0.73699999999999999"/>
    <d v="2025-03-16T23:39:39"/>
    <x v="0"/>
  </r>
  <r>
    <x v="5"/>
    <x v="1"/>
    <n v="1"/>
    <x v="14"/>
    <x v="8"/>
    <x v="1"/>
    <x v="1"/>
    <n v="1"/>
    <n v="1"/>
    <n v="1"/>
    <s v="N/A"/>
    <n v="9"/>
    <n v="-8"/>
    <s v="NaN"/>
    <s v="NaN"/>
    <n v="0"/>
    <n v="2.25"/>
    <s v="NaN"/>
    <s v="NaN"/>
    <s v="NaN"/>
    <s v="NaN"/>
    <s v="Start-up"/>
    <s v="NaN"/>
    <s v="NaN"/>
    <n v="0"/>
    <n v="0.67500000000000004"/>
    <d v="2025-03-16T23:39:39"/>
    <x v="0"/>
  </r>
  <r>
    <x v="6"/>
    <x v="0"/>
    <n v="384"/>
    <x v="15"/>
    <x v="9"/>
    <x v="10"/>
    <x v="10"/>
    <n v="28"/>
    <n v="2"/>
    <n v="0"/>
    <n v="30"/>
    <n v="16"/>
    <n v="14"/>
    <n v="6.4000000000000001E-2"/>
    <n v="0"/>
    <n v="0"/>
    <n v="0.16800000000000001"/>
    <n v="2.625"/>
    <n v="1"/>
    <n v="1"/>
    <n v="83.332999999999998"/>
    <s v="Catch-up"/>
    <n v="0.59199999999999997"/>
    <n v="0"/>
    <n v="0"/>
    <n v="0.84899999999999998"/>
    <d v="2025-03-17T19:56:24"/>
    <x v="4"/>
  </r>
  <r>
    <x v="6"/>
    <x v="1"/>
    <n v="74"/>
    <x v="16"/>
    <x v="9"/>
    <x v="1"/>
    <x v="1"/>
    <n v="4"/>
    <n v="2"/>
    <n v="1"/>
    <s v="N/A"/>
    <n v="14"/>
    <n v="-7"/>
    <n v="4.4999999999999998E-2"/>
    <s v="NaN"/>
    <n v="0"/>
    <n v="0.17899999999999999"/>
    <s v="NaN"/>
    <s v="NaN"/>
    <s v="NaN"/>
    <s v="NaN"/>
    <s v="Catch-up"/>
    <n v="0.84499999999999997"/>
    <s v="NaN"/>
    <n v="0"/>
    <n v="0.78300000000000003"/>
    <d v="2025-03-17T19:56:24"/>
    <x v="4"/>
  </r>
  <r>
    <x v="7"/>
    <x v="0"/>
    <n v="3834"/>
    <x v="17"/>
    <x v="10"/>
    <x v="11"/>
    <x v="11"/>
    <n v="90"/>
    <n v="221"/>
    <n v="56"/>
    <n v="255"/>
    <n v="204"/>
    <n v="51"/>
    <n v="4.2000000000000003E-2"/>
    <n v="7.0000000000000007E-2"/>
    <n v="1.7999999999999999E-2"/>
    <n v="9.6000000000000002E-2"/>
    <n v="1.0209999999999999"/>
    <n v="0.375"/>
    <n v="0.83899999999999997"/>
    <n v="531.25"/>
    <s v="Catch-up"/>
    <n v="0.73599999999999999"/>
    <n v="0.82299999999999995"/>
    <n v="0.88500000000000001"/>
    <n v="0.78500000000000003"/>
    <d v="2025-03-18T01:00:16"/>
    <x v="3"/>
  </r>
  <r>
    <x v="7"/>
    <x v="1"/>
    <n v="0"/>
    <x v="18"/>
    <x v="10"/>
    <x v="1"/>
    <x v="1"/>
    <n v="1"/>
    <n v="1"/>
    <n v="1"/>
    <s v="N/A"/>
    <n v="1"/>
    <n v="0"/>
    <s v="NaN"/>
    <s v="NaN"/>
    <s v="NaN"/>
    <s v="NaN"/>
    <s v="NaN"/>
    <s v="NaN"/>
    <s v="NaN"/>
    <s v="NaN"/>
    <s v="Catch-up"/>
    <s v="NaN"/>
    <s v="NaN"/>
    <s v="NaN"/>
    <s v="NaN"/>
    <d v="2025-03-18T01:00:16"/>
    <x v="3"/>
  </r>
  <r>
    <x v="8"/>
    <x v="0"/>
    <n v="3671"/>
    <x v="19"/>
    <x v="11"/>
    <x v="12"/>
    <x v="12"/>
    <n v="874"/>
    <n v="660"/>
    <n v="420"/>
    <n v="1114"/>
    <n v="854"/>
    <n v="260"/>
    <n v="0.35599999999999998"/>
    <n v="0.30399999999999999"/>
    <n v="0.216"/>
    <n v="0.30499999999999999"/>
    <n v="0.68700000000000006"/>
    <n v="0.53900000000000003"/>
    <n v="0.67300000000000004"/>
    <n v="852.45899999999995"/>
    <s v="Scale-up"/>
    <n v="0.88300000000000001"/>
    <n v="0.84299999999999997"/>
    <n v="0.88500000000000001"/>
    <n v="0.71599999999999997"/>
    <d v="2025-03-17T19:56:19"/>
    <x v="4"/>
  </r>
  <r>
    <x v="8"/>
    <x v="0"/>
    <n v="1400"/>
    <x v="20"/>
    <x v="12"/>
    <x v="13"/>
    <x v="13"/>
    <n v="152"/>
    <n v="71"/>
    <n v="0"/>
    <n v="223"/>
    <n v="150"/>
    <n v="73"/>
    <n v="0.23"/>
    <n v="0.61699999999999999"/>
    <n v="0"/>
    <n v="0.76"/>
    <n v="0.89700000000000002"/>
    <n v="0.27200000000000002"/>
    <n v="1"/>
    <n v="96.052999999999997"/>
    <s v="Scale-up"/>
    <n v="0.48899999999999999"/>
    <n v="0.94699999999999995"/>
    <n v="0"/>
    <n v="0.83099999999999996"/>
    <d v="2025-03-16T23:39:44"/>
    <x v="0"/>
  </r>
  <r>
    <x v="8"/>
    <x v="1"/>
    <n v="0"/>
    <x v="21"/>
    <x v="12"/>
    <x v="1"/>
    <x v="1"/>
    <n v="1"/>
    <n v="1"/>
    <n v="1"/>
    <s v="N/A"/>
    <n v="1"/>
    <n v="0"/>
    <s v="NaN"/>
    <s v="NaN"/>
    <n v="0"/>
    <s v="NaN"/>
    <s v="NaN"/>
    <s v="NaN"/>
    <s v="NaN"/>
    <s v="NaN"/>
    <s v="Scale-up"/>
    <s v="NaN"/>
    <s v="NaN"/>
    <n v="0"/>
    <s v="NaN"/>
    <d v="2025-03-16T23:39:44"/>
    <x v="0"/>
  </r>
  <r>
    <x v="8"/>
    <x v="1"/>
    <n v="68"/>
    <x v="22"/>
    <x v="11"/>
    <x v="1"/>
    <x v="1"/>
    <n v="1"/>
    <n v="1"/>
    <n v="1"/>
    <s v="N/A"/>
    <n v="1"/>
    <n v="-2"/>
    <s v="NaN"/>
    <s v="NaN"/>
    <s v="NaN"/>
    <s v="NaN"/>
    <s v="NaN"/>
    <s v="NaN"/>
    <s v="NaN"/>
    <s v="NaN"/>
    <s v="Scale-up"/>
    <s v="NaN"/>
    <s v="NaN"/>
    <s v="NaN"/>
    <s v="NaN"/>
    <d v="2025-03-17T19:56:19"/>
    <x v="4"/>
  </r>
  <r>
    <x v="9"/>
    <x v="1"/>
    <n v="99"/>
    <x v="23"/>
    <x v="13"/>
    <x v="1"/>
    <x v="1"/>
    <n v="114"/>
    <n v="55"/>
    <n v="10"/>
    <s v="N/A"/>
    <n v="149"/>
    <n v="9"/>
    <n v="1.1759999999999999"/>
    <n v="0.60399999999999998"/>
    <n v="0.14000000000000001"/>
    <n v="1.5109999999999999"/>
    <n v="0.92100000000000004"/>
    <n v="0.66100000000000003"/>
    <n v="0.92100000000000004"/>
    <n v="108.53700000000001"/>
    <s v="Scale-up"/>
    <n v="0.96899999999999997"/>
    <n v="0.93100000000000005"/>
    <n v="0.54100000000000004"/>
    <n v="0.99099999999999999"/>
    <d v="2025-02-25T14:34:56"/>
    <x v="1"/>
  </r>
  <r>
    <x v="9"/>
    <x v="0"/>
    <n v="1380"/>
    <x v="24"/>
    <x v="13"/>
    <x v="14"/>
    <x v="14"/>
    <n v="918"/>
    <n v="355"/>
    <n v="96"/>
    <n v="1177"/>
    <n v="1013"/>
    <n v="164"/>
    <n v="0.57199999999999995"/>
    <n v="0.249"/>
    <n v="0.10299999999999999"/>
    <n v="0.64900000000000002"/>
    <n v="0.90400000000000003"/>
    <n v="0.69699999999999995"/>
    <n v="0.875"/>
    <n v="252.696"/>
    <s v="Scale-up"/>
    <n v="0.95199999999999996"/>
    <n v="0.92500000000000004"/>
    <n v="0.68400000000000005"/>
    <n v="0.95899999999999996"/>
    <d v="2025-02-25T14:34:54"/>
    <x v="1"/>
  </r>
  <r>
    <x v="10"/>
    <x v="0"/>
    <n v="2378"/>
    <x v="25"/>
    <x v="14"/>
    <x v="15"/>
    <x v="15"/>
    <n v="37"/>
    <n v="38"/>
    <n v="36"/>
    <n v="39"/>
    <n v="39"/>
    <n v="0"/>
    <n v="4.1000000000000002E-2"/>
    <n v="5.8999999999999997E-2"/>
    <n v="0.01"/>
    <n v="6.0999999999999999E-2"/>
    <n v="0.67800000000000005"/>
    <n v="0.41"/>
    <n v="0.9"/>
    <n v="0"/>
    <s v="Start-up"/>
    <n v="0.84799999999999998"/>
    <n v="0.90900000000000003"/>
    <n v="0.35699999999999998"/>
    <n v="0.96199999999999997"/>
    <d v="2025-03-17T19:56:13"/>
    <x v="4"/>
  </r>
  <r>
    <x v="10"/>
    <x v="1"/>
    <n v="0"/>
    <x v="26"/>
    <x v="14"/>
    <x v="1"/>
    <x v="1"/>
    <n v="1"/>
    <n v="1"/>
    <n v="31"/>
    <s v="N/A"/>
    <n v="1"/>
    <n v="-30"/>
    <s v="NaN"/>
    <s v="NaN"/>
    <n v="15.5"/>
    <s v="NaN"/>
    <s v="NaN"/>
    <s v="NaN"/>
    <s v="NaN"/>
    <s v="NaN"/>
    <s v="Start-up"/>
    <s v="NaN"/>
    <s v="NaN"/>
    <n v="0.65600000000000003"/>
    <s v="NaN"/>
    <d v="2025-03-17T19:56:13"/>
    <x v="4"/>
  </r>
  <r>
    <x v="11"/>
    <x v="0"/>
    <n v="3109"/>
    <x v="27"/>
    <x v="15"/>
    <x v="16"/>
    <x v="16"/>
    <n v="383"/>
    <n v="144"/>
    <n v="104"/>
    <n v="423"/>
    <n v="142"/>
    <n v="281"/>
    <n v="0.20699999999999999"/>
    <n v="9.6000000000000002E-2"/>
    <n v="7.0000000000000007E-2"/>
    <n v="0.105"/>
    <n v="0.45100000000000001"/>
    <n v="0.68300000000000005"/>
    <n v="0.76900000000000002"/>
    <n v="2676.19"/>
    <s v="Scale-up"/>
    <n v="0.90400000000000003"/>
    <n v="0.98099999999999998"/>
    <n v="0.88500000000000001"/>
    <n v="0.98099999999999998"/>
    <d v="2025-03-17T21:14:51"/>
    <x v="5"/>
  </r>
  <r>
    <x v="11"/>
    <x v="0"/>
    <n v="1688"/>
    <x v="28"/>
    <x v="16"/>
    <x v="17"/>
    <x v="17"/>
    <n v="10"/>
    <n v="619"/>
    <n v="22"/>
    <n v="607"/>
    <n v="175"/>
    <n v="432"/>
    <n v="5.0000000000000001E-3"/>
    <n v="0.49"/>
    <n v="1.4999999999999999E-2"/>
    <n v="0.123"/>
    <n v="0.25600000000000001"/>
    <n v="0.01"/>
    <n v="0.97"/>
    <n v="3512.1950000000002"/>
    <s v="Scale-up"/>
    <n v="0.35199999999999998"/>
    <n v="0.70399999999999996"/>
    <n v="0.38300000000000001"/>
    <n v="0.38900000000000001"/>
    <d v="2025-03-17T19:56:08"/>
    <x v="4"/>
  </r>
  <r>
    <x v="11"/>
    <x v="1"/>
    <n v="99"/>
    <x v="29"/>
    <x v="15"/>
    <x v="1"/>
    <x v="1"/>
    <n v="28"/>
    <n v="7"/>
    <n v="9"/>
    <s v="N/A"/>
    <n v="15"/>
    <n v="10"/>
    <n v="0.25900000000000001"/>
    <n v="9.2999999999999999E-2"/>
    <n v="7.6999999999999999E-2"/>
    <n v="0.152"/>
    <n v="0.55300000000000005"/>
    <n v="0.73599999999999999"/>
    <n v="0.78100000000000003"/>
    <n v="1848.684"/>
    <s v="Scale-up"/>
    <n v="0.99099999999999999"/>
    <n v="0.82799999999999996"/>
    <n v="0.88200000000000001"/>
    <n v="0.94399999999999995"/>
    <d v="2025-03-17T21:14:52"/>
    <x v="5"/>
  </r>
  <r>
    <x v="11"/>
    <x v="1"/>
    <n v="0"/>
    <x v="30"/>
    <x v="16"/>
    <x v="1"/>
    <x v="1"/>
    <n v="1"/>
    <n v="1"/>
    <n v="1"/>
    <s v="N/A"/>
    <n v="1"/>
    <n v="0"/>
    <s v="NaN"/>
    <s v="NaN"/>
    <s v="NaN"/>
    <s v="NaN"/>
    <s v="NaN"/>
    <s v="NaN"/>
    <s v="NaN"/>
    <s v="NaN"/>
    <s v="Scale-up"/>
    <s v="NaN"/>
    <s v="NaN"/>
    <s v="NaN"/>
    <s v="NaN"/>
    <d v="2025-03-17T19:56:08"/>
    <x v="4"/>
  </r>
  <r>
    <x v="12"/>
    <x v="0"/>
    <n v="3741"/>
    <x v="31"/>
    <x v="17"/>
    <x v="18"/>
    <x v="18"/>
    <n v="1891"/>
    <n v="2274"/>
    <n v="1138"/>
    <n v="3027"/>
    <n v="2794"/>
    <n v="233"/>
    <n v="0.877"/>
    <n v="1.171"/>
    <n v="0.28000000000000003"/>
    <n v="1.202"/>
    <n v="0.68"/>
    <n v="0.42799999999999999"/>
    <n v="0.86299999999999999"/>
    <n v="193.84399999999999"/>
    <s v="Scale-up"/>
    <n v="0.94899999999999995"/>
    <n v="0.93899999999999995"/>
    <n v="0.97"/>
    <n v="0.92100000000000004"/>
    <d v="2025-03-18T01:00:08"/>
    <x v="3"/>
  </r>
  <r>
    <x v="12"/>
    <x v="1"/>
    <n v="50"/>
    <x v="32"/>
    <x v="17"/>
    <x v="1"/>
    <x v="1"/>
    <n v="1"/>
    <n v="1"/>
    <n v="3"/>
    <s v="N/A"/>
    <n v="1"/>
    <n v="-2"/>
    <s v="NaN"/>
    <s v="NaN"/>
    <n v="0.03"/>
    <s v="NaN"/>
    <s v="NaN"/>
    <s v="NaN"/>
    <s v="NaN"/>
    <s v="NaN"/>
    <s v="Scale-up"/>
    <s v="NaN"/>
    <s v="NaN"/>
    <n v="0.76500000000000001"/>
    <s v="NaN"/>
    <d v="2025-03-18T01:00:08"/>
    <x v="3"/>
  </r>
  <r>
    <x v="13"/>
    <x v="0"/>
    <n v="3215"/>
    <x v="33"/>
    <x v="18"/>
    <x v="19"/>
    <x v="19"/>
    <n v="294"/>
    <n v="206"/>
    <n v="51"/>
    <n v="449"/>
    <n v="402"/>
    <n v="47"/>
    <n v="0.11899999999999999"/>
    <n v="8.7999999999999995E-2"/>
    <n v="2.5999999999999999E-2"/>
    <n v="0.17699999999999999"/>
    <n v="0.97799999999999998"/>
    <n v="0.57499999999999996"/>
    <n v="0.874"/>
    <n v="265.53699999999998"/>
    <s v="Scale-up"/>
    <n v="0.93300000000000005"/>
    <n v="0.94499999999999995"/>
    <n v="0.86299999999999999"/>
    <n v="0.85899999999999999"/>
    <d v="2025-03-18T01:00:00"/>
    <x v="3"/>
  </r>
  <r>
    <x v="13"/>
    <x v="1"/>
    <n v="0"/>
    <x v="34"/>
    <x v="18"/>
    <x v="1"/>
    <x v="1"/>
    <n v="1"/>
    <n v="1"/>
    <n v="1"/>
    <s v="N/A"/>
    <n v="1"/>
    <n v="0"/>
    <s v="NaN"/>
    <s v="NaN"/>
    <s v="NaN"/>
    <s v="NaN"/>
    <s v="NaN"/>
    <s v="NaN"/>
    <s v="NaN"/>
    <s v="NaN"/>
    <s v="Scale-up"/>
    <s v="NaN"/>
    <s v="NaN"/>
    <s v="NaN"/>
    <s v="NaN"/>
    <d v="2025-03-18T01:00:00"/>
    <x v="3"/>
  </r>
  <r>
    <x v="14"/>
    <x v="0"/>
    <n v="2608"/>
    <x v="35"/>
    <x v="19"/>
    <x v="20"/>
    <x v="20"/>
    <n v="55"/>
    <n v="66"/>
    <n v="36"/>
    <n v="85"/>
    <n v="62"/>
    <n v="23"/>
    <n v="2.3E-2"/>
    <n v="3.6999999999999998E-2"/>
    <n v="1.4999999999999999E-2"/>
    <n v="0.03"/>
    <n v="0.66700000000000004"/>
    <n v="0.38300000000000001"/>
    <n v="0.75"/>
    <n v="766.66700000000003"/>
    <s v="Scale-up"/>
    <n v="0.97799999999999998"/>
    <n v="0.94399999999999995"/>
    <n v="0.89400000000000002"/>
    <n v="0.95699999999999996"/>
    <d v="2025-03-17T19:56:03"/>
    <x v="4"/>
  </r>
  <r>
    <x v="14"/>
    <x v="1"/>
    <n v="98"/>
    <x v="36"/>
    <x v="19"/>
    <x v="1"/>
    <x v="1"/>
    <n v="3"/>
    <n v="1"/>
    <n v="1"/>
    <s v="N/A"/>
    <n v="2"/>
    <n v="0"/>
    <n v="1.7000000000000001E-2"/>
    <s v="NaN"/>
    <s v="NaN"/>
    <n v="2.1999999999999999E-2"/>
    <s v="NaN"/>
    <s v="NaN"/>
    <s v="NaN"/>
    <s v="NaN"/>
    <s v="Scale-up"/>
    <n v="0.86099999999999999"/>
    <s v="NaN"/>
    <s v="NaN"/>
    <n v="1"/>
    <d v="2025-03-17T19:56:03"/>
    <x v="4"/>
  </r>
  <r>
    <x v="15"/>
    <x v="0"/>
    <n v="3340"/>
    <x v="37"/>
    <x v="20"/>
    <x v="21"/>
    <x v="21"/>
    <n v="1073"/>
    <n v="857"/>
    <n v="491"/>
    <n v="1439"/>
    <n v="818"/>
    <n v="621"/>
    <n v="0.375"/>
    <n v="0.32600000000000001"/>
    <n v="0.19600000000000001"/>
    <n v="0.29699999999999999"/>
    <n v="0.58799999999999997"/>
    <n v="0.53500000000000003"/>
    <n v="0.72"/>
    <n v="2090.9090000000001"/>
    <s v="Scale-up"/>
    <n v="0.97299999999999998"/>
    <n v="0.99399999999999999"/>
    <n v="0.96499999999999997"/>
    <n v="0.98499999999999999"/>
    <d v="2025-03-17T19:55:57"/>
    <x v="4"/>
  </r>
  <r>
    <x v="15"/>
    <x v="1"/>
    <n v="99"/>
    <x v="38"/>
    <x v="20"/>
    <x v="1"/>
    <x v="1"/>
    <n v="22"/>
    <n v="29"/>
    <n v="1"/>
    <s v="N/A"/>
    <n v="9"/>
    <n v="40"/>
    <n v="0.19400000000000001"/>
    <n v="0.46300000000000002"/>
    <s v="NaN"/>
    <n v="0.154"/>
    <s v="NaN"/>
    <s v="NaN"/>
    <s v="NaN"/>
    <s v="NaN"/>
    <s v="Scale-up"/>
    <n v="0.97499999999999998"/>
    <n v="0.97099999999999997"/>
    <s v="NaN"/>
    <n v="0.877"/>
    <d v="2025-03-17T19:55:57"/>
    <x v="4"/>
  </r>
  <r>
    <x v="16"/>
    <x v="0"/>
    <n v="2820"/>
    <x v="39"/>
    <x v="21"/>
    <x v="22"/>
    <x v="22"/>
    <n v="394"/>
    <n v="251"/>
    <n v="144"/>
    <n v="501"/>
    <n v="434"/>
    <n v="67"/>
    <n v="0.22800000000000001"/>
    <n v="0.12"/>
    <n v="5.5E-2"/>
    <n v="0.20300000000000001"/>
    <n v="0.69299999999999995"/>
    <n v="0.65500000000000003"/>
    <n v="0.84199999999999997"/>
    <n v="330.04899999999998"/>
    <s v="Scale-up"/>
    <n v="0.93700000000000006"/>
    <n v="0.91600000000000004"/>
    <n v="0.94299999999999995"/>
    <n v="0.85299999999999998"/>
    <d v="2025-03-17T19:55:51"/>
    <x v="4"/>
  </r>
  <r>
    <x v="16"/>
    <x v="1"/>
    <n v="90"/>
    <x v="40"/>
    <x v="21"/>
    <x v="1"/>
    <x v="1"/>
    <n v="1"/>
    <n v="2"/>
    <n v="1"/>
    <s v="N/A"/>
    <n v="1"/>
    <n v="2"/>
    <s v="NaN"/>
    <n v="2.9000000000000001E-2"/>
    <s v="NaN"/>
    <s v="NaN"/>
    <s v="NaN"/>
    <s v="NaN"/>
    <s v="NaN"/>
    <s v="NaN"/>
    <s v="Scale-up"/>
    <s v="NaN"/>
    <n v="1"/>
    <s v="NaN"/>
    <s v="NaN"/>
    <d v="2025-03-17T19:55:51"/>
    <x v="4"/>
  </r>
  <r>
    <x v="17"/>
    <x v="1"/>
    <n v="100"/>
    <x v="41"/>
    <x v="22"/>
    <x v="1"/>
    <x v="1"/>
    <n v="764"/>
    <n v="291"/>
    <n v="124"/>
    <s v="N/A"/>
    <n v="876"/>
    <n v="56"/>
    <n v="7.3049999999999997"/>
    <n v="3.0009999999999999"/>
    <n v="1.306"/>
    <n v="9.202"/>
    <n v="1.022"/>
    <n v="0.70899999999999996"/>
    <n v="0.873"/>
    <n v="140.62200000000001"/>
    <s v="Catch-up"/>
    <n v="0.996"/>
    <n v="0.98899999999999999"/>
    <n v="0.98199999999999998"/>
    <n v="0.996"/>
    <d v="2025-02-25T14:35:05"/>
    <x v="1"/>
  </r>
  <r>
    <x v="17"/>
    <x v="0"/>
    <n v="1173"/>
    <x v="42"/>
    <x v="22"/>
    <x v="23"/>
    <x v="23"/>
    <n v="4768"/>
    <n v="2406"/>
    <n v="776"/>
    <n v="6398"/>
    <n v="5104"/>
    <n v="1294"/>
    <n v="5.6950000000000003"/>
    <n v="2.92"/>
    <n v="1"/>
    <n v="6.569"/>
    <n v="0.86299999999999999"/>
    <n v="0.66100000000000003"/>
    <n v="0.88400000000000001"/>
    <n v="196.98599999999999"/>
    <s v="Scale-up"/>
    <n v="0.98"/>
    <n v="0.98699999999999999"/>
    <n v="0.98199999999999998"/>
    <n v="0.98799999999999999"/>
    <d v="2025-02-25T14:35:03"/>
    <x v="1"/>
  </r>
  <r>
    <x v="18"/>
    <x v="0"/>
    <n v="2038"/>
    <x v="43"/>
    <x v="23"/>
    <x v="24"/>
    <x v="24"/>
    <n v="81"/>
    <n v="33"/>
    <n v="10"/>
    <n v="104"/>
    <n v="84"/>
    <n v="20"/>
    <n v="3.5999999999999997E-2"/>
    <n v="1.2E-2"/>
    <n v="5.0000000000000001E-3"/>
    <n v="3.5000000000000003E-2"/>
    <n v="0.81399999999999995"/>
    <n v="0.75"/>
    <n v="0.89600000000000002"/>
    <n v="571.42899999999997"/>
    <s v="Scale-up"/>
    <n v="0.92600000000000005"/>
    <n v="0.88500000000000001"/>
    <n v="0.91800000000000004"/>
    <n v="0.94"/>
    <d v="2025-03-17T19:55:45"/>
    <x v="4"/>
  </r>
  <r>
    <x v="18"/>
    <x v="1"/>
    <n v="96"/>
    <x v="44"/>
    <x v="23"/>
    <x v="1"/>
    <x v="1"/>
    <n v="1"/>
    <n v="1"/>
    <n v="1"/>
    <s v="N/A"/>
    <n v="4"/>
    <n v="-3"/>
    <s v="NaN"/>
    <s v="NaN"/>
    <s v="NaN"/>
    <n v="3.2000000000000001E-2"/>
    <s v="NaN"/>
    <s v="NaN"/>
    <s v="NaN"/>
    <s v="NaN"/>
    <s v="Scale-up"/>
    <s v="NaN"/>
    <s v="NaN"/>
    <s v="NaN"/>
    <n v="0.997"/>
    <d v="2025-03-17T19:55:45"/>
    <x v="4"/>
  </r>
  <r>
    <x v="19"/>
    <x v="0"/>
    <n v="2212"/>
    <x v="45"/>
    <x v="24"/>
    <x v="25"/>
    <x v="25"/>
    <n v="468"/>
    <n v="198"/>
    <n v="0"/>
    <n v="666"/>
    <n v="646"/>
    <n v="20"/>
    <n v="0.21299999999999999"/>
    <n v="0.112"/>
    <n v="0"/>
    <n v="0.28499999999999998"/>
    <n v="0.877"/>
    <n v="0.65500000000000003"/>
    <n v="1"/>
    <n v="70.174999999999997"/>
    <s v="Scale-up"/>
    <n v="0.56499999999999995"/>
    <n v="0.77100000000000002"/>
    <n v="0"/>
    <n v="0.60499999999999998"/>
    <d v="2025-03-16T23:39:49"/>
    <x v="0"/>
  </r>
  <r>
    <x v="19"/>
    <x v="1"/>
    <n v="90"/>
    <x v="46"/>
    <x v="24"/>
    <x v="1"/>
    <x v="1"/>
    <n v="1"/>
    <n v="1"/>
    <n v="1"/>
    <s v="N/A"/>
    <n v="16"/>
    <n v="-15"/>
    <s v="NaN"/>
    <s v="NaN"/>
    <n v="0"/>
    <n v="0.18099999999999999"/>
    <s v="NaN"/>
    <s v="NaN"/>
    <s v="NaN"/>
    <s v="NaN"/>
    <s v="Scale-up"/>
    <s v="NaN"/>
    <s v="NaN"/>
    <n v="0"/>
    <n v="0.83"/>
    <d v="2025-03-16T23:39:49"/>
    <x v="0"/>
  </r>
  <r>
    <x v="20"/>
    <x v="0"/>
    <n v="914"/>
    <x v="47"/>
    <x v="25"/>
    <x v="26"/>
    <x v="26"/>
    <n v="17"/>
    <n v="20"/>
    <n v="3"/>
    <n v="34"/>
    <n v="2"/>
    <n v="32"/>
    <n v="2.1999999999999999E-2"/>
    <n v="4.2000000000000003E-2"/>
    <n v="5.0000000000000001E-3"/>
    <n v="3.0000000000000001E-3"/>
    <n v="5.0999999999999997E-2"/>
    <n v="0.34399999999999997"/>
    <n v="0.92200000000000004"/>
    <n v="10666.666999999999"/>
    <s v="Scale-up"/>
    <n v="0.871"/>
    <n v="0.69"/>
    <n v="0.75"/>
    <n v="1"/>
    <d v="2025-03-18T00:59:52"/>
    <x v="3"/>
  </r>
  <r>
    <x v="20"/>
    <x v="1"/>
    <n v="0"/>
    <x v="48"/>
    <x v="25"/>
    <x v="1"/>
    <x v="1"/>
    <n v="1"/>
    <n v="1"/>
    <n v="1"/>
    <s v="N/A"/>
    <n v="1"/>
    <n v="-1"/>
    <s v="NaN"/>
    <s v="NaN"/>
    <s v="NaN"/>
    <s v="NaN"/>
    <s v="NaN"/>
    <s v="NaN"/>
    <s v="NaN"/>
    <s v="NaN"/>
    <s v="Scale-up"/>
    <s v="NaN"/>
    <s v="NaN"/>
    <s v="NaN"/>
    <s v="NaN"/>
    <d v="2025-03-18T00:59:52"/>
    <x v="3"/>
  </r>
  <r>
    <x v="21"/>
    <x v="0"/>
    <n v="2924"/>
    <x v="49"/>
    <x v="26"/>
    <x v="27"/>
    <x v="27"/>
    <n v="53"/>
    <n v="123"/>
    <n v="48"/>
    <n v="128"/>
    <n v="47"/>
    <n v="81"/>
    <n v="1.9E-2"/>
    <n v="8.2000000000000003E-2"/>
    <n v="3.5000000000000003E-2"/>
    <n v="3.3000000000000002E-2"/>
    <n v="0.5"/>
    <n v="0.188"/>
    <n v="0.65300000000000002"/>
    <n v="2454.5450000000001"/>
    <s v="Scale-up"/>
    <n v="0.28399999999999997"/>
    <n v="0.91"/>
    <n v="0.85899999999999999"/>
    <n v="0.94699999999999995"/>
    <d v="2025-03-17T19:55:40"/>
    <x v="4"/>
  </r>
  <r>
    <x v="21"/>
    <x v="1"/>
    <n v="0"/>
    <x v="50"/>
    <x v="26"/>
    <x v="1"/>
    <x v="1"/>
    <n v="1"/>
    <n v="1"/>
    <n v="1"/>
    <s v="N/A"/>
    <n v="1"/>
    <n v="0"/>
    <s v="NaN"/>
    <s v="NaN"/>
    <s v="NaN"/>
    <s v="NaN"/>
    <s v="NaN"/>
    <s v="NaN"/>
    <s v="NaN"/>
    <s v="NaN"/>
    <s v="Scale-up"/>
    <s v="NaN"/>
    <s v="NaN"/>
    <s v="NaN"/>
    <s v="NaN"/>
    <d v="2025-03-17T19:55:40"/>
    <x v="4"/>
  </r>
  <r>
    <x v="22"/>
    <x v="0"/>
    <n v="178"/>
    <x v="51"/>
    <x v="27"/>
    <x v="28"/>
    <x v="28"/>
    <n v="120"/>
    <n v="32"/>
    <n v="0"/>
    <n v="152"/>
    <n v="144"/>
    <n v="8"/>
    <n v="0.65600000000000003"/>
    <n v="0.38"/>
    <n v="0"/>
    <n v="0.85299999999999998"/>
    <n v="0.82299999999999995"/>
    <n v="0.63300000000000001"/>
    <n v="1"/>
    <n v="9.3789999999999996"/>
    <s v="Start-up"/>
    <n v="0.95399999999999996"/>
    <n v="0.92600000000000005"/>
    <n v="0"/>
    <n v="0.99"/>
    <d v="2025-03-16T23:39:55"/>
    <x v="0"/>
  </r>
  <r>
    <x v="22"/>
    <x v="1"/>
    <n v="99"/>
    <x v="52"/>
    <x v="27"/>
    <x v="1"/>
    <x v="1"/>
    <n v="43"/>
    <n v="32"/>
    <n v="1"/>
    <s v="N/A"/>
    <n v="93"/>
    <n v="-17"/>
    <n v="0.39800000000000002"/>
    <n v="0.38"/>
    <n v="0"/>
    <n v="0.86799999999999999"/>
    <n v="1.1160000000000001"/>
    <n v="0.51200000000000001"/>
    <n v="1"/>
    <n v="9.2170000000000005"/>
    <s v="Plan-up"/>
    <n v="0.84"/>
    <n v="0.92500000000000004"/>
    <n v="0"/>
    <n v="0.97599999999999998"/>
    <d v="2025-03-16T23:39:56"/>
    <x v="0"/>
  </r>
  <r>
    <x v="23"/>
    <x v="0"/>
    <n v="4676"/>
    <x v="53"/>
    <x v="28"/>
    <x v="29"/>
    <x v="29"/>
    <n v="6360"/>
    <n v="1405"/>
    <n v="2119"/>
    <n v="5646"/>
    <n v="5543"/>
    <n v="103"/>
    <n v="2.0470000000000002"/>
    <n v="0.44400000000000001"/>
    <n v="0.72199999999999998"/>
    <n v="1.7749999999999999"/>
    <n v="1.0029999999999999"/>
    <n v="0.82199999999999995"/>
    <n v="0.71"/>
    <n v="58.027999999999999"/>
    <s v="Catch-up"/>
    <n v="0.95399999999999996"/>
    <n v="0.97299999999999998"/>
    <n v="0.89300000000000002"/>
    <n v="0.95199999999999996"/>
    <d v="2025-02-25T14:35:12"/>
    <x v="1"/>
  </r>
  <r>
    <x v="23"/>
    <x v="0"/>
    <n v="3473"/>
    <x v="54"/>
    <x v="29"/>
    <x v="30"/>
    <x v="30"/>
    <n v="6359"/>
    <n v="1405"/>
    <n v="275"/>
    <n v="7489"/>
    <n v="7388"/>
    <n v="101"/>
    <n v="2.0489999999999999"/>
    <n v="0.44800000000000001"/>
    <n v="0.125"/>
    <n v="2.3730000000000002"/>
    <n v="1"/>
    <n v="0.82099999999999995"/>
    <n v="0.95"/>
    <n v="42.561999999999998"/>
    <s v="Catch-up"/>
    <n v="0.95399999999999996"/>
    <n v="0.97599999999999998"/>
    <n v="0.81100000000000005"/>
    <n v="0.94399999999999995"/>
    <d v="2025-03-17T22:04:02"/>
    <x v="2"/>
  </r>
  <r>
    <x v="23"/>
    <x v="1"/>
    <n v="85"/>
    <x v="55"/>
    <x v="29"/>
    <x v="1"/>
    <x v="1"/>
    <n v="1"/>
    <n v="1"/>
    <n v="1"/>
    <s v="N/A"/>
    <n v="4"/>
    <n v="-4"/>
    <s v="NaN"/>
    <s v="NaN"/>
    <s v="NaN"/>
    <n v="0.03"/>
    <s v="NaN"/>
    <s v="NaN"/>
    <s v="NaN"/>
    <s v="NaN"/>
    <s v="Catch-up"/>
    <s v="NaN"/>
    <s v="NaN"/>
    <s v="NaN"/>
    <n v="0.8"/>
    <d v="2025-03-17T22:04:02"/>
    <x v="2"/>
  </r>
  <r>
    <x v="24"/>
    <x v="0"/>
    <n v="4083"/>
    <x v="56"/>
    <x v="30"/>
    <x v="31"/>
    <x v="31"/>
    <n v="277"/>
    <n v="206"/>
    <n v="34"/>
    <n v="449"/>
    <n v="430"/>
    <n v="19"/>
    <n v="0.11899999999999999"/>
    <n v="0.08"/>
    <n v="1.6E-2"/>
    <n v="0.16500000000000001"/>
    <n v="0.90200000000000002"/>
    <n v="0.59799999999999998"/>
    <n v="0.92"/>
    <n v="115.152"/>
    <s v="Scale-up"/>
    <n v="0.79900000000000004"/>
    <n v="0.95799999999999996"/>
    <n v="0.97899999999999998"/>
    <n v="0.90500000000000003"/>
    <d v="2025-02-25T14:35:19"/>
    <x v="1"/>
  </r>
  <r>
    <x v="24"/>
    <x v="0"/>
    <n v="3080"/>
    <x v="57"/>
    <x v="31"/>
    <x v="32"/>
    <x v="32"/>
    <n v="276"/>
    <n v="205"/>
    <n v="6"/>
    <n v="475"/>
    <n v="457"/>
    <n v="18"/>
    <n v="0.126"/>
    <n v="8.3000000000000004E-2"/>
    <n v="2E-3"/>
    <n v="0.183"/>
    <n v="0.88400000000000001"/>
    <n v="0.60299999999999998"/>
    <n v="0.99"/>
    <n v="98.361000000000004"/>
    <s v="Scale-up"/>
    <n v="0.82499999999999996"/>
    <n v="0.98299999999999998"/>
    <n v="0.93500000000000005"/>
    <n v="0.92900000000000005"/>
    <d v="2025-03-17T22:03:53"/>
    <x v="2"/>
  </r>
  <r>
    <x v="24"/>
    <x v="1"/>
    <n v="25"/>
    <x v="58"/>
    <x v="31"/>
    <x v="1"/>
    <x v="1"/>
    <n v="1"/>
    <n v="1"/>
    <n v="1"/>
    <s v="N/A"/>
    <n v="1"/>
    <n v="0"/>
    <s v="NaN"/>
    <s v="NaN"/>
    <s v="NaN"/>
    <s v="NaN"/>
    <s v="NaN"/>
    <s v="NaN"/>
    <s v="NaN"/>
    <s v="NaN"/>
    <s v="Scale-up"/>
    <s v="NaN"/>
    <s v="NaN"/>
    <s v="NaN"/>
    <s v="NaN"/>
    <d v="2025-03-17T22:03:53"/>
    <x v="2"/>
  </r>
  <r>
    <x v="25"/>
    <x v="0"/>
    <n v="5579"/>
    <x v="59"/>
    <x v="32"/>
    <x v="33"/>
    <x v="33"/>
    <n v="1353"/>
    <n v="1149"/>
    <n v="401"/>
    <n v="2101"/>
    <n v="1490"/>
    <n v="611"/>
    <n v="0.50800000000000001"/>
    <n v="0.46300000000000002"/>
    <n v="0.14799999999999999"/>
    <n v="0.61899999999999999"/>
    <n v="0.752"/>
    <n v="0.52300000000000002"/>
    <n v="0.84799999999999998"/>
    <n v="987.07600000000002"/>
    <s v="Scale-up"/>
    <n v="0.84899999999999998"/>
    <n v="0.96199999999999997"/>
    <n v="0.92200000000000004"/>
    <n v="0.89700000000000002"/>
    <d v="2025-02-25T14:35:26"/>
    <x v="1"/>
  </r>
  <r>
    <x v="25"/>
    <x v="0"/>
    <n v="4697"/>
    <x v="60"/>
    <x v="33"/>
    <x v="34"/>
    <x v="34"/>
    <n v="1341"/>
    <n v="1144"/>
    <n v="104"/>
    <n v="2381"/>
    <n v="1692"/>
    <n v="689"/>
    <n v="0.51"/>
    <n v="0.46700000000000003"/>
    <n v="7.2999999999999995E-2"/>
    <n v="0.73199999999999998"/>
    <n v="0.81"/>
    <n v="0.52200000000000002"/>
    <n v="0.92500000000000004"/>
    <n v="941.25699999999995"/>
    <s v="Scale-up"/>
    <n v="0.84499999999999997"/>
    <n v="0.96399999999999997"/>
    <n v="0.88400000000000001"/>
    <n v="0.89900000000000002"/>
    <d v="2025-03-17T22:03:46"/>
    <x v="2"/>
  </r>
  <r>
    <x v="25"/>
    <x v="0"/>
    <n v="661"/>
    <x v="61"/>
    <x v="34"/>
    <x v="35"/>
    <x v="35"/>
    <n v="174"/>
    <n v="77"/>
    <n v="0"/>
    <n v="251"/>
    <n v="242"/>
    <n v="9"/>
    <n v="0.82199999999999995"/>
    <n v="0.46800000000000003"/>
    <n v="0"/>
    <n v="0.90700000000000003"/>
    <n v="0.70299999999999996"/>
    <n v="0.63700000000000001"/>
    <n v="1"/>
    <n v="9.923"/>
    <s v="Start-up"/>
    <n v="0.90800000000000003"/>
    <n v="0.88700000000000001"/>
    <n v="0"/>
    <n v="0.71899999999999997"/>
    <d v="2025-03-16T23:40:01"/>
    <x v="0"/>
  </r>
  <r>
    <x v="25"/>
    <x v="1"/>
    <n v="0"/>
    <x v="62"/>
    <x v="34"/>
    <x v="1"/>
    <x v="1"/>
    <n v="1"/>
    <n v="1"/>
    <n v="1"/>
    <s v="N/A"/>
    <n v="1"/>
    <n v="0"/>
    <s v="NaN"/>
    <s v="NaN"/>
    <n v="0"/>
    <s v="NaN"/>
    <s v="NaN"/>
    <s v="NaN"/>
    <s v="NaN"/>
    <s v="NaN"/>
    <s v="Start-up"/>
    <s v="NaN"/>
    <s v="NaN"/>
    <n v="0"/>
    <s v="NaN"/>
    <d v="2025-03-16T23:40:01"/>
    <x v="0"/>
  </r>
  <r>
    <x v="25"/>
    <x v="1"/>
    <n v="98"/>
    <x v="63"/>
    <x v="33"/>
    <x v="1"/>
    <x v="1"/>
    <n v="10"/>
    <n v="15"/>
    <n v="4"/>
    <s v="N/A"/>
    <n v="26"/>
    <n v="-6"/>
    <n v="0.108"/>
    <n v="0.128"/>
    <n v="4.2999999999999997E-2"/>
    <n v="0.29699999999999999"/>
    <n v="1.5389999999999999"/>
    <n v="0.45800000000000002"/>
    <n v="0.81799999999999995"/>
    <n v="2319.8649999999998"/>
    <s v="Catch-up"/>
    <n v="0.90500000000000003"/>
    <n v="0.79500000000000004"/>
    <n v="0.9"/>
    <n v="0.98299999999999998"/>
    <d v="2025-03-17T22:03:47"/>
    <x v="2"/>
  </r>
  <r>
    <x v="26"/>
    <x v="0"/>
    <n v="2764"/>
    <x v="64"/>
    <x v="35"/>
    <x v="36"/>
    <x v="36"/>
    <n v="108"/>
    <n v="138"/>
    <n v="6"/>
    <n v="240"/>
    <n v="236"/>
    <n v="5"/>
    <n v="3.3000000000000002E-2"/>
    <n v="5.1999999999999998E-2"/>
    <n v="3.0000000000000001E-3"/>
    <n v="0.08"/>
    <n v="0.97599999999999998"/>
    <n v="0.38800000000000001"/>
    <n v="0.96499999999999997"/>
    <n v="62.5"/>
    <s v="Scale-up"/>
    <n v="0.97899999999999998"/>
    <n v="0.92200000000000004"/>
    <n v="0.93799999999999994"/>
    <n v="0.95899999999999996"/>
    <d v="2025-02-25T14:35:32"/>
    <x v="1"/>
  </r>
  <r>
    <x v="26"/>
    <x v="0"/>
    <n v="4802"/>
    <x v="65"/>
    <x v="36"/>
    <x v="37"/>
    <x v="37"/>
    <n v="621"/>
    <n v="685"/>
    <n v="552"/>
    <n v="754"/>
    <n v="728"/>
    <n v="26"/>
    <n v="0.17399999999999999"/>
    <n v="0.19500000000000001"/>
    <n v="0.112"/>
    <n v="0.189"/>
    <n v="0.73499999999999999"/>
    <n v="0.47199999999999998"/>
    <n v="0.69599999999999995"/>
    <n v="137.566"/>
    <s v="Scale-up"/>
    <n v="0.40300000000000002"/>
    <n v="0.48"/>
    <n v="0.75600000000000001"/>
    <n v="0.435"/>
    <d v="2025-03-17T19:55:35"/>
    <x v="4"/>
  </r>
  <r>
    <x v="26"/>
    <x v="0"/>
    <n v="1791"/>
    <x v="66"/>
    <x v="37"/>
    <x v="38"/>
    <x v="38"/>
    <n v="74"/>
    <n v="111"/>
    <n v="2"/>
    <n v="183"/>
    <n v="183"/>
    <n v="0"/>
    <n v="3.5000000000000003E-2"/>
    <n v="6.6000000000000003E-2"/>
    <n v="5.0000000000000001E-3"/>
    <n v="9.9000000000000005E-2"/>
    <n v="1.0309999999999999"/>
    <n v="0.34699999999999998"/>
    <n v="0.95"/>
    <n v="0"/>
    <s v="Plan-up"/>
    <n v="0.95899999999999996"/>
    <n v="0.91300000000000003"/>
    <n v="1"/>
    <n v="0.96"/>
    <d v="2025-03-17T22:03:39"/>
    <x v="2"/>
  </r>
  <r>
    <x v="26"/>
    <x v="0"/>
    <n v="585"/>
    <x v="67"/>
    <x v="38"/>
    <x v="39"/>
    <x v="39"/>
    <n v="25"/>
    <n v="31"/>
    <n v="0"/>
    <n v="56"/>
    <n v="55"/>
    <n v="1"/>
    <n v="0.16800000000000001"/>
    <n v="0.28699999999999998"/>
    <n v="0"/>
    <n v="0.115"/>
    <n v="0.253"/>
    <n v="0.36899999999999999"/>
    <n v="1"/>
    <n v="8.6959999999999997"/>
    <s v="Start-up"/>
    <n v="0.68200000000000005"/>
    <n v="0.63600000000000001"/>
    <n v="0"/>
    <n v="0.45900000000000002"/>
    <d v="2025-03-16T23:40:06"/>
    <x v="0"/>
  </r>
  <r>
    <x v="26"/>
    <x v="1"/>
    <n v="0"/>
    <x v="68"/>
    <x v="38"/>
    <x v="1"/>
    <x v="1"/>
    <n v="1"/>
    <n v="1"/>
    <n v="1"/>
    <s v="N/A"/>
    <n v="2"/>
    <n v="-1"/>
    <s v="NaN"/>
    <s v="NaN"/>
    <n v="0"/>
    <n v="1"/>
    <s v="NaN"/>
    <s v="NaN"/>
    <s v="NaN"/>
    <s v="NaN"/>
    <s v="Start-up"/>
    <s v="NaN"/>
    <s v="NaN"/>
    <n v="0"/>
    <n v="1"/>
    <d v="2025-03-16T23:40:06"/>
    <x v="0"/>
  </r>
  <r>
    <x v="26"/>
    <x v="1"/>
    <n v="5"/>
    <x v="69"/>
    <x v="36"/>
    <x v="1"/>
    <x v="1"/>
    <n v="1"/>
    <n v="1"/>
    <n v="1"/>
    <s v="N/A"/>
    <n v="1"/>
    <n v="-1"/>
    <s v="NaN"/>
    <s v="NaN"/>
    <s v="NaN"/>
    <s v="NaN"/>
    <s v="NaN"/>
    <s v="NaN"/>
    <s v="NaN"/>
    <s v="NaN"/>
    <s v="Scale-up"/>
    <s v="NaN"/>
    <s v="NaN"/>
    <s v="NaN"/>
    <s v="NaN"/>
    <d v="2025-03-17T19:55:35"/>
    <x v="4"/>
  </r>
  <r>
    <x v="26"/>
    <x v="1"/>
    <n v="96"/>
    <x v="70"/>
    <x v="37"/>
    <x v="1"/>
    <x v="1"/>
    <n v="3"/>
    <n v="3"/>
    <n v="1"/>
    <s v="N/A"/>
    <n v="10"/>
    <n v="-3"/>
    <n v="1.7999999999999999E-2"/>
    <n v="3.4000000000000002E-2"/>
    <s v="NaN"/>
    <n v="5.8000000000000003E-2"/>
    <s v="NaN"/>
    <s v="NaN"/>
    <s v="NaN"/>
    <s v="NaN"/>
    <s v="Plan-up"/>
    <n v="0.85799999999999998"/>
    <n v="0.996"/>
    <s v="NaN"/>
    <n v="0.80100000000000005"/>
    <d v="2025-03-17T22:03:39"/>
    <x v="2"/>
  </r>
  <r>
    <x v="27"/>
    <x v="0"/>
    <n v="364"/>
    <x v="71"/>
    <x v="39"/>
    <x v="40"/>
    <x v="40"/>
    <n v="66"/>
    <n v="6"/>
    <n v="0"/>
    <n v="72"/>
    <n v="34"/>
    <n v="38"/>
    <n v="0.316"/>
    <n v="3.2000000000000001E-2"/>
    <n v="0"/>
    <n v="0.16200000000000001"/>
    <n v="0.46600000000000003"/>
    <n v="0.90800000000000003"/>
    <n v="1"/>
    <n v="234.56800000000001"/>
    <s v="Scale-up"/>
    <n v="0.71499999999999997"/>
    <n v="0.92400000000000004"/>
    <n v="0"/>
    <n v="0.92500000000000004"/>
    <d v="2025-03-18T00:59:44"/>
    <x v="3"/>
  </r>
  <r>
    <x v="27"/>
    <x v="1"/>
    <n v="98"/>
    <x v="72"/>
    <x v="39"/>
    <x v="1"/>
    <x v="1"/>
    <n v="36"/>
    <n v="2"/>
    <n v="1"/>
    <s v="N/A"/>
    <n v="21"/>
    <n v="18"/>
    <n v="0.43"/>
    <n v="0.111"/>
    <n v="0"/>
    <n v="0.13400000000000001"/>
    <n v="0.248"/>
    <n v="0.79500000000000004"/>
    <n v="1"/>
    <n v="283.58199999999999"/>
    <s v="Scale-up"/>
    <n v="0.60699999999999998"/>
    <n v="1"/>
    <n v="0"/>
    <n v="0.79300000000000004"/>
    <d v="2025-03-18T00:59:45"/>
    <x v="3"/>
  </r>
  <r>
    <x v="28"/>
    <x v="0"/>
    <n v="1051"/>
    <x v="73"/>
    <x v="40"/>
    <x v="41"/>
    <x v="41"/>
    <n v="730"/>
    <n v="26"/>
    <n v="164"/>
    <n v="592"/>
    <n v="373"/>
    <n v="219"/>
    <n v="0.70299999999999996"/>
    <n v="2.7E-2"/>
    <n v="0.17199999999999999"/>
    <n v="0.371"/>
    <n v="0.66500000000000004"/>
    <n v="0.96299999999999997"/>
    <n v="0.76400000000000001"/>
    <n v="590.29600000000005"/>
    <s v="Scale-up"/>
    <n v="0.98299999999999998"/>
    <n v="0.96899999999999997"/>
    <n v="0.95599999999999996"/>
    <n v="0.96799999999999997"/>
    <d v="2025-02-25T14:35:39"/>
    <x v="1"/>
  </r>
  <r>
    <x v="29"/>
    <x v="0"/>
    <n v="485"/>
    <x v="74"/>
    <x v="41"/>
    <x v="42"/>
    <x v="42"/>
    <n v="32"/>
    <n v="18"/>
    <n v="10"/>
    <n v="40"/>
    <n v="12"/>
    <n v="28"/>
    <n v="9.5000000000000001E-2"/>
    <n v="4.3999999999999997E-2"/>
    <n v="0"/>
    <n v="4.2000000000000003E-2"/>
    <n v="0.30199999999999999"/>
    <n v="0.68300000000000005"/>
    <n v="1"/>
    <n v="666.66700000000003"/>
    <s v="Scale-up"/>
    <n v="0.81499999999999995"/>
    <n v="0.82799999999999996"/>
    <n v="0"/>
    <n v="0.82099999999999995"/>
    <d v="2025-03-18T00:59:35"/>
    <x v="3"/>
  </r>
  <r>
    <x v="29"/>
    <x v="1"/>
    <n v="71"/>
    <x v="75"/>
    <x v="41"/>
    <x v="1"/>
    <x v="1"/>
    <n v="3"/>
    <n v="2"/>
    <n v="10"/>
    <s v="N/A"/>
    <n v="2"/>
    <n v="-8"/>
    <n v="0.13600000000000001"/>
    <n v="3.6999999999999998E-2"/>
    <n v="5"/>
    <n v="2.5999999999999999E-2"/>
    <n v="-5.0000000000000001E-3"/>
    <n v="0.78600000000000003"/>
    <n v="-27.902000000000001"/>
    <n v="1076.923"/>
    <s v="Scale-up"/>
    <n v="0.75"/>
    <n v="1"/>
    <n v="0.27300000000000002"/>
    <n v="1"/>
    <d v="2025-03-18T00:59:36"/>
    <x v="3"/>
  </r>
  <r>
    <x v="30"/>
    <x v="0"/>
    <n v="328"/>
    <x v="76"/>
    <x v="42"/>
    <x v="43"/>
    <x v="43"/>
    <n v="36"/>
    <n v="8"/>
    <n v="3"/>
    <n v="41"/>
    <n v="11"/>
    <n v="30"/>
    <n v="0.1"/>
    <n v="1.7999999999999999E-2"/>
    <n v="5.6000000000000001E-2"/>
    <n v="2.5000000000000001E-2"/>
    <n v="0.40300000000000002"/>
    <n v="0.84699999999999998"/>
    <n v="0.52500000000000002"/>
    <n v="1200"/>
    <s v="Scale-up"/>
    <n v="0.89500000000000002"/>
    <n v="0.84599999999999997"/>
    <n v="0.75"/>
    <n v="0.872"/>
    <d v="2025-03-18T00:59:27"/>
    <x v="3"/>
  </r>
  <r>
    <x v="30"/>
    <x v="1"/>
    <n v="83"/>
    <x v="77"/>
    <x v="42"/>
    <x v="1"/>
    <x v="1"/>
    <n v="6"/>
    <n v="1"/>
    <n v="1"/>
    <s v="N/A"/>
    <n v="2"/>
    <n v="4"/>
    <n v="3.6999999999999998E-2"/>
    <s v="NaN"/>
    <s v="NaN"/>
    <n v="6.7000000000000004E-2"/>
    <s v="NaN"/>
    <s v="NaN"/>
    <s v="NaN"/>
    <s v="NaN"/>
    <s v="Scale-up"/>
    <n v="0.44900000000000001"/>
    <s v="NaN"/>
    <s v="NaN"/>
    <n v="1"/>
    <d v="2025-03-18T00:59:27"/>
    <x v="3"/>
  </r>
  <r>
    <x v="31"/>
    <x v="0"/>
    <n v="2016"/>
    <x v="78"/>
    <x v="43"/>
    <x v="44"/>
    <x v="44"/>
    <n v="118"/>
    <n v="13"/>
    <n v="0"/>
    <n v="131"/>
    <n v="131"/>
    <n v="0"/>
    <n v="0.112"/>
    <n v="5.0000000000000001E-3"/>
    <n v="0"/>
    <n v="6.0999999999999999E-2"/>
    <n v="0.52100000000000002"/>
    <n v="0.95699999999999996"/>
    <n v="1"/>
    <n v="0"/>
    <s v="Start-up"/>
    <n v="0.34100000000000003"/>
    <n v="0.81299999999999994"/>
    <n v="0"/>
    <n v="0.39600000000000002"/>
    <d v="2025-03-16T23:40:11"/>
    <x v="0"/>
  </r>
  <r>
    <x v="31"/>
    <x v="1"/>
    <n v="0"/>
    <x v="79"/>
    <x v="43"/>
    <x v="1"/>
    <x v="1"/>
    <n v="1"/>
    <n v="1"/>
    <n v="1"/>
    <s v="N/A"/>
    <n v="2"/>
    <n v="-1"/>
    <s v="NaN"/>
    <s v="NaN"/>
    <n v="0"/>
    <s v="NaN"/>
    <s v="NaN"/>
    <s v="NaN"/>
    <s v="NaN"/>
    <s v="NaN"/>
    <s v="Start-up"/>
    <s v="NaN"/>
    <s v="NaN"/>
    <n v="0"/>
    <s v="NaN"/>
    <d v="2025-03-16T23:40:11"/>
    <x v="0"/>
  </r>
  <r>
    <x v="32"/>
    <x v="0"/>
    <n v="565"/>
    <x v="80"/>
    <x v="44"/>
    <x v="45"/>
    <x v="45"/>
    <n v="389"/>
    <n v="72"/>
    <n v="0"/>
    <n v="461"/>
    <n v="143"/>
    <n v="318"/>
    <n v="0.55700000000000005"/>
    <n v="0.11899999999999999"/>
    <n v="0"/>
    <n v="0.19900000000000001"/>
    <n v="0.29399999999999998"/>
    <n v="0.82399999999999995"/>
    <n v="1"/>
    <n v="1597.99"/>
    <s v="Scale-up"/>
    <n v="0.878"/>
    <n v="0.95499999999999996"/>
    <n v="0"/>
    <n v="0.80500000000000005"/>
    <d v="2025-03-16T23:40:17"/>
    <x v="0"/>
  </r>
  <r>
    <x v="32"/>
    <x v="1"/>
    <n v="96"/>
    <x v="81"/>
    <x v="44"/>
    <x v="1"/>
    <x v="1"/>
    <n v="68"/>
    <n v="21"/>
    <n v="1"/>
    <s v="N/A"/>
    <n v="35"/>
    <n v="53"/>
    <n v="0.73299999999999998"/>
    <n v="0.23"/>
    <n v="0"/>
    <n v="0.497"/>
    <n v="0.51600000000000001"/>
    <n v="0.76100000000000001"/>
    <n v="1"/>
    <n v="639.83900000000006"/>
    <s v="Scale-up"/>
    <n v="0.93500000000000005"/>
    <n v="0.97099999999999997"/>
    <n v="0"/>
    <n v="0.89200000000000002"/>
    <d v="2025-03-16T23:40:18"/>
    <x v="0"/>
  </r>
  <r>
    <x v="33"/>
    <x v="0"/>
    <n v="3884"/>
    <x v="82"/>
    <x v="45"/>
    <x v="46"/>
    <x v="46"/>
    <n v="1121"/>
    <n v="1660"/>
    <n v="297"/>
    <n v="2484"/>
    <n v="1953"/>
    <n v="531"/>
    <n v="0.30199999999999999"/>
    <n v="0.49"/>
    <n v="0.114"/>
    <n v="0.58399999999999996"/>
    <n v="0.86099999999999999"/>
    <n v="0.38100000000000001"/>
    <n v="0.85599999999999998"/>
    <n v="909.24699999999996"/>
    <s v="Scale-up"/>
    <n v="0.95299999999999996"/>
    <n v="0.98099999999999998"/>
    <n v="0.875"/>
    <n v="0.97699999999999998"/>
    <d v="2025-03-18T00:59:19"/>
    <x v="3"/>
  </r>
  <r>
    <x v="33"/>
    <x v="1"/>
    <n v="99"/>
    <x v="83"/>
    <x v="45"/>
    <x v="1"/>
    <x v="1"/>
    <n v="17"/>
    <n v="23"/>
    <n v="1"/>
    <s v="N/A"/>
    <n v="18"/>
    <n v="21"/>
    <n v="0.155"/>
    <n v="0.28699999999999998"/>
    <s v="NaN"/>
    <n v="0.221"/>
    <s v="NaN"/>
    <s v="NaN"/>
    <s v="NaN"/>
    <s v="NaN"/>
    <s v="Scale-up"/>
    <n v="0.96799999999999997"/>
    <n v="0.89200000000000002"/>
    <s v="NaN"/>
    <n v="0.95399999999999996"/>
    <d v="2025-03-18T00:59:19"/>
    <x v="3"/>
  </r>
  <r>
    <x v="34"/>
    <x v="0"/>
    <n v="2029"/>
    <x v="84"/>
    <x v="46"/>
    <x v="47"/>
    <x v="47"/>
    <n v="3351"/>
    <n v="3272"/>
    <n v="875"/>
    <n v="5748"/>
    <n v="4124"/>
    <n v="1624"/>
    <n v="2.3109999999999999"/>
    <n v="2.2850000000000001"/>
    <n v="0.65700000000000003"/>
    <n v="2.8860000000000001"/>
    <n v="0.73299999999999998"/>
    <n v="0.503"/>
    <n v="0.85699999999999998"/>
    <n v="562.71699999999998"/>
    <s v="Scale-up"/>
    <n v="0.92500000000000004"/>
    <n v="0.99199999999999999"/>
    <n v="0.83799999999999997"/>
    <n v="0.94799999999999995"/>
    <d v="2025-03-18T00:59:11"/>
    <x v="3"/>
  </r>
  <r>
    <x v="34"/>
    <x v="1"/>
    <n v="0"/>
    <x v="85"/>
    <x v="46"/>
    <x v="1"/>
    <x v="1"/>
    <n v="1"/>
    <n v="1"/>
    <n v="1"/>
    <s v="N/A"/>
    <n v="1"/>
    <n v="0"/>
    <s v="NaN"/>
    <s v="NaN"/>
    <s v="NaN"/>
    <s v="NaN"/>
    <s v="NaN"/>
    <s v="NaN"/>
    <s v="NaN"/>
    <s v="NaN"/>
    <s v="Scale-up"/>
    <s v="NaN"/>
    <s v="NaN"/>
    <s v="NaN"/>
    <s v="NaN"/>
    <d v="2025-03-18T00:59:11"/>
    <x v="3"/>
  </r>
  <r>
    <x v="35"/>
    <x v="0"/>
    <n v="134"/>
    <x v="86"/>
    <x v="47"/>
    <x v="48"/>
    <x v="48"/>
    <n v="72"/>
    <n v="187"/>
    <n v="0"/>
    <n v="259"/>
    <n v="251"/>
    <n v="8"/>
    <n v="0.61399999999999999"/>
    <n v="1.577"/>
    <n v="0"/>
    <n v="2.3029999999999999"/>
    <n v="1.0509999999999999"/>
    <n v="0.28000000000000003"/>
    <n v="1"/>
    <n v="3.4740000000000002"/>
    <s v="Plan-up"/>
    <n v="0.88800000000000001"/>
    <n v="0.84099999999999997"/>
    <n v="0"/>
    <n v="0.92600000000000005"/>
    <d v="2025-03-16T23:40:23"/>
    <x v="0"/>
  </r>
  <r>
    <x v="35"/>
    <x v="1"/>
    <n v="99"/>
    <x v="87"/>
    <x v="47"/>
    <x v="1"/>
    <x v="1"/>
    <n v="33"/>
    <n v="76"/>
    <n v="1"/>
    <s v="N/A"/>
    <n v="164"/>
    <n v="-54"/>
    <n v="0.38800000000000001"/>
    <n v="0.79100000000000004"/>
    <n v="0"/>
    <n v="1.8009999999999999"/>
    <n v="1.528"/>
    <n v="0.32900000000000001"/>
    <n v="1"/>
    <n v="4.4420000000000002"/>
    <s v="Plan-up"/>
    <n v="0.65500000000000003"/>
    <n v="0.874"/>
    <n v="0"/>
    <n v="0.86399999999999999"/>
    <d v="2025-03-16T23:40:24"/>
    <x v="0"/>
  </r>
  <r>
    <x v="36"/>
    <x v="0"/>
    <n v="793"/>
    <x v="88"/>
    <x v="48"/>
    <x v="49"/>
    <x v="49"/>
    <n v="349"/>
    <n v="543"/>
    <n v="0"/>
    <n v="892"/>
    <n v="887"/>
    <n v="5"/>
    <n v="0.91800000000000004"/>
    <n v="0.94"/>
    <n v="0"/>
    <n v="1.353"/>
    <n v="0.72799999999999998"/>
    <n v="0.49399999999999999"/>
    <n v="1"/>
    <n v="3.6949999999999998"/>
    <s v="Start-up"/>
    <n v="0.44900000000000001"/>
    <n v="0.32700000000000001"/>
    <n v="0"/>
    <n v="0.43"/>
    <d v="2025-03-16T23:40:30"/>
    <x v="0"/>
  </r>
  <r>
    <x v="36"/>
    <x v="1"/>
    <n v="98"/>
    <x v="89"/>
    <x v="48"/>
    <x v="1"/>
    <x v="1"/>
    <n v="1"/>
    <n v="10"/>
    <n v="1"/>
    <s v="N/A"/>
    <n v="16"/>
    <n v="-7"/>
    <s v="NaN"/>
    <n v="0.875"/>
    <n v="0"/>
    <n v="0.09"/>
    <s v="NaN"/>
    <s v="NaN"/>
    <s v="NaN"/>
    <s v="NaN"/>
    <s v="Start-up"/>
    <s v="NaN"/>
    <n v="0.81699999999999995"/>
    <n v="0"/>
    <n v="0.64300000000000002"/>
    <d v="2025-03-16T23:40:30"/>
    <x v="0"/>
  </r>
  <r>
    <x v="37"/>
    <x v="0"/>
    <n v="1231"/>
    <x v="90"/>
    <x v="49"/>
    <x v="24"/>
    <x v="24"/>
    <n v="96"/>
    <n v="18"/>
    <n v="0"/>
    <n v="114"/>
    <n v="111"/>
    <n v="3"/>
    <n v="0.247"/>
    <n v="5.5E-2"/>
    <n v="0"/>
    <n v="0.115"/>
    <n v="0.38100000000000001"/>
    <n v="0.81799999999999995"/>
    <n v="1"/>
    <n v="26.087"/>
    <s v="Start-up"/>
    <n v="0.45400000000000001"/>
    <n v="0.60399999999999998"/>
    <n v="0"/>
    <n v="0.38900000000000001"/>
    <d v="2025-03-16T23:40:35"/>
    <x v="0"/>
  </r>
  <r>
    <x v="37"/>
    <x v="1"/>
    <n v="0"/>
    <x v="91"/>
    <x v="49"/>
    <x v="1"/>
    <x v="1"/>
    <n v="1"/>
    <n v="1"/>
    <n v="1"/>
    <s v="N/A"/>
    <n v="2"/>
    <n v="-1"/>
    <s v="NaN"/>
    <s v="NaN"/>
    <n v="0"/>
    <s v="NaN"/>
    <s v="NaN"/>
    <s v="NaN"/>
    <s v="NaN"/>
    <s v="NaN"/>
    <s v="Start-up"/>
    <s v="NaN"/>
    <s v="NaN"/>
    <n v="0"/>
    <s v="NaN"/>
    <d v="2025-03-16T23:40:35"/>
    <x v="0"/>
  </r>
  <r>
    <x v="38"/>
    <x v="0"/>
    <n v="3080"/>
    <x v="92"/>
    <x v="50"/>
    <x v="50"/>
    <x v="50"/>
    <n v="804"/>
    <n v="646"/>
    <n v="206"/>
    <n v="1244"/>
    <n v="1040"/>
    <n v="204"/>
    <n v="0.29699999999999999"/>
    <n v="0.23100000000000001"/>
    <n v="0.09"/>
    <n v="0.36"/>
    <n v="0.82199999999999995"/>
    <n v="0.56200000000000006"/>
    <n v="0.83"/>
    <n v="566.66700000000003"/>
    <s v="Scale-up"/>
    <n v="0.74399999999999999"/>
    <n v="0.86"/>
    <n v="0.84099999999999997"/>
    <n v="0.80400000000000005"/>
    <d v="2025-03-20T11:39:54"/>
    <x v="6"/>
  </r>
  <r>
    <x v="38"/>
    <x v="1"/>
    <n v="84"/>
    <x v="93"/>
    <x v="50"/>
    <x v="1"/>
    <x v="1"/>
    <n v="6"/>
    <n v="4"/>
    <n v="1"/>
    <s v="N/A"/>
    <n v="12"/>
    <n v="-3"/>
    <n v="5.6000000000000001E-2"/>
    <n v="5.5E-2"/>
    <s v="NaN"/>
    <n v="0.13"/>
    <s v="NaN"/>
    <s v="NaN"/>
    <s v="NaN"/>
    <s v="NaN"/>
    <s v="Scale-up"/>
    <n v="0.96399999999999997"/>
    <n v="0.95499999999999996"/>
    <s v="NaN"/>
    <n v="0.59899999999999998"/>
    <d v="2025-03-20T11:39:54"/>
    <x v="6"/>
  </r>
  <r>
    <x v="39"/>
    <x v="0"/>
    <n v="199"/>
    <x v="94"/>
    <x v="51"/>
    <x v="51"/>
    <x v="51"/>
    <n v="55"/>
    <n v="0"/>
    <n v="0"/>
    <n v="55"/>
    <n v="47"/>
    <n v="8"/>
    <n v="0.217"/>
    <n v="0"/>
    <n v="0"/>
    <n v="0.219"/>
    <n v="1.0089999999999999"/>
    <n v="1"/>
    <n v="1"/>
    <n v="36.53"/>
    <s v="Catch-up"/>
    <n v="0.65900000000000003"/>
    <n v="0"/>
    <n v="0"/>
    <n v="0.755"/>
    <d v="2025-03-16T23:40:40"/>
    <x v="0"/>
  </r>
  <r>
    <x v="39"/>
    <x v="1"/>
    <n v="57"/>
    <x v="95"/>
    <x v="51"/>
    <x v="1"/>
    <x v="1"/>
    <n v="45"/>
    <n v="1"/>
    <n v="1"/>
    <s v="N/A"/>
    <n v="37"/>
    <n v="7"/>
    <n v="0.875"/>
    <n v="0"/>
    <n v="0"/>
    <n v="0.626"/>
    <n v="0.71499999999999997"/>
    <n v="1"/>
    <n v="1"/>
    <n v="12.78"/>
    <s v="Start-up"/>
    <n v="0.94"/>
    <n v="0"/>
    <n v="0"/>
    <n v="0.96899999999999997"/>
    <d v="2025-03-16T23:40:41"/>
    <x v="0"/>
  </r>
  <r>
    <x v="40"/>
    <x v="0"/>
    <n v="630"/>
    <x v="96"/>
    <x v="52"/>
    <x v="52"/>
    <x v="52"/>
    <n v="53"/>
    <n v="11"/>
    <n v="6"/>
    <n v="58"/>
    <n v="31"/>
    <n v="27"/>
    <n v="9.1999999999999998E-2"/>
    <n v="1.7999999999999999E-2"/>
    <n v="1.6E-2"/>
    <n v="4.7E-2"/>
    <n v="0.5"/>
    <n v="0.83599999999999997"/>
    <n v="0.85499999999999998"/>
    <n v="574.46799999999996"/>
    <s v="Scale-up"/>
    <n v="0.92700000000000005"/>
    <n v="0.91100000000000003"/>
    <n v="0.72099999999999997"/>
    <n v="0.96499999999999997"/>
    <d v="2025-03-18T00:59:02"/>
    <x v="3"/>
  </r>
  <r>
    <x v="40"/>
    <x v="1"/>
    <n v="60"/>
    <x v="97"/>
    <x v="52"/>
    <x v="1"/>
    <x v="1"/>
    <n v="3"/>
    <n v="1"/>
    <n v="2"/>
    <s v="N/A"/>
    <n v="11"/>
    <n v="-10"/>
    <n v="3.6999999999999998E-2"/>
    <s v="NaN"/>
    <s v="NaN"/>
    <n v="0.158"/>
    <s v="NaN"/>
    <s v="NaN"/>
    <s v="NaN"/>
    <s v="NaN"/>
    <s v="Scale-up"/>
    <n v="0.99"/>
    <s v="NaN"/>
    <s v="NaN"/>
    <n v="0.85"/>
    <d v="2025-03-18T00:59:02"/>
    <x v="3"/>
  </r>
  <r>
    <x v="41"/>
    <x v="0"/>
    <n v="3755"/>
    <x v="98"/>
    <x v="53"/>
    <x v="53"/>
    <x v="53"/>
    <n v="6616"/>
    <n v="17977"/>
    <n v="1195"/>
    <n v="23398"/>
    <n v="21406"/>
    <n v="1992"/>
    <n v="2.948"/>
    <n v="8.2910000000000004"/>
    <n v="0.45"/>
    <n v="10.097"/>
    <n v="0.93600000000000005"/>
    <n v="0.26200000000000001"/>
    <n v="0.96"/>
    <n v="197.286"/>
    <s v="Scale-up"/>
    <n v="0.93100000000000005"/>
    <n v="0.96299999999999997"/>
    <n v="0.95799999999999996"/>
    <n v="0.96899999999999997"/>
    <d v="2025-03-18T00:58:54"/>
    <x v="3"/>
  </r>
  <r>
    <x v="41"/>
    <x v="1"/>
    <n v="81"/>
    <x v="99"/>
    <x v="53"/>
    <x v="1"/>
    <x v="1"/>
    <n v="3"/>
    <n v="5"/>
    <n v="1"/>
    <s v="N/A"/>
    <n v="1"/>
    <n v="6"/>
    <n v="2.5999999999999999E-2"/>
    <n v="4.7E-2"/>
    <s v="NaN"/>
    <s v="NaN"/>
    <s v="NaN"/>
    <s v="NaN"/>
    <s v="NaN"/>
    <s v="NaN"/>
    <s v="Scale-up"/>
    <n v="0.78700000000000003"/>
    <n v="0.97799999999999998"/>
    <s v="NaN"/>
    <s v="NaN"/>
    <d v="2025-03-18T00:58:54"/>
    <x v="3"/>
  </r>
  <r>
    <x v="42"/>
    <x v="0"/>
    <n v="3690"/>
    <x v="100"/>
    <x v="54"/>
    <x v="54"/>
    <x v="54"/>
    <n v="1626"/>
    <n v="2480"/>
    <n v="1756"/>
    <n v="2350"/>
    <n v="2253"/>
    <n v="97"/>
    <n v="0.81699999999999995"/>
    <n v="1.2609999999999999"/>
    <n v="1.0469999999999999"/>
    <n v="1.103"/>
    <n v="1.07"/>
    <n v="0.39300000000000002"/>
    <n v="0.496"/>
    <n v="87.941999999999993"/>
    <s v="Catch-up"/>
    <n v="0.64800000000000002"/>
    <n v="0.72299999999999998"/>
    <n v="0.83599999999999997"/>
    <n v="0.67300000000000004"/>
    <d v="2025-03-17T19:55:29"/>
    <x v="4"/>
  </r>
  <r>
    <x v="42"/>
    <x v="1"/>
    <n v="0"/>
    <x v="101"/>
    <x v="54"/>
    <x v="1"/>
    <x v="1"/>
    <n v="1"/>
    <n v="1"/>
    <n v="1"/>
    <s v="N/A"/>
    <n v="1"/>
    <n v="0"/>
    <s v="NaN"/>
    <s v="NaN"/>
    <s v="NaN"/>
    <s v="NaN"/>
    <s v="NaN"/>
    <s v="NaN"/>
    <s v="NaN"/>
    <s v="NaN"/>
    <s v="Catch-up"/>
    <s v="NaN"/>
    <s v="NaN"/>
    <s v="NaN"/>
    <s v="NaN"/>
    <d v="2025-03-17T19:55:29"/>
    <x v="4"/>
  </r>
  <r>
    <x v="43"/>
    <x v="0"/>
    <n v="4554"/>
    <x v="102"/>
    <x v="55"/>
    <x v="55"/>
    <x v="55"/>
    <n v="698"/>
    <n v="750"/>
    <n v="571"/>
    <n v="877"/>
    <n v="785"/>
    <n v="92"/>
    <n v="0.151"/>
    <n v="0.20399999999999999"/>
    <n v="0.191"/>
    <n v="0.17599999999999999"/>
    <n v="1.073"/>
    <n v="0.42499999999999999"/>
    <n v="0.46200000000000002"/>
    <n v="522.72699999999998"/>
    <s v="Catch-up"/>
    <n v="0.82499999999999996"/>
    <n v="0.91400000000000003"/>
    <n v="0.76100000000000001"/>
    <n v="0.88200000000000001"/>
    <d v="2025-03-17T19:55:22"/>
    <x v="4"/>
  </r>
  <r>
    <x v="43"/>
    <x v="1"/>
    <n v="95"/>
    <x v="103"/>
    <x v="55"/>
    <x v="1"/>
    <x v="1"/>
    <n v="6"/>
    <n v="2"/>
    <n v="1"/>
    <s v="N/A"/>
    <n v="17"/>
    <n v="-10"/>
    <n v="6.2E-2"/>
    <n v="1.2999999999999999E-2"/>
    <s v="NaN"/>
    <n v="0.16300000000000001"/>
    <s v="NaN"/>
    <s v="NaN"/>
    <s v="NaN"/>
    <s v="NaN"/>
    <s v="Catch-up"/>
    <n v="0.96199999999999997"/>
    <n v="1"/>
    <s v="NaN"/>
    <n v="0.76"/>
    <d v="2025-03-17T19:55:22"/>
    <x v="4"/>
  </r>
  <r>
    <x v="44"/>
    <x v="0"/>
    <n v="6468"/>
    <x v="104"/>
    <x v="56"/>
    <x v="56"/>
    <x v="56"/>
    <n v="2391"/>
    <n v="5070"/>
    <n v="1728"/>
    <n v="5733"/>
    <n v="4957"/>
    <n v="776"/>
    <n v="0.39100000000000001"/>
    <n v="0.95299999999999996"/>
    <n v="0.36799999999999999"/>
    <n v="0.90300000000000002"/>
    <n v="0.92500000000000004"/>
    <n v="0.29099999999999998"/>
    <n v="0.72599999999999998"/>
    <n v="859.35799999999995"/>
    <s v="Scale-up"/>
    <n v="0.98799999999999999"/>
    <n v="0.98699999999999999"/>
    <n v="0.95"/>
    <n v="0.98"/>
    <d v="2025-03-18T00:58:40"/>
    <x v="3"/>
  </r>
  <r>
    <x v="44"/>
    <x v="1"/>
    <n v="99"/>
    <x v="105"/>
    <x v="56"/>
    <x v="1"/>
    <x v="1"/>
    <n v="20"/>
    <n v="17"/>
    <n v="8"/>
    <s v="N/A"/>
    <n v="22"/>
    <n v="6"/>
    <n v="0.20899999999999999"/>
    <n v="0.16300000000000001"/>
    <n v="6.6000000000000003E-2"/>
    <n v="0.16900000000000001"/>
    <n v="0.55200000000000005"/>
    <n v="0.56200000000000006"/>
    <n v="0.82299999999999995"/>
    <n v="4591.7160000000003"/>
    <s v="Scale-up"/>
    <n v="0.97299999999999998"/>
    <n v="0.85"/>
    <n v="0.89500000000000002"/>
    <n v="0.88900000000000001"/>
    <d v="2025-03-18T00:58:41"/>
    <x v="3"/>
  </r>
  <r>
    <x v="45"/>
    <x v="0"/>
    <n v="5634"/>
    <x v="106"/>
    <x v="57"/>
    <x v="57"/>
    <x v="57"/>
    <n v="180"/>
    <n v="460"/>
    <n v="128"/>
    <n v="512"/>
    <n v="478"/>
    <n v="34"/>
    <n v="3.6999999999999998E-2"/>
    <n v="0.104"/>
    <n v="3.3000000000000002E-2"/>
    <n v="0.126"/>
    <n v="1.167"/>
    <n v="0.26200000000000001"/>
    <n v="0.76600000000000001"/>
    <n v="269.84100000000001"/>
    <s v="Catch-up"/>
    <n v="0.879"/>
    <n v="0.95"/>
    <n v="0.96699999999999997"/>
    <n v="0.96"/>
    <d v="2025-03-18T00:58:31"/>
    <x v="3"/>
  </r>
  <r>
    <x v="45"/>
    <x v="1"/>
    <n v="83"/>
    <x v="107"/>
    <x v="57"/>
    <x v="1"/>
    <x v="1"/>
    <n v="1"/>
    <n v="2"/>
    <n v="1"/>
    <s v="N/A"/>
    <n v="1"/>
    <n v="2"/>
    <s v="NaN"/>
    <n v="1.9E-2"/>
    <s v="NaN"/>
    <s v="NaN"/>
    <s v="NaN"/>
    <s v="NaN"/>
    <s v="NaN"/>
    <s v="NaN"/>
    <s v="Catch-up"/>
    <s v="NaN"/>
    <n v="1"/>
    <s v="NaN"/>
    <s v="NaN"/>
    <d v="2025-03-18T00:58:31"/>
    <x v="3"/>
  </r>
  <r>
    <x v="46"/>
    <x v="1"/>
    <n v="98"/>
    <x v="108"/>
    <x v="58"/>
    <x v="1"/>
    <x v="1"/>
    <n v="7"/>
    <n v="3"/>
    <n v="34"/>
    <s v="N/A"/>
    <n v="7"/>
    <n v="-32"/>
    <n v="0.04"/>
    <n v="5.8000000000000003E-2"/>
    <n v="0.20100000000000001"/>
    <n v="7.8E-2"/>
    <n v="-0.75700000000000001"/>
    <n v="0.40799999999999997"/>
    <n v="-1.0509999999999999"/>
    <n v="1294.8720000000001"/>
    <s v="Scale-up"/>
    <n v="0.76200000000000001"/>
    <n v="0.77800000000000002"/>
    <n v="0.28799999999999998"/>
    <n v="0.69499999999999995"/>
    <d v="2025-02-25T14:35:47"/>
    <x v="1"/>
  </r>
  <r>
    <x v="46"/>
    <x v="0"/>
    <n v="3971"/>
    <x v="109"/>
    <x v="58"/>
    <x v="58"/>
    <x v="58"/>
    <n v="495"/>
    <n v="317"/>
    <n v="242"/>
    <n v="570"/>
    <n v="469"/>
    <n v="101"/>
    <n v="0.17399999999999999"/>
    <n v="0.122"/>
    <n v="7.4999999999999997E-2"/>
    <n v="0.159"/>
    <n v="0.71899999999999997"/>
    <n v="0.58799999999999997"/>
    <n v="0.747"/>
    <n v="635.22"/>
    <s v="Scale-up"/>
    <n v="0.94599999999999995"/>
    <n v="0.77800000000000002"/>
    <n v="0.96399999999999997"/>
    <n v="0.89900000000000002"/>
    <d v="2025-02-25T14:35:45"/>
    <x v="1"/>
  </r>
  <r>
    <x v="46"/>
    <x v="0"/>
    <n v="2935"/>
    <x v="110"/>
    <x v="59"/>
    <x v="59"/>
    <x v="59"/>
    <n v="425"/>
    <n v="300"/>
    <n v="23"/>
    <n v="702"/>
    <n v="538"/>
    <n v="164"/>
    <n v="0.2"/>
    <n v="0.17"/>
    <n v="1.2E-2"/>
    <n v="0.28299999999999997"/>
    <n v="0.79100000000000004"/>
    <n v="0.54100000000000004"/>
    <n v="0.96799999999999997"/>
    <n v="579.505"/>
    <s v="Scale-up"/>
    <n v="0.95"/>
    <n v="0.877"/>
    <n v="0.86899999999999999"/>
    <n v="0.93899999999999995"/>
    <d v="2025-03-17T22:03:33"/>
    <x v="2"/>
  </r>
  <r>
    <x v="46"/>
    <x v="1"/>
    <n v="88"/>
    <x v="111"/>
    <x v="59"/>
    <x v="1"/>
    <x v="1"/>
    <n v="10"/>
    <n v="4"/>
    <n v="1"/>
    <s v="N/A"/>
    <n v="7"/>
    <n v="6"/>
    <n v="0.25800000000000001"/>
    <n v="0.13"/>
    <s v="NaN"/>
    <n v="5.8999999999999997E-2"/>
    <s v="NaN"/>
    <s v="NaN"/>
    <s v="NaN"/>
    <s v="NaN"/>
    <s v="Scale-up"/>
    <n v="0.79800000000000004"/>
    <n v="0.80800000000000005"/>
    <s v="NaN"/>
    <n v="0.86499999999999999"/>
    <d v="2025-03-17T22:03:33"/>
    <x v="2"/>
  </r>
  <r>
    <x v="47"/>
    <x v="0"/>
    <n v="5898"/>
    <x v="112"/>
    <x v="60"/>
    <x v="60"/>
    <x v="60"/>
    <n v="225"/>
    <n v="390"/>
    <n v="97"/>
    <n v="518"/>
    <n v="465"/>
    <n v="53"/>
    <n v="4.2000000000000003E-2"/>
    <n v="7.3999999999999996E-2"/>
    <n v="2.8000000000000001E-2"/>
    <n v="9.6000000000000002E-2"/>
    <n v="1.091"/>
    <n v="0.36199999999999999"/>
    <n v="0.75900000000000001"/>
    <n v="552.08299999999997"/>
    <s v="Catch-up"/>
    <n v="0.88600000000000001"/>
    <n v="0.92500000000000004"/>
    <n v="0.94599999999999995"/>
    <n v="0.88500000000000001"/>
    <d v="2025-03-18T00:58:23"/>
    <x v="3"/>
  </r>
  <r>
    <x v="47"/>
    <x v="1"/>
    <n v="97"/>
    <x v="113"/>
    <x v="60"/>
    <x v="1"/>
    <x v="1"/>
    <n v="1"/>
    <n v="4"/>
    <n v="1"/>
    <s v="N/A"/>
    <n v="1"/>
    <n v="5"/>
    <s v="NaN"/>
    <n v="3.4000000000000002E-2"/>
    <s v="NaN"/>
    <s v="NaN"/>
    <s v="NaN"/>
    <s v="NaN"/>
    <s v="NaN"/>
    <s v="NaN"/>
    <s v="Catch-up"/>
    <s v="NaN"/>
    <n v="0.96299999999999997"/>
    <s v="NaN"/>
    <s v="NaN"/>
    <d v="2025-03-18T00:58:23"/>
    <x v="3"/>
  </r>
  <r>
    <x v="48"/>
    <x v="0"/>
    <n v="3589"/>
    <x v="114"/>
    <x v="61"/>
    <x v="61"/>
    <x v="61"/>
    <n v="491"/>
    <n v="326"/>
    <n v="94"/>
    <n v="723"/>
    <n v="707"/>
    <n v="16"/>
    <n v="0.154"/>
    <n v="0.104"/>
    <n v="3.1E-2"/>
    <n v="0.23"/>
    <n v="1.0129999999999999"/>
    <n v="0.59699999999999998"/>
    <n v="0.88"/>
    <n v="69.564999999999998"/>
    <s v="Catch-up"/>
    <n v="0.99299999999999999"/>
    <n v="0.99299999999999999"/>
    <n v="0.995"/>
    <n v="0.99099999999999999"/>
    <d v="2025-03-17T20:34:49"/>
    <x v="7"/>
  </r>
  <r>
    <x v="48"/>
    <x v="1"/>
    <n v="0"/>
    <x v="115"/>
    <x v="61"/>
    <x v="1"/>
    <x v="1"/>
    <n v="1"/>
    <n v="1"/>
    <n v="1"/>
    <s v="N/A"/>
    <n v="1"/>
    <n v="0"/>
    <s v="NaN"/>
    <s v="NaN"/>
    <s v="NaN"/>
    <s v="NaN"/>
    <s v="NaN"/>
    <s v="NaN"/>
    <s v="NaN"/>
    <s v="NaN"/>
    <s v="Catch-up"/>
    <s v="NaN"/>
    <s v="NaN"/>
    <s v="NaN"/>
    <s v="NaN"/>
    <d v="2025-03-17T20:34:49"/>
    <x v="7"/>
  </r>
  <r>
    <x v="49"/>
    <x v="0"/>
    <n v="216"/>
    <x v="116"/>
    <x v="62"/>
    <x v="62"/>
    <x v="62"/>
    <n v="51"/>
    <n v="25"/>
    <n v="0"/>
    <n v="76"/>
    <n v="75"/>
    <n v="1"/>
    <n v="1.1140000000000001"/>
    <n v="9.4E-2"/>
    <n v="0"/>
    <n v="0.25"/>
    <n v="0.20699999999999999"/>
    <n v="0.92200000000000004"/>
    <n v="1"/>
    <n v="4"/>
    <s v="Start-up"/>
    <n v="0.67500000000000004"/>
    <n v="0.41599999999999998"/>
    <n v="0"/>
    <n v="0.72899999999999998"/>
    <d v="2025-03-16T23:40:47"/>
    <x v="0"/>
  </r>
  <r>
    <x v="49"/>
    <x v="1"/>
    <n v="33"/>
    <x v="117"/>
    <x v="62"/>
    <x v="1"/>
    <x v="1"/>
    <n v="1"/>
    <n v="2"/>
    <n v="1"/>
    <s v="N/A"/>
    <n v="21"/>
    <n v="-18"/>
    <s v="NaN"/>
    <n v="2.9000000000000001E-2"/>
    <n v="0"/>
    <s v="NaN"/>
    <s v="NaN"/>
    <s v="NaN"/>
    <s v="NaN"/>
    <s v="NaN"/>
    <s v="Start-up"/>
    <s v="NaN"/>
    <n v="1"/>
    <n v="0"/>
    <s v="NaN"/>
    <d v="2025-03-16T23:40:47"/>
    <x v="0"/>
  </r>
  <r>
    <x v="50"/>
    <x v="1"/>
    <n v="95"/>
    <x v="118"/>
    <x v="63"/>
    <x v="1"/>
    <x v="1"/>
    <n v="42"/>
    <n v="4"/>
    <n v="14"/>
    <s v="N/A"/>
    <n v="40"/>
    <n v="-7"/>
    <n v="0.42599999999999999"/>
    <n v="6.2E-2"/>
    <n v="0.11700000000000001"/>
    <n v="0.47399999999999998"/>
    <n v="1.278"/>
    <n v="0.873"/>
    <n v="0.76"/>
    <n v="135.02099999999999"/>
    <s v="Catch-up"/>
    <n v="0.96599999999999997"/>
    <n v="0.92"/>
    <n v="0.70399999999999996"/>
    <n v="0.89900000000000002"/>
    <d v="2025-02-25T14:35:54"/>
    <x v="1"/>
  </r>
  <r>
    <x v="50"/>
    <x v="0"/>
    <n v="1396"/>
    <x v="119"/>
    <x v="63"/>
    <x v="11"/>
    <x v="11"/>
    <n v="300"/>
    <n v="11"/>
    <n v="31"/>
    <n v="280"/>
    <n v="216"/>
    <n v="64"/>
    <n v="0.184"/>
    <n v="2.1999999999999999E-2"/>
    <n v="2.3E-2"/>
    <n v="0.13700000000000001"/>
    <n v="0.749"/>
    <n v="0.89300000000000002"/>
    <n v="0.88800000000000001"/>
    <n v="467.15300000000002"/>
    <s v="Scale-up"/>
    <n v="0.95099999999999996"/>
    <n v="0.96299999999999997"/>
    <n v="0.56899999999999995"/>
    <n v="0.92300000000000004"/>
    <d v="2025-02-25T14:35:53"/>
    <x v="1"/>
  </r>
  <r>
    <x v="51"/>
    <x v="0"/>
    <n v="7058"/>
    <x v="120"/>
    <x v="64"/>
    <x v="63"/>
    <x v="63"/>
    <n v="22"/>
    <n v="47"/>
    <n v="0"/>
    <n v="69"/>
    <n v="2"/>
    <n v="67"/>
    <n v="2E-3"/>
    <n v="8.9999999999999993E-3"/>
    <n v="0"/>
    <n v="1E-3"/>
    <n v="9.0999999999999998E-2"/>
    <n v="0.182"/>
    <n v="1"/>
    <n v="67000"/>
    <s v="Scale-up"/>
    <n v="0.56499999999999995"/>
    <n v="0.251"/>
    <n v="0"/>
    <n v="1"/>
    <d v="2025-03-18T00:58:15"/>
    <x v="3"/>
  </r>
  <r>
    <x v="51"/>
    <x v="1"/>
    <n v="81"/>
    <x v="121"/>
    <x v="64"/>
    <x v="1"/>
    <x v="1"/>
    <n v="9"/>
    <n v="7"/>
    <n v="1"/>
    <s v="N/A"/>
    <n v="1"/>
    <n v="15"/>
    <n v="7.2999999999999995E-2"/>
    <n v="0.09"/>
    <n v="0"/>
    <s v="NaN"/>
    <s v="NaN"/>
    <s v="NaN"/>
    <s v="NaN"/>
    <s v="NaN"/>
    <s v="Scale-up"/>
    <n v="0.72399999999999998"/>
    <n v="0.85199999999999998"/>
    <n v="0"/>
    <s v="NaN"/>
    <d v="2025-03-18T00:58:15"/>
    <x v="3"/>
  </r>
  <r>
    <x v="52"/>
    <x v="0"/>
    <n v="1504"/>
    <x v="122"/>
    <x v="65"/>
    <x v="64"/>
    <x v="64"/>
    <n v="124"/>
    <n v="41"/>
    <n v="22"/>
    <n v="143"/>
    <n v="123"/>
    <n v="20"/>
    <n v="7.9000000000000001E-2"/>
    <n v="2.9000000000000001E-2"/>
    <n v="1.4E-2"/>
    <n v="7.5999999999999998E-2"/>
    <n v="0.80900000000000005"/>
    <n v="0.73099999999999998"/>
    <n v="0.87"/>
    <n v="263.15800000000002"/>
    <s v="Scale-up"/>
    <n v="0.95099999999999996"/>
    <n v="0.96499999999999997"/>
    <n v="0.878"/>
    <n v="0.96799999999999997"/>
    <d v="2025-03-17T20:34:43"/>
    <x v="7"/>
  </r>
  <r>
    <x v="52"/>
    <x v="1"/>
    <n v="39"/>
    <x v="123"/>
    <x v="65"/>
    <x v="1"/>
    <x v="1"/>
    <n v="7"/>
    <n v="2"/>
    <n v="1"/>
    <s v="N/A"/>
    <n v="7"/>
    <n v="0"/>
    <n v="0.105"/>
    <n v="4.4999999999999998E-2"/>
    <s v="NaN"/>
    <n v="0.11899999999999999"/>
    <s v="NaN"/>
    <s v="NaN"/>
    <s v="NaN"/>
    <s v="NaN"/>
    <s v="Scale-up"/>
    <n v="0.73899999999999999"/>
    <n v="1"/>
    <s v="NaN"/>
    <n v="0.57899999999999996"/>
    <d v="2025-03-17T20:34:43"/>
    <x v="7"/>
  </r>
  <r>
    <x v="53"/>
    <x v="0"/>
    <n v="3738"/>
    <x v="124"/>
    <x v="66"/>
    <x v="65"/>
    <x v="65"/>
    <n v="289"/>
    <n v="193"/>
    <n v="78"/>
    <n v="404"/>
    <n v="365"/>
    <n v="39"/>
    <n v="5.8999999999999997E-2"/>
    <n v="5.3999999999999999E-2"/>
    <n v="0.02"/>
    <n v="8.5999999999999993E-2"/>
    <n v="0.92500000000000004"/>
    <n v="0.52200000000000002"/>
    <n v="0.82299999999999995"/>
    <n v="453.488"/>
    <s v="Scale-up"/>
    <n v="0.96099999999999997"/>
    <n v="0.97099999999999997"/>
    <n v="0.95699999999999996"/>
    <n v="0.96799999999999997"/>
    <d v="2025-03-18T00:58:08"/>
    <x v="3"/>
  </r>
  <r>
    <x v="53"/>
    <x v="1"/>
    <n v="97"/>
    <x v="125"/>
    <x v="66"/>
    <x v="1"/>
    <x v="1"/>
    <n v="44"/>
    <n v="1"/>
    <n v="1"/>
    <s v="N/A"/>
    <n v="43"/>
    <n v="0"/>
    <n v="0.34200000000000003"/>
    <s v="NaN"/>
    <s v="NaN"/>
    <n v="0.32600000000000001"/>
    <s v="NaN"/>
    <s v="NaN"/>
    <s v="NaN"/>
    <s v="NaN"/>
    <s v="Scale-up"/>
    <n v="0.93799999999999994"/>
    <s v="NaN"/>
    <s v="NaN"/>
    <n v="0.92100000000000004"/>
    <d v="2025-03-18T00:58:08"/>
    <x v="3"/>
  </r>
  <r>
    <x v="54"/>
    <x v="0"/>
    <n v="4339"/>
    <x v="126"/>
    <x v="67"/>
    <x v="66"/>
    <x v="25"/>
    <n v="271"/>
    <n v="395"/>
    <n v="255"/>
    <n v="411"/>
    <n v="383"/>
    <n v="28"/>
    <n v="6.5000000000000002E-2"/>
    <n v="0.109"/>
    <n v="6.7000000000000004E-2"/>
    <n v="0.107"/>
    <n v="1"/>
    <n v="0.374"/>
    <n v="0.61499999999999999"/>
    <n v="261.68200000000002"/>
    <s v="Catch-up"/>
    <n v="0.80900000000000005"/>
    <n v="0.86"/>
    <n v="0.88100000000000001"/>
    <n v="0.84599999999999997"/>
    <d v="2025-03-17T19:55:16"/>
    <x v="4"/>
  </r>
  <r>
    <x v="54"/>
    <x v="1"/>
    <n v="93"/>
    <x v="127"/>
    <x v="67"/>
    <x v="1"/>
    <x v="1"/>
    <n v="2"/>
    <n v="3"/>
    <n v="1"/>
    <s v="N/A"/>
    <n v="1"/>
    <n v="2"/>
    <n v="1.2E-2"/>
    <n v="3.5999999999999997E-2"/>
    <s v="NaN"/>
    <s v="NaN"/>
    <s v="NaN"/>
    <s v="NaN"/>
    <s v="NaN"/>
    <s v="NaN"/>
    <s v="Catch-up"/>
    <n v="1"/>
    <n v="0.98699999999999999"/>
    <s v="NaN"/>
    <s v="NaN"/>
    <d v="2025-03-17T19:55:16"/>
    <x v="4"/>
  </r>
  <r>
    <x v="55"/>
    <x v="0"/>
    <n v="538"/>
    <x v="128"/>
    <x v="68"/>
    <x v="67"/>
    <x v="66"/>
    <n v="64"/>
    <n v="24"/>
    <n v="0"/>
    <n v="88"/>
    <n v="82"/>
    <n v="6"/>
    <n v="0.441"/>
    <n v="0.32700000000000001"/>
    <n v="0"/>
    <n v="0.17299999999999999"/>
    <n v="0.22500000000000001"/>
    <n v="0.57399999999999995"/>
    <n v="1"/>
    <n v="34.682000000000002"/>
    <s v="Scale-up"/>
    <n v="0.68400000000000005"/>
    <n v="0.84399999999999997"/>
    <n v="0"/>
    <n v="0.59499999999999997"/>
    <d v="2025-03-16T23:40:52"/>
    <x v="0"/>
  </r>
  <r>
    <x v="55"/>
    <x v="1"/>
    <n v="0"/>
    <x v="129"/>
    <x v="68"/>
    <x v="1"/>
    <x v="1"/>
    <n v="1"/>
    <n v="1"/>
    <n v="1"/>
    <s v="N/A"/>
    <n v="3"/>
    <n v="-2"/>
    <s v="NaN"/>
    <s v="NaN"/>
    <n v="0"/>
    <s v="NaN"/>
    <s v="NaN"/>
    <s v="NaN"/>
    <s v="NaN"/>
    <s v="NaN"/>
    <s v="Scale-up"/>
    <s v="NaN"/>
    <s v="NaN"/>
    <n v="0"/>
    <s v="NaN"/>
    <d v="2025-03-16T23:40:52"/>
    <x v="0"/>
  </r>
  <r>
    <x v="56"/>
    <x v="0"/>
    <n v="4397"/>
    <x v="130"/>
    <x v="69"/>
    <x v="68"/>
    <x v="67"/>
    <n v="55"/>
    <n v="25"/>
    <n v="5"/>
    <n v="75"/>
    <n v="67"/>
    <n v="8"/>
    <n v="1.2E-2"/>
    <n v="5.0000000000000001E-3"/>
    <n v="2E-3"/>
    <n v="1.7999999999999999E-2"/>
    <n v="1.2"/>
    <n v="0.70599999999999996"/>
    <n v="0.88200000000000001"/>
    <n v="444.44400000000002"/>
    <s v="Catch-up"/>
    <n v="0.82399999999999995"/>
    <n v="0.76"/>
    <n v="0.84599999999999997"/>
    <n v="0.85299999999999998"/>
    <d v="2025-03-18T00:58:00"/>
    <x v="3"/>
  </r>
  <r>
    <x v="56"/>
    <x v="1"/>
    <n v="0"/>
    <x v="131"/>
    <x v="69"/>
    <x v="1"/>
    <x v="1"/>
    <n v="2"/>
    <n v="2"/>
    <n v="1"/>
    <s v="N/A"/>
    <n v="1"/>
    <n v="3"/>
    <s v="NaN"/>
    <n v="1"/>
    <s v="NaN"/>
    <s v="NaN"/>
    <s v="NaN"/>
    <s v="NaN"/>
    <s v="NaN"/>
    <s v="NaN"/>
    <s v="Catch-up"/>
    <s v="NaN"/>
    <n v="1"/>
    <s v="NaN"/>
    <s v="NaN"/>
    <d v="2025-03-18T00:58:00"/>
    <x v="3"/>
  </r>
  <r>
    <x v="57"/>
    <x v="0"/>
    <n v="1703"/>
    <x v="132"/>
    <x v="70"/>
    <x v="69"/>
    <x v="68"/>
    <n v="412"/>
    <n v="283"/>
    <n v="58"/>
    <n v="637"/>
    <n v="410"/>
    <n v="227"/>
    <n v="0.42599999999999999"/>
    <n v="0.29399999999999998"/>
    <n v="6.7000000000000004E-2"/>
    <n v="0.46100000000000002"/>
    <n v="0.70599999999999996"/>
    <n v="0.59199999999999997"/>
    <n v="0.90700000000000003"/>
    <n v="492.40800000000002"/>
    <s v="Scale-up"/>
    <n v="0.92600000000000005"/>
    <n v="0.93799999999999994"/>
    <n v="0.77800000000000002"/>
    <n v="0.91800000000000004"/>
    <d v="2025-03-18T00:57:52"/>
    <x v="3"/>
  </r>
  <r>
    <x v="57"/>
    <x v="1"/>
    <n v="0"/>
    <x v="133"/>
    <x v="70"/>
    <x v="1"/>
    <x v="1"/>
    <n v="1"/>
    <n v="1"/>
    <n v="1"/>
    <s v="N/A"/>
    <n v="1"/>
    <n v="0"/>
    <s v="NaN"/>
    <s v="NaN"/>
    <s v="NaN"/>
    <s v="NaN"/>
    <s v="NaN"/>
    <s v="NaN"/>
    <s v="NaN"/>
    <s v="NaN"/>
    <s v="Scale-up"/>
    <s v="NaN"/>
    <s v="NaN"/>
    <s v="NaN"/>
    <s v="NaN"/>
    <d v="2025-03-18T00:57:52"/>
    <x v="3"/>
  </r>
  <r>
    <x v="58"/>
    <x v="0"/>
    <n v="1893"/>
    <x v="134"/>
    <x v="71"/>
    <x v="70"/>
    <x v="69"/>
    <n v="1415"/>
    <n v="525"/>
    <n v="152"/>
    <n v="1788"/>
    <n v="1463"/>
    <n v="332"/>
    <n v="0.89700000000000002"/>
    <n v="0.378"/>
    <n v="0.124"/>
    <n v="0.92900000000000005"/>
    <n v="0.80700000000000005"/>
    <n v="0.70399999999999996"/>
    <n v="0.90300000000000002"/>
    <n v="357.37400000000002"/>
    <s v="Scale-up"/>
    <n v="0.79500000000000004"/>
    <n v="0.99"/>
    <n v="0.93700000000000006"/>
    <n v="0.84"/>
    <d v="2025-03-18T00:57:44"/>
    <x v="3"/>
  </r>
  <r>
    <x v="58"/>
    <x v="1"/>
    <n v="0"/>
    <x v="135"/>
    <x v="71"/>
    <x v="1"/>
    <x v="1"/>
    <n v="1"/>
    <n v="1"/>
    <n v="1"/>
    <s v="N/A"/>
    <n v="1"/>
    <n v="0"/>
    <s v="NaN"/>
    <s v="NaN"/>
    <s v="NaN"/>
    <s v="NaN"/>
    <s v="NaN"/>
    <s v="NaN"/>
    <s v="NaN"/>
    <s v="NaN"/>
    <s v="Scale-up"/>
    <s v="NaN"/>
    <s v="NaN"/>
    <s v="NaN"/>
    <s v="NaN"/>
    <d v="2025-03-18T00:57:45"/>
    <x v="3"/>
  </r>
  <r>
    <x v="59"/>
    <x v="0"/>
    <n v="1896"/>
    <x v="136"/>
    <x v="72"/>
    <x v="71"/>
    <x v="70"/>
    <n v="258"/>
    <n v="12"/>
    <n v="50"/>
    <n v="220"/>
    <n v="75"/>
    <n v="145"/>
    <n v="0.19"/>
    <n v="1.0999999999999999E-2"/>
    <n v="4.2000000000000003E-2"/>
    <n v="6.0999999999999999E-2"/>
    <n v="0.38400000000000001"/>
    <n v="0.94499999999999995"/>
    <n v="0.79100000000000004"/>
    <n v="2377.049"/>
    <s v="Scale-up"/>
    <n v="0.85099999999999998"/>
    <n v="0.91500000000000004"/>
    <n v="0.88200000000000001"/>
    <n v="0.95899999999999996"/>
    <d v="2025-02-25T14:36:01"/>
    <x v="1"/>
  </r>
  <r>
    <x v="59"/>
    <x v="0"/>
    <n v="1665"/>
    <x v="137"/>
    <x v="73"/>
    <x v="72"/>
    <x v="71"/>
    <n v="286"/>
    <n v="152"/>
    <n v="44"/>
    <n v="394"/>
    <n v="104"/>
    <n v="290"/>
    <n v="0.24199999999999999"/>
    <n v="0.152"/>
    <n v="4.5999999999999999E-2"/>
    <n v="0.106"/>
    <n v="0.30499999999999999"/>
    <n v="0.61399999999999999"/>
    <n v="0.88300000000000001"/>
    <n v="2735.8490000000002"/>
    <s v="Scale-up"/>
    <n v="0.97"/>
    <n v="0.96899999999999997"/>
    <n v="0.96299999999999997"/>
    <n v="0.97199999999999998"/>
    <d v="2025-03-17T21:14:44"/>
    <x v="5"/>
  </r>
  <r>
    <x v="59"/>
    <x v="0"/>
    <n v="845"/>
    <x v="138"/>
    <x v="74"/>
    <x v="26"/>
    <x v="26"/>
    <n v="34"/>
    <n v="3"/>
    <n v="0"/>
    <n v="37"/>
    <n v="12"/>
    <n v="25"/>
    <n v="5.3999999999999999E-2"/>
    <n v="3.2000000000000001E-2"/>
    <n v="0"/>
    <n v="0.04"/>
    <n v="0.46500000000000002"/>
    <n v="0.628"/>
    <n v="1"/>
    <n v="625"/>
    <s v="Scale-up"/>
    <n v="0.7"/>
    <n v="0.75"/>
    <n v="0"/>
    <n v="0.96"/>
    <d v="2025-03-17T22:03:27"/>
    <x v="2"/>
  </r>
  <r>
    <x v="59"/>
    <x v="1"/>
    <n v="96"/>
    <x v="139"/>
    <x v="73"/>
    <x v="1"/>
    <x v="1"/>
    <n v="18"/>
    <n v="11"/>
    <n v="1"/>
    <s v="N/A"/>
    <n v="1"/>
    <n v="27"/>
    <n v="0.19900000000000001"/>
    <n v="0.16300000000000001"/>
    <s v="NaN"/>
    <s v="NaN"/>
    <s v="NaN"/>
    <s v="NaN"/>
    <s v="NaN"/>
    <s v="NaN"/>
    <s v="Scale-up"/>
    <n v="0.95399999999999996"/>
    <n v="0.93500000000000005"/>
    <s v="NaN"/>
    <s v="NaN"/>
    <d v="2025-03-17T21:14:44"/>
    <x v="5"/>
  </r>
  <r>
    <x v="59"/>
    <x v="1"/>
    <n v="92"/>
    <x v="140"/>
    <x v="74"/>
    <x v="1"/>
    <x v="1"/>
    <n v="9"/>
    <n v="1"/>
    <n v="1"/>
    <s v="N/A"/>
    <n v="4"/>
    <n v="6"/>
    <n v="0.10100000000000001"/>
    <s v="NaN"/>
    <n v="0"/>
    <n v="3.9E-2"/>
    <s v="NaN"/>
    <s v="NaN"/>
    <s v="NaN"/>
    <s v="NaN"/>
    <s v="Scale-up"/>
    <n v="0.79600000000000004"/>
    <s v="NaN"/>
    <n v="0"/>
    <n v="0.8"/>
    <d v="2025-03-17T22:03:27"/>
    <x v="2"/>
  </r>
  <r>
    <x v="60"/>
    <x v="0"/>
    <n v="2537"/>
    <x v="141"/>
    <x v="75"/>
    <x v="73"/>
    <x v="72"/>
    <n v="88"/>
    <n v="580"/>
    <n v="123"/>
    <n v="545"/>
    <n v="514"/>
    <n v="31"/>
    <n v="7.2999999999999995E-2"/>
    <n v="0.23799999999999999"/>
    <n v="5.7000000000000002E-2"/>
    <n v="0.21199999999999999"/>
    <n v="0.83499999999999996"/>
    <n v="0.23499999999999999"/>
    <n v="0.81699999999999995"/>
    <n v="146.226"/>
    <s v="Scale-up"/>
    <n v="0.72299999999999998"/>
    <n v="0.98899999999999999"/>
    <n v="0.93700000000000006"/>
    <n v="0.97099999999999997"/>
    <d v="2025-03-20T11:44:25"/>
    <x v="6"/>
  </r>
  <r>
    <x v="60"/>
    <x v="1"/>
    <n v="0"/>
    <x v="142"/>
    <x v="75"/>
    <x v="1"/>
    <x v="1"/>
    <n v="1"/>
    <n v="1"/>
    <n v="1"/>
    <s v="N/A"/>
    <n v="1"/>
    <n v="0"/>
    <s v="NaN"/>
    <s v="NaN"/>
    <s v="NaN"/>
    <s v="NaN"/>
    <s v="NaN"/>
    <s v="NaN"/>
    <s v="NaN"/>
    <s v="NaN"/>
    <s v="Scale-up"/>
    <s v="NaN"/>
    <s v="NaN"/>
    <s v="NaN"/>
    <s v="NaN"/>
    <d v="2025-03-20T11:44:25"/>
    <x v="6"/>
  </r>
  <r>
    <x v="61"/>
    <x v="0"/>
    <n v="3612"/>
    <x v="143"/>
    <x v="76"/>
    <x v="74"/>
    <x v="73"/>
    <n v="672"/>
    <n v="525"/>
    <n v="164"/>
    <n v="1033"/>
    <n v="699"/>
    <n v="334"/>
    <n v="0.56299999999999994"/>
    <n v="0.33600000000000002"/>
    <n v="0.03"/>
    <n v="0.55000000000000004"/>
    <n v="0.63300000000000001"/>
    <n v="0.626"/>
    <n v="0.96699999999999997"/>
    <n v="607.27300000000002"/>
    <s v="Scale-up"/>
    <n v="0.80100000000000005"/>
    <n v="0.66400000000000003"/>
    <n v="0.83599999999999997"/>
    <n v="0.80400000000000005"/>
    <d v="2025-02-25T14:36:08"/>
    <x v="1"/>
  </r>
  <r>
    <x v="61"/>
    <x v="0"/>
    <n v="2399"/>
    <x v="144"/>
    <x v="77"/>
    <x v="75"/>
    <x v="74"/>
    <n v="673"/>
    <n v="523"/>
    <n v="19"/>
    <n v="1177"/>
    <n v="778"/>
    <n v="399"/>
    <n v="0.56200000000000006"/>
    <n v="0.40500000000000003"/>
    <n v="1.2999999999999999E-2"/>
    <n v="0.63100000000000001"/>
    <n v="0.66100000000000003"/>
    <n v="0.58099999999999996"/>
    <n v="0.98699999999999999"/>
    <n v="632.33000000000004"/>
    <s v="Scale-up"/>
    <n v="0.80200000000000005"/>
    <n v="0.749"/>
    <n v="0.81"/>
    <n v="0.82699999999999996"/>
    <d v="2025-03-17T22:03:21"/>
    <x v="2"/>
  </r>
  <r>
    <x v="61"/>
    <x v="1"/>
    <n v="76"/>
    <x v="145"/>
    <x v="77"/>
    <x v="1"/>
    <x v="1"/>
    <n v="2"/>
    <n v="2"/>
    <n v="1"/>
    <s v="N/A"/>
    <n v="1"/>
    <n v="2"/>
    <n v="1"/>
    <n v="1.6E-2"/>
    <s v="NaN"/>
    <s v="NaN"/>
    <s v="NaN"/>
    <s v="NaN"/>
    <s v="NaN"/>
    <s v="NaN"/>
    <s v="Scale-up"/>
    <n v="1"/>
    <n v="1"/>
    <s v="NaN"/>
    <s v="NaN"/>
    <d v="2025-03-17T22:03:21"/>
    <x v="2"/>
  </r>
  <r>
    <x v="62"/>
    <x v="0"/>
    <n v="569"/>
    <x v="146"/>
    <x v="78"/>
    <x v="76"/>
    <x v="75"/>
    <n v="28"/>
    <n v="8"/>
    <n v="5"/>
    <n v="31"/>
    <n v="5"/>
    <n v="26"/>
    <n v="4.8000000000000001E-2"/>
    <n v="2.1999999999999999E-2"/>
    <n v="1.2999999999999999E-2"/>
    <n v="7.0000000000000001E-3"/>
    <n v="0.123"/>
    <n v="0.68600000000000005"/>
    <n v="0.81399999999999995"/>
    <n v="3714.2860000000001"/>
    <s v="Scale-up"/>
    <n v="0.88900000000000001"/>
    <n v="0.87"/>
    <n v="0.81699999999999995"/>
    <n v="0.88400000000000001"/>
    <d v="2025-03-18T00:57:37"/>
    <x v="3"/>
  </r>
  <r>
    <x v="62"/>
    <x v="1"/>
    <n v="75"/>
    <x v="147"/>
    <x v="78"/>
    <x v="1"/>
    <x v="1"/>
    <n v="2"/>
    <n v="1"/>
    <n v="3"/>
    <s v="N/A"/>
    <n v="1"/>
    <n v="-2"/>
    <n v="4.4999999999999998E-2"/>
    <s v="NaN"/>
    <n v="0.05"/>
    <s v="NaN"/>
    <s v="NaN"/>
    <s v="NaN"/>
    <s v="NaN"/>
    <s v="NaN"/>
    <s v="Scale-up"/>
    <n v="1"/>
    <s v="NaN"/>
    <n v="0.75"/>
    <s v="NaN"/>
    <d v="2025-03-18T00:57:37"/>
    <x v="3"/>
  </r>
  <r>
    <x v="63"/>
    <x v="0"/>
    <n v="5102"/>
    <x v="148"/>
    <x v="79"/>
    <x v="77"/>
    <x v="76"/>
    <n v="426"/>
    <n v="691"/>
    <n v="442"/>
    <n v="675"/>
    <n v="602"/>
    <n v="73"/>
    <n v="0.13"/>
    <n v="0.22600000000000001"/>
    <n v="9.0999999999999998E-2"/>
    <n v="0.17199999999999999"/>
    <n v="0.64900000000000002"/>
    <n v="0.36499999999999999"/>
    <n v="0.74399999999999999"/>
    <n v="424.41899999999998"/>
    <s v="Scale-up"/>
    <n v="0.73399999999999999"/>
    <n v="0.84899999999999998"/>
    <n v="0.93"/>
    <n v="0.74299999999999999"/>
    <d v="2025-03-17T19:55:10"/>
    <x v="4"/>
  </r>
  <r>
    <x v="63"/>
    <x v="1"/>
    <n v="39"/>
    <x v="149"/>
    <x v="79"/>
    <x v="1"/>
    <x v="1"/>
    <n v="1"/>
    <n v="1"/>
    <n v="1"/>
    <s v="N/A"/>
    <n v="1"/>
    <n v="1"/>
    <s v="NaN"/>
    <s v="NaN"/>
    <s v="NaN"/>
    <s v="NaN"/>
    <s v="NaN"/>
    <s v="NaN"/>
    <s v="NaN"/>
    <s v="NaN"/>
    <s v="Scale-up"/>
    <s v="NaN"/>
    <s v="NaN"/>
    <s v="NaN"/>
    <s v="NaN"/>
    <d v="2025-03-17T19:55:10"/>
    <x v="4"/>
  </r>
  <r>
    <x v="64"/>
    <x v="0"/>
    <n v="4011"/>
    <x v="150"/>
    <x v="80"/>
    <x v="78"/>
    <x v="77"/>
    <n v="160"/>
    <n v="241"/>
    <n v="40"/>
    <n v="361"/>
    <n v="289"/>
    <n v="72"/>
    <n v="8.5999999999999993E-2"/>
    <n v="0.11799999999999999"/>
    <n v="1.6E-2"/>
    <n v="0.224"/>
    <n v="1.1910000000000001"/>
    <n v="0.42199999999999999"/>
    <n v="0.92200000000000004"/>
    <n v="321.42899999999997"/>
    <s v="Catch-up"/>
    <n v="0.61399999999999999"/>
    <n v="0.76900000000000002"/>
    <n v="0.79900000000000004"/>
    <n v="0.75700000000000001"/>
    <d v="2025-03-18T00:57:29"/>
    <x v="3"/>
  </r>
  <r>
    <x v="64"/>
    <x v="1"/>
    <n v="0"/>
    <x v="151"/>
    <x v="80"/>
    <x v="1"/>
    <x v="1"/>
    <n v="1"/>
    <n v="1"/>
    <n v="1"/>
    <s v="N/A"/>
    <n v="1"/>
    <n v="0"/>
    <s v="NaN"/>
    <s v="NaN"/>
    <s v="NaN"/>
    <s v="NaN"/>
    <s v="NaN"/>
    <s v="NaN"/>
    <s v="NaN"/>
    <s v="NaN"/>
    <s v="Catch-up"/>
    <s v="NaN"/>
    <s v="NaN"/>
    <s v="NaN"/>
    <s v="NaN"/>
    <d v="2025-03-18T00:57:29"/>
    <x v="3"/>
  </r>
  <r>
    <x v="65"/>
    <x v="0"/>
    <n v="776"/>
    <x v="152"/>
    <x v="81"/>
    <x v="79"/>
    <x v="78"/>
    <n v="38"/>
    <n v="13"/>
    <n v="0"/>
    <n v="51"/>
    <n v="24"/>
    <n v="27"/>
    <n v="7.0999999999999994E-2"/>
    <n v="1.7999999999999999E-2"/>
    <n v="0"/>
    <n v="0.121"/>
    <n v="1.36"/>
    <n v="0.79800000000000004"/>
    <n v="1"/>
    <n v="223.14"/>
    <s v="Catch-up"/>
    <n v="0.48499999999999999"/>
    <n v="0.69399999999999995"/>
    <n v="0"/>
    <n v="0.748"/>
    <d v="2025-03-18T00:57:21"/>
    <x v="3"/>
  </r>
  <r>
    <x v="65"/>
    <x v="1"/>
    <n v="85"/>
    <x v="153"/>
    <x v="81"/>
    <x v="1"/>
    <x v="1"/>
    <n v="1"/>
    <n v="1"/>
    <n v="1"/>
    <s v="N/A"/>
    <n v="1"/>
    <n v="1"/>
    <s v="NaN"/>
    <s v="NaN"/>
    <n v="0"/>
    <s v="NaN"/>
    <s v="NaN"/>
    <s v="NaN"/>
    <s v="NaN"/>
    <s v="NaN"/>
    <s v="Catch-up"/>
    <s v="NaN"/>
    <s v="NaN"/>
    <n v="0"/>
    <s v="NaN"/>
    <d v="2025-03-18T00:57:21"/>
    <x v="3"/>
  </r>
  <r>
    <x v="66"/>
    <x v="0"/>
    <n v="1112"/>
    <x v="154"/>
    <x v="82"/>
    <x v="80"/>
    <x v="79"/>
    <n v="227"/>
    <n v="56"/>
    <n v="6"/>
    <n v="277"/>
    <n v="249"/>
    <n v="28"/>
    <n v="0.35599999999999998"/>
    <n v="0.126"/>
    <n v="0"/>
    <n v="0.37"/>
    <n v="0.76800000000000002"/>
    <n v="0.73899999999999999"/>
    <n v="1"/>
    <n v="75.676000000000002"/>
    <s v="Scale-up"/>
    <n v="0.67700000000000005"/>
    <n v="0.93200000000000005"/>
    <n v="0"/>
    <n v="0.69399999999999995"/>
    <d v="2025-02-25T14:36:14"/>
    <x v="1"/>
  </r>
  <r>
    <x v="66"/>
    <x v="0"/>
    <n v="336"/>
    <x v="155"/>
    <x v="83"/>
    <x v="81"/>
    <x v="80"/>
    <n v="214"/>
    <n v="46"/>
    <n v="0"/>
    <n v="260"/>
    <n v="228"/>
    <n v="32"/>
    <n v="0.70399999999999996"/>
    <n v="0.155"/>
    <n v="0"/>
    <n v="0.72099999999999997"/>
    <n v="0.83899999999999997"/>
    <n v="0.82"/>
    <n v="1"/>
    <n v="44.383000000000003"/>
    <s v="Scale-up"/>
    <n v="0.99199999999999999"/>
    <n v="0.94199999999999995"/>
    <n v="0"/>
    <n v="0.98399999999999999"/>
    <d v="2025-03-17T22:03:13"/>
    <x v="2"/>
  </r>
  <r>
    <x v="66"/>
    <x v="1"/>
    <n v="99"/>
    <x v="156"/>
    <x v="83"/>
    <x v="1"/>
    <x v="1"/>
    <n v="28"/>
    <n v="8"/>
    <n v="1"/>
    <s v="N/A"/>
    <n v="43"/>
    <n v="-8"/>
    <n v="0.32100000000000001"/>
    <n v="6.5000000000000002E-2"/>
    <n v="0"/>
    <n v="0.41899999999999998"/>
    <n v="1.085"/>
    <n v="0.83199999999999996"/>
    <n v="1"/>
    <n v="76.372"/>
    <s v="Catch-up"/>
    <n v="0.96399999999999997"/>
    <n v="0.75800000000000001"/>
    <n v="0"/>
    <n v="0.98599999999999999"/>
    <d v="2025-03-17T22:03:15"/>
    <x v="2"/>
  </r>
  <r>
    <x v="67"/>
    <x v="0"/>
    <n v="955"/>
    <x v="157"/>
    <x v="84"/>
    <x v="82"/>
    <x v="81"/>
    <n v="704"/>
    <n v="38"/>
    <n v="27"/>
    <n v="715"/>
    <n v="702"/>
    <n v="13"/>
    <n v="1.083"/>
    <n v="8.3000000000000004E-2"/>
    <n v="4.4999999999999998E-2"/>
    <n v="1.3129999999999999"/>
    <n v="1.171"/>
    <n v="0.92900000000000005"/>
    <n v="0.96099999999999997"/>
    <n v="9.9009999999999998"/>
    <s v="Plan-up"/>
    <n v="0.93899999999999995"/>
    <n v="0.85699999999999998"/>
    <n v="0.77500000000000002"/>
    <n v="0.95399999999999996"/>
    <d v="2025-03-17T22:03:08"/>
    <x v="2"/>
  </r>
  <r>
    <x v="67"/>
    <x v="1"/>
    <n v="99"/>
    <x v="158"/>
    <x v="84"/>
    <x v="1"/>
    <x v="1"/>
    <n v="67"/>
    <n v="1"/>
    <n v="6"/>
    <s v="N/A"/>
    <n v="146"/>
    <n v="-84"/>
    <n v="0.75800000000000001"/>
    <s v="NaN"/>
    <n v="0.04"/>
    <n v="1.1419999999999999"/>
    <s v="NaN"/>
    <s v="NaN"/>
    <s v="NaN"/>
    <s v="NaN"/>
    <s v="Plan-up"/>
    <n v="0.97599999999999998"/>
    <s v="NaN"/>
    <n v="0.65400000000000003"/>
    <n v="0.877"/>
    <d v="2025-03-17T22:03:08"/>
    <x v="2"/>
  </r>
  <r>
    <x v="68"/>
    <x v="0"/>
    <n v="1952"/>
    <x v="159"/>
    <x v="85"/>
    <x v="83"/>
    <x v="82"/>
    <n v="766"/>
    <n v="106"/>
    <n v="87"/>
    <n v="785"/>
    <n v="668"/>
    <n v="117"/>
    <n v="0.46300000000000002"/>
    <n v="6.6000000000000003E-2"/>
    <n v="8.2000000000000003E-2"/>
    <n v="0.41299999999999998"/>
    <n v="0.92400000000000004"/>
    <n v="0.875"/>
    <n v="0.84499999999999997"/>
    <n v="283.29300000000001"/>
    <s v="Scale-up"/>
    <n v="0.98799999999999999"/>
    <n v="0.94199999999999995"/>
    <n v="0.76200000000000001"/>
    <n v="0.99099999999999999"/>
    <d v="2025-02-25T14:36:20"/>
    <x v="1"/>
  </r>
  <r>
    <x v="69"/>
    <x v="0"/>
    <n v="6110"/>
    <x v="160"/>
    <x v="86"/>
    <x v="84"/>
    <x v="83"/>
    <n v="1972"/>
    <n v="6152"/>
    <n v="1942"/>
    <n v="6182"/>
    <n v="4181"/>
    <n v="2001"/>
    <n v="0.63200000000000001"/>
    <n v="1.99"/>
    <n v="0.81"/>
    <n v="5.1159999999999997"/>
    <n v="2.823"/>
    <n v="0.24099999999999999"/>
    <n v="0.69099999999999995"/>
    <n v="391.12599999999998"/>
    <s v="Catch-up"/>
    <n v="0.76700000000000002"/>
    <n v="0.69799999999999995"/>
    <n v="0.86699999999999999"/>
    <n v="0.81200000000000006"/>
    <d v="2025-03-20T11:40:03"/>
    <x v="6"/>
  </r>
  <r>
    <x v="69"/>
    <x v="1"/>
    <n v="0"/>
    <x v="161"/>
    <x v="86"/>
    <x v="1"/>
    <x v="1"/>
    <n v="1"/>
    <n v="1"/>
    <n v="1"/>
    <s v="N/A"/>
    <n v="1"/>
    <n v="0"/>
    <s v="NaN"/>
    <s v="NaN"/>
    <s v="NaN"/>
    <s v="NaN"/>
    <s v="NaN"/>
    <s v="NaN"/>
    <s v="NaN"/>
    <s v="NaN"/>
    <s v="Catch-up"/>
    <s v="NaN"/>
    <s v="NaN"/>
    <s v="NaN"/>
    <s v="NaN"/>
    <d v="2025-03-20T11:40:03"/>
    <x v="6"/>
  </r>
  <r>
    <x v="70"/>
    <x v="0"/>
    <n v="133"/>
    <x v="162"/>
    <x v="87"/>
    <x v="85"/>
    <x v="84"/>
    <n v="185"/>
    <n v="23"/>
    <n v="0"/>
    <n v="208"/>
    <n v="200"/>
    <n v="8"/>
    <n v="2.08"/>
    <n v="0.189"/>
    <n v="0"/>
    <n v="2.3460000000000001"/>
    <n v="1.034"/>
    <n v="0.91700000000000004"/>
    <n v="1"/>
    <n v="3.41"/>
    <s v="Plan-up"/>
    <n v="0.98499999999999999"/>
    <n v="0.94099999999999995"/>
    <n v="0"/>
    <n v="0.97899999999999998"/>
    <d v="2025-03-16T23:40:58"/>
    <x v="0"/>
  </r>
  <r>
    <x v="70"/>
    <x v="1"/>
    <n v="99"/>
    <x v="163"/>
    <x v="87"/>
    <x v="1"/>
    <x v="1"/>
    <n v="98"/>
    <n v="19"/>
    <n v="1"/>
    <s v="N/A"/>
    <n v="147"/>
    <n v="-31"/>
    <n v="2.024"/>
    <n v="0.17"/>
    <n v="0"/>
    <n v="2.4089999999999998"/>
    <n v="1.0980000000000001"/>
    <n v="0.92300000000000004"/>
    <n v="1"/>
    <n v="3.3210000000000002"/>
    <s v="Plan-up"/>
    <n v="0.94499999999999995"/>
    <n v="0.93899999999999995"/>
    <n v="0"/>
    <n v="0.95699999999999996"/>
    <d v="2025-03-16T23:40:59"/>
    <x v="0"/>
  </r>
  <r>
    <x v="71"/>
    <x v="0"/>
    <n v="5997"/>
    <x v="164"/>
    <x v="88"/>
    <x v="86"/>
    <x v="85"/>
    <n v="245"/>
    <n v="334"/>
    <n v="221"/>
    <n v="358"/>
    <n v="298"/>
    <n v="60"/>
    <n v="4.1000000000000002E-2"/>
    <n v="5.8999999999999997E-2"/>
    <n v="4.2000000000000003E-2"/>
    <n v="4.9000000000000002E-2"/>
    <n v="0.84499999999999997"/>
    <n v="0.41"/>
    <n v="0.57999999999999996"/>
    <n v="1224.49"/>
    <s v="Scale-up"/>
    <n v="0.95799999999999996"/>
    <n v="0.92300000000000004"/>
    <n v="0.94299999999999995"/>
    <n v="0.92800000000000005"/>
    <d v="2025-03-18T00:57:13"/>
    <x v="3"/>
  </r>
  <r>
    <x v="71"/>
    <x v="1"/>
    <n v="53"/>
    <x v="165"/>
    <x v="88"/>
    <x v="1"/>
    <x v="1"/>
    <n v="2"/>
    <n v="3"/>
    <n v="3"/>
    <s v="N/A"/>
    <n v="9"/>
    <n v="-8"/>
    <n v="4.8000000000000001E-2"/>
    <n v="0.151"/>
    <n v="7.3999999999999996E-2"/>
    <n v="0.20200000000000001"/>
    <n v="1.6160000000000001"/>
    <n v="0.24099999999999999"/>
    <n v="0.628"/>
    <n v="297.02999999999997"/>
    <s v="Catch-up"/>
    <n v="1"/>
    <n v="0.98299999999999998"/>
    <n v="0.81799999999999995"/>
    <n v="0.85699999999999998"/>
    <d v="2025-03-18T00:57:14"/>
    <x v="3"/>
  </r>
  <r>
    <x v="72"/>
    <x v="0"/>
    <n v="578"/>
    <x v="166"/>
    <x v="89"/>
    <x v="87"/>
    <x v="86"/>
    <n v="308"/>
    <n v="103"/>
    <n v="27"/>
    <n v="384"/>
    <n v="211"/>
    <n v="173"/>
    <n v="0.78900000000000003"/>
    <n v="0.28799999999999998"/>
    <n v="0.13800000000000001"/>
    <n v="0.52400000000000002"/>
    <n v="0.55800000000000005"/>
    <n v="0.73299999999999998"/>
    <n v="0.872"/>
    <n v="330.15300000000002"/>
    <s v="Scale-up"/>
    <n v="0.95599999999999996"/>
    <n v="0.90600000000000003"/>
    <n v="0.64100000000000001"/>
    <n v="0.94399999999999995"/>
    <d v="2025-03-18T00:57:05"/>
    <x v="3"/>
  </r>
  <r>
    <x v="72"/>
    <x v="1"/>
    <n v="91"/>
    <x v="167"/>
    <x v="89"/>
    <x v="1"/>
    <x v="1"/>
    <n v="2"/>
    <n v="1"/>
    <n v="1"/>
    <s v="N/A"/>
    <n v="2"/>
    <n v="2"/>
    <n v="3.1E-2"/>
    <s v="NaN"/>
    <s v="NaN"/>
    <n v="7.6999999999999999E-2"/>
    <s v="NaN"/>
    <s v="NaN"/>
    <s v="NaN"/>
    <s v="NaN"/>
    <s v="Scale-up"/>
    <n v="1"/>
    <s v="NaN"/>
    <s v="NaN"/>
    <n v="1"/>
    <d v="2025-03-18T00:57:05"/>
    <x v="3"/>
  </r>
  <r>
    <x v="73"/>
    <x v="0"/>
    <n v="4477"/>
    <x v="168"/>
    <x v="90"/>
    <x v="88"/>
    <x v="87"/>
    <n v="822"/>
    <n v="1217"/>
    <n v="161"/>
    <n v="1878"/>
    <n v="1581"/>
    <n v="297"/>
    <n v="0.186"/>
    <n v="0.29799999999999999"/>
    <n v="4.1000000000000002E-2"/>
    <n v="0.36599999999999999"/>
    <n v="0.82599999999999996"/>
    <n v="0.38400000000000001"/>
    <n v="0.91500000000000004"/>
    <n v="811.47500000000002"/>
    <s v="Scale-up"/>
    <n v="0.95399999999999996"/>
    <n v="0.95799999999999996"/>
    <n v="0.98"/>
    <n v="0.96099999999999997"/>
    <d v="2025-03-18T00:56:57"/>
    <x v="3"/>
  </r>
  <r>
    <x v="73"/>
    <x v="1"/>
    <n v="74"/>
    <x v="169"/>
    <x v="90"/>
    <x v="1"/>
    <x v="1"/>
    <n v="2"/>
    <n v="1"/>
    <n v="1"/>
    <s v="N/A"/>
    <n v="2"/>
    <n v="0"/>
    <n v="1.4E-2"/>
    <s v="NaN"/>
    <s v="NaN"/>
    <s v="NaN"/>
    <s v="NaN"/>
    <s v="NaN"/>
    <s v="NaN"/>
    <s v="NaN"/>
    <s v="Scale-up"/>
    <n v="1"/>
    <s v="NaN"/>
    <s v="NaN"/>
    <s v="NaN"/>
    <d v="2025-03-18T00:56:57"/>
    <x v="3"/>
  </r>
  <r>
    <x v="74"/>
    <x v="0"/>
    <n v="238"/>
    <x v="170"/>
    <x v="91"/>
    <x v="89"/>
    <x v="88"/>
    <n v="41"/>
    <n v="0"/>
    <n v="0"/>
    <n v="41"/>
    <n v="9"/>
    <n v="32"/>
    <n v="0.19900000000000001"/>
    <n v="0"/>
    <n v="0"/>
    <n v="8.4000000000000005E-2"/>
    <n v="0.42199999999999999"/>
    <n v="1"/>
    <n v="1"/>
    <n v="380.952"/>
    <s v="Scale-up"/>
    <n v="0.56100000000000005"/>
    <n v="0"/>
    <n v="0"/>
    <n v="0.64200000000000002"/>
    <d v="2025-03-17T22:03:00"/>
    <x v="2"/>
  </r>
  <r>
    <x v="74"/>
    <x v="1"/>
    <n v="82"/>
    <x v="171"/>
    <x v="91"/>
    <x v="1"/>
    <x v="1"/>
    <n v="39"/>
    <n v="1"/>
    <n v="1"/>
    <s v="N/A"/>
    <n v="9"/>
    <n v="29"/>
    <n v="0.438"/>
    <n v="0"/>
    <n v="0"/>
    <n v="8.5000000000000006E-2"/>
    <n v="0.19400000000000001"/>
    <n v="1"/>
    <n v="1"/>
    <n v="376.471"/>
    <s v="Scale-up"/>
    <n v="0.82"/>
    <n v="0"/>
    <n v="0"/>
    <n v="0.64400000000000002"/>
    <d v="2025-03-17T22:03:01"/>
    <x v="2"/>
  </r>
  <r>
    <x v="75"/>
    <x v="0"/>
    <n v="5555"/>
    <x v="172"/>
    <x v="92"/>
    <x v="90"/>
    <x v="89"/>
    <n v="1406"/>
    <n v="734"/>
    <n v="228"/>
    <n v="1912"/>
    <n v="1456"/>
    <n v="456"/>
    <n v="0.46700000000000003"/>
    <n v="0.218"/>
    <n v="5.8000000000000003E-2"/>
    <n v="0.47299999999999998"/>
    <n v="0.754"/>
    <n v="0.68200000000000005"/>
    <n v="0.91500000000000004"/>
    <n v="964.05899999999997"/>
    <s v="Scale-up"/>
    <n v="0.81699999999999995"/>
    <n v="0.84799999999999998"/>
    <n v="0.83299999999999996"/>
    <n v="0.84899999999999998"/>
    <d v="2025-02-25T14:36:27"/>
    <x v="1"/>
  </r>
  <r>
    <x v="75"/>
    <x v="0"/>
    <n v="4513"/>
    <x v="173"/>
    <x v="93"/>
    <x v="91"/>
    <x v="90"/>
    <n v="1393"/>
    <n v="726"/>
    <n v="6"/>
    <n v="2113"/>
    <n v="1658"/>
    <n v="455"/>
    <n v="0.54700000000000004"/>
    <n v="0.247"/>
    <n v="3.0000000000000001E-3"/>
    <n v="0.61199999999999999"/>
    <n v="0.77400000000000002"/>
    <n v="0.68899999999999995"/>
    <n v="0.996"/>
    <n v="743.46400000000006"/>
    <s v="Scale-up"/>
    <n v="0.9"/>
    <n v="0.90500000000000003"/>
    <n v="0.95699999999999996"/>
    <n v="0.92700000000000005"/>
    <d v="2025-03-17T22:02:55"/>
    <x v="2"/>
  </r>
  <r>
    <x v="75"/>
    <x v="1"/>
    <n v="38"/>
    <x v="174"/>
    <x v="93"/>
    <x v="1"/>
    <x v="1"/>
    <n v="1"/>
    <n v="1"/>
    <n v="1"/>
    <s v="N/A"/>
    <n v="1"/>
    <n v="1"/>
    <s v="NaN"/>
    <s v="NaN"/>
    <s v="NaN"/>
    <s v="NaN"/>
    <s v="NaN"/>
    <s v="NaN"/>
    <s v="NaN"/>
    <s v="NaN"/>
    <s v="Scale-up"/>
    <s v="NaN"/>
    <s v="NaN"/>
    <s v="NaN"/>
    <s v="NaN"/>
    <d v="2025-03-17T22:02:55"/>
    <x v="2"/>
  </r>
  <r>
    <x v="76"/>
    <x v="0"/>
    <n v="2150"/>
    <x v="175"/>
    <x v="94"/>
    <x v="92"/>
    <x v="91"/>
    <n v="9166"/>
    <n v="5176"/>
    <n v="1885"/>
    <n v="12457"/>
    <n v="10398"/>
    <n v="2059"/>
    <n v="5.0339999999999998"/>
    <n v="2.8450000000000002"/>
    <n v="1.2110000000000001"/>
    <n v="5.7729999999999997"/>
    <n v="0.86599999999999999"/>
    <n v="0.63900000000000001"/>
    <n v="0.84599999999999997"/>
    <n v="356.66"/>
    <s v="Scale-up"/>
    <n v="0.97299999999999998"/>
    <n v="0.97099999999999997"/>
    <n v="0.90300000000000002"/>
    <n v="0.97599999999999998"/>
    <d v="2025-03-18T00:56:47"/>
    <x v="3"/>
  </r>
  <r>
    <x v="76"/>
    <x v="1"/>
    <n v="99"/>
    <x v="176"/>
    <x v="94"/>
    <x v="1"/>
    <x v="1"/>
    <n v="613"/>
    <n v="356"/>
    <n v="115"/>
    <s v="N/A"/>
    <n v="674"/>
    <n v="179"/>
    <n v="6.2779999999999996"/>
    <n v="3.9630000000000001"/>
    <n v="1.252"/>
    <n v="6.7350000000000003"/>
    <n v="0.749"/>
    <n v="0.61299999999999999"/>
    <n v="0.878"/>
    <n v="305.71600000000001"/>
    <s v="Scale-up"/>
    <n v="0.996"/>
    <n v="0.99099999999999999"/>
    <n v="0.98599999999999999"/>
    <n v="0.99299999999999999"/>
    <d v="2025-03-18T00:56:49"/>
    <x v="3"/>
  </r>
  <r>
    <x v="77"/>
    <x v="0"/>
    <n v="2629"/>
    <x v="177"/>
    <x v="95"/>
    <x v="93"/>
    <x v="92"/>
    <n v="1305"/>
    <n v="2193"/>
    <n v="461"/>
    <n v="3037"/>
    <n v="2677"/>
    <n v="360"/>
    <n v="0.51500000000000001"/>
    <n v="0.92800000000000005"/>
    <n v="0.189"/>
    <n v="1.117"/>
    <n v="0.89100000000000001"/>
    <n v="0.35699999999999998"/>
    <n v="0.86899999999999999"/>
    <n v="322.29199999999997"/>
    <s v="Scale-up"/>
    <n v="0.99399999999999999"/>
    <n v="0.98799999999999999"/>
    <n v="0.99"/>
    <n v="0.99099999999999999"/>
    <d v="2025-03-18T00:56:35"/>
    <x v="3"/>
  </r>
  <r>
    <x v="77"/>
    <x v="1"/>
    <n v="98"/>
    <x v="178"/>
    <x v="95"/>
    <x v="1"/>
    <x v="1"/>
    <n v="43"/>
    <n v="74"/>
    <n v="37"/>
    <s v="N/A"/>
    <n v="111"/>
    <n v="-32"/>
    <n v="0.498"/>
    <n v="0.74"/>
    <n v="0.40600000000000003"/>
    <n v="1.0640000000000001"/>
    <n v="1.2789999999999999"/>
    <n v="0.40200000000000002"/>
    <n v="0.67200000000000004"/>
    <n v="338.346"/>
    <s v="Catch-up"/>
    <n v="0.98"/>
    <n v="0.99099999999999999"/>
    <n v="0.57999999999999996"/>
    <n v="0.91400000000000003"/>
    <d v="2025-03-18T00:56:37"/>
    <x v="3"/>
  </r>
  <r>
    <x v="78"/>
    <x v="0"/>
    <n v="1541"/>
    <x v="179"/>
    <x v="96"/>
    <x v="94"/>
    <x v="93"/>
    <n v="692"/>
    <n v="564"/>
    <n v="0"/>
    <n v="1256"/>
    <n v="986"/>
    <n v="270"/>
    <n v="0.57999999999999996"/>
    <n v="0.433"/>
    <n v="0"/>
    <n v="0.71499999999999997"/>
    <n v="0.70599999999999996"/>
    <n v="0.57299999999999995"/>
    <n v="1"/>
    <n v="377.62200000000001"/>
    <s v="Scale-up"/>
    <n v="0.94099999999999995"/>
    <n v="0.97899999999999998"/>
    <n v="0"/>
    <n v="0.98"/>
    <d v="2025-03-16T23:41:05"/>
    <x v="0"/>
  </r>
  <r>
    <x v="78"/>
    <x v="1"/>
    <n v="98"/>
    <x v="180"/>
    <x v="96"/>
    <x v="1"/>
    <x v="1"/>
    <n v="2"/>
    <n v="3"/>
    <n v="1"/>
    <s v="N/A"/>
    <n v="16"/>
    <n v="-10"/>
    <n v="1.2E-2"/>
    <n v="2.1000000000000001E-2"/>
    <n v="0"/>
    <n v="0.14699999999999999"/>
    <n v="4.4550000000000001"/>
    <n v="0.36399999999999999"/>
    <n v="1"/>
    <n v="1836.7349999999999"/>
    <s v="Catch-up"/>
    <n v="1"/>
    <n v="0.878"/>
    <n v="0"/>
    <n v="0.88100000000000001"/>
    <d v="2025-03-16T23:41:06"/>
    <x v="0"/>
  </r>
  <r>
    <x v="79"/>
    <x v="0"/>
    <n v="2710"/>
    <x v="181"/>
    <x v="97"/>
    <x v="95"/>
    <x v="94"/>
    <n v="2376"/>
    <n v="3103"/>
    <n v="1085"/>
    <n v="4394"/>
    <n v="4394"/>
    <n v="0"/>
    <n v="2.6869999999999998"/>
    <n v="4.3049999999999997"/>
    <n v="1.56"/>
    <n v="5.8940000000000001"/>
    <n v="1.085"/>
    <n v="0.38400000000000001"/>
    <n v="0.77700000000000002"/>
    <n v="0"/>
    <s v="Plan-up"/>
    <n v="0.92400000000000004"/>
    <n v="0.91900000000000004"/>
    <n v="0.97199999999999998"/>
    <n v="0.96699999999999997"/>
    <d v="2025-02-25T16:29:16"/>
    <x v="1"/>
  </r>
  <r>
    <x v="79"/>
    <x v="0"/>
    <n v="2710"/>
    <x v="182"/>
    <x v="98"/>
    <x v="96"/>
    <x v="95"/>
    <n v="2116"/>
    <n v="2970"/>
    <n v="96"/>
    <n v="4990"/>
    <n v="4990"/>
    <n v="0"/>
    <n v="2.621"/>
    <n v="4.4470000000000001"/>
    <n v="0.153"/>
    <n v="7.0629999999999997"/>
    <n v="1.0209999999999999"/>
    <n v="0.371"/>
    <n v="0.97799999999999998"/>
    <n v="0"/>
    <s v="Plan-up"/>
    <n v="0.92400000000000004"/>
    <n v="0.93400000000000005"/>
    <n v="0.97699999999999998"/>
    <n v="0.96099999999999997"/>
    <d v="2025-03-17T22:02:48"/>
    <x v="2"/>
  </r>
  <r>
    <x v="79"/>
    <x v="1"/>
    <n v="76"/>
    <x v="183"/>
    <x v="98"/>
    <x v="1"/>
    <x v="1"/>
    <n v="1"/>
    <n v="1"/>
    <n v="1"/>
    <s v="N/A"/>
    <n v="5"/>
    <n v="-4"/>
    <s v="NaN"/>
    <s v="NaN"/>
    <s v="NaN"/>
    <n v="5.3999999999999999E-2"/>
    <s v="NaN"/>
    <s v="NaN"/>
    <s v="NaN"/>
    <s v="NaN"/>
    <s v="Plan-up"/>
    <s v="NaN"/>
    <s v="NaN"/>
    <s v="NaN"/>
    <n v="0.96"/>
    <d v="2025-03-17T22:02:48"/>
    <x v="2"/>
  </r>
  <r>
    <x v="80"/>
    <x v="0"/>
    <n v="1873"/>
    <x v="184"/>
    <x v="99"/>
    <x v="97"/>
    <x v="96"/>
    <n v="116"/>
    <n v="0"/>
    <n v="14"/>
    <n v="102"/>
    <n v="87"/>
    <n v="15"/>
    <n v="0.107"/>
    <n v="0"/>
    <n v="1.4999999999999999E-2"/>
    <n v="8.5000000000000006E-2"/>
    <n v="0.92400000000000004"/>
    <n v="1"/>
    <n v="0.86"/>
    <n v="176.471"/>
    <s v="Scale-up"/>
    <n v="0.86899999999999999"/>
    <n v="0"/>
    <n v="0.94299999999999995"/>
    <n v="0.85099999999999998"/>
    <d v="2025-03-17T19:55:05"/>
    <x v="4"/>
  </r>
  <r>
    <x v="80"/>
    <x v="1"/>
    <n v="0"/>
    <x v="185"/>
    <x v="99"/>
    <x v="1"/>
    <x v="1"/>
    <n v="1"/>
    <n v="1"/>
    <n v="1"/>
    <s v="N/A"/>
    <n v="1"/>
    <n v="0"/>
    <s v="NaN"/>
    <n v="0"/>
    <s v="NaN"/>
    <s v="NaN"/>
    <s v="NaN"/>
    <s v="NaN"/>
    <s v="NaN"/>
    <s v="NaN"/>
    <s v="Scale-up"/>
    <s v="NaN"/>
    <n v="0"/>
    <s v="NaN"/>
    <s v="NaN"/>
    <d v="2025-03-17T19:55:05"/>
    <x v="4"/>
  </r>
  <r>
    <x v="81"/>
    <x v="0"/>
    <n v="4099"/>
    <x v="186"/>
    <x v="100"/>
    <x v="98"/>
    <x v="97"/>
    <n v="682"/>
    <n v="2300"/>
    <n v="361"/>
    <n v="2621"/>
    <n v="1759"/>
    <n v="862"/>
    <n v="0.22600000000000001"/>
    <n v="0.67700000000000005"/>
    <n v="0.19"/>
    <n v="0.70499999999999996"/>
    <n v="0.98899999999999999"/>
    <n v="0.25"/>
    <n v="0.79"/>
    <n v="1222.6949999999999"/>
    <s v="Scale-up"/>
    <n v="0.95699999999999996"/>
    <n v="0.97399999999999998"/>
    <n v="0.65600000000000003"/>
    <n v="0.85099999999999998"/>
    <d v="2025-03-18T00:56:27"/>
    <x v="3"/>
  </r>
  <r>
    <x v="81"/>
    <x v="1"/>
    <n v="96"/>
    <x v="187"/>
    <x v="100"/>
    <x v="1"/>
    <x v="1"/>
    <n v="7"/>
    <n v="25"/>
    <n v="1"/>
    <s v="N/A"/>
    <n v="28"/>
    <n v="5"/>
    <n v="8.5000000000000006E-2"/>
    <n v="0.31"/>
    <s v="NaN"/>
    <n v="0.25800000000000001"/>
    <s v="NaN"/>
    <s v="NaN"/>
    <s v="NaN"/>
    <s v="NaN"/>
    <s v="Scale-up"/>
    <n v="0.83"/>
    <n v="0.94899999999999995"/>
    <s v="NaN"/>
    <n v="0.97499999999999998"/>
    <d v="2025-03-18T00:56:27"/>
    <x v="3"/>
  </r>
  <r>
    <x v="82"/>
    <x v="0"/>
    <n v="2757"/>
    <x v="188"/>
    <x v="101"/>
    <x v="99"/>
    <x v="98"/>
    <n v="13"/>
    <n v="32"/>
    <n v="1"/>
    <n v="44"/>
    <n v="27"/>
    <n v="17"/>
    <n v="4.0000000000000001E-3"/>
    <n v="2.1999999999999999E-2"/>
    <n v="0"/>
    <n v="2.4E-2"/>
    <n v="0.92300000000000004"/>
    <n v="0.154"/>
    <n v="1"/>
    <n v="708.33299999999997"/>
    <s v="Scale-up"/>
    <n v="0.55400000000000005"/>
    <n v="0.85399999999999998"/>
    <n v="0"/>
    <n v="0.82599999999999996"/>
    <d v="2025-03-18T00:56:18"/>
    <x v="3"/>
  </r>
  <r>
    <x v="82"/>
    <x v="1"/>
    <n v="0"/>
    <x v="189"/>
    <x v="101"/>
    <x v="1"/>
    <x v="1"/>
    <n v="1"/>
    <n v="1"/>
    <n v="1"/>
    <s v="N/A"/>
    <n v="1"/>
    <n v="0"/>
    <s v="NaN"/>
    <s v="NaN"/>
    <s v="NaN"/>
    <s v="NaN"/>
    <s v="NaN"/>
    <s v="NaN"/>
    <s v="NaN"/>
    <s v="NaN"/>
    <s v="Scale-up"/>
    <s v="NaN"/>
    <s v="NaN"/>
    <s v="NaN"/>
    <s v="NaN"/>
    <d v="2025-03-18T00:56:18"/>
    <x v="3"/>
  </r>
  <r>
    <x v="83"/>
    <x v="0"/>
    <n v="2420"/>
    <x v="190"/>
    <x v="102"/>
    <x v="100"/>
    <x v="99"/>
    <n v="1406"/>
    <n v="2718"/>
    <n v="590"/>
    <n v="3534"/>
    <n v="2791"/>
    <n v="743"/>
    <n v="0.61299999999999999"/>
    <n v="1.1739999999999999"/>
    <n v="0.24"/>
    <n v="1.2809999999999999"/>
    <n v="0.82799999999999996"/>
    <n v="0.34300000000000003"/>
    <n v="0.86599999999999999"/>
    <n v="580.01599999999996"/>
    <s v="Scale-up"/>
    <n v="0.99399999999999999"/>
    <n v="0.97"/>
    <n v="0.95199999999999996"/>
    <n v="0.99299999999999999"/>
    <d v="2025-03-18T00:56:10"/>
    <x v="3"/>
  </r>
  <r>
    <x v="83"/>
    <x v="1"/>
    <n v="99"/>
    <x v="191"/>
    <x v="102"/>
    <x v="1"/>
    <x v="1"/>
    <n v="33"/>
    <n v="51"/>
    <n v="2"/>
    <s v="N/A"/>
    <n v="51"/>
    <n v="32"/>
    <n v="0.34200000000000003"/>
    <n v="0.54800000000000004"/>
    <n v="3.4000000000000002E-2"/>
    <n v="0.63700000000000001"/>
    <n v="0.74399999999999999"/>
    <n v="0.38400000000000001"/>
    <n v="0.96199999999999997"/>
    <n v="1166.405"/>
    <s v="Scale-up"/>
    <n v="0.97"/>
    <n v="0.98299999999999998"/>
    <n v="1"/>
    <n v="0.92600000000000005"/>
    <d v="2025-03-18T00:56:11"/>
    <x v="3"/>
  </r>
  <r>
    <x v="84"/>
    <x v="0"/>
    <n v="2155"/>
    <x v="192"/>
    <x v="103"/>
    <x v="101"/>
    <x v="100"/>
    <n v="57"/>
    <n v="117"/>
    <n v="42"/>
    <n v="132"/>
    <n v="78"/>
    <n v="54"/>
    <n v="3.1E-2"/>
    <n v="5.7000000000000002E-2"/>
    <n v="2.1000000000000001E-2"/>
    <n v="3.9E-2"/>
    <n v="0.58199999999999996"/>
    <n v="0.35199999999999998"/>
    <n v="0.76100000000000001"/>
    <n v="1384.615"/>
    <s v="Scale-up"/>
    <n v="0.97499999999999998"/>
    <n v="0.95899999999999996"/>
    <n v="0.96799999999999997"/>
    <n v="0.98199999999999998"/>
    <d v="2025-03-17T19:55:00"/>
    <x v="4"/>
  </r>
  <r>
    <x v="84"/>
    <x v="1"/>
    <n v="67"/>
    <x v="193"/>
    <x v="103"/>
    <x v="1"/>
    <x v="1"/>
    <n v="1"/>
    <n v="1"/>
    <n v="1"/>
    <s v="N/A"/>
    <n v="3"/>
    <n v="-3"/>
    <s v="NaN"/>
    <s v="NaN"/>
    <s v="NaN"/>
    <n v="0.3"/>
    <s v="NaN"/>
    <s v="NaN"/>
    <s v="NaN"/>
    <s v="NaN"/>
    <s v="Scale-up"/>
    <s v="NaN"/>
    <s v="NaN"/>
    <s v="NaN"/>
    <n v="0.75"/>
    <d v="2025-03-17T19:55:00"/>
    <x v="4"/>
  </r>
  <r>
    <x v="85"/>
    <x v="0"/>
    <n v="4111"/>
    <x v="194"/>
    <x v="104"/>
    <x v="102"/>
    <x v="101"/>
    <n v="63"/>
    <n v="31"/>
    <n v="25"/>
    <n v="69"/>
    <n v="66"/>
    <n v="3"/>
    <n v="1.7999999999999999E-2"/>
    <n v="0.01"/>
    <n v="1.7000000000000001E-2"/>
    <n v="0.02"/>
    <n v="1.8180000000000001"/>
    <n v="0.64300000000000002"/>
    <n v="0.39300000000000002"/>
    <n v="150"/>
    <s v="Catch-up"/>
    <n v="0.92500000000000004"/>
    <n v="0.94899999999999995"/>
    <n v="0.63800000000000001"/>
    <n v="0.94299999999999995"/>
    <d v="2025-03-17T19:54:54"/>
    <x v="4"/>
  </r>
  <r>
    <x v="85"/>
    <x v="1"/>
    <n v="78"/>
    <x v="195"/>
    <x v="104"/>
    <x v="1"/>
    <x v="1"/>
    <n v="1"/>
    <n v="1"/>
    <n v="1"/>
    <s v="N/A"/>
    <n v="1"/>
    <n v="1"/>
    <s v="NaN"/>
    <s v="NaN"/>
    <s v="NaN"/>
    <s v="NaN"/>
    <s v="NaN"/>
    <s v="NaN"/>
    <s v="NaN"/>
    <s v="NaN"/>
    <s v="Catch-up"/>
    <s v="NaN"/>
    <s v="NaN"/>
    <s v="NaN"/>
    <s v="NaN"/>
    <d v="2025-03-17T19:54:54"/>
    <x v="4"/>
  </r>
  <r>
    <x v="86"/>
    <x v="0"/>
    <n v="3660"/>
    <x v="196"/>
    <x v="105"/>
    <x v="103"/>
    <x v="102"/>
    <n v="243"/>
    <n v="285"/>
    <n v="161"/>
    <n v="367"/>
    <n v="243"/>
    <n v="124"/>
    <n v="7.6999999999999999E-2"/>
    <n v="9.5000000000000001E-2"/>
    <n v="5.7000000000000002E-2"/>
    <n v="8.2000000000000003E-2"/>
    <n v="0.71299999999999997"/>
    <n v="0.44800000000000001"/>
    <n v="0.66900000000000004"/>
    <n v="1512.1949999999999"/>
    <s v="Scale-up"/>
    <n v="0.98499999999999999"/>
    <n v="0.98399999999999999"/>
    <n v="0.82699999999999996"/>
    <n v="0.98399999999999999"/>
    <d v="2025-03-17T19:54:49"/>
    <x v="4"/>
  </r>
  <r>
    <x v="86"/>
    <x v="1"/>
    <n v="94"/>
    <x v="197"/>
    <x v="105"/>
    <x v="1"/>
    <x v="1"/>
    <n v="1"/>
    <n v="7"/>
    <n v="1"/>
    <s v="N/A"/>
    <n v="7"/>
    <n v="1"/>
    <s v="NaN"/>
    <n v="7.2999999999999995E-2"/>
    <s v="NaN"/>
    <n v="6.8000000000000005E-2"/>
    <s v="NaN"/>
    <s v="NaN"/>
    <s v="NaN"/>
    <s v="NaN"/>
    <s v="Scale-up"/>
    <s v="NaN"/>
    <n v="0.94399999999999995"/>
    <s v="NaN"/>
    <n v="0.89500000000000002"/>
    <d v="2025-03-17T19:54:49"/>
    <x v="4"/>
  </r>
  <r>
    <x v="87"/>
    <x v="0"/>
    <n v="4639"/>
    <x v="198"/>
    <x v="106"/>
    <x v="104"/>
    <x v="103"/>
    <n v="82"/>
    <n v="21"/>
    <n v="9"/>
    <n v="94"/>
    <n v="91"/>
    <n v="3"/>
    <n v="1.4999999999999999E-2"/>
    <n v="7.0000000000000001E-3"/>
    <n v="2E-3"/>
    <n v="1.7000000000000001E-2"/>
    <n v="0.85"/>
    <n v="0.68200000000000005"/>
    <n v="0.90900000000000003"/>
    <n v="176.471"/>
    <s v="Scale-up"/>
    <n v="0.97099999999999997"/>
    <n v="0.75800000000000001"/>
    <n v="0.91"/>
    <n v="0.96299999999999997"/>
    <d v="2025-03-18T00:56:01"/>
    <x v="3"/>
  </r>
  <r>
    <x v="87"/>
    <x v="1"/>
    <n v="23"/>
    <x v="199"/>
    <x v="106"/>
    <x v="1"/>
    <x v="1"/>
    <n v="2"/>
    <n v="1"/>
    <n v="1"/>
    <s v="N/A"/>
    <n v="1"/>
    <n v="0"/>
    <n v="4.2000000000000003E-2"/>
    <s v="NaN"/>
    <s v="NaN"/>
    <s v="NaN"/>
    <s v="NaN"/>
    <s v="NaN"/>
    <s v="NaN"/>
    <s v="NaN"/>
    <s v="Scale-up"/>
    <n v="1"/>
    <s v="NaN"/>
    <s v="NaN"/>
    <s v="NaN"/>
    <d v="2025-03-18T00:56:01"/>
    <x v="3"/>
  </r>
  <r>
    <x v="88"/>
    <x v="0"/>
    <n v="989"/>
    <x v="200"/>
    <x v="107"/>
    <x v="105"/>
    <x v="104"/>
    <n v="933"/>
    <n v="354"/>
    <n v="0"/>
    <n v="1287"/>
    <n v="545"/>
    <n v="742"/>
    <n v="0.94299999999999995"/>
    <n v="0.36199999999999999"/>
    <n v="0"/>
    <n v="1.7490000000000001"/>
    <n v="1.34"/>
    <n v="0.72299999999999998"/>
    <n v="1"/>
    <n v="424.24200000000002"/>
    <s v="Catch-up"/>
    <n v="0.93200000000000005"/>
    <n v="0.99199999999999999"/>
    <n v="0"/>
    <n v="0.96599999999999997"/>
    <d v="2025-03-16T23:41:12"/>
    <x v="0"/>
  </r>
  <r>
    <x v="88"/>
    <x v="1"/>
    <n v="99"/>
    <x v="201"/>
    <x v="107"/>
    <x v="1"/>
    <x v="1"/>
    <n v="87"/>
    <n v="22"/>
    <n v="1"/>
    <s v="N/A"/>
    <n v="112"/>
    <n v="-2"/>
    <n v="0.90200000000000002"/>
    <n v="0.28100000000000003"/>
    <n v="0"/>
    <n v="1.1779999999999999"/>
    <n v="0.996"/>
    <n v="0.76200000000000001"/>
    <n v="1"/>
    <n v="629.88099999999997"/>
    <s v="Scale-up"/>
    <n v="0.94299999999999995"/>
    <n v="0.94299999999999995"/>
    <n v="0"/>
    <n v="0.96899999999999997"/>
    <d v="2025-03-16T23:41:13"/>
    <x v="0"/>
  </r>
  <r>
    <x v="89"/>
    <x v="0"/>
    <n v="3761"/>
    <x v="202"/>
    <x v="108"/>
    <x v="106"/>
    <x v="105"/>
    <n v="1989"/>
    <n v="1995"/>
    <n v="1368"/>
    <n v="2616"/>
    <n v="2426"/>
    <n v="190"/>
    <n v="0.66100000000000003"/>
    <n v="0.66500000000000004"/>
    <n v="0.53900000000000003"/>
    <n v="0.70799999999999996"/>
    <n v="0.9"/>
    <n v="0.498"/>
    <n v="0.59399999999999997"/>
    <n v="268.36200000000002"/>
    <s v="Scale-up"/>
    <n v="0.93500000000000005"/>
    <n v="0.86599999999999999"/>
    <n v="0.90200000000000002"/>
    <n v="0.96099999999999997"/>
    <d v="2025-03-17T19:54:41"/>
    <x v="4"/>
  </r>
  <r>
    <x v="89"/>
    <x v="1"/>
    <n v="84"/>
    <x v="203"/>
    <x v="108"/>
    <x v="1"/>
    <x v="1"/>
    <n v="5"/>
    <n v="3"/>
    <n v="5"/>
    <s v="N/A"/>
    <n v="19"/>
    <n v="-15"/>
    <n v="4.5999999999999999E-2"/>
    <n v="2.5999999999999999E-2"/>
    <n v="4.7E-2"/>
    <n v="0.215"/>
    <n v="8.6"/>
    <n v="0.63900000000000001"/>
    <n v="0.34699999999999998"/>
    <n v="883.721"/>
    <s v="Catch-up"/>
    <n v="0.92500000000000004"/>
    <n v="0.89300000000000002"/>
    <n v="0.94599999999999995"/>
    <n v="0.72099999999999997"/>
    <d v="2025-03-17T19:54:43"/>
    <x v="4"/>
  </r>
  <r>
    <x v="90"/>
    <x v="0"/>
    <n v="2256"/>
    <x v="204"/>
    <x v="109"/>
    <x v="107"/>
    <x v="106"/>
    <n v="1271"/>
    <n v="628"/>
    <n v="338"/>
    <n v="1561"/>
    <n v="1188"/>
    <n v="373"/>
    <n v="0.99099999999999999"/>
    <n v="0.44800000000000001"/>
    <n v="0.28499999999999998"/>
    <n v="0.90100000000000002"/>
    <n v="0.78100000000000003"/>
    <n v="0.68899999999999995"/>
    <n v="0.80200000000000005"/>
    <n v="413.98399999999998"/>
    <s v="Scale-up"/>
    <n v="0.88500000000000001"/>
    <n v="0.88"/>
    <n v="0.86"/>
    <n v="0.92100000000000004"/>
    <d v="2025-03-18T00:55:53"/>
    <x v="3"/>
  </r>
  <r>
    <x v="90"/>
    <x v="1"/>
    <n v="0"/>
    <x v="205"/>
    <x v="109"/>
    <x v="1"/>
    <x v="1"/>
    <n v="1"/>
    <n v="1"/>
    <n v="1"/>
    <s v="N/A"/>
    <n v="1"/>
    <n v="0"/>
    <s v="NaN"/>
    <s v="NaN"/>
    <s v="NaN"/>
    <s v="NaN"/>
    <s v="NaN"/>
    <s v="NaN"/>
    <s v="NaN"/>
    <s v="NaN"/>
    <s v="Scale-up"/>
    <s v="NaN"/>
    <s v="NaN"/>
    <s v="NaN"/>
    <s v="NaN"/>
    <d v="2025-03-18T00:55:53"/>
    <x v="3"/>
  </r>
  <r>
    <x v="91"/>
    <x v="0"/>
    <n v="2218"/>
    <x v="206"/>
    <x v="110"/>
    <x v="108"/>
    <x v="107"/>
    <n v="348"/>
    <n v="18"/>
    <n v="106"/>
    <n v="260"/>
    <n v="204"/>
    <n v="56"/>
    <n v="0.27"/>
    <n v="1.6E-2"/>
    <n v="0.09"/>
    <n v="0.16800000000000001"/>
    <n v="0.85699999999999998"/>
    <n v="0.94399999999999995"/>
    <n v="0.68500000000000005"/>
    <n v="333.33300000000003"/>
    <s v="Scale-up"/>
    <n v="0.95799999999999996"/>
    <n v="0.81599999999999995"/>
    <n v="0.94199999999999995"/>
    <n v="0.95699999999999996"/>
    <d v="2025-02-25T14:36:33"/>
    <x v="1"/>
  </r>
  <r>
    <x v="92"/>
    <x v="0"/>
    <n v="2127"/>
    <x v="207"/>
    <x v="111"/>
    <x v="109"/>
    <x v="108"/>
    <n v="570"/>
    <n v="806"/>
    <n v="275"/>
    <n v="1101"/>
    <n v="995"/>
    <n v="106"/>
    <n v="0.45900000000000002"/>
    <n v="0.629"/>
    <n v="0.19400000000000001"/>
    <n v="0.87"/>
    <n v="0.97299999999999998"/>
    <n v="0.42199999999999999"/>
    <n v="0.82199999999999995"/>
    <n v="121.839"/>
    <s v="Scale-up"/>
    <n v="0.93500000000000005"/>
    <n v="0.91"/>
    <n v="0.93200000000000005"/>
    <n v="0.94399999999999995"/>
    <d v="2025-03-17T20:59:49"/>
    <x v="8"/>
  </r>
  <r>
    <x v="92"/>
    <x v="1"/>
    <n v="85"/>
    <x v="208"/>
    <x v="111"/>
    <x v="1"/>
    <x v="1"/>
    <n v="1"/>
    <n v="3"/>
    <n v="14"/>
    <s v="N/A"/>
    <n v="6"/>
    <n v="-18"/>
    <s v="NaN"/>
    <n v="2.4E-2"/>
    <n v="0.11700000000000001"/>
    <n v="5.7000000000000002E-2"/>
    <s v="NaN"/>
    <s v="NaN"/>
    <s v="NaN"/>
    <s v="NaN"/>
    <s v="Scale-up"/>
    <s v="NaN"/>
    <n v="0.93600000000000005"/>
    <n v="0.626"/>
    <n v="0.95899999999999996"/>
    <d v="2025-03-17T20:59:49"/>
    <x v="8"/>
  </r>
  <r>
    <x v="93"/>
    <x v="0"/>
    <n v="769"/>
    <x v="209"/>
    <x v="112"/>
    <x v="110"/>
    <x v="109"/>
    <n v="1453"/>
    <n v="568"/>
    <n v="0"/>
    <n v="2021"/>
    <n v="1997"/>
    <n v="24"/>
    <n v="1.879"/>
    <n v="0.76600000000000001"/>
    <n v="0"/>
    <n v="2.5009999999999999"/>
    <n v="0.94599999999999995"/>
    <n v="0.71"/>
    <n v="1"/>
    <n v="9.5960000000000001"/>
    <s v="Start-up"/>
    <n v="0.93"/>
    <n v="0.80300000000000005"/>
    <n v="0"/>
    <n v="0.88700000000000001"/>
    <d v="2025-03-16T23:41:19"/>
    <x v="0"/>
  </r>
  <r>
    <x v="93"/>
    <x v="1"/>
    <n v="99"/>
    <x v="210"/>
    <x v="112"/>
    <x v="1"/>
    <x v="1"/>
    <n v="63"/>
    <n v="112"/>
    <n v="1"/>
    <s v="N/A"/>
    <n v="237"/>
    <n v="-61"/>
    <n v="0.93799999999999994"/>
    <n v="1.393"/>
    <n v="0"/>
    <n v="2.9630000000000001"/>
    <n v="1.2709999999999999"/>
    <n v="0.40200000000000002"/>
    <n v="1"/>
    <n v="8.1"/>
    <s v="Plan-up"/>
    <n v="0.96699999999999997"/>
    <n v="0.99299999999999999"/>
    <n v="0"/>
    <n v="0.95299999999999996"/>
    <d v="2025-03-16T23:41:20"/>
    <x v="0"/>
  </r>
  <r>
    <x v="94"/>
    <x v="0"/>
    <n v="4653"/>
    <x v="211"/>
    <x v="113"/>
    <x v="111"/>
    <x v="110"/>
    <n v="1723"/>
    <n v="1495"/>
    <n v="324"/>
    <n v="2894"/>
    <n v="2036"/>
    <n v="858"/>
    <n v="0.313"/>
    <n v="0.30399999999999999"/>
    <n v="6.3E-2"/>
    <n v="0.371"/>
    <n v="0.67"/>
    <n v="0.50700000000000001"/>
    <n v="0.89800000000000002"/>
    <n v="2312.6680000000001"/>
    <s v="Scale-up"/>
    <n v="0.97199999999999998"/>
    <n v="0.99399999999999999"/>
    <n v="0.98399999999999999"/>
    <n v="0.96899999999999997"/>
    <d v="2025-03-18T00:55:44"/>
    <x v="3"/>
  </r>
  <r>
    <x v="94"/>
    <x v="1"/>
    <n v="100"/>
    <x v="212"/>
    <x v="113"/>
    <x v="1"/>
    <x v="1"/>
    <n v="36"/>
    <n v="28"/>
    <n v="10"/>
    <s v="N/A"/>
    <n v="54"/>
    <n v="1"/>
    <n v="0.32100000000000001"/>
    <n v="0.27100000000000002"/>
    <n v="0.106"/>
    <n v="0.42399999999999999"/>
    <n v="0.872"/>
    <n v="0.54200000000000004"/>
    <n v="0.82099999999999995"/>
    <n v="2023.585"/>
    <s v="Scale-up"/>
    <n v="0.97699999999999998"/>
    <n v="0.97099999999999997"/>
    <n v="0.79300000000000004"/>
    <n v="0.91700000000000004"/>
    <d v="2025-03-18T00:55:45"/>
    <x v="3"/>
  </r>
  <r>
    <x v="95"/>
    <x v="0"/>
    <n v="154"/>
    <x v="213"/>
    <x v="114"/>
    <x v="112"/>
    <x v="111"/>
    <n v="1096"/>
    <n v="149"/>
    <n v="0"/>
    <n v="1245"/>
    <n v="889"/>
    <n v="356"/>
    <n v="11.366"/>
    <n v="2.0640000000000001"/>
    <n v="0"/>
    <n v="9.6"/>
    <n v="0.71499999999999997"/>
    <n v="0.84599999999999997"/>
    <n v="1"/>
    <n v="37.082999999999998"/>
    <s v="Scale-up"/>
    <n v="0.93600000000000005"/>
    <n v="0.93200000000000005"/>
    <n v="0"/>
    <n v="0.90600000000000003"/>
    <d v="2025-03-16T23:41:26"/>
    <x v="0"/>
  </r>
  <r>
    <x v="95"/>
    <x v="1"/>
    <n v="100"/>
    <x v="214"/>
    <x v="114"/>
    <x v="1"/>
    <x v="1"/>
    <n v="429"/>
    <n v="123"/>
    <n v="1"/>
    <s v="N/A"/>
    <n v="407"/>
    <n v="146"/>
    <n v="6.3019999999999996"/>
    <n v="1.9390000000000001"/>
    <n v="0"/>
    <n v="5.3730000000000002"/>
    <n v="0.65200000000000002"/>
    <n v="0.76500000000000001"/>
    <n v="1"/>
    <n v="66.257000000000005"/>
    <s v="Scale-up"/>
    <n v="0.69"/>
    <n v="0.89500000000000002"/>
    <n v="0"/>
    <n v="0.69599999999999995"/>
    <d v="2025-03-16T23:41:27"/>
    <x v="0"/>
  </r>
  <r>
    <x v="96"/>
    <x v="0"/>
    <n v="3660"/>
    <x v="215"/>
    <x v="115"/>
    <x v="113"/>
    <x v="112"/>
    <n v="65"/>
    <n v="178"/>
    <n v="5"/>
    <n v="238"/>
    <n v="47"/>
    <n v="191"/>
    <n v="8.9999999999999993E-3"/>
    <n v="2.5000000000000001E-2"/>
    <n v="8.0000000000000002E-3"/>
    <n v="8.9999999999999993E-3"/>
    <n v="0.34599999999999997"/>
    <n v="0.26500000000000001"/>
    <n v="0.76500000000000001"/>
    <n v="21222.222000000002"/>
    <s v="Scale-up"/>
    <n v="0.72499999999999998"/>
    <n v="0.218"/>
    <n v="0.81699999999999995"/>
    <n v="0.11700000000000001"/>
    <d v="2025-03-18T00:55:35"/>
    <x v="3"/>
  </r>
  <r>
    <x v="96"/>
    <x v="1"/>
    <n v="66"/>
    <x v="216"/>
    <x v="115"/>
    <x v="1"/>
    <x v="1"/>
    <n v="22"/>
    <n v="13"/>
    <n v="1"/>
    <s v="N/A"/>
    <n v="1"/>
    <n v="34"/>
    <n v="0.496"/>
    <n v="0.14799999999999999"/>
    <s v="NaN"/>
    <s v="NaN"/>
    <s v="NaN"/>
    <s v="NaN"/>
    <s v="NaN"/>
    <s v="NaN"/>
    <s v="Scale-up"/>
    <n v="0.14099999999999999"/>
    <n v="0.32600000000000001"/>
    <s v="NaN"/>
    <s v="NaN"/>
    <d v="2025-03-18T00:55:35"/>
    <x v="3"/>
  </r>
  <r>
    <x v="97"/>
    <x v="0"/>
    <n v="5737"/>
    <x v="217"/>
    <x v="116"/>
    <x v="114"/>
    <x v="113"/>
    <n v="125"/>
    <n v="381"/>
    <n v="74"/>
    <n v="432"/>
    <n v="414"/>
    <n v="18"/>
    <n v="2.8000000000000001E-2"/>
    <n v="0.08"/>
    <n v="1.7000000000000001E-2"/>
    <n v="9.4E-2"/>
    <n v="1.0329999999999999"/>
    <n v="0.25900000000000001"/>
    <n v="0.84299999999999997"/>
    <n v="191.489"/>
    <s v="Catch-up"/>
    <n v="0.77400000000000002"/>
    <n v="0.79600000000000004"/>
    <n v="0.95499999999999996"/>
    <n v="0.81499999999999995"/>
    <d v="2025-03-18T00:55:28"/>
    <x v="3"/>
  </r>
  <r>
    <x v="97"/>
    <x v="1"/>
    <n v="38"/>
    <x v="218"/>
    <x v="116"/>
    <x v="1"/>
    <x v="1"/>
    <n v="1"/>
    <n v="3"/>
    <n v="1"/>
    <s v="N/A"/>
    <n v="4"/>
    <n v="-1"/>
    <s v="NaN"/>
    <n v="3.7999999999999999E-2"/>
    <s v="NaN"/>
    <n v="7.2999999999999995E-2"/>
    <s v="NaN"/>
    <s v="NaN"/>
    <s v="NaN"/>
    <s v="NaN"/>
    <s v="Catch-up"/>
    <s v="NaN"/>
    <n v="0.75"/>
    <s v="NaN"/>
    <n v="0.70299999999999996"/>
    <d v="2025-03-18T00:55:28"/>
    <x v="3"/>
  </r>
  <r>
    <x v="98"/>
    <x v="0"/>
    <n v="7460"/>
    <x v="219"/>
    <x v="117"/>
    <x v="115"/>
    <x v="114"/>
    <n v="178"/>
    <n v="2736"/>
    <n v="528"/>
    <n v="2386"/>
    <n v="1311"/>
    <n v="1075"/>
    <n v="5.6000000000000001E-2"/>
    <n v="0.71599999999999997"/>
    <n v="9.0999999999999998E-2"/>
    <n v="0.29299999999999998"/>
    <n v="0.43"/>
    <n v="7.2999999999999995E-2"/>
    <n v="0.88200000000000001"/>
    <n v="3668.942"/>
    <s v="Scale-up"/>
    <n v="0.59199999999999997"/>
    <n v="0.67800000000000005"/>
    <n v="0.48"/>
    <n v="0.27600000000000002"/>
    <d v="2025-03-18T00:55:20"/>
    <x v="3"/>
  </r>
  <r>
    <x v="98"/>
    <x v="1"/>
    <n v="17"/>
    <x v="220"/>
    <x v="117"/>
    <x v="1"/>
    <x v="1"/>
    <n v="1"/>
    <n v="1"/>
    <n v="1"/>
    <s v="N/A"/>
    <n v="1"/>
    <n v="-1"/>
    <s v="NaN"/>
    <s v="NaN"/>
    <s v="NaN"/>
    <s v="NaN"/>
    <s v="NaN"/>
    <s v="NaN"/>
    <s v="NaN"/>
    <s v="NaN"/>
    <s v="Scale-up"/>
    <s v="NaN"/>
    <s v="NaN"/>
    <s v="NaN"/>
    <s v="NaN"/>
    <d v="2025-03-18T00:55:20"/>
    <x v="3"/>
  </r>
  <r>
    <x v="99"/>
    <x v="0"/>
    <n v="6402"/>
    <x v="221"/>
    <x v="118"/>
    <x v="116"/>
    <x v="115"/>
    <n v="1272"/>
    <n v="4619"/>
    <n v="1027"/>
    <n v="4864"/>
    <n v="4177"/>
    <n v="687"/>
    <n v="0.29199999999999998"/>
    <n v="1.044"/>
    <n v="0.19400000000000001"/>
    <n v="1.0980000000000001"/>
    <n v="0.96099999999999997"/>
    <n v="0.219"/>
    <n v="0.85499999999999998"/>
    <n v="625.68299999999999"/>
    <s v="Scale-up"/>
    <n v="0.68500000000000005"/>
    <n v="0.73499999999999999"/>
    <n v="0.89300000000000002"/>
    <n v="0.70099999999999996"/>
    <d v="2025-03-18T00:55:11"/>
    <x v="3"/>
  </r>
  <r>
    <x v="99"/>
    <x v="1"/>
    <n v="93"/>
    <x v="222"/>
    <x v="118"/>
    <x v="1"/>
    <x v="1"/>
    <n v="2"/>
    <n v="7"/>
    <n v="2"/>
    <s v="N/A"/>
    <n v="2"/>
    <n v="4"/>
    <n v="7.6999999999999999E-2"/>
    <n v="6.4000000000000001E-2"/>
    <s v="NaN"/>
    <n v="1.2999999999999999E-2"/>
    <s v="NaN"/>
    <s v="NaN"/>
    <s v="NaN"/>
    <s v="NaN"/>
    <s v="Scale-up"/>
    <n v="1"/>
    <n v="0.871"/>
    <s v="NaN"/>
    <n v="1"/>
    <d v="2025-03-18T00:55:11"/>
    <x v="3"/>
  </r>
  <r>
    <x v="100"/>
    <x v="0"/>
    <n v="5770"/>
    <x v="223"/>
    <x v="119"/>
    <x v="117"/>
    <x v="116"/>
    <n v="484"/>
    <n v="1190"/>
    <n v="132"/>
    <n v="1542"/>
    <n v="1312"/>
    <n v="230"/>
    <n v="0.156"/>
    <n v="0.36199999999999999"/>
    <n v="0.02"/>
    <n v="0.27200000000000002"/>
    <n v="0.54600000000000004"/>
    <n v="0.30099999999999999"/>
    <n v="0.96099999999999997"/>
    <n v="845.58799999999997"/>
    <s v="Scale-up"/>
    <n v="0.63800000000000001"/>
    <n v="0.73099999999999998"/>
    <n v="0.77800000000000002"/>
    <n v="0.495"/>
    <d v="2025-03-18T00:55:02"/>
    <x v="3"/>
  </r>
  <r>
    <x v="100"/>
    <x v="1"/>
    <n v="0"/>
    <x v="224"/>
    <x v="119"/>
    <x v="1"/>
    <x v="1"/>
    <n v="1"/>
    <n v="1"/>
    <n v="1"/>
    <s v="N/A"/>
    <n v="1"/>
    <n v="0"/>
    <s v="NaN"/>
    <s v="NaN"/>
    <s v="NaN"/>
    <s v="NaN"/>
    <s v="NaN"/>
    <s v="NaN"/>
    <s v="NaN"/>
    <s v="NaN"/>
    <s v="Scale-up"/>
    <s v="NaN"/>
    <s v="NaN"/>
    <s v="NaN"/>
    <s v="NaN"/>
    <d v="2025-03-18T00:55:02"/>
    <x v="3"/>
  </r>
  <r>
    <x v="101"/>
    <x v="0"/>
    <n v="4495"/>
    <x v="225"/>
    <x v="120"/>
    <x v="118"/>
    <x v="117"/>
    <n v="269"/>
    <n v="810"/>
    <n v="172"/>
    <n v="907"/>
    <n v="818"/>
    <n v="89"/>
    <n v="0.108"/>
    <n v="0.32300000000000001"/>
    <n v="5.7000000000000002E-2"/>
    <n v="0.34399999999999997"/>
    <n v="0.92"/>
    <n v="0.251"/>
    <n v="0.86799999999999999"/>
    <n v="258.721"/>
    <s v="Scale-up"/>
    <n v="0.45"/>
    <n v="0.54"/>
    <n v="0.81299999999999994"/>
    <n v="0.59"/>
    <d v="2025-03-18T00:54:54"/>
    <x v="3"/>
  </r>
  <r>
    <x v="101"/>
    <x v="1"/>
    <n v="28"/>
    <x v="226"/>
    <x v="120"/>
    <x v="1"/>
    <x v="1"/>
    <n v="1"/>
    <n v="3"/>
    <n v="1"/>
    <s v="N/A"/>
    <n v="1"/>
    <n v="2"/>
    <s v="NaN"/>
    <n v="5.3999999999999999E-2"/>
    <s v="NaN"/>
    <s v="NaN"/>
    <s v="NaN"/>
    <s v="NaN"/>
    <s v="NaN"/>
    <s v="NaN"/>
    <s v="Scale-up"/>
    <s v="NaN"/>
    <n v="0.77600000000000002"/>
    <s v="NaN"/>
    <s v="NaN"/>
    <d v="2025-03-18T00:54:54"/>
    <x v="3"/>
  </r>
  <r>
    <x v="102"/>
    <x v="0"/>
    <n v="999"/>
    <x v="227"/>
    <x v="49"/>
    <x v="119"/>
    <x v="70"/>
    <n v="180"/>
    <n v="90"/>
    <n v="0"/>
    <n v="270"/>
    <n v="257"/>
    <n v="13"/>
    <n v="0.40899999999999997"/>
    <n v="0.17"/>
    <n v="0"/>
    <n v="0.33600000000000002"/>
    <n v="0.57999999999999996"/>
    <n v="0.70599999999999996"/>
    <n v="1"/>
    <n v="38.69"/>
    <s v="Scale-up"/>
    <n v="0.53600000000000003"/>
    <n v="0.92600000000000005"/>
    <n v="0"/>
    <n v="0.54300000000000004"/>
    <d v="2025-03-16T23:41:32"/>
    <x v="0"/>
  </r>
  <r>
    <x v="102"/>
    <x v="1"/>
    <n v="0"/>
    <x v="228"/>
    <x v="49"/>
    <x v="1"/>
    <x v="1"/>
    <n v="1"/>
    <n v="1"/>
    <n v="1"/>
    <s v="N/A"/>
    <n v="11"/>
    <n v="-10"/>
    <s v="NaN"/>
    <s v="NaN"/>
    <n v="0"/>
    <n v="5.5"/>
    <s v="NaN"/>
    <s v="NaN"/>
    <s v="NaN"/>
    <s v="NaN"/>
    <s v="Scale-up"/>
    <s v="NaN"/>
    <s v="NaN"/>
    <n v="0"/>
    <n v="0.6"/>
    <d v="2025-03-16T23:41:32"/>
    <x v="0"/>
  </r>
  <r>
    <x v="103"/>
    <x v="0"/>
    <n v="2548"/>
    <x v="229"/>
    <x v="121"/>
    <x v="120"/>
    <x v="118"/>
    <n v="62"/>
    <n v="5"/>
    <n v="0"/>
    <n v="67"/>
    <n v="53"/>
    <n v="14"/>
    <n v="1.9E-2"/>
    <n v="1.4E-2"/>
    <n v="0"/>
    <n v="1.9E-2"/>
    <n v="0.57599999999999996"/>
    <n v="0.57599999999999996"/>
    <n v="1"/>
    <n v="736.84199999999998"/>
    <s v="Scale-up"/>
    <n v="0.60299999999999998"/>
    <n v="0.51900000000000002"/>
    <n v="0"/>
    <n v="0.46600000000000003"/>
    <d v="2025-03-16T23:41:38"/>
    <x v="0"/>
  </r>
  <r>
    <x v="103"/>
    <x v="1"/>
    <n v="0"/>
    <x v="230"/>
    <x v="121"/>
    <x v="1"/>
    <x v="1"/>
    <n v="1"/>
    <n v="1"/>
    <n v="1"/>
    <s v="N/A"/>
    <n v="1"/>
    <n v="-1"/>
    <s v="NaN"/>
    <s v="NaN"/>
    <n v="0"/>
    <s v="NaN"/>
    <s v="NaN"/>
    <s v="NaN"/>
    <s v="NaN"/>
    <s v="NaN"/>
    <s v="Scale-up"/>
    <s v="NaN"/>
    <s v="NaN"/>
    <n v="0"/>
    <s v="NaN"/>
    <d v="2025-03-16T23:41:38"/>
    <x v="0"/>
  </r>
  <r>
    <x v="104"/>
    <x v="0"/>
    <n v="364"/>
    <x v="231"/>
    <x v="122"/>
    <x v="121"/>
    <x v="119"/>
    <n v="1746"/>
    <n v="84"/>
    <n v="0"/>
    <n v="1830"/>
    <n v="1090"/>
    <n v="740"/>
    <n v="4.9950000000000001"/>
    <n v="0.40799999999999997"/>
    <n v="0"/>
    <n v="3.6619999999999999"/>
    <n v="0.67800000000000005"/>
    <n v="0.92400000000000004"/>
    <n v="1"/>
    <n v="202.07499999999999"/>
    <s v="Scale-up"/>
    <n v="0.99199999999999999"/>
    <n v="0.93600000000000005"/>
    <n v="0"/>
    <n v="0.96499999999999997"/>
    <d v="2025-03-16T23:41:44"/>
    <x v="0"/>
  </r>
  <r>
    <x v="104"/>
    <x v="1"/>
    <n v="98"/>
    <x v="232"/>
    <x v="122"/>
    <x v="1"/>
    <x v="1"/>
    <n v="370"/>
    <n v="49"/>
    <n v="1"/>
    <s v="N/A"/>
    <n v="107"/>
    <n v="311"/>
    <n v="4.49"/>
    <n v="0.42399999999999999"/>
    <n v="0"/>
    <n v="0.74099999999999999"/>
    <n v="0.151"/>
    <n v="0.91400000000000003"/>
    <n v="1"/>
    <n v="998.65"/>
    <s v="Scale-up"/>
    <n v="0.97899999999999998"/>
    <n v="0.96299999999999997"/>
    <n v="0"/>
    <n v="0.81499999999999995"/>
    <d v="2025-03-16T23:41:45"/>
    <x v="0"/>
  </r>
  <r>
    <x v="105"/>
    <x v="0"/>
    <n v="1847"/>
    <x v="233"/>
    <x v="123"/>
    <x v="122"/>
    <x v="120"/>
    <n v="124"/>
    <n v="27"/>
    <n v="0"/>
    <n v="151"/>
    <n v="123"/>
    <n v="28"/>
    <n v="7.4999999999999997E-2"/>
    <n v="1.0999999999999999E-2"/>
    <n v="0"/>
    <n v="6.5000000000000002E-2"/>
    <n v="0.75600000000000001"/>
    <n v="0.872"/>
    <n v="1"/>
    <n v="430.76900000000001"/>
    <s v="Scale-up"/>
    <n v="0.76300000000000001"/>
    <n v="0.14199999999999999"/>
    <n v="0"/>
    <n v="0.61199999999999999"/>
    <d v="2025-03-16T23:41:51"/>
    <x v="0"/>
  </r>
  <r>
    <x v="105"/>
    <x v="1"/>
    <n v="77"/>
    <x v="234"/>
    <x v="123"/>
    <x v="1"/>
    <x v="1"/>
    <n v="1"/>
    <n v="1"/>
    <n v="1"/>
    <s v="N/A"/>
    <n v="1"/>
    <n v="1"/>
    <s v="NaN"/>
    <s v="NaN"/>
    <n v="0"/>
    <s v="NaN"/>
    <s v="NaN"/>
    <s v="NaN"/>
    <s v="NaN"/>
    <s v="NaN"/>
    <s v="Scale-up"/>
    <s v="NaN"/>
    <s v="NaN"/>
    <n v="0"/>
    <s v="NaN"/>
    <d v="2025-03-16T23:41:51"/>
    <x v="0"/>
  </r>
  <r>
    <x v="106"/>
    <x v="0"/>
    <n v="2047"/>
    <x v="235"/>
    <x v="124"/>
    <x v="123"/>
    <x v="121"/>
    <n v="179"/>
    <n v="93"/>
    <n v="17"/>
    <n v="255"/>
    <n v="182"/>
    <n v="73"/>
    <n v="7.6999999999999999E-2"/>
    <n v="4.1000000000000002E-2"/>
    <n v="8.0000000000000002E-3"/>
    <n v="8.7999999999999995E-2"/>
    <n v="0.8"/>
    <n v="0.65300000000000002"/>
    <n v="0.93200000000000005"/>
    <n v="829.54499999999996"/>
    <s v="Scale-up"/>
    <n v="0.97099999999999997"/>
    <n v="0.91900000000000004"/>
    <n v="0.85299999999999998"/>
    <n v="0.94299999999999995"/>
    <d v="2025-03-18T00:54:46"/>
    <x v="3"/>
  </r>
  <r>
    <x v="106"/>
    <x v="1"/>
    <n v="98"/>
    <x v="236"/>
    <x v="124"/>
    <x v="1"/>
    <x v="1"/>
    <n v="13"/>
    <n v="3"/>
    <n v="1"/>
    <s v="N/A"/>
    <n v="8"/>
    <n v="8"/>
    <n v="0.16700000000000001"/>
    <n v="2.1000000000000001E-2"/>
    <s v="NaN"/>
    <n v="6.2E-2"/>
    <s v="NaN"/>
    <s v="NaN"/>
    <s v="NaN"/>
    <s v="NaN"/>
    <s v="Scale-up"/>
    <n v="0.90200000000000002"/>
    <n v="0.95499999999999996"/>
    <s v="NaN"/>
    <n v="0.74099999999999999"/>
    <d v="2025-03-18T00:54:46"/>
    <x v="3"/>
  </r>
  <r>
    <x v="107"/>
    <x v="0"/>
    <n v="5752"/>
    <x v="237"/>
    <x v="125"/>
    <x v="124"/>
    <x v="122"/>
    <n v="8413"/>
    <n v="6212"/>
    <n v="5070"/>
    <n v="9555"/>
    <n v="7339"/>
    <n v="2216"/>
    <n v="1.718"/>
    <n v="1.2869999999999999"/>
    <n v="0.95099999999999996"/>
    <n v="1.4430000000000001"/>
    <n v="0.70299999999999996"/>
    <n v="0.57199999999999995"/>
    <n v="0.68400000000000005"/>
    <n v="1535.69"/>
    <s v="Scale-up"/>
    <n v="0.97499999999999998"/>
    <n v="0.98"/>
    <n v="0.88600000000000001"/>
    <n v="0.97699999999999998"/>
    <d v="2025-03-17T21:14:37"/>
    <x v="5"/>
  </r>
  <r>
    <x v="107"/>
    <x v="0"/>
    <n v="5313"/>
    <x v="238"/>
    <x v="126"/>
    <x v="125"/>
    <x v="123"/>
    <n v="0"/>
    <n v="14252"/>
    <n v="3950"/>
    <n v="10302"/>
    <n v="8268"/>
    <n v="2034"/>
    <n v="0"/>
    <n v="3.1080000000000001"/>
    <n v="0.755"/>
    <n v="1.708"/>
    <n v="0.72599999999999998"/>
    <n v="0"/>
    <n v="0.75700000000000001"/>
    <n v="1190.867"/>
    <s v="Scale-up"/>
    <n v="0"/>
    <n v="0.98499999999999999"/>
    <n v="0.80300000000000005"/>
    <n v="0.98699999999999999"/>
    <d v="2025-03-20T11:41:42"/>
    <x v="6"/>
  </r>
  <r>
    <x v="107"/>
    <x v="1"/>
    <n v="99"/>
    <x v="239"/>
    <x v="125"/>
    <x v="1"/>
    <x v="1"/>
    <n v="56"/>
    <n v="41"/>
    <n v="2"/>
    <s v="N/A"/>
    <n v="49"/>
    <n v="45"/>
    <n v="0.54400000000000004"/>
    <n v="0.46400000000000002"/>
    <n v="0.03"/>
    <n v="0.47399999999999998"/>
    <n v="0.48499999999999999"/>
    <n v="0.54"/>
    <n v="0.97"/>
    <n v="4675.1049999999996"/>
    <s v="Scale-up"/>
    <n v="0.99099999999999999"/>
    <n v="0.97799999999999998"/>
    <n v="1"/>
    <n v="0.75700000000000001"/>
    <d v="2025-03-17T21:14:38"/>
    <x v="5"/>
  </r>
  <r>
    <x v="107"/>
    <x v="1"/>
    <n v="98"/>
    <x v="240"/>
    <x v="126"/>
    <x v="1"/>
    <x v="1"/>
    <n v="1"/>
    <n v="107"/>
    <n v="2"/>
    <s v="N/A"/>
    <n v="92"/>
    <n v="12"/>
    <n v="0"/>
    <n v="1.1040000000000001"/>
    <n v="7.0999999999999994E-2"/>
    <n v="0.84599999999999997"/>
    <n v="0.81899999999999995"/>
    <n v="0"/>
    <n v="0.93600000000000005"/>
    <n v="2404.2550000000001"/>
    <s v="Scale-up"/>
    <n v="0"/>
    <n v="0.99099999999999999"/>
    <n v="1"/>
    <n v="0.89600000000000002"/>
    <d v="2025-03-20T11:41:44"/>
    <x v="6"/>
  </r>
  <r>
    <x v="108"/>
    <x v="0"/>
    <n v="4082"/>
    <x v="241"/>
    <x v="127"/>
    <x v="126"/>
    <x v="124"/>
    <n v="161"/>
    <n v="254"/>
    <n v="27"/>
    <n v="388"/>
    <n v="249"/>
    <n v="139"/>
    <n v="0.04"/>
    <n v="7.1999999999999995E-2"/>
    <n v="8.0000000000000002E-3"/>
    <n v="6.6000000000000003E-2"/>
    <n v="0.63500000000000001"/>
    <n v="0.35699999999999998"/>
    <n v="0.92900000000000005"/>
    <n v="2106.0610000000001"/>
    <s v="Scale-up"/>
    <n v="0.98399999999999999"/>
    <n v="0.98699999999999999"/>
    <n v="0.98"/>
    <n v="0.98699999999999999"/>
    <d v="2025-03-17T17:47:22"/>
    <x v="9"/>
  </r>
  <r>
    <x v="108"/>
    <x v="1"/>
    <n v="84"/>
    <x v="242"/>
    <x v="127"/>
    <x v="1"/>
    <x v="1"/>
    <n v="1"/>
    <n v="1"/>
    <n v="1"/>
    <s v="N/A"/>
    <n v="1"/>
    <n v="1"/>
    <s v="NaN"/>
    <s v="NaN"/>
    <s v="NaN"/>
    <s v="NaN"/>
    <s v="NaN"/>
    <s v="NaN"/>
    <s v="NaN"/>
    <s v="NaN"/>
    <s v="Scale-up"/>
    <s v="NaN"/>
    <s v="NaN"/>
    <s v="NaN"/>
    <s v="NaN"/>
    <d v="2025-03-17T17:47:22"/>
    <x v="9"/>
  </r>
  <r>
    <x v="109"/>
    <x v="0"/>
    <n v="4583"/>
    <x v="243"/>
    <x v="128"/>
    <x v="127"/>
    <x v="125"/>
    <n v="1293"/>
    <n v="1204"/>
    <n v="477"/>
    <n v="2020"/>
    <n v="1665"/>
    <n v="355"/>
    <n v="0.27500000000000002"/>
    <n v="0.27200000000000002"/>
    <n v="8.5999999999999993E-2"/>
    <n v="0.35899999999999999"/>
    <n v="0.77900000000000003"/>
    <n v="0.503"/>
    <n v="0.84299999999999997"/>
    <n v="988.85799999999995"/>
    <s v="Scale-up"/>
    <n v="0.89200000000000002"/>
    <n v="0.93100000000000005"/>
    <n v="0.95199999999999996"/>
    <n v="0.82"/>
    <d v="2025-03-17T20:34:36"/>
    <x v="7"/>
  </r>
  <r>
    <x v="109"/>
    <x v="1"/>
    <n v="96"/>
    <x v="244"/>
    <x v="128"/>
    <x v="1"/>
    <x v="1"/>
    <n v="10"/>
    <n v="12"/>
    <n v="45"/>
    <s v="N/A"/>
    <n v="15"/>
    <n v="-39"/>
    <n v="0.105"/>
    <n v="0.13800000000000001"/>
    <n v="1.135"/>
    <n v="0.16800000000000001"/>
    <n v="-0.188"/>
    <n v="0.432"/>
    <n v="-3.6709999999999998"/>
    <n v="2113.0949999999998"/>
    <s v="Scale-up"/>
    <n v="0.93"/>
    <n v="0.96799999999999997"/>
    <n v="0.92"/>
    <n v="0.93400000000000005"/>
    <d v="2025-03-17T20:34:37"/>
    <x v="7"/>
  </r>
  <r>
    <x v="110"/>
    <x v="0"/>
    <n v="3033"/>
    <x v="245"/>
    <x v="129"/>
    <x v="128"/>
    <x v="126"/>
    <n v="125"/>
    <n v="105"/>
    <n v="32"/>
    <n v="198"/>
    <n v="137"/>
    <n v="61"/>
    <n v="0.05"/>
    <n v="3.9E-2"/>
    <n v="1.2999999999999999E-2"/>
    <n v="5.3999999999999999E-2"/>
    <n v="0.71099999999999997"/>
    <n v="0.56200000000000006"/>
    <n v="0.85399999999999998"/>
    <n v="1129.6300000000001"/>
    <s v="Scale-up"/>
    <n v="0.91"/>
    <n v="0.96099999999999997"/>
    <n v="0.94799999999999995"/>
    <n v="0.85099999999999998"/>
    <d v="2025-03-17T20:34:29"/>
    <x v="7"/>
  </r>
  <r>
    <x v="110"/>
    <x v="1"/>
    <n v="29"/>
    <x v="246"/>
    <x v="129"/>
    <x v="1"/>
    <x v="1"/>
    <n v="1"/>
    <n v="2"/>
    <n v="1"/>
    <s v="N/A"/>
    <n v="1"/>
    <n v="1"/>
    <s v="NaN"/>
    <n v="3.3000000000000002E-2"/>
    <s v="NaN"/>
    <s v="NaN"/>
    <s v="NaN"/>
    <s v="NaN"/>
    <s v="NaN"/>
    <s v="NaN"/>
    <s v="Scale-up"/>
    <s v="NaN"/>
    <n v="1"/>
    <s v="NaN"/>
    <s v="NaN"/>
    <d v="2025-03-17T20:34:29"/>
    <x v="7"/>
  </r>
  <r>
    <x v="111"/>
    <x v="0"/>
    <n v="2905"/>
    <x v="247"/>
    <x v="130"/>
    <x v="129"/>
    <x v="127"/>
    <n v="68"/>
    <n v="86"/>
    <n v="8"/>
    <n v="146"/>
    <n v="126"/>
    <n v="20"/>
    <n v="2.1999999999999999E-2"/>
    <n v="0.03"/>
    <n v="3.0000000000000001E-3"/>
    <n v="4.1000000000000002E-2"/>
    <n v="0.83699999999999997"/>
    <n v="0.42299999999999999"/>
    <n v="0.94199999999999995"/>
    <n v="487.80500000000001"/>
    <s v="Scale-up"/>
    <n v="0.79400000000000004"/>
    <n v="0.88600000000000001"/>
    <n v="0.81399999999999995"/>
    <n v="0.85599999999999998"/>
    <d v="2025-03-18T00:54:39"/>
    <x v="3"/>
  </r>
  <r>
    <x v="111"/>
    <x v="1"/>
    <n v="0"/>
    <x v="248"/>
    <x v="130"/>
    <x v="1"/>
    <x v="1"/>
    <n v="3"/>
    <n v="1"/>
    <n v="1"/>
    <s v="N/A"/>
    <n v="3"/>
    <n v="-1"/>
    <n v="1.5"/>
    <s v="NaN"/>
    <s v="NaN"/>
    <n v="1.5"/>
    <s v="NaN"/>
    <s v="NaN"/>
    <s v="NaN"/>
    <s v="NaN"/>
    <s v="Scale-up"/>
    <n v="0.75"/>
    <s v="NaN"/>
    <s v="NaN"/>
    <n v="0.75"/>
    <d v="2025-03-18T00:54:39"/>
    <x v="3"/>
  </r>
  <r>
    <x v="112"/>
    <x v="0"/>
    <n v="7630"/>
    <x v="249"/>
    <x v="131"/>
    <x v="130"/>
    <x v="128"/>
    <n v="108"/>
    <n v="1209"/>
    <n v="282"/>
    <n v="1035"/>
    <n v="622"/>
    <n v="413"/>
    <n v="1.4E-2"/>
    <n v="0.161"/>
    <n v="3.9E-2"/>
    <n v="9.4E-2"/>
    <n v="0.69099999999999995"/>
    <n v="0.08"/>
    <n v="0.77700000000000002"/>
    <n v="4393.6170000000002"/>
    <s v="Scale-up"/>
    <n v="0.92900000000000005"/>
    <n v="0.92"/>
    <n v="0.74"/>
    <n v="0.57799999999999996"/>
    <d v="2025-03-18T00:54:31"/>
    <x v="3"/>
  </r>
  <r>
    <x v="112"/>
    <x v="1"/>
    <n v="97"/>
    <x v="250"/>
    <x v="131"/>
    <x v="1"/>
    <x v="1"/>
    <n v="1"/>
    <n v="3"/>
    <n v="1"/>
    <s v="N/A"/>
    <n v="1"/>
    <n v="1"/>
    <s v="NaN"/>
    <n v="0.02"/>
    <s v="NaN"/>
    <s v="NaN"/>
    <s v="NaN"/>
    <s v="NaN"/>
    <s v="NaN"/>
    <s v="NaN"/>
    <s v="Scale-up"/>
    <s v="NaN"/>
    <n v="0.999"/>
    <s v="NaN"/>
    <s v="NaN"/>
    <d v="2025-03-18T00:54:31"/>
    <x v="3"/>
  </r>
  <r>
    <x v="113"/>
    <x v="0"/>
    <n v="2449"/>
    <x v="251"/>
    <x v="132"/>
    <x v="131"/>
    <x v="129"/>
    <n v="315"/>
    <n v="7"/>
    <n v="0"/>
    <n v="322"/>
    <n v="320"/>
    <n v="2"/>
    <n v="0.53300000000000003"/>
    <n v="9.8000000000000004E-2"/>
    <n v="0"/>
    <n v="0.24"/>
    <n v="0.38"/>
    <n v="0.84499999999999997"/>
    <n v="1"/>
    <n v="8.3330000000000002"/>
    <s v="Start-up"/>
    <n v="0.218"/>
    <n v="0.91100000000000003"/>
    <n v="0"/>
    <n v="0.17699999999999999"/>
    <d v="2025-03-16T23:41:56"/>
    <x v="0"/>
  </r>
  <r>
    <x v="113"/>
    <x v="1"/>
    <n v="0"/>
    <x v="252"/>
    <x v="132"/>
    <x v="1"/>
    <x v="1"/>
    <n v="1"/>
    <n v="1"/>
    <n v="1"/>
    <s v="N/A"/>
    <n v="1"/>
    <n v="0"/>
    <s v="NaN"/>
    <s v="NaN"/>
    <n v="0"/>
    <s v="NaN"/>
    <s v="NaN"/>
    <s v="NaN"/>
    <s v="NaN"/>
    <s v="NaN"/>
    <s v="Start-up"/>
    <s v="NaN"/>
    <s v="NaN"/>
    <n v="0"/>
    <s v="NaN"/>
    <d v="2025-03-16T23:41:56"/>
    <x v="0"/>
  </r>
  <r>
    <x v="114"/>
    <x v="0"/>
    <n v="4190"/>
    <x v="253"/>
    <x v="133"/>
    <x v="132"/>
    <x v="130"/>
    <n v="57"/>
    <n v="98"/>
    <n v="10"/>
    <n v="145"/>
    <n v="128"/>
    <n v="17"/>
    <n v="1.2999999999999999E-2"/>
    <n v="1.9E-2"/>
    <n v="2E-3"/>
    <n v="2.7E-2"/>
    <n v="0.9"/>
    <n v="0.40600000000000003"/>
    <n v="0.93799999999999994"/>
    <n v="629.63"/>
    <s v="Scale-up"/>
    <n v="0.64400000000000002"/>
    <n v="0.94899999999999995"/>
    <n v="0.94"/>
    <n v="0.83"/>
    <d v="2025-03-17T20:09:32"/>
    <x v="10"/>
  </r>
  <r>
    <x v="114"/>
    <x v="1"/>
    <n v="65"/>
    <x v="254"/>
    <x v="133"/>
    <x v="1"/>
    <x v="1"/>
    <n v="1"/>
    <n v="4"/>
    <n v="1"/>
    <s v="N/A"/>
    <n v="1"/>
    <n v="3"/>
    <s v="NaN"/>
    <n v="3.7999999999999999E-2"/>
    <s v="NaN"/>
    <s v="NaN"/>
    <s v="NaN"/>
    <s v="NaN"/>
    <s v="NaN"/>
    <s v="NaN"/>
    <s v="Scale-up"/>
    <s v="NaN"/>
    <n v="0.76200000000000001"/>
    <s v="NaN"/>
    <s v="NaN"/>
    <d v="2025-03-17T20:09:32"/>
    <x v="10"/>
  </r>
  <r>
    <x v="115"/>
    <x v="0"/>
    <n v="632"/>
    <x v="255"/>
    <x v="134"/>
    <x v="133"/>
    <x v="131"/>
    <n v="44"/>
    <n v="10"/>
    <n v="0"/>
    <n v="54"/>
    <n v="41"/>
    <n v="13"/>
    <n v="0.4"/>
    <n v="7.1999999999999995E-2"/>
    <n v="0"/>
    <n v="5.0999999999999997E-2"/>
    <n v="0.108"/>
    <n v="0.84699999999999998"/>
    <n v="1"/>
    <n v="254.90199999999999"/>
    <s v="Scale-up"/>
    <n v="0.81699999999999995"/>
    <n v="0.88600000000000001"/>
    <n v="0"/>
    <n v="0.88"/>
    <d v="2025-03-16T23:42:01"/>
    <x v="0"/>
  </r>
  <r>
    <x v="115"/>
    <x v="1"/>
    <n v="0"/>
    <x v="256"/>
    <x v="134"/>
    <x v="1"/>
    <x v="1"/>
    <n v="1"/>
    <n v="1"/>
    <n v="1"/>
    <s v="N/A"/>
    <n v="12"/>
    <n v="-11"/>
    <s v="NaN"/>
    <s v="NaN"/>
    <n v="0"/>
    <n v="6"/>
    <s v="NaN"/>
    <s v="NaN"/>
    <s v="NaN"/>
    <s v="NaN"/>
    <s v="Scale-up"/>
    <s v="NaN"/>
    <s v="NaN"/>
    <n v="0"/>
    <n v="0.56599999999999995"/>
    <d v="2025-03-16T23:42:01"/>
    <x v="0"/>
  </r>
  <r>
    <x v="116"/>
    <x v="0"/>
    <n v="7065"/>
    <x v="257"/>
    <x v="135"/>
    <x v="134"/>
    <x v="132"/>
    <n v="84"/>
    <n v="258"/>
    <n v="49"/>
    <n v="293"/>
    <n v="219"/>
    <n v="74"/>
    <n v="1.2E-2"/>
    <n v="3.6999999999999998E-2"/>
    <n v="8.0000000000000002E-3"/>
    <n v="3.2000000000000001E-2"/>
    <n v="0.78"/>
    <n v="0.245"/>
    <n v="0.83699999999999997"/>
    <n v="2312.5"/>
    <s v="Scale-up"/>
    <n v="0.86599999999999999"/>
    <n v="0.98099999999999998"/>
    <n v="0.94299999999999995"/>
    <n v="0.97199999999999998"/>
    <d v="2025-03-18T00:54:22"/>
    <x v="3"/>
  </r>
  <r>
    <x v="116"/>
    <x v="1"/>
    <n v="43"/>
    <x v="258"/>
    <x v="135"/>
    <x v="1"/>
    <x v="1"/>
    <n v="1"/>
    <n v="4"/>
    <n v="1"/>
    <s v="N/A"/>
    <n v="1"/>
    <n v="2"/>
    <s v="NaN"/>
    <n v="4.7E-2"/>
    <s v="NaN"/>
    <s v="NaN"/>
    <s v="NaN"/>
    <s v="NaN"/>
    <s v="NaN"/>
    <s v="NaN"/>
    <s v="Scale-up"/>
    <s v="NaN"/>
    <n v="0.61799999999999999"/>
    <s v="NaN"/>
    <s v="NaN"/>
    <d v="2025-03-18T00:54:22"/>
    <x v="3"/>
  </r>
  <r>
    <x v="117"/>
    <x v="0"/>
    <n v="4953"/>
    <x v="259"/>
    <x v="136"/>
    <x v="135"/>
    <x v="133"/>
    <n v="7756"/>
    <n v="12596"/>
    <n v="8847"/>
    <n v="11505"/>
    <n v="9147"/>
    <n v="2358"/>
    <n v="1.784"/>
    <n v="3.1259999999999999"/>
    <n v="1.9390000000000001"/>
    <n v="2.448"/>
    <n v="0.82399999999999995"/>
    <n v="0.36299999999999999"/>
    <n v="0.60499999999999998"/>
    <n v="963.23500000000001"/>
    <s v="Scale-up"/>
    <n v="0.98599999999999999"/>
    <n v="0.98099999999999998"/>
    <n v="0.97799999999999998"/>
    <n v="0.96099999999999997"/>
    <d v="2025-03-17T21:14:26"/>
    <x v="5"/>
  </r>
  <r>
    <x v="117"/>
    <x v="1"/>
    <n v="99"/>
    <x v="260"/>
    <x v="136"/>
    <x v="1"/>
    <x v="1"/>
    <n v="135"/>
    <n v="52"/>
    <n v="219"/>
    <s v="N/A"/>
    <n v="44"/>
    <n v="-75"/>
    <n v="1.367"/>
    <n v="0.50700000000000001"/>
    <n v="2.1640000000000001"/>
    <n v="0.40100000000000002"/>
    <n v="-1.383"/>
    <n v="0.72899999999999998"/>
    <n v="-0.155"/>
    <n v="5880.299"/>
    <s v="Scale-up"/>
    <n v="0.98699999999999999"/>
    <n v="0.96"/>
    <n v="0.99399999999999999"/>
    <n v="0.95599999999999996"/>
    <d v="2025-03-17T21:14:27"/>
    <x v="5"/>
  </r>
  <r>
    <x v="118"/>
    <x v="0"/>
    <n v="222"/>
    <x v="261"/>
    <x v="137"/>
    <x v="136"/>
    <x v="134"/>
    <n v="175"/>
    <n v="87"/>
    <n v="0"/>
    <n v="262"/>
    <n v="242"/>
    <n v="20"/>
    <n v="0.88500000000000001"/>
    <n v="0.69199999999999995"/>
    <n v="0"/>
    <n v="1.6859999999999999"/>
    <n v="1.069"/>
    <n v="0.56100000000000005"/>
    <n v="1"/>
    <n v="11.862"/>
    <s v="Plan-up"/>
    <n v="0.94899999999999995"/>
    <n v="0.79800000000000004"/>
    <n v="0"/>
    <n v="0.92100000000000004"/>
    <d v="2025-03-16T23:42:07"/>
    <x v="0"/>
  </r>
  <r>
    <x v="118"/>
    <x v="1"/>
    <n v="100"/>
    <x v="262"/>
    <x v="137"/>
    <x v="1"/>
    <x v="1"/>
    <n v="32"/>
    <n v="39"/>
    <n v="1"/>
    <s v="N/A"/>
    <n v="100"/>
    <n v="-30"/>
    <n v="0.253"/>
    <n v="0.379"/>
    <n v="0"/>
    <n v="1.0880000000000001"/>
    <n v="1.722"/>
    <n v="0.4"/>
    <n v="1"/>
    <n v="18.382000000000001"/>
    <s v="Plan-up"/>
    <n v="0.77"/>
    <n v="0.7"/>
    <n v="0"/>
    <n v="0.69599999999999995"/>
    <d v="2025-03-16T23:42:08"/>
    <x v="0"/>
  </r>
  <r>
    <x v="119"/>
    <x v="0"/>
    <n v="1211"/>
    <x v="263"/>
    <x v="138"/>
    <x v="137"/>
    <x v="135"/>
    <n v="0"/>
    <n v="13730"/>
    <n v="13440"/>
    <n v="290"/>
    <n v="239"/>
    <n v="51"/>
    <n v="0"/>
    <n v="16.350999999999999"/>
    <n v="17.632000000000001"/>
    <n v="0.20300000000000001"/>
    <n v="-0.158"/>
    <n v="0"/>
    <n v="-7.8E-2"/>
    <n v="251.232"/>
    <s v="Scale-up"/>
    <n v="0"/>
    <n v="0.95299999999999996"/>
    <n v="0.93799999999999994"/>
    <n v="0.41699999999999998"/>
    <d v="2025-03-17T22:17:51"/>
    <x v="11"/>
  </r>
  <r>
    <x v="119"/>
    <x v="1"/>
    <n v="100"/>
    <x v="264"/>
    <x v="138"/>
    <x v="1"/>
    <x v="1"/>
    <n v="1"/>
    <n v="930"/>
    <n v="1013"/>
    <s v="N/A"/>
    <n v="190"/>
    <n v="-272"/>
    <n v="0"/>
    <n v="10.75"/>
    <n v="10.177"/>
    <n v="1.9370000000000001"/>
    <n v="3.38"/>
    <n v="0"/>
    <n v="5.2999999999999999E-2"/>
    <n v="26.329000000000001"/>
    <s v="Plan-up"/>
    <n v="0"/>
    <n v="0.97299999999999998"/>
    <n v="0.97799999999999998"/>
    <n v="0.98799999999999999"/>
    <d v="2025-03-17T22:17:52"/>
    <x v="11"/>
  </r>
  <r>
    <x v="120"/>
    <x v="0"/>
    <n v="1912"/>
    <x v="265"/>
    <x v="139"/>
    <x v="138"/>
    <x v="136"/>
    <n v="544"/>
    <n v="191"/>
    <n v="0"/>
    <n v="735"/>
    <n v="690"/>
    <n v="45"/>
    <n v="0.45700000000000002"/>
    <n v="0.127"/>
    <n v="0"/>
    <n v="0.57399999999999995"/>
    <n v="0.98299999999999998"/>
    <n v="0.78300000000000003"/>
    <n v="1"/>
    <n v="78.397000000000006"/>
    <s v="Scale-up"/>
    <n v="0.876"/>
    <n v="0.95499999999999996"/>
    <n v="0"/>
    <n v="0.91200000000000003"/>
    <d v="2025-03-17T19:18:07"/>
    <x v="12"/>
  </r>
  <r>
    <x v="120"/>
    <x v="0"/>
    <n v="1477"/>
    <x v="266"/>
    <x v="140"/>
    <x v="139"/>
    <x v="137"/>
    <n v="234"/>
    <n v="164"/>
    <n v="0"/>
    <n v="398"/>
    <n v="374"/>
    <n v="24"/>
    <n v="0.23300000000000001"/>
    <n v="0.13900000000000001"/>
    <n v="0"/>
    <n v="0.35199999999999998"/>
    <n v="0.94599999999999995"/>
    <n v="0.626"/>
    <n v="1"/>
    <n v="68.182000000000002"/>
    <s v="Scale-up"/>
    <n v="0.64600000000000002"/>
    <n v="0.94599999999999995"/>
    <n v="0"/>
    <n v="0.86399999999999999"/>
    <d v="2025-03-20T11:42:36"/>
    <x v="6"/>
  </r>
  <r>
    <x v="120"/>
    <x v="1"/>
    <n v="77"/>
    <x v="267"/>
    <x v="139"/>
    <x v="1"/>
    <x v="1"/>
    <n v="1"/>
    <n v="3"/>
    <n v="1"/>
    <s v="N/A"/>
    <n v="1"/>
    <n v="3"/>
    <s v="NaN"/>
    <n v="2.5000000000000001E-2"/>
    <n v="0"/>
    <s v="NaN"/>
    <s v="NaN"/>
    <s v="NaN"/>
    <s v="NaN"/>
    <s v="NaN"/>
    <s v="Scale-up"/>
    <s v="NaN"/>
    <n v="0.95099999999999996"/>
    <n v="0"/>
    <s v="NaN"/>
    <d v="2025-03-17T19:18:07"/>
    <x v="12"/>
  </r>
  <r>
    <x v="120"/>
    <x v="1"/>
    <n v="97"/>
    <x v="268"/>
    <x v="140"/>
    <x v="1"/>
    <x v="1"/>
    <n v="5"/>
    <n v="14"/>
    <n v="1"/>
    <s v="N/A"/>
    <n v="20"/>
    <n v="0"/>
    <n v="3.1E-2"/>
    <n v="0.123"/>
    <n v="0"/>
    <n v="0.16800000000000001"/>
    <n v="1.091"/>
    <n v="0.20100000000000001"/>
    <n v="1"/>
    <n v="142.857"/>
    <s v="Catch-up"/>
    <n v="0.83899999999999997"/>
    <n v="0.97599999999999998"/>
    <n v="0"/>
    <n v="0.90500000000000003"/>
    <d v="2025-03-20T11:42:37"/>
    <x v="6"/>
  </r>
  <r>
    <x v="121"/>
    <x v="0"/>
    <n v="2164"/>
    <x v="269"/>
    <x v="141"/>
    <x v="140"/>
    <x v="138"/>
    <n v="5745"/>
    <n v="5806"/>
    <n v="1179"/>
    <n v="10372"/>
    <n v="6579"/>
    <n v="3793"/>
    <n v="2.8380000000000001"/>
    <n v="2.919"/>
    <n v="0.60499999999999998"/>
    <n v="3.1579999999999999"/>
    <n v="0.61299999999999999"/>
    <n v="0.49299999999999999"/>
    <n v="0.89500000000000002"/>
    <n v="1201.077"/>
    <s v="Scale-up"/>
    <n v="0.997"/>
    <n v="0.998"/>
    <n v="0.99299999999999999"/>
    <n v="0.99399999999999999"/>
    <d v="2025-03-18T00:54:13"/>
    <x v="3"/>
  </r>
  <r>
    <x v="121"/>
    <x v="1"/>
    <n v="99"/>
    <x v="270"/>
    <x v="141"/>
    <x v="1"/>
    <x v="1"/>
    <n v="258"/>
    <n v="250"/>
    <n v="26"/>
    <s v="N/A"/>
    <n v="353"/>
    <n v="128"/>
    <n v="2.6160000000000001"/>
    <n v="2.7330000000000001"/>
    <n v="0.25900000000000001"/>
    <n v="3.3759999999999999"/>
    <n v="0.66300000000000003"/>
    <n v="0.48899999999999999"/>
    <n v="0.95199999999999996"/>
    <n v="1123.519"/>
    <s v="Scale-up"/>
    <n v="0.995"/>
    <n v="0.98799999999999999"/>
    <n v="0.98399999999999999"/>
    <n v="0.995"/>
    <d v="2025-03-18T00:54:14"/>
    <x v="3"/>
  </r>
  <r>
    <x v="122"/>
    <x v="0"/>
    <n v="7360"/>
    <x v="271"/>
    <x v="142"/>
    <x v="141"/>
    <x v="139"/>
    <n v="201"/>
    <n v="350"/>
    <n v="167"/>
    <n v="384"/>
    <n v="229"/>
    <n v="155"/>
    <n v="2.8000000000000001E-2"/>
    <n v="5.1999999999999998E-2"/>
    <n v="3.6999999999999998E-2"/>
    <n v="4.2000000000000003E-2"/>
    <n v="0.97699999999999998"/>
    <n v="0.35"/>
    <n v="0.53800000000000003"/>
    <n v="3690.4760000000001"/>
    <s v="Scale-up"/>
    <n v="0.93200000000000005"/>
    <n v="0.92"/>
    <n v="0.6"/>
    <n v="0.72499999999999998"/>
    <d v="2025-03-18T00:54:03"/>
    <x v="3"/>
  </r>
  <r>
    <x v="122"/>
    <x v="1"/>
    <n v="0"/>
    <x v="272"/>
    <x v="142"/>
    <x v="1"/>
    <x v="1"/>
    <n v="1"/>
    <n v="1"/>
    <n v="1"/>
    <s v="N/A"/>
    <n v="1"/>
    <n v="0"/>
    <s v="NaN"/>
    <s v="NaN"/>
    <s v="NaN"/>
    <s v="NaN"/>
    <s v="NaN"/>
    <s v="NaN"/>
    <s v="NaN"/>
    <s v="NaN"/>
    <s v="Scale-up"/>
    <s v="NaN"/>
    <s v="NaN"/>
    <s v="NaN"/>
    <s v="NaN"/>
    <d v="2025-03-18T00:54:03"/>
    <x v="3"/>
  </r>
  <r>
    <x v="123"/>
    <x v="0"/>
    <n v="1878"/>
    <x v="273"/>
    <x v="143"/>
    <x v="142"/>
    <x v="140"/>
    <n v="308"/>
    <n v="923"/>
    <n v="121"/>
    <n v="1110"/>
    <n v="961"/>
    <n v="149"/>
    <n v="0.29199999999999998"/>
    <n v="0.85299999999999998"/>
    <n v="0.193"/>
    <n v="1.0309999999999999"/>
    <n v="1.083"/>
    <n v="0.255"/>
    <n v="0.83099999999999996"/>
    <n v="144.52000000000001"/>
    <s v="Catch-up"/>
    <n v="0.73699999999999999"/>
    <n v="0.64"/>
    <n v="0.71899999999999997"/>
    <n v="0.72"/>
    <d v="2025-03-18T00:53:55"/>
    <x v="3"/>
  </r>
  <r>
    <x v="123"/>
    <x v="1"/>
    <n v="76"/>
    <x v="274"/>
    <x v="143"/>
    <x v="1"/>
    <x v="1"/>
    <n v="1"/>
    <n v="3"/>
    <n v="1"/>
    <s v="N/A"/>
    <n v="1"/>
    <n v="2"/>
    <s v="NaN"/>
    <n v="2.5999999999999999E-2"/>
    <s v="NaN"/>
    <s v="NaN"/>
    <s v="NaN"/>
    <s v="NaN"/>
    <s v="NaN"/>
    <s v="NaN"/>
    <s v="Catch-up"/>
    <s v="NaN"/>
    <n v="0.999"/>
    <s v="NaN"/>
    <s v="NaN"/>
    <d v="2025-03-18T00:53:55"/>
    <x v="3"/>
  </r>
  <r>
    <x v="124"/>
    <x v="0"/>
    <n v="143"/>
    <x v="275"/>
    <x v="144"/>
    <x v="143"/>
    <x v="141"/>
    <n v="154"/>
    <n v="42"/>
    <n v="0"/>
    <n v="196"/>
    <n v="196"/>
    <n v="0"/>
    <n v="1.3080000000000001"/>
    <n v="0.34300000000000003"/>
    <n v="0"/>
    <n v="1.1599999999999999"/>
    <n v="0.70299999999999996"/>
    <n v="0.79200000000000004"/>
    <n v="1"/>
    <n v="0"/>
    <s v="Start-up"/>
    <n v="0.69399999999999995"/>
    <n v="0.92600000000000005"/>
    <n v="0"/>
    <n v="0.60699999999999998"/>
    <d v="2025-03-17T19:18:01"/>
    <x v="12"/>
  </r>
  <r>
    <x v="124"/>
    <x v="1"/>
    <n v="99"/>
    <x v="276"/>
    <x v="144"/>
    <x v="1"/>
    <x v="1"/>
    <n v="26"/>
    <n v="14"/>
    <n v="1"/>
    <s v="N/A"/>
    <n v="175"/>
    <n v="-136"/>
    <n v="0.36099999999999999"/>
    <n v="0.248"/>
    <n v="0"/>
    <n v="1.8839999999999999"/>
    <n v="3.0939999999999999"/>
    <n v="0.59299999999999997"/>
    <n v="1"/>
    <n v="0"/>
    <s v="Plan-up"/>
    <n v="0.879"/>
    <n v="0.92300000000000004"/>
    <n v="0"/>
    <n v="0.56000000000000005"/>
    <d v="2025-03-17T19:18:02"/>
    <x v="12"/>
  </r>
  <r>
    <x v="125"/>
    <x v="0"/>
    <n v="3906"/>
    <x v="277"/>
    <x v="145"/>
    <x v="144"/>
    <x v="142"/>
    <n v="21"/>
    <n v="52"/>
    <n v="7"/>
    <n v="66"/>
    <n v="44"/>
    <n v="22"/>
    <n v="6.0000000000000001E-3"/>
    <n v="0.02"/>
    <n v="0"/>
    <n v="1.2999999999999999E-2"/>
    <n v="0.5"/>
    <n v="0.23100000000000001"/>
    <n v="1"/>
    <n v="1692.308"/>
    <s v="Scale-up"/>
    <n v="0.82599999999999996"/>
    <n v="0.874"/>
    <n v="0"/>
    <n v="0.32900000000000001"/>
    <d v="2025-03-18T00:53:47"/>
    <x v="3"/>
  </r>
  <r>
    <x v="125"/>
    <x v="1"/>
    <n v="10"/>
    <x v="278"/>
    <x v="145"/>
    <x v="1"/>
    <x v="1"/>
    <n v="1"/>
    <n v="1"/>
    <n v="1"/>
    <s v="N/A"/>
    <n v="1"/>
    <n v="-1"/>
    <s v="NaN"/>
    <s v="NaN"/>
    <s v="NaN"/>
    <s v="NaN"/>
    <s v="NaN"/>
    <s v="NaN"/>
    <s v="NaN"/>
    <s v="NaN"/>
    <s v="Scale-up"/>
    <s v="NaN"/>
    <s v="NaN"/>
    <s v="NaN"/>
    <s v="NaN"/>
    <d v="2025-03-18T00:53:47"/>
    <x v="3"/>
  </r>
  <r>
    <x v="126"/>
    <x v="0"/>
    <n v="666"/>
    <x v="279"/>
    <x v="146"/>
    <x v="145"/>
    <x v="143"/>
    <n v="63"/>
    <n v="14"/>
    <n v="0"/>
    <n v="77"/>
    <n v="75"/>
    <n v="2"/>
    <n v="7.3999999999999996E-2"/>
    <n v="0.27"/>
    <n v="0"/>
    <n v="0.16"/>
    <n v="0.46500000000000002"/>
    <n v="0.215"/>
    <n v="1"/>
    <n v="12.5"/>
    <s v="Start-up"/>
    <n v="0.23"/>
    <n v="0.85"/>
    <n v="0"/>
    <n v="0.23699999999999999"/>
    <d v="2025-03-16T23:42:12"/>
    <x v="0"/>
  </r>
  <r>
    <x v="126"/>
    <x v="1"/>
    <n v="0"/>
    <x v="280"/>
    <x v="146"/>
    <x v="1"/>
    <x v="1"/>
    <n v="1"/>
    <n v="1"/>
    <n v="1"/>
    <s v="N/A"/>
    <n v="1"/>
    <n v="0"/>
    <s v="NaN"/>
    <s v="NaN"/>
    <n v="0"/>
    <s v="NaN"/>
    <s v="NaN"/>
    <s v="NaN"/>
    <s v="NaN"/>
    <s v="NaN"/>
    <s v="Start-up"/>
    <s v="NaN"/>
    <s v="NaN"/>
    <n v="0"/>
    <s v="NaN"/>
    <d v="2025-03-16T23:42:12"/>
    <x v="0"/>
  </r>
  <r>
    <x v="127"/>
    <x v="0"/>
    <n v="38"/>
    <x v="281"/>
    <x v="147"/>
    <x v="62"/>
    <x v="39"/>
    <n v="56"/>
    <n v="0"/>
    <n v="0"/>
    <n v="56"/>
    <n v="0"/>
    <n v="56"/>
    <n v="1.2330000000000001"/>
    <n v="0"/>
    <n v="0"/>
    <n v="0"/>
    <n v="0"/>
    <n v="1"/>
    <n v="1"/>
    <s v="NaN"/>
    <s v="Indeterminate"/>
    <n v="0.80600000000000005"/>
    <n v="0"/>
    <n v="0"/>
    <n v="0"/>
    <d v="2025-03-16T23:42:17"/>
    <x v="0"/>
  </r>
  <r>
    <x v="127"/>
    <x v="1"/>
    <n v="38"/>
    <x v="281"/>
    <x v="147"/>
    <x v="1"/>
    <x v="1"/>
    <n v="56"/>
    <n v="1"/>
    <n v="1"/>
    <s v="N/A"/>
    <n v="1"/>
    <n v="55"/>
    <n v="1.2450000000000001"/>
    <n v="0"/>
    <n v="0"/>
    <s v="NaN"/>
    <s v="NaN"/>
    <s v="NaN"/>
    <s v="NaN"/>
    <s v="NaN"/>
    <s v="Indeterminate"/>
    <n v="0.81399999999999995"/>
    <n v="0"/>
    <n v="0"/>
    <s v="NaN"/>
    <d v="2025-03-16T23:42:17"/>
    <x v="0"/>
  </r>
  <r>
    <x v="128"/>
    <x v="0"/>
    <n v="4293"/>
    <x v="282"/>
    <x v="148"/>
    <x v="146"/>
    <x v="144"/>
    <n v="152"/>
    <n v="143"/>
    <n v="8"/>
    <n v="287"/>
    <n v="214"/>
    <n v="73"/>
    <n v="3.4000000000000002E-2"/>
    <n v="0.04"/>
    <n v="2E-3"/>
    <n v="5.3999999999999999E-2"/>
    <n v="0.75"/>
    <n v="0.45900000000000002"/>
    <n v="0.97299999999999998"/>
    <n v="1351.8520000000001"/>
    <s v="Scale-up"/>
    <n v="0.95199999999999996"/>
    <n v="0.95499999999999996"/>
    <n v="0.85099999999999998"/>
    <n v="0.91100000000000003"/>
    <d v="2025-03-17T17:47:16"/>
    <x v="9"/>
  </r>
  <r>
    <x v="128"/>
    <x v="0"/>
    <n v="442"/>
    <x v="283"/>
    <x v="149"/>
    <x v="147"/>
    <x v="44"/>
    <n v="126"/>
    <n v="5"/>
    <n v="0"/>
    <n v="131"/>
    <n v="102"/>
    <n v="29"/>
    <n v="0.28100000000000003"/>
    <n v="4.3999999999999997E-2"/>
    <n v="0"/>
    <n v="0.246"/>
    <n v="0.75700000000000001"/>
    <n v="0.86499999999999999"/>
    <n v="1"/>
    <n v="117.886"/>
    <s v="Scale-up"/>
    <n v="0.79"/>
    <n v="0.56200000000000006"/>
    <n v="0"/>
    <n v="0.66600000000000004"/>
    <d v="2025-03-16T23:42:22"/>
    <x v="0"/>
  </r>
  <r>
    <x v="128"/>
    <x v="1"/>
    <n v="98"/>
    <x v="284"/>
    <x v="149"/>
    <x v="1"/>
    <x v="1"/>
    <n v="8"/>
    <n v="1"/>
    <n v="1"/>
    <s v="N/A"/>
    <n v="4"/>
    <n v="3"/>
    <n v="5.6000000000000001E-2"/>
    <s v="NaN"/>
    <n v="0"/>
    <n v="0.03"/>
    <s v="NaN"/>
    <s v="NaN"/>
    <s v="NaN"/>
    <s v="NaN"/>
    <s v="Scale-up"/>
    <n v="0.58299999999999996"/>
    <s v="NaN"/>
    <n v="0"/>
    <n v="0.72499999999999998"/>
    <d v="2025-03-16T23:42:22"/>
    <x v="0"/>
  </r>
  <r>
    <x v="128"/>
    <x v="1"/>
    <n v="78"/>
    <x v="285"/>
    <x v="148"/>
    <x v="1"/>
    <x v="1"/>
    <n v="2"/>
    <n v="2"/>
    <n v="1"/>
    <s v="N/A"/>
    <n v="1"/>
    <n v="3"/>
    <n v="1.4999999999999999E-2"/>
    <n v="1.4999999999999999E-2"/>
    <s v="NaN"/>
    <s v="NaN"/>
    <s v="NaN"/>
    <s v="NaN"/>
    <s v="NaN"/>
    <s v="NaN"/>
    <s v="Scale-up"/>
    <n v="1"/>
    <n v="1"/>
    <s v="NaN"/>
    <s v="NaN"/>
    <d v="2025-03-17T17:47:16"/>
    <x v="9"/>
  </r>
  <r>
    <x v="129"/>
    <x v="0"/>
    <n v="3820"/>
    <x v="286"/>
    <x v="150"/>
    <x v="148"/>
    <x v="145"/>
    <n v="1105"/>
    <n v="1921"/>
    <n v="330"/>
    <n v="2696"/>
    <n v="2176"/>
    <n v="520"/>
    <n v="0.33600000000000002"/>
    <n v="0.54100000000000004"/>
    <n v="0.10299999999999999"/>
    <n v="0.627"/>
    <n v="0.81"/>
    <n v="0.38300000000000001"/>
    <n v="0.88300000000000001"/>
    <n v="829.346"/>
    <s v="Scale-up"/>
    <n v="0.94399999999999995"/>
    <n v="0.94499999999999995"/>
    <n v="0.95599999999999996"/>
    <n v="0.95799999999999996"/>
    <d v="2025-03-18T00:53:39"/>
    <x v="3"/>
  </r>
  <r>
    <x v="129"/>
    <x v="1"/>
    <n v="98"/>
    <x v="287"/>
    <x v="150"/>
    <x v="1"/>
    <x v="1"/>
    <n v="20"/>
    <n v="15"/>
    <n v="1"/>
    <s v="N/A"/>
    <n v="20"/>
    <n v="14"/>
    <n v="0.192"/>
    <n v="0.14299999999999999"/>
    <s v="NaN"/>
    <n v="0.184"/>
    <s v="NaN"/>
    <s v="NaN"/>
    <s v="NaN"/>
    <s v="NaN"/>
    <s v="Scale-up"/>
    <n v="0.89800000000000002"/>
    <n v="0.96499999999999997"/>
    <s v="NaN"/>
    <n v="0.97499999999999998"/>
    <d v="2025-03-18T00:53:39"/>
    <x v="3"/>
  </r>
  <r>
    <x v="130"/>
    <x v="0"/>
    <n v="1172"/>
    <x v="288"/>
    <x v="151"/>
    <x v="149"/>
    <x v="146"/>
    <n v="180"/>
    <n v="107"/>
    <n v="0"/>
    <n v="287"/>
    <n v="261"/>
    <n v="26"/>
    <n v="0.155"/>
    <n v="9.6000000000000002E-2"/>
    <n v="0"/>
    <n v="0.216"/>
    <n v="0.86099999999999999"/>
    <n v="0.61799999999999999"/>
    <n v="1"/>
    <n v="120.37"/>
    <s v="Scale-up"/>
    <n v="0.88100000000000001"/>
    <n v="0.98699999999999999"/>
    <n v="0"/>
    <n v="0.93899999999999995"/>
    <d v="2025-03-16T23:42:27"/>
    <x v="0"/>
  </r>
  <r>
    <x v="130"/>
    <x v="1"/>
    <n v="98"/>
    <x v="289"/>
    <x v="151"/>
    <x v="1"/>
    <x v="1"/>
    <n v="24"/>
    <n v="8"/>
    <n v="1"/>
    <s v="N/A"/>
    <n v="64"/>
    <n v="-33"/>
    <n v="0.20499999999999999"/>
    <n v="6.6000000000000003E-2"/>
    <n v="0"/>
    <n v="0.58699999999999997"/>
    <n v="2.1659999999999999"/>
    <n v="0.75600000000000001"/>
    <n v="1"/>
    <n v="44.292999999999999"/>
    <s v="Catch-up"/>
    <n v="0.98199999999999998"/>
    <n v="0.95499999999999996"/>
    <n v="0"/>
    <n v="0.71299999999999997"/>
    <d v="2025-03-16T23:42:28"/>
    <x v="0"/>
  </r>
  <r>
    <x v="131"/>
    <x v="0"/>
    <n v="569"/>
    <x v="290"/>
    <x v="152"/>
    <x v="150"/>
    <x v="147"/>
    <n v="170"/>
    <n v="56"/>
    <n v="0"/>
    <n v="226"/>
    <n v="169"/>
    <n v="57"/>
    <n v="0.26700000000000002"/>
    <n v="8.2000000000000003E-2"/>
    <n v="0"/>
    <n v="0.28499999999999998"/>
    <n v="0.81699999999999995"/>
    <n v="0.76500000000000001"/>
    <n v="1"/>
    <n v="200"/>
    <s v="Scale-up"/>
    <n v="0.53400000000000003"/>
    <n v="0.81899999999999995"/>
    <n v="0"/>
    <n v="0.57199999999999995"/>
    <d v="2025-03-16T23:42:34"/>
    <x v="0"/>
  </r>
  <r>
    <x v="131"/>
    <x v="1"/>
    <n v="63"/>
    <x v="291"/>
    <x v="152"/>
    <x v="1"/>
    <x v="1"/>
    <n v="10"/>
    <n v="9"/>
    <n v="1"/>
    <s v="N/A"/>
    <n v="10"/>
    <n v="8"/>
    <n v="0.13500000000000001"/>
    <n v="0.17"/>
    <n v="0"/>
    <n v="0.23599999999999999"/>
    <n v="0.77400000000000002"/>
    <n v="0.443"/>
    <n v="1"/>
    <n v="241.52500000000001"/>
    <s v="Scale-up"/>
    <n v="0.71899999999999997"/>
    <n v="0.55400000000000005"/>
    <n v="0"/>
    <n v="0.52300000000000002"/>
    <d v="2025-03-16T23:42:34"/>
    <x v="0"/>
  </r>
  <r>
    <x v="132"/>
    <x v="0"/>
    <n v="1491"/>
    <x v="292"/>
    <x v="153"/>
    <x v="151"/>
    <x v="148"/>
    <n v="205"/>
    <n v="208"/>
    <n v="23"/>
    <n v="390"/>
    <n v="306"/>
    <n v="84"/>
    <n v="0.19"/>
    <n v="0.20499999999999999"/>
    <n v="2.3E-2"/>
    <n v="0.28699999999999998"/>
    <n v="0.77200000000000002"/>
    <n v="0.48099999999999998"/>
    <n v="0.94199999999999995"/>
    <n v="292.68299999999999"/>
    <s v="Scale-up"/>
    <n v="0.88"/>
    <n v="0.88600000000000001"/>
    <n v="0.92900000000000005"/>
    <n v="0.89900000000000002"/>
    <d v="2025-03-18T00:53:31"/>
    <x v="3"/>
  </r>
  <r>
    <x v="132"/>
    <x v="1"/>
    <n v="0"/>
    <x v="293"/>
    <x v="153"/>
    <x v="1"/>
    <x v="1"/>
    <n v="1"/>
    <n v="1"/>
    <n v="1"/>
    <s v="N/A"/>
    <n v="1"/>
    <n v="0"/>
    <s v="NaN"/>
    <s v="NaN"/>
    <s v="NaN"/>
    <s v="NaN"/>
    <s v="NaN"/>
    <s v="NaN"/>
    <s v="NaN"/>
    <s v="NaN"/>
    <s v="Scale-up"/>
    <s v="NaN"/>
    <s v="NaN"/>
    <s v="NaN"/>
    <s v="NaN"/>
    <d v="2025-03-18T00:53:31"/>
    <x v="3"/>
  </r>
  <r>
    <x v="133"/>
    <x v="0"/>
    <n v="145"/>
    <x v="294"/>
    <x v="154"/>
    <x v="152"/>
    <x v="24"/>
    <n v="114"/>
    <n v="0"/>
    <n v="0"/>
    <n v="114"/>
    <n v="0"/>
    <n v="114"/>
    <n v="0.68"/>
    <n v="0"/>
    <n v="0"/>
    <n v="0"/>
    <n v="0"/>
    <n v="1"/>
    <n v="1"/>
    <s v="NaN"/>
    <s v="Indeterminate"/>
    <n v="0.95699999999999996"/>
    <n v="0"/>
    <n v="0"/>
    <n v="0"/>
    <d v="2025-03-16T23:42:39"/>
    <x v="0"/>
  </r>
  <r>
    <x v="133"/>
    <x v="1"/>
    <n v="0"/>
    <x v="295"/>
    <x v="155"/>
    <x v="1"/>
    <x v="1"/>
    <n v="1"/>
    <n v="1"/>
    <n v="1"/>
    <s v="N/A"/>
    <n v="1"/>
    <n v="0"/>
    <s v="NaN"/>
    <n v="0"/>
    <n v="0"/>
    <s v="NaN"/>
    <s v="NaN"/>
    <s v="NaN"/>
    <s v="NaN"/>
    <s v="NaN"/>
    <s v="Indeterminate"/>
    <s v="NaN"/>
    <n v="0"/>
    <n v="0"/>
    <s v="NaN"/>
    <d v="2025-03-16T23:42:39"/>
    <x v="0"/>
  </r>
  <r>
    <x v="134"/>
    <x v="0"/>
    <n v="100"/>
    <x v="296"/>
    <x v="156"/>
    <x v="153"/>
    <x v="149"/>
    <n v="188"/>
    <n v="0"/>
    <n v="0"/>
    <n v="188"/>
    <n v="138"/>
    <n v="50"/>
    <n v="3.2570000000000001"/>
    <n v="0"/>
    <n v="0"/>
    <n v="1.2370000000000001"/>
    <n v="0.38"/>
    <n v="1"/>
    <n v="1"/>
    <n v="40.42"/>
    <s v="Scale-up"/>
    <n v="0.65900000000000003"/>
    <n v="0"/>
    <n v="0"/>
    <n v="0.70399999999999996"/>
    <d v="2025-03-16T23:42:44"/>
    <x v="0"/>
  </r>
  <r>
    <x v="134"/>
    <x v="1"/>
    <n v="99"/>
    <x v="297"/>
    <x v="156"/>
    <x v="1"/>
    <x v="1"/>
    <n v="172"/>
    <n v="1"/>
    <n v="1"/>
    <s v="N/A"/>
    <n v="138"/>
    <n v="33"/>
    <n v="3.069"/>
    <n v="0"/>
    <n v="0"/>
    <n v="1.2350000000000001"/>
    <n v="0.40200000000000002"/>
    <n v="1"/>
    <n v="1"/>
    <n v="40.485999999999997"/>
    <s v="Scale-up"/>
    <n v="0.69199999999999995"/>
    <n v="0"/>
    <n v="0"/>
    <n v="0.70599999999999996"/>
    <d v="2025-03-16T23:42:45"/>
    <x v="0"/>
  </r>
  <r>
    <x v="135"/>
    <x v="0"/>
    <n v="140"/>
    <x v="298"/>
    <x v="157"/>
    <x v="154"/>
    <x v="150"/>
    <n v="51"/>
    <n v="252"/>
    <n v="0"/>
    <n v="303"/>
    <n v="303"/>
    <n v="0"/>
    <n v="0.47299999999999998"/>
    <n v="3.6459999999999999"/>
    <n v="0"/>
    <n v="3.4529999999999998"/>
    <n v="0.83799999999999997"/>
    <n v="0.115"/>
    <n v="1"/>
    <n v="0"/>
    <s v="Start-up"/>
    <n v="0.85599999999999998"/>
    <n v="0.66700000000000004"/>
    <n v="0"/>
    <n v="0.66700000000000004"/>
    <d v="2025-03-16T23:42:50"/>
    <x v="0"/>
  </r>
  <r>
    <x v="135"/>
    <x v="1"/>
    <n v="96"/>
    <x v="299"/>
    <x v="157"/>
    <x v="1"/>
    <x v="1"/>
    <n v="38"/>
    <n v="250"/>
    <n v="1"/>
    <s v="N/A"/>
    <n v="301"/>
    <n v="-14"/>
    <n v="0.629"/>
    <n v="3.9020000000000001"/>
    <n v="0"/>
    <n v="3.6110000000000002"/>
    <n v="0.79700000000000004"/>
    <n v="0.13900000000000001"/>
    <n v="1"/>
    <n v="0"/>
    <s v="Start-up"/>
    <n v="0.73699999999999999"/>
    <n v="0.68100000000000005"/>
    <n v="0"/>
    <n v="0.67100000000000004"/>
    <d v="2025-03-16T23:42:51"/>
    <x v="0"/>
  </r>
  <r>
    <x v="136"/>
    <x v="0"/>
    <n v="3177"/>
    <x v="300"/>
    <x v="158"/>
    <x v="155"/>
    <x v="151"/>
    <n v="358"/>
    <n v="580"/>
    <n v="176"/>
    <n v="762"/>
    <n v="692"/>
    <n v="70"/>
    <n v="0.13200000000000001"/>
    <n v="0.249"/>
    <n v="6.0999999999999999E-2"/>
    <n v="0.26400000000000001"/>
    <n v="0.82499999999999996"/>
    <n v="0.34599999999999997"/>
    <n v="0.84"/>
    <n v="265.15199999999999"/>
    <s v="Scale-up"/>
    <n v="0.97399999999999998"/>
    <n v="0.89400000000000002"/>
    <n v="0.94599999999999995"/>
    <n v="0.95199999999999996"/>
    <d v="2025-03-18T00:53:24"/>
    <x v="3"/>
  </r>
  <r>
    <x v="136"/>
    <x v="1"/>
    <n v="92"/>
    <x v="301"/>
    <x v="158"/>
    <x v="1"/>
    <x v="1"/>
    <n v="1"/>
    <n v="7"/>
    <n v="45"/>
    <s v="N/A"/>
    <n v="41"/>
    <n v="-78"/>
    <s v="NaN"/>
    <n v="5.5E-2"/>
    <n v="0.30199999999999999"/>
    <n v="0.29099999999999998"/>
    <s v="NaN"/>
    <s v="NaN"/>
    <s v="NaN"/>
    <s v="NaN"/>
    <s v="Scale-up"/>
    <s v="NaN"/>
    <n v="0.78700000000000003"/>
    <n v="0.31"/>
    <n v="0.746"/>
    <d v="2025-03-18T00:53:24"/>
    <x v="3"/>
  </r>
  <r>
    <x v="137"/>
    <x v="1"/>
    <n v="0"/>
    <x v="302"/>
    <x v="159"/>
    <x v="1"/>
    <x v="1"/>
    <n v="1"/>
    <n v="1"/>
    <n v="1"/>
    <s v="N/A"/>
    <n v="1"/>
    <n v="0"/>
    <s v="NaN"/>
    <s v="NaN"/>
    <n v="0"/>
    <s v="NaN"/>
    <s v="NaN"/>
    <s v="NaN"/>
    <s v="NaN"/>
    <s v="NaN"/>
    <s v="Start-up"/>
    <s v="NaN"/>
    <s v="NaN"/>
    <n v="0"/>
    <s v="NaN"/>
    <d v="2025-03-16T23:42:56"/>
    <x v="0"/>
  </r>
  <r>
    <x v="137"/>
    <x v="0"/>
    <n v="663"/>
    <x v="303"/>
    <x v="159"/>
    <x v="156"/>
    <x v="152"/>
    <n v="8"/>
    <n v="134"/>
    <n v="0"/>
    <n v="142"/>
    <n v="136"/>
    <n v="6"/>
    <n v="2.9000000000000001E-2"/>
    <n v="0.45"/>
    <n v="0"/>
    <n v="0.34100000000000003"/>
    <n v="0.71199999999999997"/>
    <n v="6.0999999999999999E-2"/>
    <n v="1"/>
    <n v="17.594999999999999"/>
    <s v="Start-up"/>
    <n v="0.86599999999999999"/>
    <n v="0.91600000000000004"/>
    <n v="0"/>
    <n v="0.749"/>
    <d v="2025-03-16T23:42:56"/>
    <x v="0"/>
  </r>
  <r>
    <x v="138"/>
    <x v="0"/>
    <n v="4231"/>
    <x v="304"/>
    <x v="160"/>
    <x v="157"/>
    <x v="153"/>
    <n v="54"/>
    <n v="35"/>
    <n v="4"/>
    <n v="85"/>
    <n v="68"/>
    <n v="17"/>
    <n v="3.4000000000000002E-2"/>
    <n v="1.7999999999999999E-2"/>
    <n v="1E-3"/>
    <n v="1.7000000000000001E-2"/>
    <n v="0.33300000000000002"/>
    <n v="0.65400000000000003"/>
    <n v="0.98099999999999998"/>
    <n v="1000"/>
    <s v="Scale-up"/>
    <n v="0.63800000000000001"/>
    <n v="0.64500000000000002"/>
    <n v="0.6"/>
    <n v="0.22900000000000001"/>
    <d v="2025-03-17T22:02:41"/>
    <x v="2"/>
  </r>
  <r>
    <x v="138"/>
    <x v="1"/>
    <n v="0"/>
    <x v="305"/>
    <x v="160"/>
    <x v="1"/>
    <x v="1"/>
    <n v="1"/>
    <n v="1"/>
    <n v="3"/>
    <s v="N/A"/>
    <n v="1"/>
    <n v="-3"/>
    <s v="NaN"/>
    <s v="NaN"/>
    <n v="1.5"/>
    <s v="NaN"/>
    <s v="NaN"/>
    <s v="NaN"/>
    <s v="NaN"/>
    <s v="NaN"/>
    <s v="Scale-up"/>
    <s v="NaN"/>
    <s v="NaN"/>
    <n v="0.75"/>
    <s v="NaN"/>
    <d v="2025-03-17T22:02:41"/>
    <x v="2"/>
  </r>
  <r>
    <x v="139"/>
    <x v="0"/>
    <n v="325"/>
    <x v="306"/>
    <x v="161"/>
    <x v="158"/>
    <x v="154"/>
    <n v="79"/>
    <n v="324"/>
    <n v="0"/>
    <n v="403"/>
    <n v="393"/>
    <n v="10"/>
    <n v="0.38500000000000001"/>
    <n v="2.1920000000000002"/>
    <n v="0"/>
    <n v="2.5019999999999998"/>
    <n v="0.97099999999999997"/>
    <n v="0.14899999999999999"/>
    <n v="1"/>
    <n v="3.9969999999999999"/>
    <s v="Start-up"/>
    <n v="0.85499999999999998"/>
    <n v="0.53300000000000003"/>
    <n v="0"/>
    <n v="0.53800000000000003"/>
    <d v="2025-03-16T23:43:01"/>
    <x v="0"/>
  </r>
  <r>
    <x v="139"/>
    <x v="1"/>
    <n v="97"/>
    <x v="307"/>
    <x v="161"/>
    <x v="1"/>
    <x v="1"/>
    <n v="3"/>
    <n v="10"/>
    <n v="1"/>
    <s v="N/A"/>
    <n v="13"/>
    <n v="1"/>
    <n v="2.4E-2"/>
    <n v="0.879"/>
    <n v="0"/>
    <n v="0.112"/>
    <n v="0.124"/>
    <n v="2.7E-2"/>
    <n v="1"/>
    <n v="89.286000000000001"/>
    <s v="Scale-up"/>
    <n v="0.75"/>
    <n v="0.88500000000000001"/>
    <n v="0"/>
    <n v="0.82699999999999996"/>
    <d v="2025-03-16T23:43:02"/>
    <x v="0"/>
  </r>
  <r>
    <x v="140"/>
    <x v="0"/>
    <n v="157"/>
    <x v="308"/>
    <x v="162"/>
    <x v="159"/>
    <x v="155"/>
    <n v="169"/>
    <n v="9"/>
    <n v="0"/>
    <n v="178"/>
    <n v="161"/>
    <n v="17"/>
    <n v="1.06"/>
    <n v="5.3999999999999999E-2"/>
    <n v="0"/>
    <n v="1.0289999999999999"/>
    <n v="0.92400000000000004"/>
    <n v="0.95199999999999996"/>
    <n v="1"/>
    <n v="16.521000000000001"/>
    <s v="Start-up"/>
    <n v="0.85299999999999998"/>
    <n v="0.76500000000000001"/>
    <n v="0"/>
    <n v="0.93400000000000005"/>
    <d v="2025-03-16T23:43:08"/>
    <x v="0"/>
  </r>
  <r>
    <x v="140"/>
    <x v="1"/>
    <n v="99"/>
    <x v="309"/>
    <x v="162"/>
    <x v="1"/>
    <x v="1"/>
    <n v="59"/>
    <n v="6"/>
    <n v="1"/>
    <s v="N/A"/>
    <n v="99"/>
    <n v="-35"/>
    <n v="0.46899999999999997"/>
    <n v="3.6999999999999998E-2"/>
    <n v="0"/>
    <n v="0.76900000000000002"/>
    <n v="1.52"/>
    <n v="0.92700000000000005"/>
    <n v="1"/>
    <n v="22.106999999999999"/>
    <s v="Plan-up"/>
    <n v="0.91200000000000003"/>
    <n v="0.83099999999999996"/>
    <n v="0"/>
    <n v="0.91900000000000004"/>
    <d v="2025-03-16T23:43:08"/>
    <x v="0"/>
  </r>
  <r>
    <x v="141"/>
    <x v="0"/>
    <n v="2492"/>
    <x v="310"/>
    <x v="163"/>
    <x v="160"/>
    <x v="156"/>
    <n v="139"/>
    <n v="456"/>
    <n v="33"/>
    <n v="562"/>
    <n v="279"/>
    <n v="283"/>
    <n v="7.2999999999999995E-2"/>
    <n v="0.29299999999999998"/>
    <n v="2.1000000000000001E-2"/>
    <n v="0.17899999999999999"/>
    <n v="0.51900000000000002"/>
    <n v="0.19900000000000001"/>
    <n v="0.94299999999999995"/>
    <n v="1581.0060000000001"/>
    <s v="Scale-up"/>
    <n v="0.93300000000000005"/>
    <n v="0.91700000000000004"/>
    <n v="0.90700000000000003"/>
    <n v="0.86799999999999999"/>
    <d v="2025-03-18T00:53:15"/>
    <x v="3"/>
  </r>
  <r>
    <x v="141"/>
    <x v="1"/>
    <n v="52"/>
    <x v="311"/>
    <x v="163"/>
    <x v="1"/>
    <x v="1"/>
    <n v="1"/>
    <n v="1"/>
    <n v="1"/>
    <s v="N/A"/>
    <n v="1"/>
    <n v="0"/>
    <s v="NaN"/>
    <s v="NaN"/>
    <s v="NaN"/>
    <s v="NaN"/>
    <s v="NaN"/>
    <s v="NaN"/>
    <s v="NaN"/>
    <s v="NaN"/>
    <s v="Scale-up"/>
    <s v="NaN"/>
    <s v="NaN"/>
    <s v="NaN"/>
    <s v="NaN"/>
    <d v="2025-03-18T00:53:15"/>
    <x v="3"/>
  </r>
  <r>
    <x v="142"/>
    <x v="0"/>
    <n v="3956"/>
    <x v="312"/>
    <x v="164"/>
    <x v="89"/>
    <x v="88"/>
    <n v="28"/>
    <n v="13"/>
    <n v="4"/>
    <n v="37"/>
    <n v="17"/>
    <n v="20"/>
    <n v="7.0000000000000001E-3"/>
    <n v="5.0000000000000001E-3"/>
    <n v="2E-3"/>
    <n v="6.0000000000000001E-3"/>
    <n v="0.6"/>
    <n v="0.58299999999999996"/>
    <n v="0.83299999999999996"/>
    <n v="3333.3330000000001"/>
    <s v="Scale-up"/>
    <n v="0.80200000000000005"/>
    <n v="0.93"/>
    <n v="0.60499999999999998"/>
    <n v="0.85299999999999998"/>
    <d v="2025-03-17T19:54:35"/>
    <x v="4"/>
  </r>
  <r>
    <x v="142"/>
    <x v="1"/>
    <n v="0"/>
    <x v="313"/>
    <x v="164"/>
    <x v="1"/>
    <x v="1"/>
    <n v="1"/>
    <n v="1"/>
    <n v="1"/>
    <s v="N/A"/>
    <n v="1"/>
    <n v="0"/>
    <s v="NaN"/>
    <s v="NaN"/>
    <s v="NaN"/>
    <s v="NaN"/>
    <s v="NaN"/>
    <s v="NaN"/>
    <s v="NaN"/>
    <s v="NaN"/>
    <s v="Scale-up"/>
    <s v="NaN"/>
    <s v="NaN"/>
    <s v="NaN"/>
    <s v="NaN"/>
    <d v="2025-03-17T19:54:35"/>
    <x v="4"/>
  </r>
  <r>
    <x v="143"/>
    <x v="0"/>
    <n v="3597"/>
    <x v="314"/>
    <x v="165"/>
    <x v="161"/>
    <x v="157"/>
    <n v="4942"/>
    <n v="2943"/>
    <n v="2140"/>
    <n v="5745"/>
    <n v="3519"/>
    <n v="2226"/>
    <n v="1.522"/>
    <n v="0.94199999999999995"/>
    <n v="0.78900000000000003"/>
    <n v="1.139"/>
    <n v="0.68"/>
    <n v="0.61799999999999999"/>
    <n v="0.68"/>
    <n v="1954.346"/>
    <s v="Scale-up"/>
    <n v="0.98799999999999999"/>
    <n v="0.95"/>
    <n v="0.95499999999999996"/>
    <n v="0.96299999999999997"/>
    <d v="2025-03-17T21:14:14"/>
    <x v="5"/>
  </r>
  <r>
    <x v="143"/>
    <x v="1"/>
    <n v="99"/>
    <x v="315"/>
    <x v="165"/>
    <x v="1"/>
    <x v="1"/>
    <n v="70"/>
    <n v="34"/>
    <n v="13"/>
    <s v="N/A"/>
    <n v="38"/>
    <n v="52"/>
    <n v="0.7"/>
    <n v="0.378"/>
    <n v="0.11899999999999999"/>
    <n v="0.41299999999999998"/>
    <n v="0.43099999999999999"/>
    <n v="0.64900000000000002"/>
    <n v="0.89"/>
    <n v="5389.8310000000001"/>
    <s v="Scale-up"/>
    <n v="0.93899999999999995"/>
    <n v="0.95"/>
    <n v="0.92800000000000005"/>
    <n v="0.93899999999999995"/>
    <d v="2025-03-17T21:14:16"/>
    <x v="5"/>
  </r>
  <r>
    <x v="144"/>
    <x v="0"/>
    <n v="4765"/>
    <x v="316"/>
    <x v="166"/>
    <x v="43"/>
    <x v="43"/>
    <n v="16"/>
    <n v="28"/>
    <n v="5"/>
    <n v="39"/>
    <n v="27"/>
    <n v="12"/>
    <n v="7.0000000000000001E-3"/>
    <n v="6.0000000000000001E-3"/>
    <n v="1E-3"/>
    <n v="7.0000000000000001E-3"/>
    <n v="0.58299999999999996"/>
    <n v="0.53800000000000003"/>
    <n v="0.92300000000000004"/>
    <n v="1714.2860000000001"/>
    <s v="Scale-up"/>
    <n v="0.84799999999999998"/>
    <n v="0.8"/>
    <n v="0.84099999999999997"/>
    <n v="0.78200000000000003"/>
    <d v="2025-03-18T00:53:07"/>
    <x v="3"/>
  </r>
  <r>
    <x v="144"/>
    <x v="1"/>
    <n v="1"/>
    <x v="317"/>
    <x v="166"/>
    <x v="1"/>
    <x v="1"/>
    <n v="1"/>
    <n v="1"/>
    <n v="1"/>
    <s v="N/A"/>
    <n v="1"/>
    <n v="-1"/>
    <s v="NaN"/>
    <s v="NaN"/>
    <s v="NaN"/>
    <s v="NaN"/>
    <s v="NaN"/>
    <s v="NaN"/>
    <s v="NaN"/>
    <s v="NaN"/>
    <s v="Scale-up"/>
    <s v="NaN"/>
    <s v="NaN"/>
    <s v="NaN"/>
    <s v="NaN"/>
    <d v="2025-03-18T00:53:07"/>
    <x v="3"/>
  </r>
  <r>
    <x v="145"/>
    <x v="0"/>
    <n v="306"/>
    <x v="318"/>
    <x v="167"/>
    <x v="162"/>
    <x v="158"/>
    <n v="779"/>
    <n v="1"/>
    <n v="0"/>
    <n v="780"/>
    <n v="754"/>
    <n v="26"/>
    <n v="3.2229999999999999"/>
    <n v="0"/>
    <n v="0"/>
    <n v="3.0990000000000002"/>
    <n v="0.96199999999999997"/>
    <n v="1"/>
    <n v="1"/>
    <n v="8.39"/>
    <s v="Start-up"/>
    <n v="0.96"/>
    <n v="0"/>
    <n v="0"/>
    <n v="0.82699999999999996"/>
    <d v="2025-03-16T23:43:14"/>
    <x v="0"/>
  </r>
  <r>
    <x v="145"/>
    <x v="1"/>
    <n v="98"/>
    <x v="319"/>
    <x v="167"/>
    <x v="1"/>
    <x v="1"/>
    <n v="300"/>
    <n v="1"/>
    <n v="1"/>
    <s v="N/A"/>
    <n v="455"/>
    <n v="-156"/>
    <n v="3.0089999999999999"/>
    <s v="NaN"/>
    <n v="0"/>
    <n v="5.1319999999999997"/>
    <s v="NaN"/>
    <s v="NaN"/>
    <s v="NaN"/>
    <s v="NaN"/>
    <s v="Start-up"/>
    <n v="0.95699999999999996"/>
    <s v="NaN"/>
    <n v="0"/>
    <n v="0.77900000000000003"/>
    <d v="2025-03-16T23:43:14"/>
    <x v="0"/>
  </r>
  <r>
    <x v="146"/>
    <x v="1"/>
    <n v="85"/>
    <x v="320"/>
    <x v="168"/>
    <x v="1"/>
    <x v="1"/>
    <n v="29"/>
    <n v="7"/>
    <n v="22"/>
    <s v="N/A"/>
    <n v="19"/>
    <n v="-6"/>
    <n v="0.35699999999999998"/>
    <n v="6.8000000000000005E-2"/>
    <n v="0.41399999999999998"/>
    <n v="0.20399999999999999"/>
    <n v="18.545000000000002"/>
    <n v="0.84"/>
    <n v="2.5999999999999999E-2"/>
    <n v="348.03899999999999"/>
    <s v="Catch-up"/>
    <n v="0.94199999999999995"/>
    <n v="0.97499999999999998"/>
    <n v="0.57899999999999996"/>
    <n v="0.94199999999999995"/>
    <d v="2025-02-25T14:36:42"/>
    <x v="1"/>
  </r>
  <r>
    <x v="146"/>
    <x v="0"/>
    <n v="1994"/>
    <x v="321"/>
    <x v="168"/>
    <x v="163"/>
    <x v="159"/>
    <n v="348"/>
    <n v="38"/>
    <n v="88"/>
    <n v="298"/>
    <n v="227"/>
    <n v="71"/>
    <n v="0.189"/>
    <n v="2.7E-2"/>
    <n v="8.8999999999999996E-2"/>
    <n v="0.13800000000000001"/>
    <n v="1.087"/>
    <n v="0.875"/>
    <n v="0.58799999999999997"/>
    <n v="514.49300000000005"/>
    <s v="Catch-up"/>
    <n v="0.95899999999999996"/>
    <n v="0.63500000000000001"/>
    <n v="0.94899999999999995"/>
    <n v="0.96199999999999997"/>
    <d v="2025-02-25T14:36:40"/>
    <x v="1"/>
  </r>
  <r>
    <x v="146"/>
    <x v="0"/>
    <n v="1256"/>
    <x v="322"/>
    <x v="169"/>
    <x v="164"/>
    <x v="160"/>
    <n v="142"/>
    <n v="2"/>
    <n v="0"/>
    <n v="144"/>
    <n v="70"/>
    <n v="74"/>
    <n v="0.152"/>
    <n v="0.5"/>
    <n v="0"/>
    <n v="0.10299999999999999"/>
    <n v="0.158"/>
    <n v="0.23300000000000001"/>
    <n v="1"/>
    <n v="718.447"/>
    <s v="Scale-up"/>
    <n v="0.83099999999999996"/>
    <n v="1"/>
    <n v="0"/>
    <n v="0.84399999999999997"/>
    <d v="2025-03-17T22:02:35"/>
    <x v="2"/>
  </r>
  <r>
    <x v="146"/>
    <x v="1"/>
    <n v="98"/>
    <x v="323"/>
    <x v="169"/>
    <x v="1"/>
    <x v="1"/>
    <n v="18"/>
    <n v="1"/>
    <n v="1"/>
    <s v="N/A"/>
    <n v="19"/>
    <n v="0"/>
    <n v="0.128"/>
    <s v="NaN"/>
    <n v="0"/>
    <n v="0.184"/>
    <s v="NaN"/>
    <s v="NaN"/>
    <s v="NaN"/>
    <s v="NaN"/>
    <s v="Scale-up"/>
    <n v="0.92700000000000005"/>
    <s v="NaN"/>
    <n v="0"/>
    <n v="0.96299999999999997"/>
    <d v="2025-03-17T22:02:35"/>
    <x v="2"/>
  </r>
  <r>
    <x v="147"/>
    <x v="0"/>
    <n v="3926"/>
    <x v="324"/>
    <x v="170"/>
    <x v="165"/>
    <x v="161"/>
    <n v="278"/>
    <n v="453"/>
    <n v="173"/>
    <n v="558"/>
    <n v="543"/>
    <n v="15"/>
    <n v="9.2999999999999999E-2"/>
    <n v="0.16400000000000001"/>
    <n v="3.9E-2"/>
    <n v="0.16300000000000001"/>
    <n v="0.748"/>
    <n v="0.36199999999999999"/>
    <n v="0.84799999999999998"/>
    <n v="92.025000000000006"/>
    <s v="Scale-up"/>
    <n v="0.79300000000000004"/>
    <n v="0.80900000000000005"/>
    <n v="0.89"/>
    <n v="0.82699999999999996"/>
    <d v="2025-03-18T00:52:59"/>
    <x v="3"/>
  </r>
  <r>
    <x v="147"/>
    <x v="1"/>
    <n v="79"/>
    <x v="325"/>
    <x v="170"/>
    <x v="1"/>
    <x v="1"/>
    <n v="1"/>
    <n v="3"/>
    <n v="1"/>
    <s v="N/A"/>
    <n v="1"/>
    <n v="2"/>
    <s v="NaN"/>
    <n v="1.9E-2"/>
    <s v="NaN"/>
    <s v="NaN"/>
    <s v="NaN"/>
    <s v="NaN"/>
    <s v="NaN"/>
    <s v="NaN"/>
    <s v="Scale-up"/>
    <s v="NaN"/>
    <n v="0.77800000000000002"/>
    <s v="NaN"/>
    <s v="NaN"/>
    <d v="2025-03-18T00:52:59"/>
    <x v="3"/>
  </r>
  <r>
    <x v="148"/>
    <x v="0"/>
    <n v="4213"/>
    <x v="326"/>
    <x v="171"/>
    <x v="166"/>
    <x v="162"/>
    <n v="56"/>
    <n v="123"/>
    <n v="24"/>
    <n v="155"/>
    <n v="148"/>
    <n v="7"/>
    <n v="1.2E-2"/>
    <n v="2.7E-2"/>
    <n v="8.0000000000000002E-3"/>
    <n v="3.2000000000000001E-2"/>
    <n v="1.032"/>
    <n v="0.308"/>
    <n v="0.79500000000000004"/>
    <n v="218.75"/>
    <s v="Catch-up"/>
    <n v="0.85099999999999998"/>
    <n v="0.84599999999999997"/>
    <n v="0.77900000000000003"/>
    <n v="0.85"/>
    <d v="2025-03-18T00:52:52"/>
    <x v="3"/>
  </r>
  <r>
    <x v="148"/>
    <x v="1"/>
    <n v="0"/>
    <x v="327"/>
    <x v="171"/>
    <x v="1"/>
    <x v="1"/>
    <n v="1"/>
    <n v="1"/>
    <n v="1"/>
    <s v="N/A"/>
    <n v="1"/>
    <n v="0"/>
    <s v="NaN"/>
    <s v="NaN"/>
    <s v="NaN"/>
    <s v="NaN"/>
    <s v="NaN"/>
    <s v="NaN"/>
    <s v="NaN"/>
    <s v="NaN"/>
    <s v="Catch-up"/>
    <s v="NaN"/>
    <s v="NaN"/>
    <s v="NaN"/>
    <s v="NaN"/>
    <d v="2025-03-18T00:52:52"/>
    <x v="3"/>
  </r>
  <r>
    <x v="149"/>
    <x v="0"/>
    <n v="5214"/>
    <x v="328"/>
    <x v="172"/>
    <x v="167"/>
    <x v="163"/>
    <n v="59"/>
    <n v="108"/>
    <n v="21"/>
    <n v="146"/>
    <n v="109"/>
    <n v="37"/>
    <n v="1.7000000000000001E-2"/>
    <n v="2.1999999999999999E-2"/>
    <n v="6.0000000000000001E-3"/>
    <n v="2.7E-2"/>
    <n v="0.81799999999999995"/>
    <n v="0.436"/>
    <n v="0.84599999999999997"/>
    <n v="1370.37"/>
    <s v="Scale-up"/>
    <n v="0.78600000000000003"/>
    <n v="0.79300000000000004"/>
    <n v="0.89200000000000002"/>
    <n v="0.81"/>
    <d v="2025-03-17T20:09:26"/>
    <x v="10"/>
  </r>
  <r>
    <x v="149"/>
    <x v="1"/>
    <n v="0"/>
    <x v="329"/>
    <x v="172"/>
    <x v="1"/>
    <x v="1"/>
    <n v="1"/>
    <n v="1"/>
    <n v="1"/>
    <s v="N/A"/>
    <n v="1"/>
    <n v="0"/>
    <s v="NaN"/>
    <s v="NaN"/>
    <s v="NaN"/>
    <s v="NaN"/>
    <s v="NaN"/>
    <s v="NaN"/>
    <s v="NaN"/>
    <s v="NaN"/>
    <s v="Scale-up"/>
    <s v="NaN"/>
    <s v="NaN"/>
    <s v="NaN"/>
    <s v="NaN"/>
    <d v="2025-03-17T20:09:26"/>
    <x v="10"/>
  </r>
  <r>
    <x v="150"/>
    <x v="0"/>
    <n v="3836"/>
    <x v="330"/>
    <x v="173"/>
    <x v="168"/>
    <x v="164"/>
    <n v="1866"/>
    <n v="323"/>
    <n v="40"/>
    <n v="2149"/>
    <n v="2028"/>
    <n v="121"/>
    <n v="1.0640000000000001"/>
    <n v="0.114"/>
    <n v="4.9000000000000002E-2"/>
    <n v="0.97099999999999997"/>
    <n v="0.86"/>
    <n v="0.90300000000000002"/>
    <n v="0.95799999999999996"/>
    <n v="124.614"/>
    <s v="Scale-up"/>
    <n v="0.90100000000000002"/>
    <n v="0.96499999999999997"/>
    <n v="0.81799999999999995"/>
    <n v="0.90100000000000002"/>
    <d v="2025-02-25T14:36:48"/>
    <x v="1"/>
  </r>
  <r>
    <x v="150"/>
    <x v="0"/>
    <n v="2812"/>
    <x v="330"/>
    <x v="174"/>
    <x v="169"/>
    <x v="165"/>
    <n v="1811"/>
    <n v="312"/>
    <n v="2"/>
    <n v="2121"/>
    <n v="1966"/>
    <n v="155"/>
    <n v="1.105"/>
    <n v="0.13300000000000001"/>
    <n v="0"/>
    <n v="1.0409999999999999"/>
    <n v="0.84099999999999997"/>
    <n v="0.89300000000000002"/>
    <n v="1"/>
    <n v="148.89500000000001"/>
    <s v="Scale-up"/>
    <n v="0.90900000000000003"/>
    <n v="0.98599999999999999"/>
    <n v="0"/>
    <n v="0.90800000000000003"/>
    <d v="2025-03-17T22:02:29"/>
    <x v="2"/>
  </r>
  <r>
    <x v="150"/>
    <x v="1"/>
    <n v="99"/>
    <x v="331"/>
    <x v="174"/>
    <x v="1"/>
    <x v="1"/>
    <n v="73"/>
    <n v="7"/>
    <n v="1"/>
    <s v="N/A"/>
    <n v="95"/>
    <n v="-16"/>
    <n v="0.82499999999999996"/>
    <n v="6.7000000000000004E-2"/>
    <s v="NaN"/>
    <n v="1.0720000000000001"/>
    <s v="NaN"/>
    <s v="NaN"/>
    <s v="NaN"/>
    <s v="NaN"/>
    <s v="Scale-up"/>
    <n v="0.98299999999999998"/>
    <n v="0.86299999999999999"/>
    <s v="NaN"/>
    <n v="0.96399999999999997"/>
    <d v="2025-03-17T22:02:29"/>
    <x v="2"/>
  </r>
  <r>
    <x v="151"/>
    <x v="0"/>
    <n v="5571"/>
    <x v="332"/>
    <x v="175"/>
    <x v="170"/>
    <x v="166"/>
    <n v="195"/>
    <n v="240"/>
    <n v="45"/>
    <n v="390"/>
    <n v="365"/>
    <n v="25"/>
    <n v="3.5999999999999997E-2"/>
    <n v="4.5999999999999999E-2"/>
    <n v="0.01"/>
    <n v="6.8000000000000005E-2"/>
    <n v="0.94399999999999995"/>
    <n v="0.439"/>
    <n v="0.878"/>
    <n v="367.64699999999999"/>
    <s v="Scale-up"/>
    <n v="0.93200000000000005"/>
    <n v="0.9"/>
    <n v="0.97799999999999998"/>
    <n v="0.90500000000000003"/>
    <d v="2025-02-25T14:36:55"/>
    <x v="1"/>
  </r>
  <r>
    <x v="151"/>
    <x v="0"/>
    <n v="4523"/>
    <x v="333"/>
    <x v="176"/>
    <x v="171"/>
    <x v="167"/>
    <n v="183"/>
    <n v="229"/>
    <n v="4"/>
    <n v="408"/>
    <n v="386"/>
    <n v="22"/>
    <n v="3.9E-2"/>
    <n v="5.1999999999999998E-2"/>
    <n v="1E-3"/>
    <n v="8.3000000000000004E-2"/>
    <n v="0.92200000000000004"/>
    <n v="0.42899999999999999"/>
    <n v="0.98899999999999999"/>
    <n v="265.06"/>
    <s v="Scale-up"/>
    <n v="0.93799999999999994"/>
    <n v="0.92600000000000005"/>
    <n v="1"/>
    <n v="0.93899999999999995"/>
    <d v="2025-03-17T22:02:23"/>
    <x v="2"/>
  </r>
  <r>
    <x v="151"/>
    <x v="1"/>
    <n v="93"/>
    <x v="334"/>
    <x v="176"/>
    <x v="1"/>
    <x v="1"/>
    <n v="3"/>
    <n v="1"/>
    <n v="1"/>
    <s v="N/A"/>
    <n v="3"/>
    <n v="-1"/>
    <n v="3.5999999999999997E-2"/>
    <s v="NaN"/>
    <s v="NaN"/>
    <n v="0.02"/>
    <s v="NaN"/>
    <s v="NaN"/>
    <s v="NaN"/>
    <s v="NaN"/>
    <s v="Scale-up"/>
    <n v="0.89300000000000002"/>
    <s v="NaN"/>
    <s v="NaN"/>
    <n v="0.83"/>
    <d v="2025-03-17T22:02:23"/>
    <x v="2"/>
  </r>
  <r>
    <x v="152"/>
    <x v="0"/>
    <n v="578"/>
    <x v="335"/>
    <x v="177"/>
    <x v="172"/>
    <x v="168"/>
    <n v="441"/>
    <n v="11"/>
    <n v="0"/>
    <n v="452"/>
    <n v="433"/>
    <n v="19"/>
    <n v="1.498"/>
    <n v="5.2999999999999999E-2"/>
    <n v="0"/>
    <n v="1.304"/>
    <n v="0.84099999999999997"/>
    <n v="0.96599999999999997"/>
    <n v="1"/>
    <n v="14.571"/>
    <s v="Start-up"/>
    <n v="0.84"/>
    <n v="0.91500000000000004"/>
    <n v="0"/>
    <n v="0.77400000000000002"/>
    <d v="2025-03-16T23:43:19"/>
    <x v="0"/>
  </r>
  <r>
    <x v="152"/>
    <x v="1"/>
    <n v="0"/>
    <x v="336"/>
    <x v="177"/>
    <x v="1"/>
    <x v="1"/>
    <n v="1"/>
    <n v="1"/>
    <n v="1"/>
    <s v="N/A"/>
    <n v="3"/>
    <n v="-2"/>
    <s v="NaN"/>
    <s v="NaN"/>
    <n v="0"/>
    <s v="NaN"/>
    <s v="NaN"/>
    <s v="NaN"/>
    <s v="NaN"/>
    <s v="NaN"/>
    <s v="Start-up"/>
    <s v="NaN"/>
    <s v="NaN"/>
    <n v="0"/>
    <s v="NaN"/>
    <d v="2025-03-16T23:43:19"/>
    <x v="0"/>
  </r>
  <r>
    <x v="153"/>
    <x v="0"/>
    <n v="1083"/>
    <x v="337"/>
    <x v="178"/>
    <x v="173"/>
    <x v="169"/>
    <n v="759"/>
    <n v="71"/>
    <n v="0"/>
    <n v="830"/>
    <n v="689"/>
    <n v="141"/>
    <n v="1.762"/>
    <n v="0.129"/>
    <n v="0"/>
    <n v="1.712"/>
    <n v="0.90500000000000003"/>
    <n v="0.93200000000000005"/>
    <n v="1"/>
    <n v="82.36"/>
    <s v="Scale-up"/>
    <n v="0.93600000000000005"/>
    <n v="0.95699999999999996"/>
    <n v="0"/>
    <n v="0.88800000000000001"/>
    <d v="2025-03-16T23:43:24"/>
    <x v="0"/>
  </r>
  <r>
    <x v="153"/>
    <x v="1"/>
    <n v="0"/>
    <x v="338"/>
    <x v="178"/>
    <x v="1"/>
    <x v="1"/>
    <n v="1"/>
    <n v="1"/>
    <n v="1"/>
    <s v="N/A"/>
    <n v="1"/>
    <n v="0"/>
    <s v="NaN"/>
    <s v="NaN"/>
    <n v="0"/>
    <s v="NaN"/>
    <s v="NaN"/>
    <s v="NaN"/>
    <s v="NaN"/>
    <s v="NaN"/>
    <s v="Scale-up"/>
    <s v="NaN"/>
    <s v="NaN"/>
    <n v="0"/>
    <s v="NaN"/>
    <d v="2025-03-16T23:43:24"/>
    <x v="0"/>
  </r>
  <r>
    <x v="154"/>
    <x v="0"/>
    <n v="1070"/>
    <x v="339"/>
    <x v="179"/>
    <x v="174"/>
    <x v="170"/>
    <n v="219"/>
    <n v="31"/>
    <n v="0"/>
    <n v="250"/>
    <n v="239"/>
    <n v="11"/>
    <n v="0.433"/>
    <n v="0.05"/>
    <n v="0"/>
    <n v="0.496"/>
    <n v="1.0269999999999999"/>
    <n v="0.89600000000000002"/>
    <n v="1"/>
    <n v="22.177"/>
    <s v="Plan-up"/>
    <n v="0.255"/>
    <n v="0.46700000000000003"/>
    <n v="0"/>
    <n v="0.29899999999999999"/>
    <d v="2025-03-16T23:43:29"/>
    <x v="0"/>
  </r>
  <r>
    <x v="154"/>
    <x v="1"/>
    <n v="0"/>
    <x v="340"/>
    <x v="179"/>
    <x v="1"/>
    <x v="1"/>
    <n v="1"/>
    <n v="1"/>
    <n v="1"/>
    <s v="N/A"/>
    <n v="1"/>
    <n v="0"/>
    <s v="NaN"/>
    <s v="NaN"/>
    <n v="0"/>
    <s v="NaN"/>
    <s v="NaN"/>
    <s v="NaN"/>
    <s v="NaN"/>
    <s v="NaN"/>
    <s v="Plan-up"/>
    <s v="NaN"/>
    <s v="NaN"/>
    <n v="0"/>
    <s v="NaN"/>
    <d v="2025-03-16T23:43:29"/>
    <x v="0"/>
  </r>
  <r>
    <x v="155"/>
    <x v="0"/>
    <n v="1930"/>
    <x v="341"/>
    <x v="180"/>
    <x v="175"/>
    <x v="171"/>
    <n v="77"/>
    <n v="62"/>
    <n v="19"/>
    <n v="120"/>
    <n v="95"/>
    <n v="25"/>
    <n v="3.2000000000000001E-2"/>
    <n v="2.5000000000000001E-2"/>
    <n v="8.0000000000000002E-3"/>
    <n v="3.5999999999999997E-2"/>
    <n v="0.73499999999999999"/>
    <n v="0.56100000000000005"/>
    <n v="0.86"/>
    <n v="694.44399999999996"/>
    <s v="Scale-up"/>
    <n v="0.497"/>
    <n v="0.26100000000000001"/>
    <n v="0.81599999999999995"/>
    <n v="0.46200000000000002"/>
    <d v="2025-03-17T19:54:30"/>
    <x v="4"/>
  </r>
  <r>
    <x v="155"/>
    <x v="1"/>
    <n v="0"/>
    <x v="342"/>
    <x v="180"/>
    <x v="1"/>
    <x v="1"/>
    <n v="1"/>
    <n v="1"/>
    <n v="1"/>
    <s v="N/A"/>
    <n v="1"/>
    <n v="0"/>
    <s v="NaN"/>
    <s v="NaN"/>
    <s v="NaN"/>
    <s v="NaN"/>
    <s v="NaN"/>
    <s v="NaN"/>
    <s v="NaN"/>
    <s v="NaN"/>
    <s v="Scale-up"/>
    <s v="NaN"/>
    <s v="NaN"/>
    <s v="NaN"/>
    <s v="NaN"/>
    <d v="2025-03-17T19:54:30"/>
    <x v="4"/>
  </r>
  <r>
    <x v="156"/>
    <x v="0"/>
    <n v="3722"/>
    <x v="343"/>
    <x v="181"/>
    <x v="176"/>
    <x v="172"/>
    <n v="97"/>
    <n v="178"/>
    <n v="52"/>
    <n v="223"/>
    <n v="128"/>
    <n v="95"/>
    <n v="4.1000000000000002E-2"/>
    <n v="6.6000000000000003E-2"/>
    <n v="1.9E-2"/>
    <n v="5.5E-2"/>
    <n v="0.625"/>
    <n v="0.38300000000000001"/>
    <n v="0.82199999999999995"/>
    <n v="1727.2729999999999"/>
    <s v="Scale-up"/>
    <n v="0.624"/>
    <n v="0.82399999999999995"/>
    <n v="0.77300000000000002"/>
    <n v="0.72899999999999998"/>
    <d v="2025-03-18T00:52:44"/>
    <x v="3"/>
  </r>
  <r>
    <x v="156"/>
    <x v="1"/>
    <n v="0"/>
    <x v="344"/>
    <x v="181"/>
    <x v="1"/>
    <x v="1"/>
    <n v="1"/>
    <n v="1"/>
    <n v="1"/>
    <s v="N/A"/>
    <n v="1"/>
    <n v="0"/>
    <s v="NaN"/>
    <s v="NaN"/>
    <s v="NaN"/>
    <s v="NaN"/>
    <s v="NaN"/>
    <s v="NaN"/>
    <s v="NaN"/>
    <s v="NaN"/>
    <s v="Scale-up"/>
    <s v="NaN"/>
    <s v="NaN"/>
    <s v="NaN"/>
    <s v="NaN"/>
    <d v="2025-03-18T00:52:44"/>
    <x v="3"/>
  </r>
  <r>
    <x v="157"/>
    <x v="0"/>
    <n v="2757"/>
    <x v="345"/>
    <x v="182"/>
    <x v="177"/>
    <x v="173"/>
    <n v="1557"/>
    <n v="3164"/>
    <n v="444"/>
    <n v="4277"/>
    <n v="2960"/>
    <n v="1317"/>
    <n v="0.60099999999999998"/>
    <n v="1.103"/>
    <n v="0.182"/>
    <n v="1.0589999999999999"/>
    <n v="0.69599999999999995"/>
    <n v="0.35299999999999998"/>
    <n v="0.89300000000000002"/>
    <n v="1243.626"/>
    <s v="Scale-up"/>
    <n v="0.95499999999999996"/>
    <n v="0.998"/>
    <n v="0.96799999999999997"/>
    <n v="0.99099999999999999"/>
    <d v="2025-03-18T00:52:36"/>
    <x v="3"/>
  </r>
  <r>
    <x v="157"/>
    <x v="1"/>
    <n v="100"/>
    <x v="346"/>
    <x v="182"/>
    <x v="1"/>
    <x v="1"/>
    <n v="71"/>
    <n v="96"/>
    <n v="21"/>
    <s v="N/A"/>
    <n v="98"/>
    <n v="49"/>
    <n v="0.622"/>
    <n v="0.92100000000000004"/>
    <n v="0.19"/>
    <n v="0.61499999999999999"/>
    <n v="0.45500000000000002"/>
    <n v="0.40300000000000002"/>
    <n v="0.877"/>
    <n v="2141.4630000000002"/>
    <s v="Scale-up"/>
    <n v="0.94799999999999995"/>
    <n v="0.98599999999999999"/>
    <n v="0.92200000000000004"/>
    <n v="0.81799999999999995"/>
    <d v="2025-03-18T00:52:37"/>
    <x v="3"/>
  </r>
  <r>
    <x v="158"/>
    <x v="0"/>
    <n v="5376"/>
    <x v="347"/>
    <x v="183"/>
    <x v="178"/>
    <x v="174"/>
    <n v="11088"/>
    <n v="5694"/>
    <n v="2137"/>
    <n v="14645"/>
    <n v="14003"/>
    <n v="642"/>
    <n v="2.1019999999999999"/>
    <n v="1.1319999999999999"/>
    <n v="0.45100000000000001"/>
    <n v="2.6949999999999998"/>
    <n v="0.96799999999999997"/>
    <n v="0.65"/>
    <n v="0.86099999999999999"/>
    <n v="238.21899999999999"/>
    <s v="Scale-up"/>
    <n v="0.997"/>
    <n v="0.999"/>
    <n v="0.995"/>
    <n v="0.998"/>
    <d v="2025-03-18T00:52:26"/>
    <x v="3"/>
  </r>
  <r>
    <x v="158"/>
    <x v="1"/>
    <n v="100"/>
    <x v="348"/>
    <x v="183"/>
    <x v="1"/>
    <x v="1"/>
    <n v="312"/>
    <n v="104"/>
    <n v="34"/>
    <s v="N/A"/>
    <n v="324"/>
    <n v="59"/>
    <n v="2.9870000000000001"/>
    <n v="0.98099999999999998"/>
    <n v="0.38400000000000001"/>
    <n v="3.1429999999999998"/>
    <n v="0.877"/>
    <n v="0.753"/>
    <n v="0.90300000000000002"/>
    <n v="204.26300000000001"/>
    <s v="Scale-up"/>
    <n v="0.98699999999999999"/>
    <n v="0.995"/>
    <n v="0.96499999999999997"/>
    <n v="0.996"/>
    <d v="2025-03-18T00:52:27"/>
    <x v="3"/>
  </r>
  <r>
    <x v="159"/>
    <x v="0"/>
    <n v="3284"/>
    <x v="349"/>
    <x v="184"/>
    <x v="179"/>
    <x v="175"/>
    <n v="168"/>
    <n v="77"/>
    <n v="0"/>
    <n v="245"/>
    <n v="216"/>
    <n v="29"/>
    <n v="0.124"/>
    <n v="2.7E-2"/>
    <n v="0"/>
    <n v="0.17"/>
    <n v="1.1259999999999999"/>
    <n v="0.82099999999999995"/>
    <n v="1"/>
    <n v="170.58799999999999"/>
    <s v="Catch-up"/>
    <n v="0.69299999999999995"/>
    <n v="0.56699999999999995"/>
    <n v="0"/>
    <n v="0.69199999999999995"/>
    <d v="2025-03-17T22:02:17"/>
    <x v="2"/>
  </r>
  <r>
    <x v="159"/>
    <x v="1"/>
    <n v="15"/>
    <x v="350"/>
    <x v="184"/>
    <x v="1"/>
    <x v="1"/>
    <n v="1"/>
    <n v="2"/>
    <n v="1"/>
    <s v="N/A"/>
    <n v="1"/>
    <n v="1"/>
    <s v="NaN"/>
    <n v="6.2E-2"/>
    <n v="0"/>
    <s v="NaN"/>
    <s v="NaN"/>
    <s v="NaN"/>
    <s v="NaN"/>
    <s v="NaN"/>
    <s v="Catch-up"/>
    <s v="NaN"/>
    <n v="1"/>
    <n v="0"/>
    <s v="NaN"/>
    <d v="2025-03-17T22:02:17"/>
    <x v="2"/>
  </r>
  <r>
    <x v="160"/>
    <x v="0"/>
    <n v="2018"/>
    <x v="351"/>
    <x v="185"/>
    <x v="180"/>
    <x v="176"/>
    <n v="1303"/>
    <n v="2400"/>
    <n v="230"/>
    <n v="3473"/>
    <n v="2640"/>
    <n v="833"/>
    <n v="0.77700000000000002"/>
    <n v="1.3380000000000001"/>
    <n v="0.121"/>
    <n v="1.4970000000000001"/>
    <n v="0.751"/>
    <n v="0.36699999999999999"/>
    <n v="0.94299999999999995"/>
    <n v="556.44600000000003"/>
    <s v="Scale-up"/>
    <n v="0.93799999999999994"/>
    <n v="0.92900000000000005"/>
    <n v="0.81699999999999995"/>
    <n v="0.93400000000000005"/>
    <d v="2025-03-18T00:52:15"/>
    <x v="3"/>
  </r>
  <r>
    <x v="160"/>
    <x v="1"/>
    <n v="100"/>
    <x v="352"/>
    <x v="185"/>
    <x v="1"/>
    <x v="1"/>
    <n v="10"/>
    <n v="19"/>
    <n v="1"/>
    <s v="N/A"/>
    <n v="23"/>
    <n v="7"/>
    <n v="8.4000000000000005E-2"/>
    <n v="0.27300000000000002"/>
    <s v="NaN"/>
    <n v="0.17100000000000001"/>
    <s v="NaN"/>
    <s v="NaN"/>
    <s v="NaN"/>
    <s v="NaN"/>
    <s v="Scale-up"/>
    <n v="0.93400000000000005"/>
    <n v="0.83"/>
    <s v="NaN"/>
    <n v="0.85899999999999999"/>
    <d v="2025-03-18T00:52:15"/>
    <x v="3"/>
  </r>
  <r>
    <x v="161"/>
    <x v="0"/>
    <n v="2047"/>
    <x v="353"/>
    <x v="186"/>
    <x v="181"/>
    <x v="177"/>
    <n v="575"/>
    <n v="337"/>
    <n v="0"/>
    <n v="912"/>
    <n v="0"/>
    <n v="912"/>
    <n v="0.34899999999999998"/>
    <n v="0.2"/>
    <n v="0"/>
    <n v="0"/>
    <n v="0"/>
    <n v="0.63600000000000001"/>
    <n v="1"/>
    <s v="NaN"/>
    <s v="Indeterminate"/>
    <n v="0.96899999999999997"/>
    <n v="0.98799999999999999"/>
    <n v="0"/>
    <n v="0"/>
    <d v="2025-03-17T17:30:36"/>
    <x v="13"/>
  </r>
  <r>
    <x v="161"/>
    <x v="1"/>
    <n v="56"/>
    <x v="354"/>
    <x v="186"/>
    <x v="1"/>
    <x v="1"/>
    <n v="6"/>
    <n v="3"/>
    <n v="1"/>
    <s v="N/A"/>
    <n v="1"/>
    <n v="8"/>
    <n v="6.5000000000000002E-2"/>
    <n v="6.4000000000000001E-2"/>
    <n v="0"/>
    <s v="NaN"/>
    <s v="NaN"/>
    <s v="NaN"/>
    <s v="NaN"/>
    <s v="NaN"/>
    <s v="Indeterminate"/>
    <n v="0.57599999999999996"/>
    <n v="0.90200000000000002"/>
    <n v="0"/>
    <s v="NaN"/>
    <d v="2025-03-17T17:30:36"/>
    <x v="13"/>
  </r>
  <r>
    <x v="162"/>
    <x v="0"/>
    <n v="4687"/>
    <x v="355"/>
    <x v="187"/>
    <x v="182"/>
    <x v="178"/>
    <n v="6968"/>
    <n v="9431"/>
    <n v="4491"/>
    <n v="11908"/>
    <n v="9756"/>
    <n v="2152"/>
    <n v="1.649"/>
    <n v="2.347"/>
    <n v="1.1559999999999999"/>
    <n v="2.2610000000000001"/>
    <n v="0.79600000000000004"/>
    <n v="0.41299999999999998"/>
    <n v="0.71099999999999997"/>
    <n v="951.79100000000005"/>
    <s v="Scale-up"/>
    <n v="0.97099999999999997"/>
    <n v="0.97699999999999998"/>
    <n v="0.94"/>
    <n v="0.97399999999999998"/>
    <d v="2025-03-18T00:52:05"/>
    <x v="3"/>
  </r>
  <r>
    <x v="162"/>
    <x v="1"/>
    <n v="99"/>
    <x v="356"/>
    <x v="187"/>
    <x v="1"/>
    <x v="1"/>
    <n v="122"/>
    <n v="91"/>
    <n v="44"/>
    <s v="N/A"/>
    <n v="144"/>
    <n v="24"/>
    <n v="1.254"/>
    <n v="0.97699999999999998"/>
    <n v="0.41699999999999998"/>
    <n v="1.575"/>
    <n v="0.86799999999999999"/>
    <n v="0.56200000000000006"/>
    <n v="0.81299999999999994"/>
    <n v="1366.3489999999999"/>
    <s v="Scale-up"/>
    <n v="0.99"/>
    <n v="0.96399999999999997"/>
    <n v="0.875"/>
    <n v="0.96699999999999997"/>
    <d v="2025-03-18T00:52:06"/>
    <x v="3"/>
  </r>
  <r>
    <x v="163"/>
    <x v="0"/>
    <n v="6614"/>
    <x v="357"/>
    <x v="188"/>
    <x v="183"/>
    <x v="179"/>
    <n v="1278"/>
    <n v="1364"/>
    <n v="329"/>
    <n v="2313"/>
    <n v="1875"/>
    <n v="438"/>
    <n v="0.20399999999999999"/>
    <n v="0.21"/>
    <n v="5.7000000000000002E-2"/>
    <n v="0.28799999999999998"/>
    <n v="0.80700000000000005"/>
    <n v="0.49299999999999999"/>
    <n v="0.86199999999999999"/>
    <n v="1520.8330000000001"/>
    <s v="Scale-up"/>
    <n v="0.96299999999999997"/>
    <n v="0.97699999999999998"/>
    <n v="0.90200000000000002"/>
    <n v="0.98"/>
    <d v="2025-03-18T00:51:54"/>
    <x v="3"/>
  </r>
  <r>
    <x v="163"/>
    <x v="1"/>
    <n v="99"/>
    <x v="358"/>
    <x v="188"/>
    <x v="1"/>
    <x v="1"/>
    <n v="2"/>
    <n v="5"/>
    <n v="1"/>
    <s v="N/A"/>
    <n v="8"/>
    <n v="-3"/>
    <n v="1.2E-2"/>
    <n v="3.6999999999999998E-2"/>
    <s v="NaN"/>
    <n v="0.06"/>
    <s v="NaN"/>
    <s v="NaN"/>
    <s v="NaN"/>
    <s v="NaN"/>
    <s v="Scale-up"/>
    <n v="1"/>
    <n v="0.91500000000000004"/>
    <s v="NaN"/>
    <n v="0.63700000000000001"/>
    <d v="2025-03-18T00:51:54"/>
    <x v="3"/>
  </r>
  <r>
    <x v="164"/>
    <x v="0"/>
    <n v="3233"/>
    <x v="359"/>
    <x v="189"/>
    <x v="184"/>
    <x v="180"/>
    <n v="2972"/>
    <n v="8902"/>
    <n v="3944"/>
    <n v="7930"/>
    <n v="6850"/>
    <n v="1080"/>
    <n v="1.3440000000000001"/>
    <n v="4.1280000000000001"/>
    <n v="1.413"/>
    <n v="2.9750000000000001"/>
    <n v="0.73299999999999998"/>
    <n v="0.246"/>
    <n v="0.74199999999999999"/>
    <n v="363.02499999999998"/>
    <s v="Scale-up"/>
    <n v="0.99"/>
    <n v="0.99"/>
    <n v="0.99099999999999999"/>
    <n v="0.96599999999999997"/>
    <d v="2025-03-18T00:51:45"/>
    <x v="3"/>
  </r>
  <r>
    <x v="164"/>
    <x v="0"/>
    <n v="630"/>
    <x v="360"/>
    <x v="190"/>
    <x v="185"/>
    <x v="181"/>
    <n v="152"/>
    <n v="50"/>
    <n v="0"/>
    <n v="202"/>
    <n v="182"/>
    <n v="20"/>
    <n v="1.2709999999999999"/>
    <n v="8.7999999999999995E-2"/>
    <n v="0"/>
    <n v="1.76"/>
    <n v="1.2949999999999999"/>
    <n v="0.93500000000000005"/>
    <n v="1"/>
    <n v="11.364000000000001"/>
    <s v="Plan-up"/>
    <n v="0.92800000000000005"/>
    <n v="0.80800000000000005"/>
    <n v="0"/>
    <n v="0.92500000000000004"/>
    <d v="2025-03-16T23:43:34"/>
    <x v="0"/>
  </r>
  <r>
    <x v="164"/>
    <x v="1"/>
    <n v="0"/>
    <x v="361"/>
    <x v="191"/>
    <x v="1"/>
    <x v="1"/>
    <n v="1"/>
    <n v="1"/>
    <n v="1"/>
    <s v="N/A"/>
    <n v="1"/>
    <n v="0"/>
    <s v="NaN"/>
    <s v="NaN"/>
    <n v="0"/>
    <s v="NaN"/>
    <s v="NaN"/>
    <s v="NaN"/>
    <s v="NaN"/>
    <s v="NaN"/>
    <s v="Plan-up"/>
    <s v="NaN"/>
    <s v="NaN"/>
    <n v="0"/>
    <s v="NaN"/>
    <d v="2025-03-16T23:43:34"/>
    <x v="0"/>
  </r>
  <r>
    <x v="164"/>
    <x v="1"/>
    <n v="67"/>
    <x v="362"/>
    <x v="189"/>
    <x v="1"/>
    <x v="1"/>
    <n v="1"/>
    <n v="1"/>
    <n v="126"/>
    <s v="N/A"/>
    <n v="29"/>
    <n v="-154"/>
    <s v="NaN"/>
    <s v="NaN"/>
    <n v="1.252"/>
    <n v="10.427"/>
    <s v="NaN"/>
    <s v="NaN"/>
    <s v="NaN"/>
    <s v="NaN"/>
    <s v="Scale-up"/>
    <s v="NaN"/>
    <s v="NaN"/>
    <n v="4.2999999999999997E-2"/>
    <n v="0.32900000000000001"/>
    <d v="2025-03-18T00:51:45"/>
    <x v="3"/>
  </r>
  <r>
    <x v="165"/>
    <x v="0"/>
    <n v="818"/>
    <x v="363"/>
    <x v="192"/>
    <x v="186"/>
    <x v="182"/>
    <n v="165"/>
    <n v="91"/>
    <n v="0"/>
    <n v="256"/>
    <n v="150"/>
    <n v="106"/>
    <n v="0.75"/>
    <n v="0.44600000000000001"/>
    <n v="0"/>
    <n v="0.23799999999999999"/>
    <n v="0.19900000000000001"/>
    <n v="0.627"/>
    <n v="1"/>
    <n v="445.37799999999999"/>
    <s v="Scale-up"/>
    <n v="0.86699999999999999"/>
    <n v="0.85199999999999998"/>
    <n v="0"/>
    <n v="0.40300000000000002"/>
    <d v="2025-03-16T23:43:39"/>
    <x v="0"/>
  </r>
  <r>
    <x v="165"/>
    <x v="1"/>
    <n v="2"/>
    <x v="364"/>
    <x v="192"/>
    <x v="1"/>
    <x v="1"/>
    <n v="1"/>
    <n v="1"/>
    <n v="1"/>
    <s v="N/A"/>
    <n v="6"/>
    <n v="-5"/>
    <s v="NaN"/>
    <s v="NaN"/>
    <n v="0"/>
    <n v="2"/>
    <s v="NaN"/>
    <s v="NaN"/>
    <s v="NaN"/>
    <s v="NaN"/>
    <s v="Scale-up"/>
    <s v="NaN"/>
    <s v="NaN"/>
    <n v="0"/>
    <n v="0.91400000000000003"/>
    <d v="2025-03-16T23:43:39"/>
    <x v="0"/>
  </r>
  <r>
    <x v="166"/>
    <x v="0"/>
    <n v="1396"/>
    <x v="365"/>
    <x v="193"/>
    <x v="187"/>
    <x v="183"/>
    <n v="357"/>
    <n v="13"/>
    <n v="74"/>
    <n v="296"/>
    <n v="213"/>
    <n v="83"/>
    <n v="0.25"/>
    <n v="0.01"/>
    <n v="5.0999999999999997E-2"/>
    <n v="0.14599999999999999"/>
    <n v="0.69899999999999995"/>
    <n v="0.96199999999999997"/>
    <n v="0.80400000000000005"/>
    <n v="568.49300000000005"/>
    <s v="Scale-up"/>
    <n v="0.95599999999999996"/>
    <n v="0.94699999999999995"/>
    <n v="0.77600000000000002"/>
    <n v="0.91200000000000003"/>
    <d v="2025-02-25T14:37:01"/>
    <x v="1"/>
  </r>
  <r>
    <x v="166"/>
    <x v="0"/>
    <n v="358"/>
    <x v="366"/>
    <x v="194"/>
    <x v="188"/>
    <x v="184"/>
    <n v="78"/>
    <n v="4"/>
    <n v="0"/>
    <n v="82"/>
    <n v="47"/>
    <n v="35"/>
    <n v="0.182"/>
    <n v="1.7999999999999999E-2"/>
    <n v="0"/>
    <n v="0.127"/>
    <n v="0.63500000000000001"/>
    <n v="0.91"/>
    <n v="1"/>
    <n v="275.59100000000001"/>
    <s v="Scale-up"/>
    <n v="0.96299999999999997"/>
    <n v="0.86499999999999999"/>
    <n v="0"/>
    <n v="0.96899999999999997"/>
    <d v="2025-03-17T22:02:11"/>
    <x v="2"/>
  </r>
  <r>
    <x v="166"/>
    <x v="1"/>
    <n v="98"/>
    <x v="367"/>
    <x v="194"/>
    <x v="1"/>
    <x v="1"/>
    <n v="20"/>
    <n v="1"/>
    <n v="1"/>
    <s v="N/A"/>
    <n v="16"/>
    <n v="5"/>
    <n v="0.28899999999999998"/>
    <s v="NaN"/>
    <n v="0"/>
    <n v="0.17199999999999999"/>
    <s v="NaN"/>
    <s v="NaN"/>
    <s v="NaN"/>
    <s v="NaN"/>
    <s v="Scale-up"/>
    <n v="0.94899999999999995"/>
    <s v="NaN"/>
    <n v="0"/>
    <n v="0.93400000000000005"/>
    <d v="2025-03-17T22:02:11"/>
    <x v="2"/>
  </r>
  <r>
    <x v="167"/>
    <x v="0"/>
    <n v="936"/>
    <x v="368"/>
    <x v="195"/>
    <x v="189"/>
    <x v="185"/>
    <n v="54"/>
    <n v="55"/>
    <n v="0"/>
    <n v="109"/>
    <n v="77"/>
    <n v="32"/>
    <n v="8.4000000000000005E-2"/>
    <n v="0.11700000000000001"/>
    <n v="0"/>
    <n v="9.5000000000000001E-2"/>
    <n v="0.47299999999999998"/>
    <n v="0.41799999999999998"/>
    <n v="1"/>
    <n v="336.84199999999998"/>
    <s v="Scale-up"/>
    <n v="0.91500000000000004"/>
    <n v="0.74299999999999999"/>
    <n v="0"/>
    <n v="0.90100000000000002"/>
    <d v="2025-03-16T23:43:43"/>
    <x v="0"/>
  </r>
  <r>
    <x v="167"/>
    <x v="1"/>
    <n v="0"/>
    <x v="369"/>
    <x v="195"/>
    <x v="1"/>
    <x v="1"/>
    <n v="1"/>
    <n v="1"/>
    <n v="1"/>
    <s v="N/A"/>
    <n v="3"/>
    <n v="-2"/>
    <s v="NaN"/>
    <s v="NaN"/>
    <n v="0"/>
    <n v="1.5"/>
    <s v="NaN"/>
    <s v="NaN"/>
    <s v="NaN"/>
    <s v="NaN"/>
    <s v="Scale-up"/>
    <s v="NaN"/>
    <s v="NaN"/>
    <n v="0"/>
    <n v="0.75"/>
    <d v="2025-03-16T23:43:43"/>
    <x v="0"/>
  </r>
  <r>
    <x v="168"/>
    <x v="0"/>
    <n v="4190"/>
    <x v="370"/>
    <x v="196"/>
    <x v="190"/>
    <x v="186"/>
    <n v="284"/>
    <n v="438"/>
    <n v="353"/>
    <n v="369"/>
    <n v="369"/>
    <n v="0"/>
    <n v="0.09"/>
    <n v="0.159"/>
    <n v="6.2E-2"/>
    <n v="0.14899999999999999"/>
    <n v="0.79700000000000004"/>
    <n v="0.36099999999999999"/>
    <n v="0.751"/>
    <n v="0"/>
    <s v="Start-up"/>
    <n v="0.95499999999999996"/>
    <n v="0.95799999999999996"/>
    <n v="0.63300000000000001"/>
    <n v="0.92400000000000004"/>
    <d v="2025-02-25T14:37:08"/>
    <x v="1"/>
  </r>
  <r>
    <x v="168"/>
    <x v="0"/>
    <n v="4190"/>
    <x v="371"/>
    <x v="197"/>
    <x v="191"/>
    <x v="187"/>
    <n v="285"/>
    <n v="438"/>
    <n v="2"/>
    <n v="721"/>
    <n v="721"/>
    <n v="0"/>
    <n v="9.0999999999999998E-2"/>
    <n v="0.159"/>
    <n v="1.0999999999999999E-2"/>
    <n v="0.14399999999999999"/>
    <n v="0.60299999999999998"/>
    <n v="0.36399999999999999"/>
    <n v="0.95599999999999996"/>
    <n v="0"/>
    <s v="Start-up"/>
    <n v="0.95499999999999996"/>
    <n v="0.95799999999999996"/>
    <n v="1"/>
    <n v="0.92300000000000004"/>
    <d v="2025-03-17T22:02:05"/>
    <x v="2"/>
  </r>
  <r>
    <x v="168"/>
    <x v="1"/>
    <n v="0"/>
    <x v="372"/>
    <x v="197"/>
    <x v="1"/>
    <x v="1"/>
    <n v="1"/>
    <n v="1"/>
    <n v="1"/>
    <s v="N/A"/>
    <n v="250"/>
    <n v="-249"/>
    <s v="NaN"/>
    <s v="NaN"/>
    <s v="NaN"/>
    <n v="125"/>
    <s v="NaN"/>
    <s v="NaN"/>
    <s v="NaN"/>
    <s v="NaN"/>
    <s v="Start-up"/>
    <s v="NaN"/>
    <s v="NaN"/>
    <s v="NaN"/>
    <n v="0.52800000000000002"/>
    <d v="2025-03-17T22:02:05"/>
    <x v="2"/>
  </r>
  <r>
    <x v="169"/>
    <x v="0"/>
    <n v="3749"/>
    <x v="373"/>
    <x v="198"/>
    <x v="172"/>
    <x v="168"/>
    <n v="147"/>
    <n v="305"/>
    <n v="69"/>
    <n v="383"/>
    <n v="378"/>
    <n v="5"/>
    <n v="4.5999999999999999E-2"/>
    <n v="8.1000000000000003E-2"/>
    <n v="1.7999999999999999E-2"/>
    <n v="0.113"/>
    <n v="1.0369999999999999"/>
    <n v="0.36199999999999999"/>
    <n v="0.85799999999999998"/>
    <n v="44.247999999999998"/>
    <s v="Catch-up"/>
    <n v="0.98499999999999999"/>
    <n v="0.94"/>
    <n v="0.96799999999999997"/>
    <n v="0.97199999999999998"/>
    <d v="2025-02-25T14:37:14"/>
    <x v="1"/>
  </r>
  <r>
    <x v="170"/>
    <x v="0"/>
    <n v="1699"/>
    <x v="374"/>
    <x v="199"/>
    <x v="192"/>
    <x v="188"/>
    <n v="136"/>
    <n v="257"/>
    <n v="21"/>
    <n v="372"/>
    <n v="319"/>
    <n v="53"/>
    <n v="0.108"/>
    <n v="0.26200000000000001"/>
    <n v="1.9E-2"/>
    <n v="0.32300000000000001"/>
    <n v="0.92"/>
    <n v="0.29199999999999998"/>
    <n v="0.94899999999999995"/>
    <n v="164.08699999999999"/>
    <s v="Scale-up"/>
    <n v="0.94399999999999995"/>
    <n v="0.95599999999999996"/>
    <n v="0.92300000000000004"/>
    <n v="0.89200000000000002"/>
    <d v="2025-03-17T22:01:59"/>
    <x v="2"/>
  </r>
  <r>
    <x v="170"/>
    <x v="1"/>
    <n v="94"/>
    <x v="375"/>
    <x v="199"/>
    <x v="1"/>
    <x v="1"/>
    <n v="1"/>
    <n v="1"/>
    <n v="1"/>
    <s v="N/A"/>
    <n v="2"/>
    <n v="-2"/>
    <s v="NaN"/>
    <s v="NaN"/>
    <s v="NaN"/>
    <s v="NaN"/>
    <s v="NaN"/>
    <s v="NaN"/>
    <s v="NaN"/>
    <s v="NaN"/>
    <s v="Scale-up"/>
    <s v="NaN"/>
    <s v="NaN"/>
    <s v="NaN"/>
    <s v="NaN"/>
    <d v="2025-03-17T22:01:59"/>
    <x v="2"/>
  </r>
  <r>
    <x v="171"/>
    <x v="0"/>
    <n v="3923"/>
    <x v="376"/>
    <x v="200"/>
    <x v="193"/>
    <x v="189"/>
    <n v="1938"/>
    <n v="1401"/>
    <n v="587"/>
    <n v="2752"/>
    <n v="2262"/>
    <n v="490"/>
    <n v="0.61099999999999999"/>
    <n v="0.48799999999999999"/>
    <n v="0.20399999999999999"/>
    <n v="0.78700000000000003"/>
    <n v="0.879"/>
    <n v="0.55600000000000005"/>
    <n v="0.81399999999999995"/>
    <n v="622.61800000000005"/>
    <s v="Scale-up"/>
    <n v="0.97"/>
    <n v="0.95699999999999996"/>
    <n v="0.96099999999999997"/>
    <n v="0.96"/>
    <d v="2025-03-17T20:50:02"/>
    <x v="14"/>
  </r>
  <r>
    <x v="171"/>
    <x v="1"/>
    <n v="97"/>
    <x v="377"/>
    <x v="200"/>
    <x v="1"/>
    <x v="1"/>
    <n v="57"/>
    <n v="22"/>
    <n v="10"/>
    <s v="N/A"/>
    <n v="31"/>
    <n v="37"/>
    <n v="0.58199999999999996"/>
    <n v="0.2"/>
    <n v="0.106"/>
    <n v="0.36699999999999999"/>
    <n v="0.54300000000000004"/>
    <n v="0.74399999999999999"/>
    <n v="0.86399999999999999"/>
    <n v="1335.15"/>
    <s v="Scale-up"/>
    <n v="0.93799999999999994"/>
    <n v="0.97"/>
    <n v="0.97099999999999997"/>
    <n v="0.92200000000000004"/>
    <d v="2025-03-17T20:50:03"/>
    <x v="14"/>
  </r>
  <r>
    <x v="172"/>
    <x v="0"/>
    <n v="1339"/>
    <x v="378"/>
    <x v="201"/>
    <x v="194"/>
    <x v="190"/>
    <n v="367"/>
    <n v="205"/>
    <n v="0"/>
    <n v="572"/>
    <n v="520"/>
    <n v="52"/>
    <n v="0.375"/>
    <n v="0.24299999999999999"/>
    <n v="0"/>
    <n v="0.58299999999999996"/>
    <n v="0.94299999999999995"/>
    <n v="0.60699999999999998"/>
    <n v="1"/>
    <n v="89.194000000000003"/>
    <s v="Scale-up"/>
    <n v="0.997"/>
    <n v="0.96399999999999997"/>
    <n v="0"/>
    <n v="0.99199999999999999"/>
    <d v="2025-03-17T19:17:56"/>
    <x v="12"/>
  </r>
  <r>
    <x v="172"/>
    <x v="0"/>
    <n v="3386"/>
    <x v="379"/>
    <x v="202"/>
    <x v="195"/>
    <x v="191"/>
    <n v="507"/>
    <n v="417"/>
    <n v="246"/>
    <n v="678"/>
    <n v="421"/>
    <n v="257"/>
    <n v="0.42199999999999999"/>
    <n v="0.37"/>
    <n v="0.22700000000000001"/>
    <n v="0.22800000000000001"/>
    <n v="0.40400000000000003"/>
    <n v="0.53300000000000003"/>
    <n v="0.71299999999999997"/>
    <n v="1127.193"/>
    <s v="Scale-up"/>
    <n v="0.879"/>
    <n v="0.88300000000000001"/>
    <n v="0.92"/>
    <n v="0.68300000000000005"/>
    <d v="2025-03-17T19:54:24"/>
    <x v="4"/>
  </r>
  <r>
    <x v="172"/>
    <x v="0"/>
    <n v="186"/>
    <x v="380"/>
    <x v="203"/>
    <x v="196"/>
    <x v="192"/>
    <n v="59"/>
    <n v="153"/>
    <n v="0"/>
    <n v="212"/>
    <n v="203"/>
    <n v="9"/>
    <n v="0.35899999999999999"/>
    <n v="1.714"/>
    <n v="0"/>
    <n v="1.823"/>
    <n v="0.879"/>
    <n v="0.17299999999999999"/>
    <n v="1"/>
    <n v="4.9370000000000003"/>
    <s v="Start-up"/>
    <n v="0.96899999999999997"/>
    <n v="0.96899999999999997"/>
    <n v="0"/>
    <n v="0.94899999999999995"/>
    <d v="2025-03-16T23:43:49"/>
    <x v="0"/>
  </r>
  <r>
    <x v="172"/>
    <x v="1"/>
    <n v="99"/>
    <x v="381"/>
    <x v="203"/>
    <x v="1"/>
    <x v="1"/>
    <n v="25"/>
    <n v="23"/>
    <n v="1"/>
    <s v="N/A"/>
    <n v="62"/>
    <n v="-13"/>
    <n v="0.317"/>
    <n v="0.77"/>
    <n v="0"/>
    <n v="0.86"/>
    <n v="0.79100000000000004"/>
    <n v="0.29199999999999998"/>
    <n v="1"/>
    <n v="10.465"/>
    <s v="Start-up"/>
    <n v="0.83399999999999996"/>
    <n v="0.92600000000000005"/>
    <n v="0"/>
    <n v="0.68400000000000005"/>
    <d v="2025-03-16T23:43:50"/>
    <x v="0"/>
  </r>
  <r>
    <x v="172"/>
    <x v="1"/>
    <n v="0"/>
    <x v="382"/>
    <x v="201"/>
    <x v="1"/>
    <x v="1"/>
    <n v="1"/>
    <n v="1"/>
    <n v="1"/>
    <s v="N/A"/>
    <n v="1"/>
    <n v="0"/>
    <s v="NaN"/>
    <s v="NaN"/>
    <n v="0"/>
    <s v="NaN"/>
    <s v="NaN"/>
    <s v="NaN"/>
    <s v="NaN"/>
    <s v="NaN"/>
    <s v="Scale-up"/>
    <s v="NaN"/>
    <s v="NaN"/>
    <n v="0"/>
    <s v="NaN"/>
    <d v="2025-03-17T19:17:56"/>
    <x v="12"/>
  </r>
  <r>
    <x v="172"/>
    <x v="1"/>
    <n v="0"/>
    <x v="383"/>
    <x v="202"/>
    <x v="1"/>
    <x v="1"/>
    <n v="1"/>
    <n v="1"/>
    <n v="1"/>
    <s v="N/A"/>
    <n v="4"/>
    <n v="-3"/>
    <s v="NaN"/>
    <s v="NaN"/>
    <s v="NaN"/>
    <n v="2"/>
    <s v="NaN"/>
    <s v="NaN"/>
    <s v="NaN"/>
    <s v="NaN"/>
    <s v="Scale-up"/>
    <s v="NaN"/>
    <s v="NaN"/>
    <s v="NaN"/>
    <n v="0.6"/>
    <d v="2025-03-17T19:54:24"/>
    <x v="4"/>
  </r>
  <r>
    <x v="173"/>
    <x v="0"/>
    <n v="3208"/>
    <x v="384"/>
    <x v="204"/>
    <x v="197"/>
    <x v="193"/>
    <n v="205"/>
    <n v="262"/>
    <n v="33"/>
    <n v="434"/>
    <n v="390"/>
    <n v="44"/>
    <n v="7.9000000000000001E-2"/>
    <n v="0.122"/>
    <n v="1.0999999999999999E-2"/>
    <n v="0.152"/>
    <n v="0.8"/>
    <n v="0.39300000000000002"/>
    <n v="0.94499999999999995"/>
    <n v="289.47399999999999"/>
    <s v="Scale-up"/>
    <n v="0.97599999999999998"/>
    <n v="0.88200000000000001"/>
    <n v="0.91700000000000004"/>
    <n v="0.92500000000000004"/>
    <d v="2025-03-18T00:51:35"/>
    <x v="3"/>
  </r>
  <r>
    <x v="173"/>
    <x v="1"/>
    <n v="87"/>
    <x v="385"/>
    <x v="204"/>
    <x v="1"/>
    <x v="1"/>
    <n v="3"/>
    <n v="4"/>
    <n v="12"/>
    <s v="N/A"/>
    <n v="37"/>
    <n v="-41"/>
    <n v="4.7E-2"/>
    <n v="2.5999999999999999E-2"/>
    <s v="NaN"/>
    <n v="0.23100000000000001"/>
    <s v="NaN"/>
    <s v="NaN"/>
    <s v="NaN"/>
    <s v="NaN"/>
    <s v="Scale-up"/>
    <n v="0.75"/>
    <n v="0.69499999999999995"/>
    <s v="NaN"/>
    <n v="0.36199999999999999"/>
    <d v="2025-03-18T00:51:35"/>
    <x v="3"/>
  </r>
  <r>
    <x v="174"/>
    <x v="1"/>
    <n v="87"/>
    <x v="386"/>
    <x v="205"/>
    <x v="1"/>
    <x v="1"/>
    <n v="52"/>
    <n v="3"/>
    <n v="8"/>
    <s v="N/A"/>
    <n v="25"/>
    <n v="23"/>
    <n v="0.52300000000000002"/>
    <n v="0.03"/>
    <n v="0.28399999999999997"/>
    <n v="0.32300000000000001"/>
    <n v="1.2010000000000001"/>
    <n v="0.94599999999999995"/>
    <n v="0.48599999999999999"/>
    <n v="102.167"/>
    <s v="Catch-up"/>
    <n v="0.89600000000000002"/>
    <n v="0.99099999999999999"/>
    <n v="0.59199999999999997"/>
    <n v="0.91800000000000004"/>
    <d v="2025-02-25T14:37:25"/>
    <x v="1"/>
  </r>
  <r>
    <x v="174"/>
    <x v="0"/>
    <n v="1306"/>
    <x v="387"/>
    <x v="205"/>
    <x v="198"/>
    <x v="194"/>
    <n v="331"/>
    <n v="273"/>
    <n v="51"/>
    <n v="553"/>
    <n v="520"/>
    <n v="33"/>
    <n v="0.217"/>
    <n v="0.26600000000000001"/>
    <n v="4.5999999999999999E-2"/>
    <n v="0.39400000000000002"/>
    <n v="0.90200000000000002"/>
    <n v="0.44900000000000001"/>
    <n v="0.90500000000000003"/>
    <n v="83.756"/>
    <s v="Scale-up"/>
    <n v="0.63800000000000001"/>
    <n v="0.17599999999999999"/>
    <n v="0.92100000000000004"/>
    <n v="0.41"/>
    <d v="2025-02-25T14:37:23"/>
    <x v="1"/>
  </r>
  <r>
    <x v="175"/>
    <x v="1"/>
    <n v="0"/>
    <x v="369"/>
    <x v="195"/>
    <x v="1"/>
    <x v="1"/>
    <n v="1"/>
    <n v="1"/>
    <n v="1"/>
    <s v="N/A"/>
    <n v="5"/>
    <n v="-4"/>
    <s v="NaN"/>
    <s v="NaN"/>
    <n v="0"/>
    <n v="2.5"/>
    <s v="NaN"/>
    <s v="NaN"/>
    <s v="NaN"/>
    <s v="NaN"/>
    <s v="Scale-up"/>
    <s v="NaN"/>
    <s v="NaN"/>
    <n v="0"/>
    <n v="0.75"/>
    <d v="2025-03-16T23:43:54"/>
    <x v="0"/>
  </r>
  <r>
    <x v="175"/>
    <x v="0"/>
    <n v="914"/>
    <x v="388"/>
    <x v="195"/>
    <x v="199"/>
    <x v="195"/>
    <n v="31"/>
    <n v="29"/>
    <n v="0"/>
    <n v="60"/>
    <n v="43"/>
    <n v="17"/>
    <n v="0.105"/>
    <n v="8.5000000000000006E-2"/>
    <n v="0"/>
    <n v="3.7999999999999999E-2"/>
    <n v="0.2"/>
    <n v="0.55300000000000005"/>
    <n v="1"/>
    <n v="447.36799999999999"/>
    <s v="Scale-up"/>
    <n v="0.94499999999999995"/>
    <n v="0.73699999999999999"/>
    <n v="0"/>
    <n v="0.69899999999999995"/>
    <d v="2025-03-16T23:43:54"/>
    <x v="0"/>
  </r>
  <r>
    <x v="176"/>
    <x v="0"/>
    <n v="1239"/>
    <x v="389"/>
    <x v="206"/>
    <x v="200"/>
    <x v="59"/>
    <n v="712"/>
    <n v="13"/>
    <n v="98"/>
    <n v="627"/>
    <n v="508"/>
    <n v="119"/>
    <n v="0.58599999999999997"/>
    <n v="1.0999999999999999E-2"/>
    <n v="7.6999999999999999E-2"/>
    <n v="0.436"/>
    <n v="0.83799999999999997"/>
    <n v="0.98199999999999998"/>
    <n v="0.871"/>
    <n v="272.93599999999998"/>
    <s v="Scale-up"/>
    <n v="0.96399999999999997"/>
    <n v="0.82299999999999995"/>
    <n v="0.96499999999999997"/>
    <n v="0.96799999999999997"/>
    <d v="2025-02-25T14:37:33"/>
    <x v="1"/>
  </r>
  <r>
    <x v="177"/>
    <x v="0"/>
    <n v="868"/>
    <x v="390"/>
    <x v="207"/>
    <x v="201"/>
    <x v="196"/>
    <n v="132"/>
    <n v="164"/>
    <n v="0"/>
    <n v="296"/>
    <n v="262"/>
    <n v="34"/>
    <n v="0.35399999999999998"/>
    <n v="0.83399999999999996"/>
    <n v="0"/>
    <n v="0.52100000000000002"/>
    <n v="0.439"/>
    <n v="0.29799999999999999"/>
    <n v="1"/>
    <n v="65.259"/>
    <s v="Scale-up"/>
    <n v="0.78600000000000003"/>
    <n v="0.84899999999999998"/>
    <n v="0"/>
    <n v="0.46100000000000002"/>
    <d v="2025-03-16T23:43:59"/>
    <x v="0"/>
  </r>
  <r>
    <x v="177"/>
    <x v="1"/>
    <n v="0"/>
    <x v="391"/>
    <x v="207"/>
    <x v="1"/>
    <x v="1"/>
    <n v="1"/>
    <n v="1"/>
    <n v="1"/>
    <s v="N/A"/>
    <n v="3"/>
    <n v="-2"/>
    <s v="NaN"/>
    <s v="NaN"/>
    <n v="0"/>
    <s v="NaN"/>
    <s v="NaN"/>
    <s v="NaN"/>
    <s v="NaN"/>
    <s v="NaN"/>
    <s v="Scale-up"/>
    <s v="NaN"/>
    <s v="NaN"/>
    <n v="0"/>
    <s v="NaN"/>
    <d v="2025-03-16T23:43:59"/>
    <x v="0"/>
  </r>
  <r>
    <x v="178"/>
    <x v="0"/>
    <n v="4138"/>
    <x v="392"/>
    <x v="208"/>
    <x v="202"/>
    <x v="197"/>
    <n v="95"/>
    <n v="507"/>
    <n v="47"/>
    <n v="555"/>
    <n v="531"/>
    <n v="24"/>
    <n v="3.3000000000000002E-2"/>
    <n v="0.17299999999999999"/>
    <n v="1.6E-2"/>
    <n v="0.157"/>
    <n v="0.82599999999999996"/>
    <n v="0.16"/>
    <n v="0.92200000000000004"/>
    <n v="152.86600000000001"/>
    <s v="Scale-up"/>
    <n v="0.66400000000000003"/>
    <n v="0.92500000000000004"/>
    <n v="0.92200000000000004"/>
    <n v="0.97199999999999998"/>
    <d v="2025-02-25T14:37:40"/>
    <x v="1"/>
  </r>
  <r>
    <x v="178"/>
    <x v="0"/>
    <n v="3025"/>
    <x v="393"/>
    <x v="209"/>
    <x v="203"/>
    <x v="198"/>
    <n v="21"/>
    <n v="478"/>
    <n v="6"/>
    <n v="493"/>
    <n v="470"/>
    <n v="23"/>
    <n v="6.0000000000000001E-3"/>
    <n v="0.20499999999999999"/>
    <n v="3.0000000000000001E-3"/>
    <n v="0.19700000000000001"/>
    <n v="0.94699999999999995"/>
    <n v="2.8000000000000001E-2"/>
    <n v="0.98599999999999999"/>
    <n v="116.751"/>
    <s v="Scale-up"/>
    <n v="0.68100000000000005"/>
    <n v="0.97599999999999998"/>
    <n v="0.92600000000000005"/>
    <n v="0.98099999999999998"/>
    <d v="2025-03-17T22:01:53"/>
    <x v="2"/>
  </r>
  <r>
    <x v="178"/>
    <x v="1"/>
    <n v="93"/>
    <x v="394"/>
    <x v="209"/>
    <x v="1"/>
    <x v="1"/>
    <n v="7"/>
    <n v="5"/>
    <n v="1"/>
    <s v="N/A"/>
    <n v="5"/>
    <n v="6"/>
    <n v="5.2999999999999999E-2"/>
    <n v="3.9E-2"/>
    <s v="NaN"/>
    <n v="7.8E-2"/>
    <s v="NaN"/>
    <s v="NaN"/>
    <s v="NaN"/>
    <s v="NaN"/>
    <s v="Scale-up"/>
    <n v="0.81399999999999995"/>
    <n v="0.9"/>
    <s v="NaN"/>
    <n v="0.88300000000000001"/>
    <d v="2025-03-17T22:01:53"/>
    <x v="2"/>
  </r>
  <r>
    <x v="179"/>
    <x v="0"/>
    <n v="847"/>
    <x v="395"/>
    <x v="210"/>
    <x v="204"/>
    <x v="199"/>
    <n v="371"/>
    <n v="276"/>
    <n v="0"/>
    <n v="647"/>
    <n v="586"/>
    <n v="61"/>
    <n v="1.056"/>
    <n v="1.0109999999999999"/>
    <n v="0"/>
    <n v="1.5249999999999999"/>
    <n v="0.73799999999999999"/>
    <n v="0.51100000000000001"/>
    <n v="1"/>
    <n v="40"/>
    <s v="Scale-up"/>
    <n v="0.89700000000000002"/>
    <n v="0.86399999999999999"/>
    <n v="0"/>
    <n v="0.74099999999999999"/>
    <d v="2025-03-16T23:44:04"/>
    <x v="0"/>
  </r>
  <r>
    <x v="179"/>
    <x v="1"/>
    <n v="16"/>
    <x v="391"/>
    <x v="210"/>
    <x v="1"/>
    <x v="1"/>
    <n v="1"/>
    <n v="1"/>
    <n v="1"/>
    <s v="N/A"/>
    <n v="4"/>
    <n v="-3"/>
    <s v="NaN"/>
    <s v="NaN"/>
    <n v="0"/>
    <n v="0.11799999999999999"/>
    <s v="NaN"/>
    <s v="NaN"/>
    <s v="NaN"/>
    <s v="NaN"/>
    <s v="Scale-up"/>
    <s v="NaN"/>
    <s v="NaN"/>
    <n v="0"/>
    <n v="0.6"/>
    <d v="2025-03-16T23:44:04"/>
    <x v="0"/>
  </r>
  <r>
    <x v="180"/>
    <x v="0"/>
    <n v="168"/>
    <x v="396"/>
    <x v="211"/>
    <x v="52"/>
    <x v="52"/>
    <n v="30"/>
    <n v="34"/>
    <n v="0"/>
    <n v="64"/>
    <n v="61"/>
    <n v="3"/>
    <n v="0.15"/>
    <n v="0.189"/>
    <n v="0"/>
    <n v="0.33500000000000002"/>
    <n v="0.98799999999999999"/>
    <n v="0.442"/>
    <n v="1"/>
    <n v="8.9550000000000001"/>
    <s v="Start-up"/>
    <n v="0.94199999999999995"/>
    <n v="0.76700000000000002"/>
    <n v="0"/>
    <n v="0.80200000000000005"/>
    <d v="2025-03-17T19:54:18"/>
    <x v="4"/>
  </r>
  <r>
    <x v="180"/>
    <x v="1"/>
    <n v="84"/>
    <x v="397"/>
    <x v="211"/>
    <x v="1"/>
    <x v="1"/>
    <n v="16"/>
    <n v="28"/>
    <n v="1"/>
    <s v="N/A"/>
    <n v="49"/>
    <n v="-6"/>
    <n v="0.218"/>
    <n v="0.38400000000000001"/>
    <n v="0"/>
    <n v="0.71599999999999997"/>
    <n v="1.1890000000000001"/>
    <n v="0.36199999999999999"/>
    <n v="1"/>
    <n v="4.1900000000000004"/>
    <s v="Plan-up"/>
    <n v="0.96299999999999997"/>
    <n v="0.83899999999999997"/>
    <n v="0"/>
    <n v="0.92"/>
    <d v="2025-03-17T19:54:19"/>
    <x v="4"/>
  </r>
  <r>
    <x v="181"/>
    <x v="0"/>
    <n v="6269"/>
    <x v="398"/>
    <x v="212"/>
    <x v="205"/>
    <x v="200"/>
    <n v="65"/>
    <n v="42"/>
    <n v="5"/>
    <n v="102"/>
    <n v="69"/>
    <n v="33"/>
    <n v="1.2999999999999999E-2"/>
    <n v="8.9999999999999993E-3"/>
    <n v="2E-3"/>
    <n v="0.02"/>
    <n v="1"/>
    <n v="0.59099999999999997"/>
    <n v="0.90900000000000003"/>
    <n v="1650"/>
    <s v="Catch-up"/>
    <n v="0.83"/>
    <n v="0.91300000000000003"/>
    <n v="0.90700000000000003"/>
    <n v="0.92100000000000004"/>
    <d v="2025-03-18T00:51:27"/>
    <x v="3"/>
  </r>
  <r>
    <x v="181"/>
    <x v="1"/>
    <n v="0"/>
    <x v="399"/>
    <x v="212"/>
    <x v="1"/>
    <x v="1"/>
    <n v="1"/>
    <n v="1"/>
    <n v="1"/>
    <s v="N/A"/>
    <n v="1"/>
    <n v="0"/>
    <s v="NaN"/>
    <s v="NaN"/>
    <s v="NaN"/>
    <s v="NaN"/>
    <s v="NaN"/>
    <s v="NaN"/>
    <s v="NaN"/>
    <s v="NaN"/>
    <s v="Catch-up"/>
    <s v="NaN"/>
    <s v="NaN"/>
    <s v="NaN"/>
    <s v="NaN"/>
    <d v="2025-03-18T00:51:27"/>
    <x v="3"/>
  </r>
  <r>
    <x v="182"/>
    <x v="0"/>
    <n v="6365"/>
    <x v="400"/>
    <x v="213"/>
    <x v="206"/>
    <x v="201"/>
    <n v="13"/>
    <n v="29"/>
    <n v="4"/>
    <n v="38"/>
    <n v="4"/>
    <n v="34"/>
    <n v="2E-3"/>
    <n v="5.0000000000000001E-3"/>
    <n v="0"/>
    <n v="6.0000000000000001E-3"/>
    <n v="0.85699999999999998"/>
    <n v="0.28599999999999998"/>
    <n v="1"/>
    <n v="5666.6670000000004"/>
    <s v="Scale-up"/>
    <n v="0.68400000000000005"/>
    <n v="0.93899999999999995"/>
    <n v="0"/>
    <n v="0.81699999999999995"/>
    <d v="2025-03-18T00:51:19"/>
    <x v="3"/>
  </r>
  <r>
    <x v="182"/>
    <x v="1"/>
    <n v="0"/>
    <x v="401"/>
    <x v="213"/>
    <x v="1"/>
    <x v="1"/>
    <n v="1"/>
    <n v="1"/>
    <n v="4"/>
    <s v="N/A"/>
    <n v="1"/>
    <n v="-3"/>
    <s v="NaN"/>
    <s v="NaN"/>
    <n v="2"/>
    <s v="NaN"/>
    <s v="NaN"/>
    <s v="NaN"/>
    <s v="NaN"/>
    <s v="NaN"/>
    <s v="Scale-up"/>
    <s v="NaN"/>
    <s v="NaN"/>
    <n v="0.6"/>
    <s v="NaN"/>
    <d v="2025-03-18T00:51:19"/>
    <x v="3"/>
  </r>
  <r>
    <x v="183"/>
    <x v="0"/>
    <n v="2440"/>
    <x v="402"/>
    <x v="214"/>
    <x v="207"/>
    <x v="202"/>
    <n v="177"/>
    <n v="39"/>
    <n v="90"/>
    <n v="126"/>
    <n v="119"/>
    <n v="7"/>
    <n v="0.58199999999999996"/>
    <n v="0.02"/>
    <n v="2.9000000000000001E-2"/>
    <n v="6.3E-2"/>
    <n v="0.11"/>
    <n v="0.96699999999999997"/>
    <n v="0.95199999999999996"/>
    <n v="111.111"/>
    <s v="Scale-up"/>
    <n v="0.97"/>
    <n v="0.216"/>
    <n v="0.27900000000000003"/>
    <n v="0.23100000000000001"/>
    <d v="2025-02-25T14:37:47"/>
    <x v="1"/>
  </r>
  <r>
    <x v="183"/>
    <x v="0"/>
    <n v="1824"/>
    <x v="403"/>
    <x v="215"/>
    <x v="208"/>
    <x v="203"/>
    <n v="177"/>
    <n v="40"/>
    <n v="5"/>
    <n v="212"/>
    <n v="198"/>
    <n v="14"/>
    <n v="0.58199999999999996"/>
    <n v="2.1000000000000001E-2"/>
    <n v="2.1000000000000001E-2"/>
    <n v="0.31900000000000001"/>
    <n v="0.54800000000000004"/>
    <n v="0.96499999999999997"/>
    <n v="0.96499999999999997"/>
    <n v="43.887"/>
    <s v="Scale-up"/>
    <n v="0.97"/>
    <n v="0.22"/>
    <n v="0.78"/>
    <n v="0.52700000000000002"/>
    <d v="2025-03-17T22:01:47"/>
    <x v="2"/>
  </r>
  <r>
    <x v="183"/>
    <x v="1"/>
    <n v="0"/>
    <x v="404"/>
    <x v="215"/>
    <x v="1"/>
    <x v="1"/>
    <n v="1"/>
    <n v="1"/>
    <n v="1"/>
    <s v="N/A"/>
    <n v="1"/>
    <n v="0"/>
    <s v="NaN"/>
    <s v="NaN"/>
    <s v="NaN"/>
    <s v="NaN"/>
    <s v="NaN"/>
    <s v="NaN"/>
    <s v="NaN"/>
    <s v="NaN"/>
    <s v="Scale-up"/>
    <s v="NaN"/>
    <s v="NaN"/>
    <s v="NaN"/>
    <s v="NaN"/>
    <d v="2025-03-17T22:01:47"/>
    <x v="2"/>
  </r>
  <r>
    <x v="184"/>
    <x v="0"/>
    <n v="3365"/>
    <x v="405"/>
    <x v="216"/>
    <x v="209"/>
    <x v="204"/>
    <n v="14"/>
    <n v="34"/>
    <n v="4"/>
    <n v="44"/>
    <n v="40"/>
    <n v="4"/>
    <n v="3.0000000000000001E-3"/>
    <n v="1.4999999999999999E-2"/>
    <n v="8.9999999999999993E-3"/>
    <n v="1.6E-2"/>
    <n v="1.778"/>
    <n v="0.16700000000000001"/>
    <n v="0.5"/>
    <n v="250"/>
    <s v="Catch-up"/>
    <n v="0.83499999999999996"/>
    <n v="0.66300000000000003"/>
    <n v="0.81299999999999994"/>
    <n v="0.2"/>
    <d v="2025-03-17T20:09:20"/>
    <x v="10"/>
  </r>
  <r>
    <x v="184"/>
    <x v="1"/>
    <n v="0"/>
    <x v="406"/>
    <x v="216"/>
    <x v="1"/>
    <x v="1"/>
    <n v="1"/>
    <n v="1"/>
    <n v="1"/>
    <s v="N/A"/>
    <n v="1"/>
    <n v="0"/>
    <s v="NaN"/>
    <s v="NaN"/>
    <s v="NaN"/>
    <s v="NaN"/>
    <s v="NaN"/>
    <s v="NaN"/>
    <s v="NaN"/>
    <s v="NaN"/>
    <s v="Catch-up"/>
    <s v="NaN"/>
    <s v="NaN"/>
    <s v="NaN"/>
    <s v="NaN"/>
    <d v="2025-03-17T20:09:20"/>
    <x v="10"/>
  </r>
  <r>
    <x v="185"/>
    <x v="0"/>
    <n v="3907"/>
    <x v="407"/>
    <x v="217"/>
    <x v="210"/>
    <x v="205"/>
    <n v="424"/>
    <n v="379"/>
    <n v="66"/>
    <n v="737"/>
    <n v="601"/>
    <n v="136"/>
    <n v="0.13100000000000001"/>
    <n v="0.115"/>
    <n v="3.5999999999999997E-2"/>
    <n v="0.17699999999999999"/>
    <n v="0.84299999999999997"/>
    <n v="0.53300000000000003"/>
    <n v="0.85399999999999998"/>
    <n v="768.36199999999997"/>
    <s v="Scale-up"/>
    <n v="0.72199999999999998"/>
    <n v="0.77500000000000002"/>
    <n v="0.81299999999999994"/>
    <n v="0.80800000000000005"/>
    <d v="2025-03-18T00:51:12"/>
    <x v="3"/>
  </r>
  <r>
    <x v="185"/>
    <x v="1"/>
    <n v="95"/>
    <x v="408"/>
    <x v="217"/>
    <x v="1"/>
    <x v="1"/>
    <n v="1"/>
    <n v="1"/>
    <n v="1"/>
    <s v="N/A"/>
    <n v="1"/>
    <n v="0"/>
    <s v="NaN"/>
    <s v="NaN"/>
    <s v="NaN"/>
    <s v="NaN"/>
    <s v="NaN"/>
    <s v="NaN"/>
    <s v="NaN"/>
    <s v="NaN"/>
    <s v="Scale-up"/>
    <s v="NaN"/>
    <s v="NaN"/>
    <s v="NaN"/>
    <s v="NaN"/>
    <d v="2025-03-18T00:51:12"/>
    <x v="3"/>
  </r>
  <r>
    <x v="186"/>
    <x v="0"/>
    <n v="549"/>
    <x v="409"/>
    <x v="218"/>
    <x v="211"/>
    <x v="206"/>
    <n v="40"/>
    <n v="89"/>
    <n v="0"/>
    <n v="129"/>
    <n v="123"/>
    <n v="6"/>
    <n v="0.23899999999999999"/>
    <n v="4.7960000000000003"/>
    <n v="0"/>
    <n v="0.19800000000000001"/>
    <n v="3.9E-2"/>
    <n v="4.7E-2"/>
    <n v="1"/>
    <n v="30.303000000000001"/>
    <s v="Scale-up"/>
    <n v="0.53400000000000003"/>
    <n v="0.96499999999999997"/>
    <n v="0"/>
    <n v="7.4999999999999997E-2"/>
    <d v="2025-03-16T23:44:09"/>
    <x v="0"/>
  </r>
  <r>
    <x v="186"/>
    <x v="1"/>
    <n v="0"/>
    <x v="410"/>
    <x v="218"/>
    <x v="1"/>
    <x v="1"/>
    <n v="1"/>
    <n v="1"/>
    <n v="1"/>
    <s v="N/A"/>
    <n v="1"/>
    <n v="0"/>
    <s v="NaN"/>
    <s v="NaN"/>
    <n v="0"/>
    <s v="NaN"/>
    <s v="NaN"/>
    <s v="NaN"/>
    <s v="NaN"/>
    <s v="NaN"/>
    <s v="Scale-up"/>
    <s v="NaN"/>
    <s v="NaN"/>
    <n v="0"/>
    <s v="NaN"/>
    <d v="2025-03-16T23:44:09"/>
    <x v="0"/>
  </r>
  <r>
    <x v="187"/>
    <x v="0"/>
    <n v="322"/>
    <x v="411"/>
    <x v="219"/>
    <x v="212"/>
    <x v="207"/>
    <n v="540"/>
    <n v="0"/>
    <n v="0"/>
    <n v="540"/>
    <n v="236"/>
    <n v="304"/>
    <n v="7.3010000000000002"/>
    <n v="0"/>
    <n v="0"/>
    <n v="0.51300000000000001"/>
    <n v="7.0000000000000007E-2"/>
    <n v="1"/>
    <n v="1"/>
    <n v="592.59299999999996"/>
    <s v="Scale-up"/>
    <n v="3.4000000000000002E-2"/>
    <n v="0"/>
    <n v="0"/>
    <n v="0.44400000000000001"/>
    <d v="2025-03-16T23:44:14"/>
    <x v="0"/>
  </r>
  <r>
    <x v="187"/>
    <x v="1"/>
    <n v="100"/>
    <x v="412"/>
    <x v="219"/>
    <x v="1"/>
    <x v="1"/>
    <n v="1"/>
    <n v="1"/>
    <n v="1"/>
    <s v="N/A"/>
    <n v="32"/>
    <n v="-31"/>
    <s v="NaN"/>
    <n v="0"/>
    <n v="0"/>
    <n v="0.16"/>
    <s v="NaN"/>
    <s v="NaN"/>
    <s v="NaN"/>
    <s v="NaN"/>
    <s v="Scale-up"/>
    <s v="NaN"/>
    <n v="0"/>
    <n v="0"/>
    <n v="0.751"/>
    <d v="2025-03-16T23:44:14"/>
    <x v="0"/>
  </r>
  <r>
    <x v="188"/>
    <x v="0"/>
    <n v="414"/>
    <x v="413"/>
    <x v="220"/>
    <x v="213"/>
    <x v="208"/>
    <n v="175"/>
    <n v="77"/>
    <n v="0"/>
    <n v="252"/>
    <n v="218"/>
    <n v="34"/>
    <n v="0.36799999999999999"/>
    <n v="0.33300000000000002"/>
    <n v="0"/>
    <n v="0.53200000000000003"/>
    <n v="0.75900000000000001"/>
    <n v="0.52500000000000002"/>
    <n v="1"/>
    <n v="63.91"/>
    <s v="Scale-up"/>
    <n v="0.92600000000000005"/>
    <n v="0.92100000000000004"/>
    <n v="0"/>
    <n v="0.86899999999999999"/>
    <d v="2025-03-16T23:44:19"/>
    <x v="0"/>
  </r>
  <r>
    <x v="188"/>
    <x v="1"/>
    <n v="43"/>
    <x v="414"/>
    <x v="220"/>
    <x v="1"/>
    <x v="1"/>
    <n v="58"/>
    <n v="1"/>
    <n v="1"/>
    <s v="N/A"/>
    <n v="31"/>
    <n v="26"/>
    <n v="1.105"/>
    <s v="NaN"/>
    <n v="0"/>
    <n v="5.1669999999999998"/>
    <s v="NaN"/>
    <s v="NaN"/>
    <s v="NaN"/>
    <s v="NaN"/>
    <s v="Scale-up"/>
    <n v="0.76200000000000001"/>
    <s v="NaN"/>
    <n v="0"/>
    <n v="9.4E-2"/>
    <d v="2025-03-16T23:44:19"/>
    <x v="0"/>
  </r>
  <r>
    <x v="189"/>
    <x v="1"/>
    <n v="92"/>
    <x v="415"/>
    <x v="221"/>
    <x v="1"/>
    <x v="1"/>
    <n v="11"/>
    <n v="7"/>
    <n v="2"/>
    <s v="N/A"/>
    <n v="10"/>
    <n v="7"/>
    <n v="0.14199999999999999"/>
    <n v="7.0000000000000007E-2"/>
    <n v="1.4E-2"/>
    <n v="7.6999999999999999E-2"/>
    <n v="0.38900000000000001"/>
    <n v="0.67"/>
    <n v="0.93400000000000005"/>
    <n v="935.06500000000005"/>
    <s v="Scale-up"/>
    <n v="0.84899999999999998"/>
    <n v="0.755"/>
    <n v="1"/>
    <n v="0.79200000000000004"/>
    <d v="2025-02-25T14:37:56"/>
    <x v="1"/>
  </r>
  <r>
    <x v="189"/>
    <x v="0"/>
    <n v="1788"/>
    <x v="416"/>
    <x v="221"/>
    <x v="157"/>
    <x v="153"/>
    <n v="72"/>
    <n v="17"/>
    <n v="3"/>
    <n v="86"/>
    <n v="14"/>
    <n v="72"/>
    <n v="0.04"/>
    <n v="3.1E-2"/>
    <n v="8.9999999999999993E-3"/>
    <n v="4.2999999999999997E-2"/>
    <n v="0.69399999999999995"/>
    <n v="0.56299999999999994"/>
    <n v="0.873"/>
    <n v="1674.4190000000001"/>
    <s v="Scale-up"/>
    <n v="0.81599999999999995"/>
    <n v="0.95"/>
    <n v="0.96499999999999997"/>
    <n v="0.85699999999999998"/>
    <d v="2025-02-25T14:37:54"/>
    <x v="1"/>
  </r>
  <r>
    <x v="190"/>
    <x v="0"/>
    <n v="4289"/>
    <x v="417"/>
    <x v="222"/>
    <x v="214"/>
    <x v="209"/>
    <n v="548"/>
    <n v="429"/>
    <n v="56"/>
    <n v="921"/>
    <n v="678"/>
    <n v="243"/>
    <n v="0.14099999999999999"/>
    <n v="0.183"/>
    <n v="1.2999999999999999E-2"/>
    <n v="0.19600000000000001"/>
    <n v="0.63"/>
    <n v="0.435"/>
    <n v="0.96"/>
    <n v="1239.796"/>
    <s v="Scale-up"/>
    <n v="0.71599999999999997"/>
    <n v="0.89100000000000001"/>
    <n v="0.70899999999999996"/>
    <n v="0.749"/>
    <d v="2025-03-18T00:51:04"/>
    <x v="3"/>
  </r>
  <r>
    <x v="190"/>
    <x v="1"/>
    <n v="69"/>
    <x v="418"/>
    <x v="222"/>
    <x v="1"/>
    <x v="1"/>
    <n v="4"/>
    <n v="1"/>
    <n v="1"/>
    <s v="N/A"/>
    <n v="3"/>
    <n v="0"/>
    <n v="0.04"/>
    <s v="NaN"/>
    <s v="NaN"/>
    <s v="NaN"/>
    <s v="NaN"/>
    <s v="NaN"/>
    <s v="NaN"/>
    <s v="NaN"/>
    <s v="Scale-up"/>
    <n v="0.85399999999999998"/>
    <s v="NaN"/>
    <s v="NaN"/>
    <s v="NaN"/>
    <d v="2025-03-18T00:51:04"/>
    <x v="3"/>
  </r>
  <r>
    <x v="191"/>
    <x v="0"/>
    <n v="7105"/>
    <x v="419"/>
    <x v="223"/>
    <x v="215"/>
    <x v="210"/>
    <n v="114"/>
    <n v="198"/>
    <n v="57"/>
    <n v="255"/>
    <n v="170"/>
    <n v="85"/>
    <n v="1.6E-2"/>
    <n v="2.8000000000000001E-2"/>
    <n v="1.2999999999999999E-2"/>
    <n v="3.5000000000000003E-2"/>
    <n v="1.129"/>
    <n v="0.36399999999999999"/>
    <n v="0.70499999999999996"/>
    <n v="2428.5709999999999"/>
    <s v="Catch-up"/>
    <n v="0.94699999999999995"/>
    <n v="0.94099999999999995"/>
    <n v="0.754"/>
    <n v="0.69099999999999995"/>
    <d v="2025-03-18T00:50:56"/>
    <x v="3"/>
  </r>
  <r>
    <x v="191"/>
    <x v="0"/>
    <n v="2282"/>
    <x v="420"/>
    <x v="224"/>
    <x v="216"/>
    <x v="211"/>
    <n v="243"/>
    <n v="399"/>
    <n v="121"/>
    <n v="521"/>
    <n v="453"/>
    <n v="68"/>
    <n v="0.125"/>
    <n v="0.23499999999999999"/>
    <n v="6.4000000000000001E-2"/>
    <n v="0.23899999999999999"/>
    <n v="0.80700000000000005"/>
    <n v="0.34699999999999998"/>
    <n v="0.82199999999999995"/>
    <n v="284.51900000000001"/>
    <s v="Scale-up"/>
    <n v="0.83399999999999996"/>
    <n v="0.82699999999999996"/>
    <n v="0.90200000000000002"/>
    <n v="0.91300000000000003"/>
    <d v="2025-03-20T11:40:11"/>
    <x v="6"/>
  </r>
  <r>
    <x v="191"/>
    <x v="1"/>
    <n v="45"/>
    <x v="421"/>
    <x v="223"/>
    <x v="1"/>
    <x v="1"/>
    <n v="1"/>
    <n v="3"/>
    <n v="1"/>
    <s v="N/A"/>
    <n v="1"/>
    <n v="2"/>
    <s v="NaN"/>
    <n v="5.3999999999999999E-2"/>
    <s v="NaN"/>
    <s v="NaN"/>
    <s v="NaN"/>
    <s v="NaN"/>
    <s v="NaN"/>
    <s v="NaN"/>
    <s v="Catch-up"/>
    <s v="NaN"/>
    <n v="0.99399999999999999"/>
    <s v="NaN"/>
    <s v="NaN"/>
    <d v="2025-03-18T00:50:56"/>
    <x v="3"/>
  </r>
  <r>
    <x v="191"/>
    <x v="1"/>
    <n v="97"/>
    <x v="422"/>
    <x v="224"/>
    <x v="1"/>
    <x v="1"/>
    <n v="5"/>
    <n v="2"/>
    <n v="1"/>
    <s v="N/A"/>
    <n v="8"/>
    <n v="0"/>
    <n v="4.3999999999999997E-2"/>
    <n v="2.9000000000000001E-2"/>
    <s v="NaN"/>
    <n v="0.1"/>
    <s v="NaN"/>
    <s v="NaN"/>
    <s v="NaN"/>
    <s v="NaN"/>
    <s v="Scale-up"/>
    <n v="0.95799999999999996"/>
    <n v="1"/>
    <s v="NaN"/>
    <n v="0.86"/>
    <d v="2025-03-20T11:40:11"/>
    <x v="6"/>
  </r>
  <r>
    <x v="192"/>
    <x v="0"/>
    <n v="1161"/>
    <x v="423"/>
    <x v="225"/>
    <x v="217"/>
    <x v="212"/>
    <n v="163"/>
    <n v="3"/>
    <n v="9"/>
    <n v="157"/>
    <n v="91"/>
    <n v="66"/>
    <n v="0.28199999999999997"/>
    <n v="1.4E-2"/>
    <n v="3.7999999999999999E-2"/>
    <n v="0.318"/>
    <n v="1.2330000000000001"/>
    <n v="0.95299999999999996"/>
    <n v="0.872"/>
    <n v="207.547"/>
    <s v="Catch-up"/>
    <n v="0.72599999999999998"/>
    <n v="0.97199999999999998"/>
    <n v="0.88700000000000001"/>
    <n v="0.98299999999999998"/>
    <d v="2025-02-25T14:38:03"/>
    <x v="1"/>
  </r>
  <r>
    <x v="193"/>
    <x v="0"/>
    <n v="2494"/>
    <x v="424"/>
    <x v="226"/>
    <x v="218"/>
    <x v="213"/>
    <n v="525"/>
    <n v="309"/>
    <n v="66"/>
    <n v="768"/>
    <n v="657"/>
    <n v="111"/>
    <n v="0.29299999999999998"/>
    <n v="0.151"/>
    <n v="0.03"/>
    <n v="0.36099999999999999"/>
    <n v="0.872"/>
    <n v="0.66"/>
    <n v="0.93200000000000005"/>
    <n v="307.47899999999998"/>
    <s v="Scale-up"/>
    <n v="0.90100000000000002"/>
    <n v="0.95499999999999996"/>
    <n v="0.88200000000000001"/>
    <n v="0.95499999999999996"/>
    <d v="2025-03-18T00:50:48"/>
    <x v="3"/>
  </r>
  <r>
    <x v="193"/>
    <x v="1"/>
    <n v="28"/>
    <x v="425"/>
    <x v="226"/>
    <x v="1"/>
    <x v="1"/>
    <n v="2"/>
    <n v="1"/>
    <n v="1"/>
    <s v="N/A"/>
    <n v="1"/>
    <n v="1"/>
    <n v="7.6999999999999999E-2"/>
    <s v="NaN"/>
    <s v="NaN"/>
    <s v="NaN"/>
    <s v="NaN"/>
    <s v="NaN"/>
    <s v="NaN"/>
    <s v="NaN"/>
    <s v="Scale-up"/>
    <n v="1"/>
    <s v="NaN"/>
    <s v="NaN"/>
    <s v="NaN"/>
    <d v="2025-03-18T00:50:48"/>
    <x v="3"/>
  </r>
  <r>
    <x v="194"/>
    <x v="0"/>
    <n v="3254"/>
    <x v="426"/>
    <x v="227"/>
    <x v="200"/>
    <x v="214"/>
    <n v="427"/>
    <n v="364"/>
    <n v="143"/>
    <n v="648"/>
    <n v="574"/>
    <n v="74"/>
    <n v="0.18"/>
    <n v="0.16800000000000001"/>
    <n v="5.2999999999999999E-2"/>
    <n v="0.251"/>
    <n v="0.85099999999999998"/>
    <n v="0.51700000000000002"/>
    <n v="0.84799999999999998"/>
    <n v="294.82100000000003"/>
    <s v="Scale-up"/>
    <n v="0.94399999999999995"/>
    <n v="0.95499999999999996"/>
    <n v="0.92500000000000004"/>
    <n v="0.95699999999999996"/>
    <d v="2025-03-18T00:50:40"/>
    <x v="3"/>
  </r>
  <r>
    <x v="194"/>
    <x v="1"/>
    <n v="0"/>
    <x v="427"/>
    <x v="227"/>
    <x v="1"/>
    <x v="1"/>
    <n v="1"/>
    <n v="1"/>
    <n v="1"/>
    <s v="N/A"/>
    <n v="1"/>
    <n v="-1"/>
    <s v="NaN"/>
    <s v="NaN"/>
    <s v="NaN"/>
    <s v="NaN"/>
    <s v="NaN"/>
    <s v="NaN"/>
    <s v="NaN"/>
    <s v="NaN"/>
    <s v="Scale-up"/>
    <s v="NaN"/>
    <s v="NaN"/>
    <s v="NaN"/>
    <s v="NaN"/>
    <d v="2025-03-18T00:50:40"/>
    <x v="3"/>
  </r>
  <r>
    <x v="195"/>
    <x v="0"/>
    <n v="2026"/>
    <x v="428"/>
    <x v="228"/>
    <x v="219"/>
    <x v="215"/>
    <n v="36"/>
    <n v="11"/>
    <n v="3"/>
    <n v="44"/>
    <n v="33"/>
    <n v="11"/>
    <n v="1.7999999999999999E-2"/>
    <n v="4.0000000000000001E-3"/>
    <n v="2E-3"/>
    <n v="1.4E-2"/>
    <n v="0.7"/>
    <n v="0.81799999999999995"/>
    <n v="0.90900000000000003"/>
    <n v="785.71400000000006"/>
    <s v="Scale-up"/>
    <n v="0.96299999999999997"/>
    <n v="0.91400000000000003"/>
    <n v="1"/>
    <n v="0.93899999999999995"/>
    <d v="2025-03-18T00:50:31"/>
    <x v="3"/>
  </r>
  <r>
    <x v="195"/>
    <x v="1"/>
    <n v="0"/>
    <x v="429"/>
    <x v="228"/>
    <x v="1"/>
    <x v="1"/>
    <n v="1"/>
    <n v="1"/>
    <n v="1"/>
    <s v="N/A"/>
    <n v="1"/>
    <n v="0"/>
    <s v="NaN"/>
    <s v="NaN"/>
    <s v="NaN"/>
    <s v="NaN"/>
    <s v="NaN"/>
    <s v="NaN"/>
    <s v="NaN"/>
    <s v="NaN"/>
    <s v="Scale-up"/>
    <s v="NaN"/>
    <s v="NaN"/>
    <s v="NaN"/>
    <s v="NaN"/>
    <d v="2025-03-18T00:50:31"/>
    <x v="3"/>
  </r>
  <r>
    <x v="196"/>
    <x v="0"/>
    <n v="4182"/>
    <x v="430"/>
    <x v="229"/>
    <x v="220"/>
    <x v="216"/>
    <n v="60"/>
    <n v="134"/>
    <n v="14"/>
    <n v="180"/>
    <n v="128"/>
    <n v="52"/>
    <n v="1.4999999999999999E-2"/>
    <n v="3.1E-2"/>
    <n v="4.0000000000000001E-3"/>
    <n v="3.5000000000000003E-2"/>
    <n v="0.83299999999999996"/>
    <n v="0.32600000000000001"/>
    <n v="0.91300000000000003"/>
    <n v="1485.7139999999999"/>
    <s v="Scale-up"/>
    <n v="0.88600000000000001"/>
    <n v="0.93"/>
    <n v="0.92700000000000005"/>
    <n v="0.80700000000000005"/>
    <d v="2025-03-17T20:09:13"/>
    <x v="10"/>
  </r>
  <r>
    <x v="196"/>
    <x v="1"/>
    <n v="78"/>
    <x v="431"/>
    <x v="229"/>
    <x v="1"/>
    <x v="1"/>
    <n v="1"/>
    <n v="4"/>
    <n v="1"/>
    <s v="N/A"/>
    <n v="1"/>
    <n v="3"/>
    <s v="NaN"/>
    <n v="3.6999999999999998E-2"/>
    <s v="NaN"/>
    <s v="NaN"/>
    <s v="NaN"/>
    <s v="NaN"/>
    <s v="NaN"/>
    <s v="NaN"/>
    <s v="Scale-up"/>
    <s v="NaN"/>
    <n v="0.95499999999999996"/>
    <s v="NaN"/>
    <s v="NaN"/>
    <d v="2025-03-17T20:09:13"/>
    <x v="10"/>
  </r>
  <r>
    <x v="197"/>
    <x v="0"/>
    <n v="3464"/>
    <x v="432"/>
    <x v="230"/>
    <x v="221"/>
    <x v="217"/>
    <n v="193"/>
    <n v="1140"/>
    <n v="161"/>
    <n v="1172"/>
    <n v="840"/>
    <n v="332"/>
    <n v="8.3000000000000004E-2"/>
    <n v="0.48599999999999999"/>
    <n v="7.2999999999999995E-2"/>
    <n v="0.34200000000000003"/>
    <n v="0.69"/>
    <n v="0.14599999999999999"/>
    <n v="0.872"/>
    <n v="970.76"/>
    <s v="Scale-up"/>
    <n v="0.89400000000000002"/>
    <n v="0.86299999999999999"/>
    <n v="0.89800000000000002"/>
    <n v="0.83699999999999997"/>
    <d v="2025-02-25T14:38:10"/>
    <x v="1"/>
  </r>
  <r>
    <x v="197"/>
    <x v="0"/>
    <n v="14284"/>
    <x v="433"/>
    <x v="231"/>
    <x v="222"/>
    <x v="218"/>
    <n v="3763"/>
    <n v="3030"/>
    <n v="3476"/>
    <n v="3317"/>
    <n v="2472"/>
    <n v="845"/>
    <n v="0.72499999999999998"/>
    <n v="0.75"/>
    <n v="0.57499999999999996"/>
    <n v="0.61299999999999999"/>
    <n v="0.68100000000000005"/>
    <n v="0.49199999999999999"/>
    <n v="0.61"/>
    <n v="1378.4670000000001"/>
    <s v="Scale-up"/>
    <n v="0.97"/>
    <n v="0.86799999999999999"/>
    <n v="0.88300000000000001"/>
    <n v="0.79200000000000004"/>
    <d v="2025-03-17T21:14:05"/>
    <x v="5"/>
  </r>
  <r>
    <x v="197"/>
    <x v="0"/>
    <n v="38"/>
    <x v="434"/>
    <x v="232"/>
    <x v="223"/>
    <x v="219"/>
    <n v="77"/>
    <n v="4"/>
    <n v="3"/>
    <n v="78"/>
    <n v="38"/>
    <n v="40"/>
    <n v="1.845"/>
    <n v="0.13800000000000001"/>
    <n v="0.3"/>
    <n v="0.92400000000000004"/>
    <n v="0.54900000000000004"/>
    <n v="0.93"/>
    <n v="0.84899999999999998"/>
    <n v="43.29"/>
    <s v="Scale-up"/>
    <n v="0.72299999999999998"/>
    <n v="0.98199999999999998"/>
    <n v="0.75"/>
    <n v="0.96499999999999997"/>
    <d v="2025-03-17T20:59:41"/>
    <x v="8"/>
  </r>
  <r>
    <x v="197"/>
    <x v="0"/>
    <n v="2434"/>
    <x v="435"/>
    <x v="233"/>
    <x v="224"/>
    <x v="220"/>
    <n v="1139"/>
    <n v="1067"/>
    <n v="31"/>
    <n v="2175"/>
    <n v="1815"/>
    <n v="360"/>
    <n v="0.64700000000000002"/>
    <n v="0.64200000000000002"/>
    <n v="1.9E-2"/>
    <n v="1.0740000000000001"/>
    <n v="0.84599999999999997"/>
    <n v="0.502"/>
    <n v="0.98499999999999999"/>
    <n v="335.19600000000003"/>
    <s v="Scale-up"/>
    <n v="0.94199999999999995"/>
    <n v="0.93600000000000005"/>
    <n v="0.82899999999999996"/>
    <n v="0.94499999999999995"/>
    <d v="2025-03-17T22:01:40"/>
    <x v="2"/>
  </r>
  <r>
    <x v="197"/>
    <x v="1"/>
    <n v="97"/>
    <x v="436"/>
    <x v="231"/>
    <x v="1"/>
    <x v="1"/>
    <n v="31"/>
    <n v="15"/>
    <n v="32"/>
    <s v="N/A"/>
    <n v="25"/>
    <n v="-12"/>
    <n v="0.378"/>
    <n v="0.16500000000000001"/>
    <n v="0.29099999999999998"/>
    <n v="0.224"/>
    <n v="0.88900000000000001"/>
    <n v="0.69599999999999995"/>
    <n v="0.46400000000000002"/>
    <n v="3772.3209999999999"/>
    <s v="Scale-up"/>
    <n v="0.98499999999999999"/>
    <n v="0.93"/>
    <n v="0.97"/>
    <n v="0.93899999999999995"/>
    <d v="2025-03-17T21:14:06"/>
    <x v="5"/>
  </r>
  <r>
    <x v="197"/>
    <x v="1"/>
    <n v="38"/>
    <x v="434"/>
    <x v="232"/>
    <x v="1"/>
    <x v="1"/>
    <n v="77"/>
    <n v="4"/>
    <n v="3"/>
    <s v="N/A"/>
    <n v="38"/>
    <n v="39"/>
    <n v="1.8380000000000001"/>
    <n v="0.13200000000000001"/>
    <n v="0.35699999999999998"/>
    <n v="0.91400000000000003"/>
    <n v="0.56699999999999995"/>
    <n v="0.93300000000000005"/>
    <n v="0.81899999999999995"/>
    <n v="43.764000000000003"/>
    <s v="Scale-up"/>
    <n v="0.72199999999999998"/>
    <n v="0.98799999999999999"/>
    <n v="0.89300000000000002"/>
    <n v="0.97"/>
    <d v="2025-03-17T20:59:42"/>
    <x v="8"/>
  </r>
  <r>
    <x v="197"/>
    <x v="1"/>
    <n v="98"/>
    <x v="437"/>
    <x v="233"/>
    <x v="1"/>
    <x v="1"/>
    <n v="20"/>
    <n v="7"/>
    <n v="2"/>
    <s v="N/A"/>
    <n v="25"/>
    <n v="1"/>
    <n v="0.19700000000000001"/>
    <n v="6.7000000000000004E-2"/>
    <n v="2.4E-2"/>
    <n v="0.222"/>
    <n v="0.92500000000000004"/>
    <n v="0.746"/>
    <n v="0.90900000000000003"/>
    <n v="1621.6220000000001"/>
    <s v="Scale-up"/>
    <n v="0.92500000000000004"/>
    <n v="0.89100000000000001"/>
    <n v="1"/>
    <n v="0.95799999999999996"/>
    <d v="2025-03-17T22:01:41"/>
    <x v="2"/>
  </r>
  <r>
    <x v="198"/>
    <x v="0"/>
    <n v="2984"/>
    <x v="438"/>
    <x v="234"/>
    <x v="225"/>
    <x v="221"/>
    <n v="20"/>
    <n v="19"/>
    <n v="5"/>
    <n v="34"/>
    <n v="9"/>
    <n v="25"/>
    <n v="5.0000000000000001E-3"/>
    <n v="6.0000000000000001E-3"/>
    <n v="3.0000000000000001E-3"/>
    <n v="3.0000000000000001E-3"/>
    <n v="0.375"/>
    <n v="0.45500000000000002"/>
    <n v="0.72699999999999998"/>
    <n v="8333.3330000000005"/>
    <s v="Scale-up"/>
    <n v="0.88700000000000001"/>
    <n v="0.876"/>
    <n v="0.89200000000000002"/>
    <n v="0.74"/>
    <d v="2025-03-18T00:50:24"/>
    <x v="3"/>
  </r>
  <r>
    <x v="198"/>
    <x v="1"/>
    <n v="6"/>
    <x v="439"/>
    <x v="234"/>
    <x v="1"/>
    <x v="1"/>
    <n v="7"/>
    <n v="1"/>
    <n v="1"/>
    <s v="N/A"/>
    <n v="1"/>
    <n v="6"/>
    <n v="0.88500000000000001"/>
    <s v="NaN"/>
    <s v="NaN"/>
    <s v="NaN"/>
    <s v="NaN"/>
    <s v="NaN"/>
    <s v="NaN"/>
    <s v="NaN"/>
    <s v="Scale-up"/>
    <n v="0.72699999999999998"/>
    <s v="NaN"/>
    <s v="NaN"/>
    <s v="NaN"/>
    <d v="2025-03-18T00:50:24"/>
    <x v="3"/>
  </r>
  <r>
    <x v="199"/>
    <x v="0"/>
    <n v="4394"/>
    <x v="440"/>
    <x v="235"/>
    <x v="226"/>
    <x v="222"/>
    <n v="751"/>
    <n v="531"/>
    <n v="583"/>
    <n v="699"/>
    <n v="699"/>
    <n v="0"/>
    <n v="0.21199999999999999"/>
    <n v="0.161"/>
    <n v="0.112"/>
    <n v="0.20200000000000001"/>
    <n v="0.77400000000000002"/>
    <n v="0.56799999999999995"/>
    <n v="0.7"/>
    <n v="0"/>
    <s v="Start-up"/>
    <n v="0.94499999999999995"/>
    <n v="0.98"/>
    <n v="0.78400000000000003"/>
    <n v="0.94799999999999995"/>
    <d v="2025-03-17T21:13:57"/>
    <x v="5"/>
  </r>
  <r>
    <x v="199"/>
    <x v="0"/>
    <n v="4394"/>
    <x v="441"/>
    <x v="236"/>
    <x v="227"/>
    <x v="222"/>
    <n v="0"/>
    <n v="1282"/>
    <n v="521"/>
    <n v="761"/>
    <n v="761"/>
    <n v="0"/>
    <n v="0"/>
    <n v="0.371"/>
    <n v="0.10299999999999999"/>
    <n v="0.219"/>
    <n v="0.81699999999999995"/>
    <n v="0"/>
    <n v="0.72199999999999998"/>
    <n v="0"/>
    <s v="Start-up"/>
    <n v="0"/>
    <n v="0.96399999999999997"/>
    <n v="0.69799999999999995"/>
    <n v="0.95399999999999996"/>
    <d v="2025-03-20T11:40:36"/>
    <x v="6"/>
  </r>
  <r>
    <x v="199"/>
    <x v="1"/>
    <n v="1"/>
    <x v="442"/>
    <x v="235"/>
    <x v="1"/>
    <x v="1"/>
    <n v="1"/>
    <n v="1"/>
    <n v="324"/>
    <s v="N/A"/>
    <n v="1"/>
    <n v="-324"/>
    <s v="NaN"/>
    <s v="NaN"/>
    <n v="154.001"/>
    <s v="NaN"/>
    <s v="NaN"/>
    <s v="NaN"/>
    <s v="NaN"/>
    <s v="NaN"/>
    <s v="Start-up"/>
    <s v="NaN"/>
    <s v="NaN"/>
    <n v="0.66800000000000004"/>
    <s v="NaN"/>
    <d v="2025-03-17T21:13:57"/>
    <x v="5"/>
  </r>
  <r>
    <x v="199"/>
    <x v="1"/>
    <n v="1"/>
    <x v="443"/>
    <x v="236"/>
    <x v="1"/>
    <x v="1"/>
    <n v="1"/>
    <n v="1"/>
    <n v="324"/>
    <s v="N/A"/>
    <n v="1"/>
    <n v="-324"/>
    <n v="0"/>
    <s v="NaN"/>
    <n v="81"/>
    <s v="NaN"/>
    <s v="NaN"/>
    <s v="NaN"/>
    <s v="NaN"/>
    <s v="NaN"/>
    <s v="Start-up"/>
    <n v="0"/>
    <s v="NaN"/>
    <n v="2.8000000000000001E-2"/>
    <s v="NaN"/>
    <d v="2025-03-20T11:40:36"/>
    <x v="6"/>
  </r>
  <r>
    <x v="200"/>
    <x v="0"/>
    <n v="3352"/>
    <x v="444"/>
    <x v="237"/>
    <x v="228"/>
    <x v="223"/>
    <n v="68"/>
    <n v="52"/>
    <n v="2"/>
    <n v="118"/>
    <n v="89"/>
    <n v="29"/>
    <n v="3.9E-2"/>
    <n v="4.7E-2"/>
    <n v="2.4E-2"/>
    <n v="0.1"/>
    <n v="1.613"/>
    <n v="0.45300000000000001"/>
    <n v="0.72099999999999997"/>
    <n v="290"/>
    <s v="Catch-up"/>
    <n v="0.70499999999999996"/>
    <n v="0.95"/>
    <n v="1"/>
    <n v="0.93300000000000005"/>
    <d v="2025-03-18T00:50:17"/>
    <x v="3"/>
  </r>
  <r>
    <x v="200"/>
    <x v="1"/>
    <n v="0"/>
    <x v="445"/>
    <x v="237"/>
    <x v="1"/>
    <x v="1"/>
    <n v="1"/>
    <n v="1"/>
    <n v="1"/>
    <s v="N/A"/>
    <n v="1"/>
    <n v="0"/>
    <s v="NaN"/>
    <s v="NaN"/>
    <s v="NaN"/>
    <s v="NaN"/>
    <s v="NaN"/>
    <s v="NaN"/>
    <s v="NaN"/>
    <s v="NaN"/>
    <s v="Catch-up"/>
    <s v="NaN"/>
    <s v="NaN"/>
    <s v="NaN"/>
    <s v="NaN"/>
    <d v="2025-03-18T00:50:17"/>
    <x v="3"/>
  </r>
  <r>
    <x v="201"/>
    <x v="0"/>
    <n v="1183"/>
    <x v="446"/>
    <x v="238"/>
    <x v="229"/>
    <x v="224"/>
    <n v="141"/>
    <n v="23"/>
    <n v="6"/>
    <n v="158"/>
    <n v="112"/>
    <n v="46"/>
    <n v="0.16700000000000001"/>
    <n v="1.7999999999999999E-2"/>
    <n v="1.0999999999999999E-2"/>
    <n v="0.14099999999999999"/>
    <n v="0.81"/>
    <n v="0.90300000000000002"/>
    <n v="0.94099999999999995"/>
    <n v="326.24099999999999"/>
    <s v="Scale-up"/>
    <n v="0.78700000000000003"/>
    <n v="0.94699999999999995"/>
    <n v="0.77300000000000002"/>
    <n v="0.89600000000000002"/>
    <d v="2025-02-25T14:38:17"/>
    <x v="1"/>
  </r>
  <r>
    <x v="201"/>
    <x v="0"/>
    <n v="744"/>
    <x v="447"/>
    <x v="239"/>
    <x v="230"/>
    <x v="225"/>
    <n v="112"/>
    <n v="94"/>
    <n v="0"/>
    <n v="206"/>
    <n v="191"/>
    <n v="15"/>
    <n v="0.161"/>
    <n v="0.17899999999999999"/>
    <n v="0"/>
    <n v="0.36899999999999999"/>
    <n v="1.085"/>
    <n v="0.47399999999999998"/>
    <n v="1"/>
    <n v="40.65"/>
    <s v="Catch-up"/>
    <n v="0.90500000000000003"/>
    <n v="0.86699999999999999"/>
    <n v="0"/>
    <n v="0.80600000000000005"/>
    <d v="2025-03-16T23:44:24"/>
    <x v="0"/>
  </r>
  <r>
    <x v="201"/>
    <x v="1"/>
    <n v="85"/>
    <x v="448"/>
    <x v="239"/>
    <x v="1"/>
    <x v="1"/>
    <n v="1"/>
    <n v="1"/>
    <n v="1"/>
    <s v="N/A"/>
    <n v="5"/>
    <n v="-4"/>
    <s v="NaN"/>
    <s v="NaN"/>
    <n v="0"/>
    <n v="2.9000000000000001E-2"/>
    <s v="NaN"/>
    <s v="NaN"/>
    <s v="NaN"/>
    <s v="NaN"/>
    <s v="Catch-up"/>
    <s v="NaN"/>
    <s v="NaN"/>
    <n v="0"/>
    <n v="0.5"/>
    <d v="2025-03-16T23:44:24"/>
    <x v="0"/>
  </r>
  <r>
    <x v="202"/>
    <x v="0"/>
    <n v="495"/>
    <x v="449"/>
    <x v="240"/>
    <x v="231"/>
    <x v="226"/>
    <n v="93"/>
    <n v="6"/>
    <n v="33"/>
    <n v="66"/>
    <n v="41"/>
    <n v="25"/>
    <n v="0.442"/>
    <n v="3.6999999999999998E-2"/>
    <n v="5.3999999999999999E-2"/>
    <n v="0.155"/>
    <n v="0.36499999999999999"/>
    <n v="0.92300000000000004"/>
    <n v="0.88700000000000001"/>
    <n v="161.29"/>
    <s v="Scale-up"/>
    <n v="0.91700000000000004"/>
    <n v="0.79"/>
    <n v="9.8000000000000004E-2"/>
    <n v="0.749"/>
    <d v="2025-02-25T14:38:24"/>
    <x v="1"/>
  </r>
  <r>
    <x v="203"/>
    <x v="0"/>
    <n v="4607"/>
    <x v="450"/>
    <x v="241"/>
    <x v="232"/>
    <x v="227"/>
    <n v="410"/>
    <n v="636"/>
    <n v="225"/>
    <n v="821"/>
    <n v="728"/>
    <n v="93"/>
    <n v="0.127"/>
    <n v="0.183"/>
    <n v="7.0999999999999994E-2"/>
    <n v="0.23300000000000001"/>
    <n v="0.97499999999999998"/>
    <n v="0.41"/>
    <n v="0.77100000000000002"/>
    <n v="399.142"/>
    <s v="Scale-up"/>
    <n v="0.91100000000000003"/>
    <n v="0.93600000000000005"/>
    <n v="0.96099999999999997"/>
    <n v="0.95"/>
    <d v="2025-03-18T00:50:09"/>
    <x v="3"/>
  </r>
  <r>
    <x v="203"/>
    <x v="1"/>
    <n v="84"/>
    <x v="451"/>
    <x v="241"/>
    <x v="1"/>
    <x v="1"/>
    <n v="1"/>
    <n v="4"/>
    <n v="1"/>
    <s v="N/A"/>
    <n v="1"/>
    <n v="3"/>
    <s v="NaN"/>
    <n v="3.1E-2"/>
    <s v="NaN"/>
    <s v="NaN"/>
    <s v="NaN"/>
    <s v="NaN"/>
    <s v="NaN"/>
    <s v="NaN"/>
    <s v="Scale-up"/>
    <s v="NaN"/>
    <n v="0.89800000000000002"/>
    <s v="NaN"/>
    <s v="NaN"/>
    <d v="2025-03-18T00:50:09"/>
    <x v="3"/>
  </r>
  <r>
    <x v="204"/>
    <x v="0"/>
    <n v="1350"/>
    <x v="452"/>
    <x v="242"/>
    <x v="174"/>
    <x v="170"/>
    <n v="154"/>
    <n v="96"/>
    <n v="113"/>
    <n v="137"/>
    <n v="136"/>
    <n v="1"/>
    <n v="0.152"/>
    <n v="0.104"/>
    <n v="0.161"/>
    <n v="0.24399999999999999"/>
    <n v="2.5680000000000001"/>
    <n v="0.59399999999999997"/>
    <n v="0.371"/>
    <n v="4.0979999999999999"/>
    <s v="Plan-up"/>
    <n v="0.83499999999999996"/>
    <n v="0.92200000000000004"/>
    <n v="0.53200000000000003"/>
    <n v="0.96199999999999997"/>
    <d v="2025-02-25T14:38:31"/>
    <x v="1"/>
  </r>
  <r>
    <x v="205"/>
    <x v="1"/>
    <n v="94"/>
    <x v="453"/>
    <x v="243"/>
    <x v="1"/>
    <x v="1"/>
    <n v="53"/>
    <n v="10"/>
    <n v="4"/>
    <s v="N/A"/>
    <n v="39"/>
    <n v="19"/>
    <n v="0.54800000000000004"/>
    <n v="0.107"/>
    <n v="8.5999999999999993E-2"/>
    <n v="0.38800000000000001"/>
    <n v="0.68200000000000005"/>
    <n v="0.83699999999999997"/>
    <n v="0.86899999999999999"/>
    <n v="391.75299999999999"/>
    <s v="Scale-up"/>
    <n v="0.91100000000000003"/>
    <n v="0.94899999999999995"/>
    <n v="0.876"/>
    <n v="0.97"/>
    <d v="2025-02-25T14:38:41"/>
    <x v="1"/>
  </r>
  <r>
    <x v="205"/>
    <x v="0"/>
    <n v="1431"/>
    <x v="454"/>
    <x v="243"/>
    <x v="233"/>
    <x v="228"/>
    <n v="749"/>
    <n v="49"/>
    <n v="59"/>
    <n v="739"/>
    <n v="587"/>
    <n v="152"/>
    <n v="0.504"/>
    <n v="3.3000000000000002E-2"/>
    <n v="5.2999999999999999E-2"/>
    <n v="0.41399999999999998"/>
    <n v="0.85499999999999998"/>
    <n v="0.93899999999999995"/>
    <n v="0.90100000000000002"/>
    <n v="367.15"/>
    <s v="Scale-up"/>
    <n v="0.99"/>
    <n v="0.81399999999999995"/>
    <n v="0.97499999999999998"/>
    <n v="0.99399999999999999"/>
    <d v="2025-02-25T14:38:39"/>
    <x v="1"/>
  </r>
  <r>
    <x v="205"/>
    <x v="0"/>
    <n v="336"/>
    <x v="455"/>
    <x v="244"/>
    <x v="234"/>
    <x v="229"/>
    <n v="222"/>
    <n v="7"/>
    <n v="164"/>
    <n v="65"/>
    <n v="0"/>
    <n v="65"/>
    <n v="0.71699999999999997"/>
    <n v="6.7000000000000004E-2"/>
    <n v="0.54500000000000004"/>
    <n v="0"/>
    <n v="0"/>
    <n v="0.91500000000000004"/>
    <n v="0.30499999999999999"/>
    <s v="NaN"/>
    <s v="Indeterminate"/>
    <n v="0.98899999999999999"/>
    <n v="0.89500000000000002"/>
    <n v="0.98899999999999999"/>
    <n v="0"/>
    <d v="2025-03-17T22:01:33"/>
    <x v="2"/>
  </r>
  <r>
    <x v="205"/>
    <x v="1"/>
    <n v="99"/>
    <x v="456"/>
    <x v="244"/>
    <x v="1"/>
    <x v="1"/>
    <n v="48"/>
    <n v="1"/>
    <n v="58"/>
    <s v="N/A"/>
    <n v="1"/>
    <n v="-9"/>
    <n v="0.52100000000000002"/>
    <s v="NaN"/>
    <n v="0.65700000000000003"/>
    <s v="NaN"/>
    <s v="NaN"/>
    <s v="NaN"/>
    <s v="NaN"/>
    <s v="NaN"/>
    <s v="Indeterminate"/>
    <n v="0.96199999999999997"/>
    <s v="NaN"/>
    <n v="0.98799999999999999"/>
    <s v="NaN"/>
    <d v="2025-03-17T22:01:33"/>
    <x v="2"/>
  </r>
  <r>
    <x v="206"/>
    <x v="0"/>
    <n v="3196"/>
    <x v="457"/>
    <x v="245"/>
    <x v="235"/>
    <x v="230"/>
    <n v="231"/>
    <n v="120"/>
    <n v="38"/>
    <n v="313"/>
    <n v="302"/>
    <n v="11"/>
    <n v="6.8000000000000005E-2"/>
    <n v="4.1000000000000002E-2"/>
    <n v="1.2999999999999999E-2"/>
    <n v="9.1999999999999998E-2"/>
    <n v="0.95799999999999996"/>
    <n v="0.624"/>
    <n v="0.88100000000000001"/>
    <n v="119.565"/>
    <s v="Scale-up"/>
    <n v="0.88"/>
    <n v="0.89100000000000001"/>
    <n v="0.93"/>
    <n v="0.871"/>
    <d v="2025-02-25T14:38:48"/>
    <x v="1"/>
  </r>
  <r>
    <x v="206"/>
    <x v="0"/>
    <n v="2109"/>
    <x v="458"/>
    <x v="246"/>
    <x v="236"/>
    <x v="231"/>
    <n v="198"/>
    <n v="102"/>
    <n v="8"/>
    <n v="292"/>
    <n v="282"/>
    <n v="10"/>
    <n v="9.0999999999999998E-2"/>
    <n v="5.8999999999999997E-2"/>
    <n v="5.0000000000000001E-3"/>
    <n v="0.14199999999999999"/>
    <n v="0.97899999999999998"/>
    <n v="0.60699999999999998"/>
    <n v="0.96699999999999997"/>
    <n v="70.423000000000002"/>
    <s v="Scale-up"/>
    <n v="0.89700000000000002"/>
    <n v="0.95699999999999996"/>
    <n v="0.876"/>
    <n v="0.92700000000000005"/>
    <d v="2025-03-17T22:01:27"/>
    <x v="2"/>
  </r>
  <r>
    <x v="206"/>
    <x v="1"/>
    <n v="76"/>
    <x v="459"/>
    <x v="246"/>
    <x v="1"/>
    <x v="1"/>
    <n v="10"/>
    <n v="1"/>
    <n v="1"/>
    <s v="N/A"/>
    <n v="8"/>
    <n v="1"/>
    <n v="0.12"/>
    <s v="NaN"/>
    <s v="NaN"/>
    <n v="0.48499999999999999"/>
    <s v="NaN"/>
    <s v="NaN"/>
    <s v="NaN"/>
    <s v="NaN"/>
    <s v="Scale-up"/>
    <n v="0.71899999999999997"/>
    <s v="NaN"/>
    <s v="NaN"/>
    <n v="0.73399999999999999"/>
    <d v="2025-03-17T22:01:27"/>
    <x v="2"/>
  </r>
  <r>
    <x v="207"/>
    <x v="0"/>
    <n v="304"/>
    <x v="460"/>
    <x v="247"/>
    <x v="237"/>
    <x v="232"/>
    <n v="404"/>
    <n v="644"/>
    <n v="0"/>
    <n v="1048"/>
    <n v="716"/>
    <n v="332"/>
    <n v="2.5939999999999999"/>
    <n v="4.9820000000000002"/>
    <n v="0"/>
    <n v="2.2730000000000001"/>
    <n v="0.3"/>
    <n v="0.34200000000000003"/>
    <n v="1"/>
    <n v="146.06200000000001"/>
    <s v="Scale-up"/>
    <n v="0.61"/>
    <n v="0.69199999999999995"/>
    <n v="0"/>
    <n v="0.68700000000000006"/>
    <d v="2025-03-16T23:44:29"/>
    <x v="0"/>
  </r>
  <r>
    <x v="207"/>
    <x v="1"/>
    <n v="92"/>
    <x v="461"/>
    <x v="247"/>
    <x v="1"/>
    <x v="1"/>
    <n v="5"/>
    <n v="6"/>
    <n v="1"/>
    <s v="N/A"/>
    <n v="76"/>
    <n v="-66"/>
    <n v="8.8999999999999996E-2"/>
    <n v="5.2999999999999999E-2"/>
    <n v="0"/>
    <n v="0.52900000000000003"/>
    <n v="3.7250000000000001"/>
    <n v="0.627"/>
    <n v="1"/>
    <n v="627.59900000000005"/>
    <s v="Catch-up"/>
    <n v="0.80100000000000005"/>
    <n v="0.92400000000000004"/>
    <n v="0"/>
    <n v="0.245"/>
    <d v="2025-03-16T23:44:30"/>
    <x v="0"/>
  </r>
  <r>
    <x v="208"/>
    <x v="0"/>
    <n v="1417"/>
    <x v="462"/>
    <x v="248"/>
    <x v="238"/>
    <x v="233"/>
    <n v="72"/>
    <n v="6"/>
    <n v="0"/>
    <n v="78"/>
    <n v="42"/>
    <n v="36"/>
    <n v="5.8000000000000003E-2"/>
    <n v="5.0000000000000001E-3"/>
    <n v="0"/>
    <n v="3.4000000000000002E-2"/>
    <n v="0.54"/>
    <n v="0.92100000000000004"/>
    <n v="1"/>
    <n v="1058.8240000000001"/>
    <s v="Scale-up"/>
    <n v="0.84599999999999997"/>
    <n v="0.75"/>
    <n v="0"/>
    <n v="0.94199999999999995"/>
    <d v="2025-02-25T14:38:55"/>
    <x v="1"/>
  </r>
  <r>
    <x v="208"/>
    <x v="0"/>
    <n v="584"/>
    <x v="463"/>
    <x v="249"/>
    <x v="239"/>
    <x v="234"/>
    <n v="45"/>
    <n v="4"/>
    <n v="0"/>
    <n v="49"/>
    <n v="21"/>
    <n v="28"/>
    <n v="9.2999999999999999E-2"/>
    <n v="2.1000000000000001E-2"/>
    <n v="0"/>
    <n v="4.1000000000000002E-2"/>
    <n v="0.36"/>
    <n v="0.81599999999999995"/>
    <n v="1"/>
    <n v="682.92700000000002"/>
    <s v="Scale-up"/>
    <n v="0.57599999999999996"/>
    <n v="0.6"/>
    <n v="0"/>
    <n v="0.71899999999999997"/>
    <d v="2025-03-17T22:01:21"/>
    <x v="2"/>
  </r>
  <r>
    <x v="208"/>
    <x v="1"/>
    <n v="0"/>
    <x v="464"/>
    <x v="249"/>
    <x v="1"/>
    <x v="1"/>
    <n v="1"/>
    <n v="1"/>
    <n v="1"/>
    <s v="N/A"/>
    <n v="1"/>
    <n v="0"/>
    <s v="NaN"/>
    <s v="NaN"/>
    <n v="0"/>
    <s v="NaN"/>
    <s v="NaN"/>
    <s v="NaN"/>
    <s v="NaN"/>
    <s v="NaN"/>
    <s v="Scale-up"/>
    <s v="NaN"/>
    <s v="NaN"/>
    <n v="0"/>
    <s v="NaN"/>
    <d v="2025-03-17T22:01:21"/>
    <x v="2"/>
  </r>
  <r>
    <x v="209"/>
    <x v="1"/>
    <n v="100"/>
    <x v="465"/>
    <x v="250"/>
    <x v="1"/>
    <x v="1"/>
    <n v="1582"/>
    <n v="330"/>
    <n v="153"/>
    <s v="N/A"/>
    <n v="1480"/>
    <n v="280"/>
    <n v="14.394"/>
    <n v="3.1619999999999999"/>
    <n v="1.454"/>
    <n v="13.811999999999999"/>
    <n v="0.85799999999999998"/>
    <n v="0.82"/>
    <n v="0.91700000000000004"/>
    <n v="175.64400000000001"/>
    <s v="Scale-up"/>
    <n v="0.96"/>
    <n v="0.98799999999999999"/>
    <n v="0.97899999999999998"/>
    <n v="0.996"/>
    <d v="2025-02-25T14:39:05"/>
    <x v="1"/>
  </r>
  <r>
    <x v="209"/>
    <x v="0"/>
    <n v="2079"/>
    <x v="466"/>
    <x v="250"/>
    <x v="240"/>
    <x v="235"/>
    <n v="7472"/>
    <n v="3503"/>
    <n v="1484"/>
    <n v="9491"/>
    <n v="7065"/>
    <n v="2426"/>
    <n v="8.7899999999999991"/>
    <n v="3.226"/>
    <n v="1.871"/>
    <n v="8.1519999999999992"/>
    <n v="0.80400000000000005"/>
    <n v="0.73199999999999998"/>
    <n v="0.84399999999999997"/>
    <n v="297.596"/>
    <s v="Scale-up"/>
    <n v="0.98199999999999998"/>
    <n v="0.92500000000000004"/>
    <n v="0.91800000000000004"/>
    <n v="0.95499999999999996"/>
    <d v="2025-02-25T14:39:04"/>
    <x v="1"/>
  </r>
  <r>
    <x v="210"/>
    <x v="0"/>
    <n v="148"/>
    <x v="467"/>
    <x v="251"/>
    <x v="241"/>
    <x v="236"/>
    <n v="90"/>
    <n v="29"/>
    <n v="0"/>
    <n v="119"/>
    <n v="93"/>
    <n v="26"/>
    <n v="0.52900000000000003"/>
    <n v="0.19"/>
    <n v="0"/>
    <n v="0.56000000000000005"/>
    <n v="0.77900000000000003"/>
    <n v="0.73599999999999999"/>
    <n v="1"/>
    <n v="46.429000000000002"/>
    <s v="Scale-up"/>
    <n v="0.78800000000000003"/>
    <n v="0.93300000000000005"/>
    <n v="0"/>
    <n v="0.73299999999999998"/>
    <d v="2025-03-16T23:44:35"/>
    <x v="0"/>
  </r>
  <r>
    <x v="210"/>
    <x v="1"/>
    <n v="90"/>
    <x v="468"/>
    <x v="251"/>
    <x v="1"/>
    <x v="1"/>
    <n v="23"/>
    <n v="19"/>
    <n v="1"/>
    <s v="N/A"/>
    <n v="30"/>
    <n v="11"/>
    <n v="0.24199999999999999"/>
    <n v="0.215"/>
    <n v="0"/>
    <n v="0.245"/>
    <n v="0.53600000000000003"/>
    <n v="0.53"/>
    <n v="1"/>
    <n v="106.122"/>
    <s v="Scale-up"/>
    <n v="0.95799999999999996"/>
    <n v="0.84799999999999998"/>
    <n v="0"/>
    <n v="0.80700000000000005"/>
    <d v="2025-03-16T23:44:36"/>
    <x v="0"/>
  </r>
  <r>
    <x v="211"/>
    <x v="0"/>
    <n v="1702"/>
    <x v="469"/>
    <x v="252"/>
    <x v="167"/>
    <x v="163"/>
    <n v="162"/>
    <n v="5"/>
    <n v="25"/>
    <n v="142"/>
    <n v="97"/>
    <n v="45"/>
    <n v="0.13300000000000001"/>
    <n v="1.2E-2"/>
    <n v="3.9E-2"/>
    <n v="8.1000000000000003E-2"/>
    <n v="0.76400000000000001"/>
    <n v="0.91700000000000004"/>
    <n v="0.73099999999999998"/>
    <n v="555.55600000000004"/>
    <s v="Scale-up"/>
    <n v="0.748"/>
    <n v="0.93799999999999994"/>
    <n v="0.70399999999999996"/>
    <n v="0.70799999999999996"/>
    <d v="2025-02-25T14:39:12"/>
    <x v="1"/>
  </r>
  <r>
    <x v="212"/>
    <x v="0"/>
    <n v="7128"/>
    <x v="470"/>
    <x v="253"/>
    <x v="242"/>
    <x v="237"/>
    <n v="588"/>
    <n v="1736"/>
    <n v="418"/>
    <n v="1906"/>
    <n v="1499"/>
    <n v="407"/>
    <n v="0.14199999999999999"/>
    <n v="0.49399999999999999"/>
    <n v="0.14399999999999999"/>
    <n v="0.35"/>
    <n v="0.71099999999999997"/>
    <n v="0.223"/>
    <n v="0.77400000000000002"/>
    <n v="1162.857"/>
    <s v="Scale-up"/>
    <n v="0.79400000000000004"/>
    <n v="0.77400000000000002"/>
    <n v="0.22800000000000001"/>
    <n v="0.32800000000000001"/>
    <d v="2025-03-18T00:50:02"/>
    <x v="3"/>
  </r>
  <r>
    <x v="212"/>
    <x v="1"/>
    <n v="67"/>
    <x v="471"/>
    <x v="253"/>
    <x v="1"/>
    <x v="1"/>
    <n v="1"/>
    <n v="2"/>
    <n v="1"/>
    <s v="N/A"/>
    <n v="1"/>
    <n v="0"/>
    <s v="NaN"/>
    <n v="1.4999999999999999E-2"/>
    <s v="NaN"/>
    <s v="NaN"/>
    <s v="NaN"/>
    <s v="NaN"/>
    <s v="NaN"/>
    <s v="NaN"/>
    <s v="Scale-up"/>
    <s v="NaN"/>
    <n v="1"/>
    <s v="NaN"/>
    <s v="NaN"/>
    <d v="2025-03-18T00:50:02"/>
    <x v="3"/>
  </r>
  <r>
    <x v="213"/>
    <x v="0"/>
    <n v="3600"/>
    <x v="472"/>
    <x v="254"/>
    <x v="243"/>
    <x v="238"/>
    <n v="83"/>
    <n v="47"/>
    <n v="10"/>
    <n v="120"/>
    <n v="95"/>
    <n v="25"/>
    <n v="4.1000000000000002E-2"/>
    <n v="1.7000000000000001E-2"/>
    <n v="3.0000000000000001E-3"/>
    <n v="4.3999999999999997E-2"/>
    <n v="0.8"/>
    <n v="0.70699999999999996"/>
    <n v="0.94799999999999995"/>
    <n v="568.18200000000002"/>
    <s v="Scale-up"/>
    <n v="0.97299999999999998"/>
    <n v="0.83899999999999997"/>
    <n v="0.73599999999999999"/>
    <n v="0.96899999999999997"/>
    <d v="2025-03-18T00:49:53"/>
    <x v="3"/>
  </r>
  <r>
    <x v="213"/>
    <x v="1"/>
    <n v="0"/>
    <x v="473"/>
    <x v="254"/>
    <x v="1"/>
    <x v="1"/>
    <n v="1"/>
    <n v="1"/>
    <n v="1"/>
    <s v="N/A"/>
    <n v="1"/>
    <n v="-1"/>
    <s v="NaN"/>
    <s v="NaN"/>
    <s v="NaN"/>
    <s v="NaN"/>
    <s v="NaN"/>
    <s v="NaN"/>
    <s v="NaN"/>
    <s v="NaN"/>
    <s v="Scale-up"/>
    <s v="NaN"/>
    <s v="NaN"/>
    <s v="NaN"/>
    <s v="NaN"/>
    <d v="2025-03-18T00:49:53"/>
    <x v="3"/>
  </r>
  <r>
    <x v="214"/>
    <x v="0"/>
    <n v="7103"/>
    <x v="474"/>
    <x v="255"/>
    <x v="244"/>
    <x v="239"/>
    <n v="139"/>
    <n v="155"/>
    <n v="49"/>
    <n v="245"/>
    <n v="208"/>
    <n v="37"/>
    <n v="2.1000000000000001E-2"/>
    <n v="2.3E-2"/>
    <n v="8.9999999999999993E-3"/>
    <n v="3.7999999999999999E-2"/>
    <n v="1.0860000000000001"/>
    <n v="0.47699999999999998"/>
    <n v="0.79500000000000004"/>
    <n v="973.68399999999997"/>
    <s v="Catch-up"/>
    <n v="0.97899999999999998"/>
    <n v="0.98799999999999999"/>
    <n v="0.88400000000000001"/>
    <n v="0.98299999999999998"/>
    <d v="2025-03-18T00:49:45"/>
    <x v="3"/>
  </r>
  <r>
    <x v="214"/>
    <x v="1"/>
    <n v="69"/>
    <x v="475"/>
    <x v="255"/>
    <x v="1"/>
    <x v="1"/>
    <n v="1"/>
    <n v="1"/>
    <n v="1"/>
    <s v="N/A"/>
    <n v="2"/>
    <n v="-1"/>
    <s v="NaN"/>
    <s v="NaN"/>
    <s v="NaN"/>
    <n v="4.2000000000000003E-2"/>
    <s v="NaN"/>
    <s v="NaN"/>
    <s v="NaN"/>
    <s v="NaN"/>
    <s v="Catch-up"/>
    <s v="NaN"/>
    <s v="NaN"/>
    <s v="NaN"/>
    <n v="1"/>
    <d v="2025-03-18T00:49:45"/>
    <x v="3"/>
  </r>
  <r>
    <x v="215"/>
    <x v="0"/>
    <n v="3669"/>
    <x v="476"/>
    <x v="256"/>
    <x v="245"/>
    <x v="240"/>
    <n v="213"/>
    <n v="433"/>
    <n v="138"/>
    <n v="508"/>
    <n v="322"/>
    <n v="186"/>
    <n v="0.11899999999999999"/>
    <n v="0.23"/>
    <n v="0.151"/>
    <n v="0.33800000000000002"/>
    <n v="1.7070000000000001"/>
    <n v="0.34100000000000003"/>
    <n v="0.56699999999999995"/>
    <n v="550.29600000000005"/>
    <s v="Catch-up"/>
    <n v="0.89800000000000002"/>
    <n v="0.79"/>
    <n v="0.94799999999999995"/>
    <n v="0.93100000000000005"/>
    <d v="2025-03-17T20:59:33"/>
    <x v="8"/>
  </r>
  <r>
    <x v="215"/>
    <x v="1"/>
    <n v="89"/>
    <x v="477"/>
    <x v="256"/>
    <x v="1"/>
    <x v="1"/>
    <n v="5"/>
    <n v="19"/>
    <n v="6"/>
    <s v="N/A"/>
    <n v="24"/>
    <n v="-5"/>
    <n v="0.151"/>
    <n v="0.30099999999999999"/>
    <n v="5.8999999999999997E-2"/>
    <n v="0.28999999999999998"/>
    <n v="0.73799999999999999"/>
    <n v="0.33400000000000002"/>
    <n v="0.86899999999999999"/>
    <n v="641.37900000000002"/>
    <s v="Scale-up"/>
    <n v="0.72599999999999998"/>
    <n v="0.875"/>
    <n v="0.97599999999999998"/>
    <n v="0.80300000000000005"/>
    <d v="2025-03-17T20:59:35"/>
    <x v="8"/>
  </r>
  <r>
    <x v="216"/>
    <x v="0"/>
    <n v="7537"/>
    <x v="478"/>
    <x v="257"/>
    <x v="246"/>
    <x v="241"/>
    <n v="346"/>
    <n v="381"/>
    <n v="183"/>
    <n v="544"/>
    <n v="456"/>
    <n v="88"/>
    <n v="4.7E-2"/>
    <n v="5.5E-2"/>
    <n v="4.1000000000000002E-2"/>
    <n v="8.5000000000000006E-2"/>
    <n v="1.393"/>
    <n v="0.46100000000000002"/>
    <n v="0.59799999999999998"/>
    <n v="1035.2940000000001"/>
    <s v="Catch-up"/>
    <n v="0.99399999999999999"/>
    <n v="0.98199999999999998"/>
    <n v="0.94"/>
    <n v="0.93200000000000005"/>
    <d v="2025-03-18T00:49:37"/>
    <x v="3"/>
  </r>
  <r>
    <x v="216"/>
    <x v="1"/>
    <n v="83"/>
    <x v="479"/>
    <x v="257"/>
    <x v="1"/>
    <x v="1"/>
    <n v="2"/>
    <n v="1"/>
    <n v="1"/>
    <s v="N/A"/>
    <n v="2"/>
    <n v="2"/>
    <n v="0.04"/>
    <s v="NaN"/>
    <s v="NaN"/>
    <s v="NaN"/>
    <s v="NaN"/>
    <s v="NaN"/>
    <s v="NaN"/>
    <s v="NaN"/>
    <s v="Catch-up"/>
    <n v="1"/>
    <s v="NaN"/>
    <s v="NaN"/>
    <s v="NaN"/>
    <d v="2025-03-18T00:49:37"/>
    <x v="3"/>
  </r>
  <r>
    <x v="217"/>
    <x v="0"/>
    <n v="4419"/>
    <x v="480"/>
    <x v="258"/>
    <x v="78"/>
    <x v="77"/>
    <n v="237"/>
    <n v="164"/>
    <n v="170"/>
    <n v="231"/>
    <n v="118"/>
    <n v="113"/>
    <n v="5.2999999999999999E-2"/>
    <n v="3.7999999999999999E-2"/>
    <n v="3.5000000000000003E-2"/>
    <n v="0.03"/>
    <n v="0.53600000000000003"/>
    <n v="0.58199999999999996"/>
    <n v="0.61499999999999999"/>
    <n v="3766.6669999999999"/>
    <s v="Scale-up"/>
    <n v="0.98499999999999999"/>
    <n v="0.878"/>
    <n v="0.58299999999999996"/>
    <n v="0.89"/>
    <d v="2025-03-18T00:49:29"/>
    <x v="3"/>
  </r>
  <r>
    <x v="217"/>
    <x v="1"/>
    <n v="96"/>
    <x v="481"/>
    <x v="258"/>
    <x v="1"/>
    <x v="1"/>
    <n v="3"/>
    <n v="2"/>
    <n v="1"/>
    <s v="N/A"/>
    <n v="2"/>
    <n v="2"/>
    <n v="1.7000000000000001E-2"/>
    <n v="9.0999999999999998E-2"/>
    <s v="NaN"/>
    <n v="7.0999999999999994E-2"/>
    <s v="NaN"/>
    <s v="NaN"/>
    <s v="NaN"/>
    <s v="NaN"/>
    <s v="Scale-up"/>
    <n v="0.81100000000000005"/>
    <n v="1"/>
    <s v="NaN"/>
    <n v="1"/>
    <d v="2025-03-18T00:49:29"/>
    <x v="3"/>
  </r>
  <r>
    <x v="218"/>
    <x v="0"/>
    <n v="2425"/>
    <x v="482"/>
    <x v="259"/>
    <x v="145"/>
    <x v="143"/>
    <n v="54"/>
    <n v="23"/>
    <n v="9"/>
    <n v="68"/>
    <n v="49"/>
    <n v="19"/>
    <n v="3.9E-2"/>
    <n v="1.2E-2"/>
    <n v="3.0000000000000001E-3"/>
    <n v="4.1000000000000002E-2"/>
    <n v="0.85399999999999998"/>
    <n v="0.76500000000000001"/>
    <n v="0.94099999999999995"/>
    <n v="463.41500000000002"/>
    <s v="Scale-up"/>
    <n v="0.94"/>
    <n v="0.746"/>
    <n v="0.78200000000000003"/>
    <n v="0.97199999999999998"/>
    <d v="2025-03-18T00:49:21"/>
    <x v="3"/>
  </r>
  <r>
    <x v="218"/>
    <x v="1"/>
    <n v="0"/>
    <x v="483"/>
    <x v="259"/>
    <x v="1"/>
    <x v="1"/>
    <n v="1"/>
    <n v="1"/>
    <n v="1"/>
    <s v="N/A"/>
    <n v="1"/>
    <n v="0"/>
    <s v="NaN"/>
    <s v="NaN"/>
    <s v="NaN"/>
    <s v="NaN"/>
    <s v="NaN"/>
    <s v="NaN"/>
    <s v="NaN"/>
    <s v="NaN"/>
    <s v="Scale-up"/>
    <s v="NaN"/>
    <s v="NaN"/>
    <s v="NaN"/>
    <s v="NaN"/>
    <d v="2025-03-18T00:49:21"/>
    <x v="3"/>
  </r>
  <r>
    <x v="219"/>
    <x v="0"/>
    <n v="6394"/>
    <x v="484"/>
    <x v="260"/>
    <x v="247"/>
    <x v="242"/>
    <n v="78"/>
    <n v="56"/>
    <n v="28"/>
    <n v="106"/>
    <n v="77"/>
    <n v="29"/>
    <n v="1.2E-2"/>
    <n v="8.9999999999999993E-3"/>
    <n v="4.0000000000000001E-3"/>
    <n v="1.4E-2"/>
    <n v="0.82399999999999995"/>
    <n v="0.57099999999999995"/>
    <n v="0.81"/>
    <n v="2071.4290000000001"/>
    <s v="Scale-up"/>
    <n v="0.96199999999999997"/>
    <n v="0.97899999999999998"/>
    <n v="0.82799999999999996"/>
    <n v="0.96099999999999997"/>
    <d v="2025-03-18T00:49:14"/>
    <x v="3"/>
  </r>
  <r>
    <x v="219"/>
    <x v="1"/>
    <n v="98"/>
    <x v="485"/>
    <x v="260"/>
    <x v="1"/>
    <x v="1"/>
    <n v="1"/>
    <n v="1"/>
    <n v="1"/>
    <s v="N/A"/>
    <n v="1"/>
    <n v="0"/>
    <s v="NaN"/>
    <s v="NaN"/>
    <s v="NaN"/>
    <s v="NaN"/>
    <s v="NaN"/>
    <s v="NaN"/>
    <s v="NaN"/>
    <s v="NaN"/>
    <s v="Scale-up"/>
    <s v="NaN"/>
    <s v="NaN"/>
    <s v="NaN"/>
    <s v="NaN"/>
    <d v="2025-03-18T00:49:14"/>
    <x v="3"/>
  </r>
  <r>
    <x v="220"/>
    <x v="0"/>
    <n v="2115"/>
    <x v="486"/>
    <x v="261"/>
    <x v="248"/>
    <x v="243"/>
    <n v="1550"/>
    <n v="1000"/>
    <n v="703"/>
    <n v="1847"/>
    <n v="1330"/>
    <n v="517"/>
    <n v="0.80600000000000005"/>
    <n v="0.68899999999999995"/>
    <n v="0.53400000000000003"/>
    <n v="0.86599999999999999"/>
    <n v="0.90100000000000002"/>
    <n v="0.53900000000000003"/>
    <n v="0.64300000000000002"/>
    <n v="596.99800000000005"/>
    <s v="Scale-up"/>
    <n v="0.98099999999999998"/>
    <n v="0.99099999999999999"/>
    <n v="0.96899999999999997"/>
    <n v="0.98299999999999998"/>
    <d v="2025-03-17T20:49:54"/>
    <x v="14"/>
  </r>
  <r>
    <x v="220"/>
    <x v="0"/>
    <n v="1675"/>
    <x v="487"/>
    <x v="262"/>
    <x v="249"/>
    <x v="244"/>
    <n v="341"/>
    <n v="737"/>
    <n v="262"/>
    <n v="816"/>
    <n v="599"/>
    <n v="217"/>
    <n v="0.28299999999999997"/>
    <n v="0.68200000000000005"/>
    <n v="0.308"/>
    <n v="0.7"/>
    <n v="1.0649999999999999"/>
    <n v="0.29299999999999998"/>
    <n v="0.68100000000000005"/>
    <n v="310"/>
    <s v="Catch-up"/>
    <n v="0.95799999999999996"/>
    <n v="0.97899999999999998"/>
    <n v="0.99099999999999999"/>
    <n v="0.98099999999999998"/>
    <d v="2025-03-20T11:43:26"/>
    <x v="6"/>
  </r>
  <r>
    <x v="220"/>
    <x v="1"/>
    <n v="99"/>
    <x v="488"/>
    <x v="261"/>
    <x v="1"/>
    <x v="1"/>
    <n v="167"/>
    <n v="63"/>
    <n v="55"/>
    <s v="N/A"/>
    <n v="142"/>
    <n v="32"/>
    <n v="2.0209999999999999"/>
    <n v="0.66300000000000003"/>
    <n v="0.59799999999999998"/>
    <n v="1.476"/>
    <n v="0.70799999999999996"/>
    <n v="0.753"/>
    <n v="0.77700000000000002"/>
    <n v="350.27100000000002"/>
    <s v="Scale-up"/>
    <n v="0.96299999999999997"/>
    <n v="0.98499999999999999"/>
    <n v="0.96799999999999997"/>
    <n v="0.96099999999999997"/>
    <d v="2025-03-17T20:49:55"/>
    <x v="14"/>
  </r>
  <r>
    <x v="220"/>
    <x v="1"/>
    <n v="98"/>
    <x v="489"/>
    <x v="262"/>
    <x v="1"/>
    <x v="1"/>
    <n v="17"/>
    <n v="74"/>
    <n v="28"/>
    <s v="N/A"/>
    <n v="42"/>
    <n v="20"/>
    <n v="0.16"/>
    <n v="0.64400000000000002"/>
    <n v="0.311"/>
    <n v="0.42599999999999999"/>
    <n v="0.86399999999999999"/>
    <n v="0.19900000000000001"/>
    <n v="0.61299999999999999"/>
    <n v="509.39"/>
    <s v="Scale-up"/>
    <n v="0.92900000000000005"/>
    <n v="0.92100000000000004"/>
    <n v="0.96899999999999997"/>
    <n v="0.97299999999999998"/>
    <d v="2025-03-20T11:43:27"/>
    <x v="6"/>
  </r>
  <r>
    <x v="221"/>
    <x v="0"/>
    <n v="664"/>
    <x v="490"/>
    <x v="263"/>
    <x v="250"/>
    <x v="245"/>
    <n v="90"/>
    <n v="27"/>
    <n v="5"/>
    <n v="112"/>
    <n v="66"/>
    <n v="46"/>
    <n v="0.13700000000000001"/>
    <n v="4.2999999999999997E-2"/>
    <n v="1.7999999999999999E-2"/>
    <n v="0.1"/>
    <n v="0.61699999999999999"/>
    <n v="0.76100000000000001"/>
    <n v="0.9"/>
    <n v="460"/>
    <s v="Scale-up"/>
    <n v="0.98299999999999998"/>
    <n v="0.94699999999999995"/>
    <n v="0.95599999999999996"/>
    <n v="0.98799999999999999"/>
    <d v="2025-02-25T14:39:19"/>
    <x v="1"/>
  </r>
  <r>
    <x v="222"/>
    <x v="0"/>
    <n v="6361"/>
    <x v="491"/>
    <x v="264"/>
    <x v="251"/>
    <x v="246"/>
    <n v="220"/>
    <n v="360"/>
    <n v="90"/>
    <n v="490"/>
    <n v="422"/>
    <n v="68"/>
    <n v="4.2999999999999997E-2"/>
    <n v="6.7000000000000004E-2"/>
    <n v="1.7999999999999999E-2"/>
    <n v="8.5000000000000006E-2"/>
    <n v="0.92400000000000004"/>
    <n v="0.39100000000000001"/>
    <n v="0.83599999999999997"/>
    <n v="800"/>
    <s v="Scale-up"/>
    <n v="0.99299999999999999"/>
    <n v="0.99"/>
    <n v="0.99099999999999999"/>
    <n v="0.995"/>
    <d v="2025-03-18T00:49:06"/>
    <x v="3"/>
  </r>
  <r>
    <x v="222"/>
    <x v="1"/>
    <n v="94"/>
    <x v="492"/>
    <x v="264"/>
    <x v="1"/>
    <x v="1"/>
    <n v="3"/>
    <n v="7"/>
    <n v="3"/>
    <s v="N/A"/>
    <n v="2"/>
    <n v="4"/>
    <n v="2.5000000000000001E-2"/>
    <n v="0.09"/>
    <n v="0.185"/>
    <s v="NaN"/>
    <s v="NaN"/>
    <s v="NaN"/>
    <s v="NaN"/>
    <s v="NaN"/>
    <s v="Scale-up"/>
    <n v="0.83799999999999997"/>
    <n v="0.83099999999999996"/>
    <n v="0.83199999999999996"/>
    <s v="NaN"/>
    <d v="2025-03-18T00:49:06"/>
    <x v="3"/>
  </r>
  <r>
    <x v="223"/>
    <x v="0"/>
    <n v="2961"/>
    <x v="493"/>
    <x v="265"/>
    <x v="252"/>
    <x v="247"/>
    <n v="96"/>
    <n v="369"/>
    <n v="71"/>
    <n v="394"/>
    <n v="249"/>
    <n v="145"/>
    <n v="3.6999999999999998E-2"/>
    <n v="0.127"/>
    <n v="2.4E-2"/>
    <n v="8.1000000000000003E-2"/>
    <n v="0.57899999999999996"/>
    <n v="0.22600000000000001"/>
    <n v="0.85399999999999998"/>
    <n v="1790.123"/>
    <s v="Scale-up"/>
    <n v="0.92100000000000004"/>
    <n v="0.996"/>
    <n v="0.97699999999999998"/>
    <n v="0.99399999999999999"/>
    <d v="2025-03-17T19:24:58"/>
    <x v="15"/>
  </r>
  <r>
    <x v="223"/>
    <x v="1"/>
    <n v="98"/>
    <x v="494"/>
    <x v="265"/>
    <x v="1"/>
    <x v="1"/>
    <n v="5"/>
    <n v="11"/>
    <n v="1"/>
    <s v="N/A"/>
    <n v="10"/>
    <n v="4"/>
    <n v="3.4000000000000002E-2"/>
    <n v="0.11"/>
    <s v="NaN"/>
    <n v="7.4999999999999997E-2"/>
    <s v="NaN"/>
    <s v="NaN"/>
    <s v="NaN"/>
    <s v="NaN"/>
    <s v="Scale-up"/>
    <n v="0.68200000000000005"/>
    <n v="0.79900000000000004"/>
    <s v="NaN"/>
    <n v="0.77200000000000002"/>
    <d v="2025-03-17T19:24:58"/>
    <x v="15"/>
  </r>
  <r>
    <x v="224"/>
    <x v="0"/>
    <n v="523"/>
    <x v="495"/>
    <x v="266"/>
    <x v="253"/>
    <x v="248"/>
    <n v="10"/>
    <n v="47"/>
    <n v="5"/>
    <n v="52"/>
    <n v="45"/>
    <n v="7"/>
    <n v="1.4E-2"/>
    <n v="0.193"/>
    <n v="3.5999999999999997E-2"/>
    <n v="0.17100000000000001"/>
    <n v="1"/>
    <n v="6.8000000000000005E-2"/>
    <n v="0.82599999999999996"/>
    <n v="40.936"/>
    <s v="Catch-up"/>
    <n v="0.95099999999999996"/>
    <n v="0.96799999999999997"/>
    <n v="0.89700000000000002"/>
    <n v="0.93100000000000005"/>
    <d v="2025-03-17T19:24:52"/>
    <x v="15"/>
  </r>
  <r>
    <x v="224"/>
    <x v="1"/>
    <n v="99"/>
    <x v="496"/>
    <x v="266"/>
    <x v="1"/>
    <x v="1"/>
    <n v="2"/>
    <n v="12"/>
    <n v="1"/>
    <s v="N/A"/>
    <n v="11"/>
    <n v="1"/>
    <n v="1"/>
    <n v="0.11700000000000001"/>
    <s v="NaN"/>
    <n v="0.67500000000000004"/>
    <s v="NaN"/>
    <s v="NaN"/>
    <s v="NaN"/>
    <s v="NaN"/>
    <s v="Catch-up"/>
    <n v="1"/>
    <n v="0.747"/>
    <s v="NaN"/>
    <n v="0.77400000000000002"/>
    <d v="2025-03-17T19:24:52"/>
    <x v="15"/>
  </r>
  <r>
    <x v="225"/>
    <x v="0"/>
    <n v="6682"/>
    <x v="497"/>
    <x v="267"/>
    <x v="254"/>
    <x v="249"/>
    <n v="13958"/>
    <n v="11087"/>
    <n v="13184"/>
    <n v="11861"/>
    <n v="6917"/>
    <n v="4944"/>
    <n v="2.665"/>
    <n v="2.794"/>
    <n v="3.1349999999999998"/>
    <n v="2.0760000000000001"/>
    <n v="0.89300000000000002"/>
    <n v="0.48799999999999999"/>
    <n v="0.42599999999999999"/>
    <n v="2381.5030000000002"/>
    <s v="Scale-up"/>
    <n v="0.96399999999999997"/>
    <n v="0.97799999999999998"/>
    <n v="0.97299999999999998"/>
    <n v="0.93"/>
    <d v="2025-03-17T21:13:49"/>
    <x v="5"/>
  </r>
  <r>
    <x v="225"/>
    <x v="0"/>
    <n v="6182"/>
    <x v="498"/>
    <x v="268"/>
    <x v="255"/>
    <x v="250"/>
    <n v="0"/>
    <n v="23342"/>
    <n v="2567"/>
    <n v="20775"/>
    <n v="2661"/>
    <n v="18114"/>
    <n v="0"/>
    <n v="4.9530000000000003"/>
    <n v="1.0609999999999999"/>
    <n v="1.1339999999999999"/>
    <n v="0.29099999999999998"/>
    <n v="0"/>
    <n v="0.78600000000000003"/>
    <n v="15973.545"/>
    <s v="Scale-up"/>
    <n v="0"/>
    <n v="0.94399999999999995"/>
    <n v="0.67200000000000004"/>
    <n v="0.95499999999999996"/>
    <d v="2025-03-20T11:41:54"/>
    <x v="6"/>
  </r>
  <r>
    <x v="225"/>
    <x v="1"/>
    <n v="99"/>
    <x v="499"/>
    <x v="267"/>
    <x v="1"/>
    <x v="1"/>
    <n v="152"/>
    <n v="210"/>
    <n v="368"/>
    <s v="N/A"/>
    <n v="80"/>
    <n v="-87"/>
    <n v="1.573"/>
    <n v="2.3010000000000002"/>
    <n v="3.927"/>
    <n v="0.747"/>
    <n v="-14.093999999999999"/>
    <n v="0.40600000000000003"/>
    <n v="-1.4E-2"/>
    <n v="6618.4740000000002"/>
    <s v="Scale-up"/>
    <n v="0.98899999999999999"/>
    <n v="0.98899999999999999"/>
    <n v="0.98099999999999998"/>
    <n v="0.97599999999999998"/>
    <d v="2025-03-17T21:13:51"/>
    <x v="5"/>
  </r>
  <r>
    <x v="225"/>
    <x v="1"/>
    <n v="99"/>
    <x v="500"/>
    <x v="268"/>
    <x v="1"/>
    <x v="1"/>
    <n v="1"/>
    <n v="377"/>
    <n v="249"/>
    <s v="N/A"/>
    <n v="108"/>
    <n v="19"/>
    <n v="0"/>
    <n v="3.6930000000000001"/>
    <n v="3.2559999999999998"/>
    <n v="1.208"/>
    <n v="2.7639999999999998"/>
    <n v="0"/>
    <n v="0.11799999999999999"/>
    <n v="14995.032999999999"/>
    <s v="Catch-up"/>
    <n v="0"/>
    <n v="0.996"/>
    <n v="0.58799999999999997"/>
    <n v="0.97699999999999998"/>
    <d v="2025-03-20T11:41:55"/>
    <x v="6"/>
  </r>
  <r>
    <x v="226"/>
    <x v="0"/>
    <n v="6797"/>
    <x v="501"/>
    <x v="269"/>
    <x v="256"/>
    <x v="251"/>
    <n v="317"/>
    <n v="482"/>
    <n v="127"/>
    <n v="672"/>
    <n v="572"/>
    <n v="100"/>
    <n v="4.5999999999999999E-2"/>
    <n v="7.5999999999999998E-2"/>
    <n v="2.5000000000000001E-2"/>
    <n v="9.5000000000000001E-2"/>
    <n v="0.97899999999999998"/>
    <n v="0.377"/>
    <n v="0.79500000000000004"/>
    <n v="1052.6320000000001"/>
    <s v="Scale-up"/>
    <n v="0.98899999999999999"/>
    <n v="0.95199999999999996"/>
    <n v="0.92"/>
    <n v="0.94799999999999995"/>
    <d v="2025-03-18T00:48:58"/>
    <x v="3"/>
  </r>
  <r>
    <x v="226"/>
    <x v="1"/>
    <n v="80"/>
    <x v="502"/>
    <x v="269"/>
    <x v="1"/>
    <x v="1"/>
    <n v="1"/>
    <n v="2"/>
    <n v="1"/>
    <s v="N/A"/>
    <n v="2"/>
    <n v="0"/>
    <s v="NaN"/>
    <n v="1.2999999999999999E-2"/>
    <s v="NaN"/>
    <n v="1.7000000000000001E-2"/>
    <s v="NaN"/>
    <s v="NaN"/>
    <s v="NaN"/>
    <s v="NaN"/>
    <s v="Scale-up"/>
    <s v="NaN"/>
    <n v="1"/>
    <s v="NaN"/>
    <n v="1"/>
    <d v="2025-03-18T00:48:58"/>
    <x v="3"/>
  </r>
  <r>
    <x v="227"/>
    <x v="0"/>
    <n v="6791"/>
    <x v="503"/>
    <x v="270"/>
    <x v="257"/>
    <x v="252"/>
    <n v="17473"/>
    <n v="26437"/>
    <n v="20227"/>
    <n v="23683"/>
    <n v="17053"/>
    <n v="6630"/>
    <n v="2.9769999999999999"/>
    <n v="4.7960000000000003"/>
    <n v="4.2640000000000002"/>
    <n v="3.036"/>
    <n v="0.86499999999999999"/>
    <n v="0.38300000000000001"/>
    <n v="0.45100000000000001"/>
    <n v="2183.7939999999999"/>
    <s v="Scale-up"/>
    <n v="0.99199999999999999"/>
    <n v="0.98099999999999998"/>
    <n v="0.93899999999999995"/>
    <n v="0.97599999999999998"/>
    <d v="2025-03-17T21:13:37"/>
    <x v="5"/>
  </r>
  <r>
    <x v="227"/>
    <x v="0"/>
    <n v="6243"/>
    <x v="504"/>
    <x v="271"/>
    <x v="258"/>
    <x v="253"/>
    <n v="0"/>
    <n v="42324"/>
    <n v="17633"/>
    <n v="24691"/>
    <n v="18635"/>
    <n v="6056"/>
    <n v="0"/>
    <n v="7.9569999999999999"/>
    <n v="4.3369999999999997"/>
    <n v="3.6560000000000001"/>
    <n v="1.01"/>
    <n v="0"/>
    <n v="0.45500000000000002"/>
    <n v="1656.4549999999999"/>
    <s v="Catch-up"/>
    <n v="0"/>
    <n v="0.98899999999999999"/>
    <n v="0.90500000000000003"/>
    <n v="0.98"/>
    <d v="2025-03-20T11:42:11"/>
    <x v="6"/>
  </r>
  <r>
    <x v="227"/>
    <x v="1"/>
    <n v="99"/>
    <x v="505"/>
    <x v="270"/>
    <x v="1"/>
    <x v="1"/>
    <n v="89"/>
    <n v="147"/>
    <n v="24"/>
    <s v="N/A"/>
    <n v="81"/>
    <n v="132"/>
    <n v="0.98599999999999999"/>
    <n v="1.548"/>
    <n v="0.254"/>
    <n v="1.1180000000000001"/>
    <n v="0.49"/>
    <n v="0.38900000000000001"/>
    <n v="0.9"/>
    <n v="5930.2330000000002"/>
    <s v="Scale-up"/>
    <n v="0.98799999999999999"/>
    <n v="0.98899999999999999"/>
    <n v="0.89300000000000002"/>
    <n v="0.95499999999999996"/>
    <d v="2025-03-17T21:13:38"/>
    <x v="5"/>
  </r>
  <r>
    <x v="227"/>
    <x v="1"/>
    <n v="99"/>
    <x v="506"/>
    <x v="271"/>
    <x v="1"/>
    <x v="1"/>
    <n v="1"/>
    <n v="307"/>
    <n v="68"/>
    <s v="N/A"/>
    <n v="165"/>
    <n v="75"/>
    <n v="0"/>
    <n v="3.04"/>
    <n v="0.63400000000000001"/>
    <n v="1.8720000000000001"/>
    <n v="0.77800000000000002"/>
    <n v="0"/>
    <n v="0.79100000000000004"/>
    <n v="3235.0430000000001"/>
    <s v="Scale-up"/>
    <n v="0"/>
    <n v="0.996"/>
    <n v="0.86599999999999999"/>
    <n v="0.95299999999999996"/>
    <d v="2025-03-20T11:42:12"/>
    <x v="6"/>
  </r>
  <r>
    <x v="228"/>
    <x v="0"/>
    <n v="2966"/>
    <x v="507"/>
    <x v="272"/>
    <x v="259"/>
    <x v="254"/>
    <n v="241"/>
    <n v="549"/>
    <n v="107"/>
    <n v="683"/>
    <n v="603"/>
    <n v="80"/>
    <n v="9.4E-2"/>
    <n v="0.20499999999999999"/>
    <n v="4.3999999999999997E-2"/>
    <n v="0.22900000000000001"/>
    <n v="0.89800000000000002"/>
    <n v="0.314"/>
    <n v="0.85299999999999998"/>
    <n v="349.34500000000003"/>
    <s v="Scale-up"/>
    <n v="0.96699999999999997"/>
    <n v="0.98299999999999998"/>
    <n v="0.96099999999999997"/>
    <n v="0.97299999999999998"/>
    <d v="2025-03-17T19:24:44"/>
    <x v="15"/>
  </r>
  <r>
    <x v="228"/>
    <x v="1"/>
    <n v="92"/>
    <x v="508"/>
    <x v="272"/>
    <x v="1"/>
    <x v="1"/>
    <n v="6"/>
    <n v="10"/>
    <n v="5"/>
    <s v="N/A"/>
    <n v="13"/>
    <n v="-3"/>
    <n v="0.13300000000000001"/>
    <n v="0.105"/>
    <n v="0.191"/>
    <n v="0.17899999999999999"/>
    <n v="3.8090000000000002"/>
    <n v="0.55900000000000005"/>
    <n v="0.19700000000000001"/>
    <n v="446.92700000000002"/>
    <s v="Catch-up"/>
    <n v="0.64600000000000002"/>
    <n v="0.79"/>
    <n v="0.55300000000000005"/>
    <n v="0.69799999999999995"/>
    <d v="2025-03-17T19:24:46"/>
    <x v="15"/>
  </r>
  <r>
    <x v="229"/>
    <x v="0"/>
    <n v="1067"/>
    <x v="509"/>
    <x v="273"/>
    <x v="132"/>
    <x v="130"/>
    <n v="103"/>
    <n v="52"/>
    <n v="9"/>
    <n v="146"/>
    <n v="137"/>
    <n v="9"/>
    <n v="9.6000000000000002E-2"/>
    <n v="6.6000000000000003E-2"/>
    <n v="8.9999999999999993E-3"/>
    <n v="0.129"/>
    <n v="0.84299999999999997"/>
    <n v="0.59299999999999997"/>
    <n v="0.94399999999999995"/>
    <n v="69.766999999999996"/>
    <s v="Scale-up"/>
    <n v="0.96099999999999997"/>
    <n v="0.99"/>
    <n v="0.88100000000000001"/>
    <n v="0.99399999999999999"/>
    <d v="2025-03-17T19:25:50"/>
    <x v="15"/>
  </r>
  <r>
    <x v="229"/>
    <x v="1"/>
    <n v="97"/>
    <x v="510"/>
    <x v="273"/>
    <x v="1"/>
    <x v="1"/>
    <n v="4"/>
    <n v="8"/>
    <n v="1"/>
    <s v="N/A"/>
    <n v="13"/>
    <n v="0"/>
    <n v="2.5000000000000001E-2"/>
    <n v="9.2999999999999999E-2"/>
    <s v="NaN"/>
    <n v="0.109"/>
    <s v="NaN"/>
    <s v="NaN"/>
    <s v="NaN"/>
    <s v="NaN"/>
    <s v="Scale-up"/>
    <n v="0.89800000000000002"/>
    <n v="0.75700000000000001"/>
    <s v="NaN"/>
    <n v="0.88500000000000001"/>
    <d v="2025-03-17T19:25:50"/>
    <x v="15"/>
  </r>
  <r>
    <x v="230"/>
    <x v="0"/>
    <n v="4365"/>
    <x v="511"/>
    <x v="274"/>
    <x v="260"/>
    <x v="255"/>
    <n v="771"/>
    <n v="902"/>
    <n v="210"/>
    <n v="1463"/>
    <n v="1354"/>
    <n v="109"/>
    <n v="0.221"/>
    <n v="0.25700000000000001"/>
    <n v="6.5000000000000002E-2"/>
    <n v="0.41"/>
    <n v="0.99299999999999999"/>
    <n v="0.46200000000000002"/>
    <n v="0.86399999999999999"/>
    <n v="265.85399999999998"/>
    <s v="Scale-up"/>
    <n v="0.92300000000000004"/>
    <n v="0.94399999999999995"/>
    <n v="0.97"/>
    <n v="0.91100000000000003"/>
    <d v="2025-03-18T00:48:50"/>
    <x v="3"/>
  </r>
  <r>
    <x v="230"/>
    <x v="1"/>
    <n v="86"/>
    <x v="512"/>
    <x v="274"/>
    <x v="1"/>
    <x v="1"/>
    <n v="5"/>
    <n v="14"/>
    <n v="1"/>
    <s v="N/A"/>
    <n v="17"/>
    <n v="0"/>
    <n v="5.6000000000000001E-2"/>
    <n v="0.13400000000000001"/>
    <s v="NaN"/>
    <n v="0.17"/>
    <s v="NaN"/>
    <s v="NaN"/>
    <s v="NaN"/>
    <s v="NaN"/>
    <s v="Scale-up"/>
    <n v="0.91"/>
    <n v="0.86699999999999999"/>
    <s v="NaN"/>
    <n v="0.8"/>
    <d v="2025-03-18T00:48:50"/>
    <x v="3"/>
  </r>
  <r>
    <x v="231"/>
    <x v="0"/>
    <n v="896"/>
    <x v="513"/>
    <x v="275"/>
    <x v="261"/>
    <x v="256"/>
    <n v="55"/>
    <n v="80"/>
    <n v="20"/>
    <n v="115"/>
    <n v="91"/>
    <n v="24"/>
    <n v="4.5999999999999999E-2"/>
    <n v="0.115"/>
    <n v="2.4E-2"/>
    <n v="0.121"/>
    <n v="0.88300000000000001"/>
    <n v="0.28599999999999998"/>
    <n v="0.85099999999999998"/>
    <n v="198.34700000000001"/>
    <s v="Scale-up"/>
    <n v="0.89400000000000002"/>
    <n v="0.63600000000000001"/>
    <n v="0.63"/>
    <n v="0.73799999999999999"/>
    <d v="2025-03-17T19:25:43"/>
    <x v="15"/>
  </r>
  <r>
    <x v="231"/>
    <x v="1"/>
    <n v="91"/>
    <x v="514"/>
    <x v="275"/>
    <x v="1"/>
    <x v="1"/>
    <n v="8"/>
    <n v="13"/>
    <n v="5"/>
    <s v="N/A"/>
    <n v="17"/>
    <n v="-2"/>
    <n v="0.1"/>
    <n v="0.129"/>
    <n v="4.3999999999999997E-2"/>
    <n v="0.224"/>
    <n v="1.2110000000000001"/>
    <n v="0.437"/>
    <n v="0.80800000000000005"/>
    <n v="107.143"/>
    <s v="Catch-up"/>
    <n v="0.752"/>
    <n v="0.93400000000000005"/>
    <n v="0.94499999999999995"/>
    <n v="0.90400000000000003"/>
    <d v="2025-03-17T19:25:44"/>
    <x v="15"/>
  </r>
  <r>
    <x v="232"/>
    <x v="1"/>
    <n v="99"/>
    <x v="515"/>
    <x v="276"/>
    <x v="1"/>
    <x v="1"/>
    <n v="107"/>
    <n v="3"/>
    <n v="9"/>
    <s v="N/A"/>
    <n v="63"/>
    <n v="37"/>
    <n v="0.96899999999999997"/>
    <n v="4.3999999999999997E-2"/>
    <n v="9.8000000000000004E-2"/>
    <n v="0.59199999999999997"/>
    <n v="0.64700000000000002"/>
    <n v="0.95699999999999996"/>
    <n v="0.90300000000000002"/>
    <n v="631.75699999999995"/>
    <s v="Scale-up"/>
    <n v="0.97799999999999998"/>
    <n v="0.999"/>
    <n v="0.84199999999999997"/>
    <n v="0.93500000000000005"/>
    <d v="2025-02-25T14:39:27"/>
    <x v="1"/>
  </r>
  <r>
    <x v="232"/>
    <x v="0"/>
    <n v="2395"/>
    <x v="516"/>
    <x v="276"/>
    <x v="262"/>
    <x v="257"/>
    <n v="1169"/>
    <n v="49"/>
    <n v="194"/>
    <n v="1024"/>
    <n v="650"/>
    <n v="374"/>
    <n v="0.70299999999999996"/>
    <n v="4.5999999999999999E-2"/>
    <n v="0.14199999999999999"/>
    <n v="0.42899999999999999"/>
    <n v="0.70699999999999996"/>
    <n v="0.93899999999999995"/>
    <n v="0.81"/>
    <n v="871.79499999999996"/>
    <s v="Scale-up"/>
    <n v="0.97799999999999998"/>
    <n v="0.93500000000000005"/>
    <n v="0.96299999999999997"/>
    <n v="0.96699999999999997"/>
    <d v="2025-02-25T14:39:26"/>
    <x v="1"/>
  </r>
  <r>
    <x v="232"/>
    <x v="0"/>
    <n v="1336"/>
    <x v="517"/>
    <x v="277"/>
    <x v="263"/>
    <x v="258"/>
    <n v="314"/>
    <n v="0"/>
    <n v="0"/>
    <n v="314"/>
    <n v="137"/>
    <n v="177"/>
    <n v="0.498"/>
    <n v="0"/>
    <n v="0"/>
    <n v="0.38500000000000001"/>
    <n v="0.77300000000000002"/>
    <n v="1"/>
    <n v="1"/>
    <n v="459.74"/>
    <s v="Scale-up"/>
    <n v="0.83699999999999997"/>
    <n v="0"/>
    <n v="0"/>
    <n v="0.95"/>
    <d v="2025-03-17T22:01:15"/>
    <x v="2"/>
  </r>
  <r>
    <x v="232"/>
    <x v="1"/>
    <n v="83"/>
    <x v="518"/>
    <x v="277"/>
    <x v="1"/>
    <x v="1"/>
    <n v="29"/>
    <n v="1"/>
    <n v="1"/>
    <s v="N/A"/>
    <n v="12"/>
    <n v="16"/>
    <n v="0.31"/>
    <n v="0"/>
    <n v="0"/>
    <n v="0.16400000000000001"/>
    <n v="0.52900000000000003"/>
    <n v="1"/>
    <n v="1"/>
    <n v="1079.268"/>
    <s v="Scale-up"/>
    <n v="0.98199999999999998"/>
    <n v="0"/>
    <n v="0"/>
    <n v="0.94599999999999995"/>
    <d v="2025-03-17T22:01:16"/>
    <x v="2"/>
  </r>
  <r>
    <x v="233"/>
    <x v="0"/>
    <n v="4372"/>
    <x v="519"/>
    <x v="278"/>
    <x v="264"/>
    <x v="259"/>
    <n v="1082"/>
    <n v="1599"/>
    <n v="602"/>
    <n v="2079"/>
    <n v="1667"/>
    <n v="412"/>
    <n v="0.39600000000000002"/>
    <n v="0.59099999999999997"/>
    <n v="0.22700000000000001"/>
    <n v="0.52300000000000002"/>
    <n v="0.68799999999999994"/>
    <n v="0.40100000000000002"/>
    <n v="0.77"/>
    <n v="787.76300000000003"/>
    <s v="Scale-up"/>
    <n v="0.88300000000000001"/>
    <n v="0.871"/>
    <n v="0.83399999999999996"/>
    <n v="0.83799999999999997"/>
    <d v="2025-03-18T00:48:42"/>
    <x v="3"/>
  </r>
  <r>
    <x v="233"/>
    <x v="1"/>
    <n v="58"/>
    <x v="520"/>
    <x v="278"/>
    <x v="1"/>
    <x v="1"/>
    <n v="1"/>
    <n v="2"/>
    <n v="1"/>
    <s v="N/A"/>
    <n v="1"/>
    <n v="1"/>
    <s v="NaN"/>
    <n v="1.7000000000000001E-2"/>
    <s v="NaN"/>
    <s v="NaN"/>
    <s v="NaN"/>
    <s v="NaN"/>
    <s v="NaN"/>
    <s v="NaN"/>
    <s v="Scale-up"/>
    <s v="NaN"/>
    <n v="1"/>
    <s v="NaN"/>
    <s v="NaN"/>
    <d v="2025-03-18T00:48:42"/>
    <x v="3"/>
  </r>
  <r>
    <x v="234"/>
    <x v="1"/>
    <n v="98"/>
    <x v="521"/>
    <x v="279"/>
    <x v="1"/>
    <x v="1"/>
    <n v="74"/>
    <n v="33"/>
    <n v="5"/>
    <s v="N/A"/>
    <n v="83"/>
    <n v="18"/>
    <n v="0.77"/>
    <n v="0.33800000000000002"/>
    <n v="7.0999999999999994E-2"/>
    <n v="0.84499999999999997"/>
    <n v="0.81499999999999995"/>
    <n v="0.69499999999999995"/>
    <n v="0.93600000000000005"/>
    <n v="75.739999999999995"/>
    <s v="Scale-up"/>
    <n v="0.93300000000000005"/>
    <n v="0.95699999999999996"/>
    <n v="0.97399999999999998"/>
    <n v="0.90700000000000003"/>
    <d v="2025-02-25T14:39:35"/>
    <x v="1"/>
  </r>
  <r>
    <x v="234"/>
    <x v="0"/>
    <n v="734"/>
    <x v="522"/>
    <x v="279"/>
    <x v="265"/>
    <x v="260"/>
    <n v="157"/>
    <n v="106"/>
    <n v="13"/>
    <n v="250"/>
    <n v="186"/>
    <n v="64"/>
    <n v="0.498"/>
    <n v="0.20300000000000001"/>
    <n v="4.2999999999999997E-2"/>
    <n v="0.63900000000000001"/>
    <n v="0.97099999999999997"/>
    <n v="0.71"/>
    <n v="0.93899999999999995"/>
    <n v="100.15600000000001"/>
    <s v="Scale-up"/>
    <n v="0.97099999999999997"/>
    <n v="0.77300000000000002"/>
    <n v="0.92200000000000004"/>
    <n v="0.98"/>
    <d v="2025-02-25T14:39:34"/>
    <x v="1"/>
  </r>
  <r>
    <x v="235"/>
    <x v="0"/>
    <n v="352"/>
    <x v="523"/>
    <x v="280"/>
    <x v="266"/>
    <x v="261"/>
    <n v="35"/>
    <n v="18"/>
    <n v="8"/>
    <n v="45"/>
    <n v="12"/>
    <n v="33"/>
    <n v="0.33800000000000002"/>
    <n v="0.04"/>
    <n v="0.16"/>
    <n v="0.188"/>
    <n v="0.86199999999999999"/>
    <n v="0.89400000000000002"/>
    <n v="0.57699999999999996"/>
    <n v="175.53200000000001"/>
    <s v="Scale-up"/>
    <n v="0.93500000000000005"/>
    <n v="0.378"/>
    <n v="0.76200000000000001"/>
    <n v="0.84899999999999998"/>
    <d v="2025-03-18T00:48:34"/>
    <x v="3"/>
  </r>
  <r>
    <x v="235"/>
    <x v="1"/>
    <n v="0"/>
    <x v="524"/>
    <x v="280"/>
    <x v="1"/>
    <x v="1"/>
    <n v="1"/>
    <n v="1"/>
    <n v="1"/>
    <s v="N/A"/>
    <n v="1"/>
    <n v="0"/>
    <s v="NaN"/>
    <s v="NaN"/>
    <s v="NaN"/>
    <s v="NaN"/>
    <s v="NaN"/>
    <s v="NaN"/>
    <s v="NaN"/>
    <s v="NaN"/>
    <s v="Scale-up"/>
    <s v="NaN"/>
    <s v="NaN"/>
    <s v="NaN"/>
    <s v="NaN"/>
    <d v="2025-03-18T00:48:34"/>
    <x v="3"/>
  </r>
  <r>
    <x v="236"/>
    <x v="1"/>
    <n v="99"/>
    <x v="525"/>
    <x v="281"/>
    <x v="1"/>
    <x v="1"/>
    <n v="99"/>
    <n v="5"/>
    <n v="13"/>
    <s v="N/A"/>
    <n v="63"/>
    <n v="29"/>
    <n v="1.0329999999999999"/>
    <n v="9.5000000000000001E-2"/>
    <n v="0.11700000000000001"/>
    <n v="0.63700000000000001"/>
    <n v="0.63"/>
    <n v="0.91600000000000004"/>
    <n v="0.89600000000000002"/>
    <n v="533.75199999999995"/>
    <s v="Scale-up"/>
    <n v="0.97699999999999998"/>
    <n v="0.86099999999999999"/>
    <n v="0.92200000000000004"/>
    <n v="0.97"/>
    <d v="2025-02-25T14:39:44"/>
    <x v="1"/>
  </r>
  <r>
    <x v="236"/>
    <x v="0"/>
    <n v="1743"/>
    <x v="526"/>
    <x v="281"/>
    <x v="267"/>
    <x v="262"/>
    <n v="1324"/>
    <n v="40"/>
    <n v="367"/>
    <n v="997"/>
    <n v="657"/>
    <n v="340"/>
    <n v="1.056"/>
    <n v="2.5000000000000001E-2"/>
    <n v="0.35"/>
    <n v="0.53100000000000003"/>
    <n v="0.72599999999999998"/>
    <n v="0.97699999999999998"/>
    <n v="0.67600000000000005"/>
    <n v="640.30100000000004"/>
    <s v="Scale-up"/>
    <n v="0.89200000000000002"/>
    <n v="0.73599999999999999"/>
    <n v="0.85199999999999998"/>
    <n v="0.95899999999999996"/>
    <d v="2025-02-25T14:39:43"/>
    <x v="1"/>
  </r>
  <r>
    <x v="236"/>
    <x v="0"/>
    <n v="687"/>
    <x v="527"/>
    <x v="282"/>
    <x v="211"/>
    <x v="206"/>
    <n v="124"/>
    <n v="5"/>
    <n v="0"/>
    <n v="129"/>
    <n v="69"/>
    <n v="60"/>
    <n v="0.27400000000000002"/>
    <n v="2.5000000000000001E-2"/>
    <n v="0"/>
    <n v="0.19700000000000001"/>
    <n v="0.65900000000000003"/>
    <n v="0.91600000000000004"/>
    <n v="1"/>
    <n v="304.56900000000002"/>
    <s v="Scale-up"/>
    <n v="0.91600000000000004"/>
    <n v="0.88800000000000001"/>
    <n v="0"/>
    <n v="0.96399999999999997"/>
    <d v="2025-03-17T22:01:09"/>
    <x v="2"/>
  </r>
  <r>
    <x v="236"/>
    <x v="1"/>
    <n v="92"/>
    <x v="528"/>
    <x v="282"/>
    <x v="1"/>
    <x v="1"/>
    <n v="45"/>
    <n v="1"/>
    <n v="1"/>
    <s v="N/A"/>
    <n v="35"/>
    <n v="11"/>
    <n v="0.54100000000000004"/>
    <s v="NaN"/>
    <n v="0"/>
    <n v="0.34699999999999998"/>
    <s v="NaN"/>
    <s v="NaN"/>
    <s v="NaN"/>
    <s v="NaN"/>
    <s v="Scale-up"/>
    <n v="0.97"/>
    <s v="NaN"/>
    <n v="0"/>
    <n v="0.91200000000000003"/>
    <d v="2025-03-17T22:01:09"/>
    <x v="2"/>
  </r>
  <r>
    <x v="237"/>
    <x v="0"/>
    <n v="1346"/>
    <x v="529"/>
    <x v="283"/>
    <x v="268"/>
    <x v="263"/>
    <n v="1289"/>
    <n v="26"/>
    <n v="69"/>
    <n v="1246"/>
    <n v="959"/>
    <n v="287"/>
    <n v="1.3260000000000001"/>
    <n v="3.5999999999999997E-2"/>
    <n v="8.5000000000000006E-2"/>
    <n v="1.0369999999999999"/>
    <n v="0.81200000000000006"/>
    <n v="0.97399999999999998"/>
    <n v="0.93799999999999994"/>
    <n v="276.76"/>
    <s v="Scale-up"/>
    <n v="0.99299999999999999"/>
    <n v="0.83699999999999997"/>
    <n v="0.96099999999999997"/>
    <n v="0.996"/>
    <d v="2025-02-25T14:40:00"/>
    <x v="1"/>
  </r>
  <r>
    <x v="238"/>
    <x v="1"/>
    <n v="99"/>
    <x v="530"/>
    <x v="284"/>
    <x v="1"/>
    <x v="1"/>
    <n v="148"/>
    <n v="46"/>
    <n v="45"/>
    <s v="N/A"/>
    <n v="149"/>
    <n v="1"/>
    <n v="1.6040000000000001"/>
    <n v="0.438"/>
    <n v="0.51900000000000002"/>
    <n v="1.6870000000000001"/>
    <n v="1.1080000000000001"/>
    <n v="0.78600000000000003"/>
    <n v="0.746"/>
    <n v="413.15899999999999"/>
    <s v="Catch-up"/>
    <n v="0.98099999999999998"/>
    <n v="0.995"/>
    <n v="0.79300000000000004"/>
    <n v="0.97799999999999998"/>
    <d v="2025-02-25T14:39:53"/>
    <x v="1"/>
  </r>
  <r>
    <x v="238"/>
    <x v="0"/>
    <n v="1750"/>
    <x v="531"/>
    <x v="284"/>
    <x v="269"/>
    <x v="264"/>
    <n v="2441"/>
    <n v="1067"/>
    <n v="417"/>
    <n v="3091"/>
    <n v="2394"/>
    <n v="697"/>
    <n v="1.4139999999999999"/>
    <n v="0.66500000000000004"/>
    <n v="0.28499999999999998"/>
    <n v="1.5780000000000001"/>
    <n v="0.88"/>
    <n v="0.68"/>
    <n v="0.86299999999999999"/>
    <n v="441.69799999999998"/>
    <s v="Scale-up"/>
    <n v="0.98099999999999998"/>
    <n v="0.97299999999999998"/>
    <n v="0.94"/>
    <n v="0.99299999999999999"/>
    <d v="2025-02-25T14:39:52"/>
    <x v="1"/>
  </r>
  <r>
    <x v="238"/>
    <x v="0"/>
    <n v="712"/>
    <x v="532"/>
    <x v="285"/>
    <x v="270"/>
    <x v="265"/>
    <n v="1210"/>
    <n v="538"/>
    <n v="0"/>
    <n v="1748"/>
    <n v="890"/>
    <n v="858"/>
    <n v="2.0249999999999999"/>
    <n v="0.94399999999999995"/>
    <n v="0"/>
    <n v="1.6719999999999999"/>
    <n v="0.56299999999999994"/>
    <n v="0.68200000000000005"/>
    <n v="1"/>
    <n v="513.15800000000002"/>
    <s v="Scale-up"/>
    <n v="0.996"/>
    <n v="0.99299999999999999"/>
    <n v="0"/>
    <n v="0.92100000000000004"/>
    <d v="2025-03-17T22:01:02"/>
    <x v="2"/>
  </r>
  <r>
    <x v="238"/>
    <x v="1"/>
    <n v="99"/>
    <x v="533"/>
    <x v="285"/>
    <x v="1"/>
    <x v="1"/>
    <n v="124"/>
    <n v="75"/>
    <n v="1"/>
    <s v="N/A"/>
    <n v="163"/>
    <n v="37"/>
    <n v="1.452"/>
    <n v="0.80900000000000005"/>
    <n v="0"/>
    <n v="1.819"/>
    <n v="0.80500000000000005"/>
    <n v="0.64200000000000002"/>
    <n v="1"/>
    <n v="471.68799999999999"/>
    <s v="Scale-up"/>
    <n v="0.98399999999999999"/>
    <n v="0.98099999999999998"/>
    <n v="0"/>
    <n v="0.98699999999999999"/>
    <d v="2025-03-17T22:01:03"/>
    <x v="2"/>
  </r>
  <r>
    <x v="239"/>
    <x v="0"/>
    <n v="4548"/>
    <x v="534"/>
    <x v="286"/>
    <x v="271"/>
    <x v="266"/>
    <n v="1312"/>
    <n v="1966"/>
    <n v="1674"/>
    <n v="1604"/>
    <n v="1604"/>
    <n v="0"/>
    <n v="0.41099999999999998"/>
    <n v="0.56899999999999995"/>
    <n v="0.33600000000000002"/>
    <n v="0.48599999999999999"/>
    <n v="0.755"/>
    <n v="0.41899999999999998"/>
    <n v="0.65700000000000003"/>
    <n v="0"/>
    <s v="Start-up"/>
    <n v="0.99199999999999999"/>
    <n v="0.997"/>
    <n v="0.64900000000000002"/>
    <n v="0.995"/>
    <d v="2025-03-18T00:48:26"/>
    <x v="3"/>
  </r>
  <r>
    <x v="239"/>
    <x v="1"/>
    <n v="0"/>
    <x v="535"/>
    <x v="286"/>
    <x v="1"/>
    <x v="1"/>
    <n v="1"/>
    <n v="1"/>
    <n v="1"/>
    <s v="N/A"/>
    <n v="1"/>
    <n v="0"/>
    <s v="NaN"/>
    <s v="NaN"/>
    <s v="NaN"/>
    <s v="NaN"/>
    <s v="NaN"/>
    <s v="NaN"/>
    <s v="NaN"/>
    <s v="NaN"/>
    <s v="Start-up"/>
    <s v="NaN"/>
    <s v="NaN"/>
    <s v="NaN"/>
    <s v="NaN"/>
    <d v="2025-03-18T00:48:26"/>
    <x v="3"/>
  </r>
  <r>
    <x v="240"/>
    <x v="0"/>
    <n v="122"/>
    <x v="536"/>
    <x v="287"/>
    <x v="215"/>
    <x v="210"/>
    <n v="165"/>
    <n v="147"/>
    <n v="68"/>
    <n v="244"/>
    <n v="220"/>
    <n v="24"/>
    <n v="1.7190000000000001"/>
    <n v="1.3029999999999999"/>
    <n v="1.42"/>
    <n v="2.5409999999999999"/>
    <n v="1.5860000000000001"/>
    <n v="0.56899999999999995"/>
    <n v="0.53"/>
    <n v="9.4450000000000003"/>
    <s v="Plan-up"/>
    <n v="0.81499999999999995"/>
    <n v="0.43"/>
    <n v="0.80300000000000005"/>
    <n v="0.80800000000000005"/>
    <d v="2025-03-17T22:00:55"/>
    <x v="2"/>
  </r>
  <r>
    <x v="240"/>
    <x v="1"/>
    <n v="98"/>
    <x v="537"/>
    <x v="287"/>
    <x v="1"/>
    <x v="1"/>
    <n v="63"/>
    <n v="19"/>
    <n v="67"/>
    <s v="N/A"/>
    <n v="99"/>
    <n v="-85"/>
    <n v="0.77700000000000002"/>
    <n v="0.17899999999999999"/>
    <n v="1.494"/>
    <n v="1.206"/>
    <n v="-2.242"/>
    <n v="0.81299999999999994"/>
    <n v="-0.56299999999999994"/>
    <n v="19.899999999999999"/>
    <s v="Start-up"/>
    <n v="0.89200000000000002"/>
    <n v="0.878"/>
    <n v="0.80700000000000005"/>
    <n v="0.69399999999999995"/>
    <d v="2025-03-17T22:00:56"/>
    <x v="2"/>
  </r>
  <r>
    <x v="241"/>
    <x v="0"/>
    <n v="305"/>
    <x v="538"/>
    <x v="288"/>
    <x v="176"/>
    <x v="267"/>
    <n v="231"/>
    <n v="38"/>
    <n v="0"/>
    <n v="269"/>
    <n v="239"/>
    <n v="30"/>
    <n v="0.78800000000000003"/>
    <n v="0.26300000000000001"/>
    <n v="0"/>
    <n v="0.73599999999999999"/>
    <n v="0.7"/>
    <n v="0.75"/>
    <n v="1"/>
    <n v="40.761000000000003"/>
    <s v="Scale-up"/>
    <n v="0.93200000000000005"/>
    <n v="0.84599999999999997"/>
    <n v="0"/>
    <n v="0.88300000000000001"/>
    <d v="2025-03-16T23:44:41"/>
    <x v="0"/>
  </r>
  <r>
    <x v="241"/>
    <x v="1"/>
    <n v="95"/>
    <x v="539"/>
    <x v="288"/>
    <x v="1"/>
    <x v="1"/>
    <n v="36"/>
    <n v="1"/>
    <n v="1"/>
    <s v="N/A"/>
    <n v="41"/>
    <n v="-5"/>
    <n v="0.32400000000000001"/>
    <s v="NaN"/>
    <n v="0"/>
    <n v="0.26500000000000001"/>
    <s v="NaN"/>
    <s v="NaN"/>
    <s v="NaN"/>
    <s v="NaN"/>
    <s v="Scale-up"/>
    <n v="0.93200000000000005"/>
    <s v="NaN"/>
    <n v="0"/>
    <n v="0.68400000000000005"/>
    <d v="2025-03-16T23:44:41"/>
    <x v="0"/>
  </r>
  <r>
    <x v="242"/>
    <x v="0"/>
    <n v="951"/>
    <x v="540"/>
    <x v="289"/>
    <x v="63"/>
    <x v="63"/>
    <n v="65"/>
    <n v="4"/>
    <n v="7"/>
    <n v="62"/>
    <n v="46"/>
    <n v="16"/>
    <n v="0.06"/>
    <n v="6.0000000000000001E-3"/>
    <n v="7.0000000000000001E-3"/>
    <n v="4.4999999999999998E-2"/>
    <n v="0.76300000000000001"/>
    <n v="0.90900000000000003"/>
    <n v="0.89400000000000002"/>
    <n v="355.55599999999998"/>
    <s v="Scale-up"/>
    <n v="0.79900000000000004"/>
    <n v="0.89800000000000002"/>
    <n v="0.873"/>
    <n v="0.82599999999999996"/>
    <d v="2025-03-17T19:54:12"/>
    <x v="4"/>
  </r>
  <r>
    <x v="242"/>
    <x v="1"/>
    <n v="60"/>
    <x v="541"/>
    <x v="289"/>
    <x v="1"/>
    <x v="1"/>
    <n v="3"/>
    <n v="1"/>
    <n v="1"/>
    <s v="N/A"/>
    <n v="2"/>
    <n v="0"/>
    <n v="2.5000000000000001E-2"/>
    <s v="NaN"/>
    <s v="NaN"/>
    <s v="NaN"/>
    <s v="NaN"/>
    <s v="NaN"/>
    <s v="NaN"/>
    <s v="NaN"/>
    <s v="Scale-up"/>
    <n v="0.75"/>
    <s v="NaN"/>
    <s v="NaN"/>
    <s v="NaN"/>
    <d v="2025-03-17T19:54:12"/>
    <x v="4"/>
  </r>
  <r>
    <x v="243"/>
    <x v="0"/>
    <n v="655"/>
    <x v="542"/>
    <x v="290"/>
    <x v="272"/>
    <x v="268"/>
    <n v="73"/>
    <n v="40"/>
    <n v="0"/>
    <n v="113"/>
    <n v="79"/>
    <n v="34"/>
    <n v="0.16800000000000001"/>
    <n v="9.0999999999999998E-2"/>
    <n v="0"/>
    <n v="0.20300000000000001"/>
    <n v="0.78400000000000003"/>
    <n v="0.64900000000000002"/>
    <n v="1"/>
    <n v="167.488"/>
    <s v="Scale-up"/>
    <n v="0.92400000000000004"/>
    <n v="0.78500000000000003"/>
    <n v="0"/>
    <n v="0.99"/>
    <d v="2025-03-17T22:00:48"/>
    <x v="2"/>
  </r>
  <r>
    <x v="243"/>
    <x v="1"/>
    <n v="98"/>
    <x v="543"/>
    <x v="290"/>
    <x v="1"/>
    <x v="1"/>
    <n v="11"/>
    <n v="25"/>
    <n v="1"/>
    <s v="N/A"/>
    <n v="23"/>
    <n v="14"/>
    <n v="0.107"/>
    <n v="0.3"/>
    <n v="0"/>
    <n v="0.246"/>
    <n v="0.60399999999999998"/>
    <n v="0.26300000000000001"/>
    <n v="1"/>
    <n v="138.21100000000001"/>
    <s v="Scale-up"/>
    <n v="0.71499999999999997"/>
    <n v="0.89800000000000002"/>
    <n v="0"/>
    <n v="0.97299999999999998"/>
    <d v="2025-03-17T22:00:49"/>
    <x v="2"/>
  </r>
  <r>
    <x v="244"/>
    <x v="0"/>
    <n v="333"/>
    <x v="544"/>
    <x v="291"/>
    <x v="273"/>
    <x v="269"/>
    <n v="1247"/>
    <n v="0"/>
    <n v="0"/>
    <n v="1247"/>
    <n v="1070"/>
    <n v="177"/>
    <n v="3.528"/>
    <n v="0"/>
    <n v="0"/>
    <n v="3.4329999999999998"/>
    <n v="0.97299999999999998"/>
    <n v="1"/>
    <n v="1"/>
    <n v="51.558"/>
    <s v="Scale-up"/>
    <n v="0.996"/>
    <n v="0"/>
    <n v="0"/>
    <n v="0.99399999999999999"/>
    <d v="2025-02-25T14:40:07"/>
    <x v="1"/>
  </r>
  <r>
    <x v="245"/>
    <x v="0"/>
    <n v="5184"/>
    <x v="545"/>
    <x v="292"/>
    <x v="274"/>
    <x v="270"/>
    <n v="15"/>
    <n v="28"/>
    <n v="5"/>
    <n v="38"/>
    <n v="15"/>
    <n v="23"/>
    <n v="3.0000000000000001E-3"/>
    <n v="5.0000000000000001E-3"/>
    <n v="3.0000000000000001E-3"/>
    <n v="4.0000000000000001E-3"/>
    <n v="0.8"/>
    <n v="0.375"/>
    <n v="0.625"/>
    <n v="5750"/>
    <s v="Scale-up"/>
    <n v="0.77"/>
    <n v="0.95199999999999996"/>
    <n v="0.877"/>
    <n v="0.81299999999999994"/>
    <d v="2025-03-17T19:54:07"/>
    <x v="4"/>
  </r>
  <r>
    <x v="245"/>
    <x v="1"/>
    <n v="0"/>
    <x v="546"/>
    <x v="292"/>
    <x v="1"/>
    <x v="1"/>
    <n v="1"/>
    <n v="1"/>
    <n v="1"/>
    <s v="N/A"/>
    <n v="1"/>
    <n v="0"/>
    <s v="NaN"/>
    <s v="NaN"/>
    <s v="NaN"/>
    <s v="NaN"/>
    <s v="NaN"/>
    <s v="NaN"/>
    <s v="NaN"/>
    <s v="NaN"/>
    <s v="Scale-up"/>
    <s v="NaN"/>
    <s v="NaN"/>
    <s v="NaN"/>
    <s v="NaN"/>
    <d v="2025-03-17T19:54:07"/>
    <x v="4"/>
  </r>
  <r>
    <x v="246"/>
    <x v="0"/>
    <n v="1352"/>
    <x v="547"/>
    <x v="293"/>
    <x v="272"/>
    <x v="268"/>
    <n v="59"/>
    <n v="54"/>
    <n v="2"/>
    <n v="111"/>
    <n v="72"/>
    <n v="39"/>
    <n v="8.7999999999999995E-2"/>
    <n v="4.8000000000000001E-2"/>
    <n v="1E-3"/>
    <n v="0.13400000000000001"/>
    <n v="0.99299999999999999"/>
    <n v="0.64700000000000002"/>
    <n v="0.99299999999999999"/>
    <n v="291.04500000000002"/>
    <s v="Scale-up"/>
    <n v="0.70099999999999996"/>
    <n v="0.77200000000000002"/>
    <n v="1"/>
    <n v="0.83399999999999996"/>
    <d v="2025-03-18T00:48:18"/>
    <x v="3"/>
  </r>
  <r>
    <x v="246"/>
    <x v="1"/>
    <n v="23"/>
    <x v="548"/>
    <x v="293"/>
    <x v="1"/>
    <x v="1"/>
    <n v="1"/>
    <n v="2"/>
    <n v="1"/>
    <s v="N/A"/>
    <n v="1"/>
    <n v="0"/>
    <s v="NaN"/>
    <n v="4.2000000000000003E-2"/>
    <s v="NaN"/>
    <s v="NaN"/>
    <s v="NaN"/>
    <s v="NaN"/>
    <s v="NaN"/>
    <s v="NaN"/>
    <s v="Scale-up"/>
    <s v="NaN"/>
    <n v="1"/>
    <s v="NaN"/>
    <s v="NaN"/>
    <d v="2025-03-18T00:48:18"/>
    <x v="3"/>
  </r>
  <r>
    <x v="247"/>
    <x v="0"/>
    <n v="5230"/>
    <x v="549"/>
    <x v="294"/>
    <x v="275"/>
    <x v="271"/>
    <n v="3166"/>
    <n v="3599"/>
    <n v="2059"/>
    <n v="4706"/>
    <n v="3825"/>
    <n v="881"/>
    <n v="0.81399999999999995"/>
    <n v="1.014"/>
    <n v="0.45500000000000002"/>
    <n v="0.82499999999999996"/>
    <n v="0.60099999999999998"/>
    <n v="0.44500000000000001"/>
    <n v="0.751"/>
    <n v="1067.8789999999999"/>
    <s v="Scale-up"/>
    <n v="0.81399999999999995"/>
    <n v="0.80400000000000005"/>
    <n v="0.90500000000000003"/>
    <n v="0.72799999999999998"/>
    <d v="2025-03-17T21:13:22"/>
    <x v="5"/>
  </r>
  <r>
    <x v="247"/>
    <x v="1"/>
    <n v="92"/>
    <x v="550"/>
    <x v="294"/>
    <x v="1"/>
    <x v="1"/>
    <n v="3"/>
    <n v="1"/>
    <n v="2"/>
    <s v="N/A"/>
    <n v="3"/>
    <n v="-2"/>
    <n v="2.8000000000000001E-2"/>
    <s v="NaN"/>
    <n v="1.6E-2"/>
    <n v="4.2000000000000003E-2"/>
    <s v="NaN"/>
    <s v="NaN"/>
    <s v="NaN"/>
    <s v="NaN"/>
    <s v="Scale-up"/>
    <n v="0.97799999999999998"/>
    <s v="NaN"/>
    <n v="1"/>
    <n v="0.77"/>
    <d v="2025-03-17T21:13:22"/>
    <x v="5"/>
  </r>
  <r>
    <x v="248"/>
    <x v="0"/>
    <n v="3133"/>
    <x v="551"/>
    <x v="295"/>
    <x v="69"/>
    <x v="68"/>
    <n v="333"/>
    <n v="362"/>
    <n v="23"/>
    <n v="672"/>
    <n v="575"/>
    <n v="97"/>
    <n v="0.13200000000000001"/>
    <n v="0.17100000000000001"/>
    <n v="8.9999999999999993E-3"/>
    <n v="0.247"/>
    <n v="0.84"/>
    <n v="0.436"/>
    <n v="0.97"/>
    <n v="392.71300000000002"/>
    <s v="Scale-up"/>
    <n v="0.88100000000000001"/>
    <n v="0.81699999999999995"/>
    <n v="0.82299999999999995"/>
    <n v="0.82699999999999996"/>
    <d v="2025-03-18T00:48:10"/>
    <x v="3"/>
  </r>
  <r>
    <x v="248"/>
    <x v="1"/>
    <n v="0"/>
    <x v="552"/>
    <x v="295"/>
    <x v="1"/>
    <x v="1"/>
    <n v="1"/>
    <n v="1"/>
    <n v="1"/>
    <s v="N/A"/>
    <n v="1"/>
    <n v="-1"/>
    <s v="NaN"/>
    <s v="NaN"/>
    <s v="NaN"/>
    <s v="NaN"/>
    <s v="NaN"/>
    <s v="NaN"/>
    <s v="NaN"/>
    <s v="NaN"/>
    <s v="Scale-up"/>
    <s v="NaN"/>
    <s v="NaN"/>
    <s v="NaN"/>
    <s v="NaN"/>
    <d v="2025-03-18T00:48:10"/>
    <x v="3"/>
  </r>
  <r>
    <x v="249"/>
    <x v="1"/>
    <n v="100"/>
    <x v="553"/>
    <x v="296"/>
    <x v="1"/>
    <x v="1"/>
    <n v="109"/>
    <n v="39"/>
    <n v="19"/>
    <s v="N/A"/>
    <n v="103"/>
    <n v="25"/>
    <n v="1.115"/>
    <n v="0.503"/>
    <n v="0.255"/>
    <n v="1.095"/>
    <n v="0.80300000000000005"/>
    <n v="0.68899999999999995"/>
    <n v="0.84199999999999997"/>
    <n v="308.67599999999999"/>
    <s v="Scale-up"/>
    <n v="0.96699999999999997"/>
    <n v="0.98"/>
    <n v="0.84399999999999997"/>
    <n v="0.98799999999999999"/>
    <d v="2025-02-25T14:40:16"/>
    <x v="1"/>
  </r>
  <r>
    <x v="249"/>
    <x v="0"/>
    <n v="2388"/>
    <x v="554"/>
    <x v="296"/>
    <x v="276"/>
    <x v="272"/>
    <n v="2126"/>
    <n v="1561"/>
    <n v="649"/>
    <n v="3038"/>
    <n v="2700"/>
    <n v="338"/>
    <n v="1.0940000000000001"/>
    <n v="0.84899999999999998"/>
    <n v="0.372"/>
    <n v="1.4279999999999999"/>
    <n v="0.90900000000000003"/>
    <n v="0.56299999999999994"/>
    <n v="0.80900000000000005"/>
    <n v="236.69499999999999"/>
    <s v="Scale-up"/>
    <n v="0.98699999999999999"/>
    <n v="0.98"/>
    <n v="0.97099999999999997"/>
    <n v="0.98899999999999999"/>
    <d v="2025-02-25T14:40:15"/>
    <x v="1"/>
  </r>
  <r>
    <x v="249"/>
    <x v="0"/>
    <n v="1344"/>
    <x v="555"/>
    <x v="297"/>
    <x v="277"/>
    <x v="273"/>
    <n v="1085"/>
    <n v="951"/>
    <n v="101"/>
    <n v="1935"/>
    <n v="1592"/>
    <n v="343"/>
    <n v="0.97299999999999998"/>
    <n v="0.86799999999999999"/>
    <n v="9.6000000000000002E-2"/>
    <n v="1.4950000000000001"/>
    <n v="0.85699999999999998"/>
    <n v="0.52900000000000003"/>
    <n v="0.94799999999999995"/>
    <n v="229.43100000000001"/>
    <s v="Scale-up"/>
    <n v="0.94299999999999995"/>
    <n v="0.97899999999999998"/>
    <n v="0.94199999999999995"/>
    <n v="0.95699999999999996"/>
    <d v="2025-03-17T22:00:41"/>
    <x v="2"/>
  </r>
  <r>
    <x v="249"/>
    <x v="1"/>
    <n v="99"/>
    <x v="556"/>
    <x v="297"/>
    <x v="1"/>
    <x v="1"/>
    <n v="138"/>
    <n v="106"/>
    <n v="19"/>
    <s v="N/A"/>
    <n v="223"/>
    <n v="1"/>
    <n v="1.4590000000000001"/>
    <n v="1.1339999999999999"/>
    <n v="0.23200000000000001"/>
    <n v="2.214"/>
    <n v="0.93799999999999994"/>
    <n v="0.56299999999999994"/>
    <n v="0.91100000000000003"/>
    <n v="154.923"/>
    <s v="Scale-up"/>
    <n v="0.96"/>
    <n v="0.96299999999999997"/>
    <n v="0.93300000000000005"/>
    <n v="0.99299999999999999"/>
    <d v="2025-03-17T22:00:42"/>
    <x v="2"/>
  </r>
  <r>
    <x v="250"/>
    <x v="0"/>
    <n v="1851"/>
    <x v="557"/>
    <x v="298"/>
    <x v="278"/>
    <x v="274"/>
    <n v="49"/>
    <n v="78"/>
    <n v="6"/>
    <n v="121"/>
    <n v="104"/>
    <n v="17"/>
    <n v="1.7999999999999999E-2"/>
    <n v="3.3000000000000002E-2"/>
    <n v="4.0000000000000001E-3"/>
    <n v="0.04"/>
    <n v="0.85099999999999998"/>
    <n v="0.35299999999999998"/>
    <n v="0.92200000000000004"/>
    <n v="425"/>
    <s v="Scale-up"/>
    <n v="0.59399999999999997"/>
    <n v="0.46800000000000003"/>
    <n v="0.83699999999999997"/>
    <n v="0.41099999999999998"/>
    <d v="2025-03-18T00:48:02"/>
    <x v="3"/>
  </r>
  <r>
    <x v="250"/>
    <x v="1"/>
    <n v="83"/>
    <x v="558"/>
    <x v="298"/>
    <x v="1"/>
    <x v="1"/>
    <n v="1"/>
    <n v="3"/>
    <n v="1"/>
    <s v="N/A"/>
    <n v="1"/>
    <n v="2"/>
    <s v="NaN"/>
    <n v="2.3E-2"/>
    <s v="NaN"/>
    <s v="NaN"/>
    <s v="NaN"/>
    <s v="NaN"/>
    <s v="NaN"/>
    <s v="NaN"/>
    <s v="Scale-up"/>
    <s v="NaN"/>
    <n v="0.97399999999999998"/>
    <s v="NaN"/>
    <s v="NaN"/>
    <d v="2025-03-18T00:48:02"/>
    <x v="3"/>
  </r>
  <r>
    <x v="251"/>
    <x v="1"/>
    <n v="99"/>
    <x v="559"/>
    <x v="299"/>
    <x v="1"/>
    <x v="1"/>
    <n v="125"/>
    <n v="30"/>
    <n v="21"/>
    <s v="N/A"/>
    <n v="114"/>
    <n v="19"/>
    <n v="1.2430000000000001"/>
    <n v="0.26500000000000001"/>
    <n v="0.24399999999999999"/>
    <n v="1.143"/>
    <n v="0.90400000000000003"/>
    <n v="0.82399999999999995"/>
    <n v="0.83799999999999997"/>
    <n v="77.864999999999995"/>
    <s v="Scale-up"/>
    <n v="0.96399999999999997"/>
    <n v="0.97499999999999998"/>
    <n v="0.94799999999999995"/>
    <n v="0.92200000000000004"/>
    <d v="2025-02-25T14:40:34"/>
    <x v="1"/>
  </r>
  <r>
    <x v="251"/>
    <x v="0"/>
    <n v="1725"/>
    <x v="560"/>
    <x v="299"/>
    <x v="279"/>
    <x v="275"/>
    <n v="1489"/>
    <n v="315"/>
    <n v="130"/>
    <n v="1674"/>
    <n v="1585"/>
    <n v="89"/>
    <n v="0.84699999999999998"/>
    <n v="0.23300000000000001"/>
    <n v="0.17499999999999999"/>
    <n v="0.94699999999999995"/>
    <n v="1.046"/>
    <n v="0.78400000000000003"/>
    <n v="0.83799999999999997"/>
    <n v="93.980999999999995"/>
    <s v="Catch-up"/>
    <n v="0.879"/>
    <n v="0.94799999999999995"/>
    <n v="0.97"/>
    <n v="0.90400000000000003"/>
    <d v="2025-02-25T14:40:32"/>
    <x v="1"/>
  </r>
  <r>
    <x v="251"/>
    <x v="0"/>
    <n v="686"/>
    <x v="561"/>
    <x v="300"/>
    <x v="280"/>
    <x v="276"/>
    <n v="820"/>
    <n v="51"/>
    <n v="0"/>
    <n v="871"/>
    <n v="804"/>
    <n v="67"/>
    <n v="3.04"/>
    <n v="0.19400000000000001"/>
    <n v="0"/>
    <n v="3.617"/>
    <n v="1.1180000000000001"/>
    <n v="0.94"/>
    <n v="1"/>
    <n v="18.524000000000001"/>
    <s v="Plan-up"/>
    <n v="0.879"/>
    <n v="0.96299999999999997"/>
    <n v="0"/>
    <n v="0.91800000000000004"/>
    <d v="2025-03-17T22:00:33"/>
    <x v="2"/>
  </r>
  <r>
    <x v="251"/>
    <x v="0"/>
    <n v="341"/>
    <x v="562"/>
    <x v="301"/>
    <x v="281"/>
    <x v="277"/>
    <n v="184"/>
    <n v="53"/>
    <n v="0"/>
    <n v="237"/>
    <n v="237"/>
    <n v="0"/>
    <n v="0.74"/>
    <n v="0.27800000000000002"/>
    <n v="0"/>
    <n v="0.92300000000000004"/>
    <n v="0.90700000000000003"/>
    <n v="0.72699999999999998"/>
    <n v="1"/>
    <n v="0"/>
    <s v="Start-up"/>
    <n v="0.876"/>
    <n v="0.78"/>
    <n v="0"/>
    <n v="0.84"/>
    <d v="2025-03-16T23:44:46"/>
    <x v="0"/>
  </r>
  <r>
    <x v="251"/>
    <x v="1"/>
    <n v="99"/>
    <x v="563"/>
    <x v="301"/>
    <x v="1"/>
    <x v="1"/>
    <n v="5"/>
    <n v="2"/>
    <n v="1"/>
    <s v="N/A"/>
    <n v="13"/>
    <n v="-7"/>
    <n v="9.5000000000000001E-2"/>
    <n v="3.4000000000000002E-2"/>
    <n v="0"/>
    <n v="0.107"/>
    <n v="0.82899999999999996"/>
    <n v="0.73599999999999999"/>
    <n v="1"/>
    <n v="0"/>
    <s v="Start-up"/>
    <n v="0.91800000000000004"/>
    <n v="1"/>
    <n v="0"/>
    <n v="0.77900000000000003"/>
    <d v="2025-03-16T23:44:47"/>
    <x v="0"/>
  </r>
  <r>
    <x v="251"/>
    <x v="1"/>
    <n v="99"/>
    <x v="564"/>
    <x v="300"/>
    <x v="1"/>
    <x v="1"/>
    <n v="55"/>
    <n v="10"/>
    <n v="1"/>
    <s v="N/A"/>
    <n v="67"/>
    <n v="-1"/>
    <n v="0.61599999999999999"/>
    <n v="0.09"/>
    <n v="0"/>
    <n v="0.80300000000000005"/>
    <n v="1.137"/>
    <n v="0.873"/>
    <n v="1"/>
    <n v="83.436999999999998"/>
    <s v="Catch-up"/>
    <n v="0.95299999999999996"/>
    <n v="0.93400000000000005"/>
    <n v="0"/>
    <n v="0.96599999999999997"/>
    <d v="2025-03-17T22:00:34"/>
    <x v="2"/>
  </r>
  <r>
    <x v="252"/>
    <x v="1"/>
    <n v="86"/>
    <x v="565"/>
    <x v="302"/>
    <x v="1"/>
    <x v="1"/>
    <n v="68"/>
    <n v="11"/>
    <n v="22"/>
    <s v="N/A"/>
    <n v="56"/>
    <n v="2"/>
    <n v="0.76200000000000001"/>
    <n v="0.11799999999999999"/>
    <n v="0.25600000000000001"/>
    <n v="0.64800000000000002"/>
    <n v="1.038"/>
    <n v="0.86599999999999999"/>
    <n v="0.70899999999999996"/>
    <n v="106.48099999999999"/>
    <s v="Catch-up"/>
    <n v="0.91300000000000003"/>
    <n v="0.97899999999999998"/>
    <n v="0.91"/>
    <n v="0.96399999999999997"/>
    <d v="2025-02-25T14:40:25"/>
    <x v="1"/>
  </r>
  <r>
    <x v="252"/>
    <x v="0"/>
    <n v="1008"/>
    <x v="566"/>
    <x v="302"/>
    <x v="282"/>
    <x v="278"/>
    <n v="650"/>
    <n v="105"/>
    <n v="126"/>
    <n v="629"/>
    <n v="560"/>
    <n v="69"/>
    <n v="0.77400000000000002"/>
    <n v="0.113"/>
    <n v="0.157"/>
    <n v="0.68700000000000006"/>
    <n v="0.94099999999999995"/>
    <n v="0.873"/>
    <n v="0.82299999999999995"/>
    <n v="100.437"/>
    <s v="Scale-up"/>
    <n v="0.98399999999999999"/>
    <n v="0.97"/>
    <n v="0.93700000000000006"/>
    <n v="0.99"/>
    <d v="2025-02-25T14:40:23"/>
    <x v="1"/>
  </r>
  <r>
    <x v="253"/>
    <x v="0"/>
    <n v="683"/>
    <x v="567"/>
    <x v="303"/>
    <x v="156"/>
    <x v="152"/>
    <n v="101"/>
    <n v="41"/>
    <n v="36"/>
    <n v="106"/>
    <n v="94"/>
    <n v="12"/>
    <n v="0.252"/>
    <n v="7.8E-2"/>
    <n v="7.9000000000000001E-2"/>
    <n v="0.219"/>
    <n v="0.873"/>
    <n v="0.76400000000000001"/>
    <n v="0.76100000000000001"/>
    <n v="54.795000000000002"/>
    <s v="Scale-up"/>
    <n v="0.97499999999999998"/>
    <n v="0.97899999999999998"/>
    <n v="0.54400000000000004"/>
    <n v="0.95299999999999996"/>
    <d v="2025-03-17T19:54:01"/>
    <x v="4"/>
  </r>
  <r>
    <x v="253"/>
    <x v="1"/>
    <n v="89"/>
    <x v="568"/>
    <x v="303"/>
    <x v="1"/>
    <x v="1"/>
    <n v="1"/>
    <n v="1"/>
    <n v="1"/>
    <s v="N/A"/>
    <n v="5"/>
    <n v="-2"/>
    <s v="NaN"/>
    <s v="NaN"/>
    <s v="NaN"/>
    <n v="4.5999999999999999E-2"/>
    <s v="NaN"/>
    <s v="NaN"/>
    <s v="NaN"/>
    <s v="NaN"/>
    <s v="Scale-up"/>
    <s v="NaN"/>
    <s v="NaN"/>
    <s v="NaN"/>
    <n v="0.88600000000000001"/>
    <d v="2025-03-17T19:54:01"/>
    <x v="4"/>
  </r>
  <r>
    <x v="254"/>
    <x v="0"/>
    <n v="4344"/>
    <x v="569"/>
    <x v="304"/>
    <x v="283"/>
    <x v="279"/>
    <n v="2502"/>
    <n v="1179"/>
    <n v="1158"/>
    <n v="2523"/>
    <n v="1977"/>
    <n v="546"/>
    <n v="0.58299999999999996"/>
    <n v="0.26900000000000002"/>
    <n v="0.28799999999999998"/>
    <n v="0.41599999999999998"/>
    <n v="0.73799999999999999"/>
    <n v="0.68400000000000005"/>
    <n v="0.66200000000000003"/>
    <n v="1312.5"/>
    <s v="Scale-up"/>
    <n v="0.96799999999999997"/>
    <n v="0.998"/>
    <n v="0.97399999999999998"/>
    <n v="0.98199999999999998"/>
    <d v="2025-03-17T20:49:46"/>
    <x v="14"/>
  </r>
  <r>
    <x v="254"/>
    <x v="1"/>
    <n v="98"/>
    <x v="570"/>
    <x v="304"/>
    <x v="1"/>
    <x v="1"/>
    <n v="81"/>
    <n v="29"/>
    <n v="30"/>
    <s v="N/A"/>
    <n v="206"/>
    <n v="-127"/>
    <n v="0.91300000000000003"/>
    <n v="0.33200000000000002"/>
    <n v="0.29499999999999998"/>
    <n v="2.2429999999999999"/>
    <n v="2.3610000000000002"/>
    <n v="0.73299999999999998"/>
    <n v="0.76300000000000001"/>
    <n v="243.42400000000001"/>
    <s v="Catch-up"/>
    <n v="0.89900000000000002"/>
    <n v="0.98599999999999999"/>
    <n v="0.93100000000000005"/>
    <n v="0.56399999999999995"/>
    <d v="2025-03-17T20:49:47"/>
    <x v="14"/>
  </r>
  <r>
    <x v="255"/>
    <x v="0"/>
    <n v="2224"/>
    <x v="571"/>
    <x v="305"/>
    <x v="284"/>
    <x v="280"/>
    <n v="19"/>
    <n v="16"/>
    <n v="2"/>
    <n v="33"/>
    <n v="24"/>
    <n v="9"/>
    <n v="0.47299999999999998"/>
    <n v="7.0000000000000001E-3"/>
    <n v="1E-3"/>
    <n v="0.49399999999999999"/>
    <n v="1.0309999999999999"/>
    <n v="0.98499999999999999"/>
    <n v="0.998"/>
    <n v="18.219000000000001"/>
    <s v="Plan-up"/>
    <n v="0.48399999999999999"/>
    <n v="0.21"/>
    <n v="1"/>
    <n v="0.93799999999999994"/>
    <d v="2025-03-17T19:53:56"/>
    <x v="4"/>
  </r>
  <r>
    <x v="255"/>
    <x v="1"/>
    <n v="0"/>
    <x v="572"/>
    <x v="305"/>
    <x v="1"/>
    <x v="1"/>
    <n v="1"/>
    <n v="1"/>
    <n v="1"/>
    <s v="N/A"/>
    <n v="1"/>
    <n v="0"/>
    <s v="NaN"/>
    <s v="NaN"/>
    <s v="NaN"/>
    <s v="NaN"/>
    <s v="NaN"/>
    <s v="NaN"/>
    <s v="NaN"/>
    <s v="NaN"/>
    <s v="Plan-up"/>
    <s v="NaN"/>
    <s v="NaN"/>
    <s v="NaN"/>
    <s v="NaN"/>
    <d v="2025-03-17T19:53:56"/>
    <x v="4"/>
  </r>
  <r>
    <x v="256"/>
    <x v="0"/>
    <n v="5633"/>
    <x v="573"/>
    <x v="306"/>
    <x v="149"/>
    <x v="146"/>
    <n v="133"/>
    <n v="154"/>
    <n v="37"/>
    <n v="250"/>
    <n v="178"/>
    <n v="72"/>
    <n v="2.8000000000000001E-2"/>
    <n v="2.9000000000000001E-2"/>
    <n v="8.0000000000000002E-3"/>
    <n v="3.5999999999999997E-2"/>
    <n v="0.73499999999999999"/>
    <n v="0.49099999999999999"/>
    <n v="0.86"/>
    <n v="2000"/>
    <s v="Scale-up"/>
    <n v="0.95899999999999996"/>
    <n v="0.97299999999999998"/>
    <n v="0.90900000000000003"/>
    <n v="0.97"/>
    <d v="2025-03-18T00:47:55"/>
    <x v="3"/>
  </r>
  <r>
    <x v="256"/>
    <x v="1"/>
    <n v="83"/>
    <x v="574"/>
    <x v="306"/>
    <x v="1"/>
    <x v="1"/>
    <n v="2"/>
    <n v="4"/>
    <n v="1"/>
    <s v="N/A"/>
    <n v="2"/>
    <n v="3"/>
    <n v="1.4E-2"/>
    <n v="3.6999999999999998E-2"/>
    <s v="NaN"/>
    <n v="2.3E-2"/>
    <s v="NaN"/>
    <s v="NaN"/>
    <s v="NaN"/>
    <s v="NaN"/>
    <s v="Scale-up"/>
    <n v="1"/>
    <n v="0.85699999999999998"/>
    <s v="NaN"/>
    <n v="1"/>
    <d v="2025-03-18T00:47:55"/>
    <x v="3"/>
  </r>
  <r>
    <x v="257"/>
    <x v="0"/>
    <n v="1906"/>
    <x v="575"/>
    <x v="307"/>
    <x v="285"/>
    <x v="281"/>
    <n v="182"/>
    <n v="38"/>
    <n v="0"/>
    <n v="220"/>
    <n v="186"/>
    <n v="34"/>
    <n v="1.0900000000000001"/>
    <n v="0.308"/>
    <n v="0"/>
    <n v="9.2999999999999999E-2"/>
    <n v="6.7000000000000004E-2"/>
    <n v="0.78"/>
    <n v="1"/>
    <n v="365.59100000000001"/>
    <s v="Scale-up"/>
    <n v="0.92500000000000004"/>
    <n v="0.91200000000000003"/>
    <n v="0"/>
    <n v="0.36699999999999999"/>
    <d v="2025-03-16T23:44:52"/>
    <x v="0"/>
  </r>
  <r>
    <x v="257"/>
    <x v="1"/>
    <n v="0"/>
    <x v="576"/>
    <x v="307"/>
    <x v="1"/>
    <x v="1"/>
    <n v="1"/>
    <n v="1"/>
    <n v="1"/>
    <s v="N/A"/>
    <n v="4"/>
    <n v="-3"/>
    <s v="NaN"/>
    <s v="NaN"/>
    <n v="0"/>
    <s v="NaN"/>
    <s v="NaN"/>
    <s v="NaN"/>
    <s v="NaN"/>
    <s v="NaN"/>
    <s v="Scale-up"/>
    <s v="NaN"/>
    <s v="NaN"/>
    <n v="0"/>
    <s v="NaN"/>
    <d v="2025-03-16T23:44:52"/>
    <x v="0"/>
  </r>
  <r>
    <x v="258"/>
    <x v="0"/>
    <n v="3434"/>
    <x v="577"/>
    <x v="308"/>
    <x v="286"/>
    <x v="282"/>
    <n v="286"/>
    <n v="257"/>
    <n v="33"/>
    <n v="510"/>
    <n v="303"/>
    <n v="207"/>
    <n v="9.8000000000000004E-2"/>
    <n v="8.2000000000000003E-2"/>
    <n v="0.01"/>
    <n v="0.115"/>
    <n v="0.67600000000000005"/>
    <n v="0.54400000000000004"/>
    <n v="0.94399999999999995"/>
    <n v="1800"/>
    <s v="Scale-up"/>
    <n v="0.86199999999999999"/>
    <n v="0.92800000000000005"/>
    <n v="0.95099999999999996"/>
    <n v="0.90500000000000003"/>
    <d v="2025-03-18T00:47:47"/>
    <x v="3"/>
  </r>
  <r>
    <x v="258"/>
    <x v="1"/>
    <n v="3"/>
    <x v="578"/>
    <x v="308"/>
    <x v="1"/>
    <x v="1"/>
    <n v="1"/>
    <n v="2"/>
    <n v="1"/>
    <s v="N/A"/>
    <n v="1"/>
    <n v="1"/>
    <s v="NaN"/>
    <n v="0.25"/>
    <s v="NaN"/>
    <s v="NaN"/>
    <s v="NaN"/>
    <s v="NaN"/>
    <s v="NaN"/>
    <s v="NaN"/>
    <s v="Scale-up"/>
    <s v="NaN"/>
    <n v="1"/>
    <s v="NaN"/>
    <s v="NaN"/>
    <d v="2025-03-18T00:47:47"/>
    <x v="3"/>
  </r>
  <r>
    <x v="259"/>
    <x v="0"/>
    <n v="745"/>
    <x v="579"/>
    <x v="309"/>
    <x v="233"/>
    <x v="283"/>
    <n v="571"/>
    <n v="192"/>
    <n v="0"/>
    <n v="763"/>
    <n v="127"/>
    <n v="636"/>
    <n v="0.70699999999999996"/>
    <n v="0.28399999999999997"/>
    <n v="0"/>
    <n v="0.626"/>
    <n v="0.63200000000000001"/>
    <n v="0.71299999999999997"/>
    <n v="1"/>
    <n v="1015.974"/>
    <s v="Scale-up"/>
    <n v="0.98599999999999999"/>
    <n v="0.97099999999999997"/>
    <n v="0"/>
    <n v="0.49399999999999999"/>
    <d v="2025-03-16T23:44:57"/>
    <x v="0"/>
  </r>
  <r>
    <x v="259"/>
    <x v="1"/>
    <n v="92"/>
    <x v="580"/>
    <x v="309"/>
    <x v="1"/>
    <x v="1"/>
    <n v="57"/>
    <n v="27"/>
    <n v="1"/>
    <s v="N/A"/>
    <n v="16"/>
    <n v="67"/>
    <n v="0.54600000000000004"/>
    <n v="0.28799999999999998"/>
    <n v="0"/>
    <n v="0.16"/>
    <n v="0.192"/>
    <n v="0.65500000000000003"/>
    <n v="1"/>
    <n v="3975"/>
    <s v="Scale-up"/>
    <n v="0.96199999999999997"/>
    <n v="0.872"/>
    <n v="0"/>
    <n v="0.93700000000000006"/>
    <d v="2025-03-16T23:44:58"/>
    <x v="0"/>
  </r>
  <r>
    <x v="260"/>
    <x v="0"/>
    <n v="3204"/>
    <x v="581"/>
    <x v="310"/>
    <x v="287"/>
    <x v="284"/>
    <n v="232"/>
    <n v="377"/>
    <n v="81"/>
    <n v="528"/>
    <n v="343"/>
    <n v="185"/>
    <n v="7.2999999999999995E-2"/>
    <n v="0.128"/>
    <n v="2.9000000000000001E-2"/>
    <n v="0.11899999999999999"/>
    <n v="0.69199999999999995"/>
    <n v="0.36299999999999999"/>
    <n v="0.85599999999999998"/>
    <n v="1554.6220000000001"/>
    <s v="Scale-up"/>
    <n v="0.99199999999999999"/>
    <n v="0.94699999999999995"/>
    <n v="0.96299999999999997"/>
    <n v="0.96099999999999997"/>
    <d v="2025-03-18T00:47:39"/>
    <x v="3"/>
  </r>
  <r>
    <x v="260"/>
    <x v="1"/>
    <n v="87"/>
    <x v="582"/>
    <x v="310"/>
    <x v="1"/>
    <x v="1"/>
    <n v="4"/>
    <n v="5"/>
    <n v="1"/>
    <s v="N/A"/>
    <n v="4"/>
    <n v="6"/>
    <n v="0.04"/>
    <n v="5.3999999999999999E-2"/>
    <s v="NaN"/>
    <n v="7.0999999999999994E-2"/>
    <s v="NaN"/>
    <s v="NaN"/>
    <s v="NaN"/>
    <s v="NaN"/>
    <s v="Scale-up"/>
    <n v="0.95599999999999996"/>
    <n v="0.96099999999999997"/>
    <s v="NaN"/>
    <n v="0.85599999999999998"/>
    <d v="2025-03-18T00:47:39"/>
    <x v="3"/>
  </r>
  <r>
    <x v="261"/>
    <x v="1"/>
    <n v="0"/>
    <x v="583"/>
    <x v="311"/>
    <x v="1"/>
    <x v="1"/>
    <n v="1"/>
    <n v="1"/>
    <n v="1"/>
    <s v="N/A"/>
    <n v="1"/>
    <n v="0"/>
    <s v="NaN"/>
    <s v="NaN"/>
    <n v="0"/>
    <s v="NaN"/>
    <s v="NaN"/>
    <s v="NaN"/>
    <s v="NaN"/>
    <s v="NaN"/>
    <s v="Catch-up"/>
    <s v="NaN"/>
    <s v="NaN"/>
    <n v="0"/>
    <s v="NaN"/>
    <d v="2025-03-16T23:45:03"/>
    <x v="0"/>
  </r>
  <r>
    <x v="261"/>
    <x v="0"/>
    <n v="1861"/>
    <x v="584"/>
    <x v="311"/>
    <x v="288"/>
    <x v="285"/>
    <n v="268"/>
    <n v="234"/>
    <n v="0"/>
    <n v="502"/>
    <n v="263"/>
    <n v="239"/>
    <n v="0.123"/>
    <n v="0.14199999999999999"/>
    <n v="0"/>
    <n v="0.439"/>
    <n v="1.657"/>
    <n v="0.46400000000000002"/>
    <n v="1"/>
    <n v="544.41899999999998"/>
    <s v="Catch-up"/>
    <n v="0.47399999999999998"/>
    <n v="0.65"/>
    <n v="0"/>
    <n v="0.44800000000000001"/>
    <d v="2025-03-16T23:45:03"/>
    <x v="0"/>
  </r>
  <r>
    <x v="262"/>
    <x v="0"/>
    <n v="307"/>
    <x v="585"/>
    <x v="312"/>
    <x v="289"/>
    <x v="286"/>
    <n v="53"/>
    <n v="179"/>
    <n v="0"/>
    <n v="232"/>
    <n v="223"/>
    <n v="9"/>
    <n v="0.17499999999999999"/>
    <n v="1.208"/>
    <n v="0"/>
    <n v="1.548"/>
    <n v="1.119"/>
    <n v="0.127"/>
    <n v="1"/>
    <n v="5.8140000000000001"/>
    <s v="Plan-up"/>
    <n v="0.82599999999999996"/>
    <n v="0.83899999999999997"/>
    <n v="0"/>
    <n v="0.84799999999999998"/>
    <d v="2025-03-16T23:45:09"/>
    <x v="0"/>
  </r>
  <r>
    <x v="262"/>
    <x v="1"/>
    <n v="42"/>
    <x v="586"/>
    <x v="312"/>
    <x v="1"/>
    <x v="1"/>
    <n v="4"/>
    <n v="3"/>
    <n v="1"/>
    <s v="N/A"/>
    <n v="2"/>
    <n v="4"/>
    <n v="8.1000000000000003E-2"/>
    <s v="NaN"/>
    <n v="0"/>
    <n v="3.4000000000000002E-2"/>
    <s v="NaN"/>
    <s v="NaN"/>
    <s v="NaN"/>
    <s v="NaN"/>
    <s v="Plan-up"/>
    <n v="0.878"/>
    <s v="NaN"/>
    <n v="0"/>
    <n v="1"/>
    <d v="2025-03-16T23:45:09"/>
    <x v="0"/>
  </r>
  <r>
    <x v="263"/>
    <x v="0"/>
    <n v="5574"/>
    <x v="587"/>
    <x v="313"/>
    <x v="290"/>
    <x v="287"/>
    <n v="2500"/>
    <n v="1907"/>
    <n v="1002"/>
    <n v="3405"/>
    <n v="2352"/>
    <n v="1053"/>
    <n v="0.48699999999999999"/>
    <n v="0.39100000000000001"/>
    <n v="0.23100000000000001"/>
    <n v="0.49099999999999999"/>
    <n v="0.75900000000000001"/>
    <n v="0.55500000000000005"/>
    <n v="0.73699999999999999"/>
    <n v="2144.6030000000001"/>
    <s v="Scale-up"/>
    <n v="0.96199999999999997"/>
    <n v="0.96599999999999997"/>
    <n v="0.97799999999999998"/>
    <n v="0.96099999999999997"/>
    <d v="2025-03-17T21:13:14"/>
    <x v="5"/>
  </r>
  <r>
    <x v="263"/>
    <x v="0"/>
    <n v="5138"/>
    <x v="588"/>
    <x v="314"/>
    <x v="291"/>
    <x v="288"/>
    <n v="0"/>
    <n v="4311"/>
    <n v="722"/>
    <n v="3589"/>
    <n v="2603"/>
    <n v="986"/>
    <n v="0"/>
    <n v="0.90500000000000003"/>
    <n v="0.16700000000000001"/>
    <n v="0.56799999999999995"/>
    <n v="0.77"/>
    <n v="0"/>
    <n v="0.81499999999999995"/>
    <n v="1735.915"/>
    <s v="Scale-up"/>
    <n v="0"/>
    <n v="0.97"/>
    <n v="0.97899999999999998"/>
    <n v="0.97199999999999998"/>
    <d v="2025-03-20T11:40:44"/>
    <x v="6"/>
  </r>
  <r>
    <x v="263"/>
    <x v="1"/>
    <n v="99"/>
    <x v="589"/>
    <x v="313"/>
    <x v="1"/>
    <x v="1"/>
    <n v="13"/>
    <n v="8"/>
    <n v="1"/>
    <s v="N/A"/>
    <n v="11"/>
    <n v="8"/>
    <n v="0.107"/>
    <n v="8.3000000000000004E-2"/>
    <s v="NaN"/>
    <n v="0.121"/>
    <s v="NaN"/>
    <s v="NaN"/>
    <s v="NaN"/>
    <s v="NaN"/>
    <s v="Scale-up"/>
    <n v="0.96599999999999997"/>
    <n v="0.89400000000000002"/>
    <s v="NaN"/>
    <n v="0.79"/>
    <d v="2025-03-17T21:13:14"/>
    <x v="5"/>
  </r>
  <r>
    <x v="263"/>
    <x v="1"/>
    <n v="97"/>
    <x v="590"/>
    <x v="314"/>
    <x v="1"/>
    <x v="1"/>
    <n v="1"/>
    <n v="39"/>
    <n v="2"/>
    <s v="N/A"/>
    <n v="18"/>
    <n v="18"/>
    <n v="0"/>
    <n v="0.35099999999999998"/>
    <n v="0.5"/>
    <n v="0.13300000000000001"/>
    <n v="-0.89300000000000002"/>
    <n v="0"/>
    <n v="-0.42499999999999999"/>
    <n v="7413.5339999999997"/>
    <s v="Scale-up"/>
    <n v="0"/>
    <n v="0.98199999999999998"/>
    <n v="1"/>
    <n v="0.88"/>
    <d v="2025-03-20T11:40:46"/>
    <x v="6"/>
  </r>
  <r>
    <x v="264"/>
    <x v="0"/>
    <n v="32"/>
    <x v="591"/>
    <x v="315"/>
    <x v="133"/>
    <x v="204"/>
    <n v="44"/>
    <n v="4"/>
    <n v="0"/>
    <n v="48"/>
    <n v="42"/>
    <n v="6"/>
    <n v="1.141"/>
    <n v="0"/>
    <n v="0"/>
    <n v="1.18"/>
    <n v="1.034"/>
    <n v="1"/>
    <n v="1"/>
    <n v="5.085"/>
    <s v="Plan-up"/>
    <n v="0.84499999999999997"/>
    <n v="0"/>
    <n v="0"/>
    <n v="0.94899999999999995"/>
    <d v="2025-03-16T23:45:14"/>
    <x v="0"/>
  </r>
  <r>
    <x v="264"/>
    <x v="1"/>
    <n v="32"/>
    <x v="591"/>
    <x v="315"/>
    <x v="1"/>
    <x v="1"/>
    <n v="44"/>
    <n v="4"/>
    <n v="1"/>
    <s v="N/A"/>
    <n v="42"/>
    <n v="5"/>
    <n v="1.1459999999999999"/>
    <s v="NaN"/>
    <n v="0"/>
    <n v="1.18"/>
    <s v="NaN"/>
    <s v="NaN"/>
    <s v="NaN"/>
    <s v="NaN"/>
    <s v="Plan-up"/>
    <n v="0.84899999999999998"/>
    <s v="NaN"/>
    <n v="0"/>
    <n v="0.95"/>
    <d v="2025-03-16T23:45:14"/>
    <x v="0"/>
  </r>
  <r>
    <x v="265"/>
    <x v="0"/>
    <n v="5670"/>
    <x v="592"/>
    <x v="316"/>
    <x v="292"/>
    <x v="289"/>
    <n v="2626"/>
    <n v="5412"/>
    <n v="1419"/>
    <n v="6619"/>
    <n v="6212"/>
    <n v="407"/>
    <n v="0.52800000000000002"/>
    <n v="1.1080000000000001"/>
    <n v="0.31"/>
    <n v="1.2789999999999999"/>
    <n v="0.96499999999999997"/>
    <n v="0.32300000000000001"/>
    <n v="0.81100000000000005"/>
    <n v="318.21699999999998"/>
    <s v="Scale-up"/>
    <n v="0.97899999999999998"/>
    <n v="0.98199999999999998"/>
    <n v="0.98799999999999999"/>
    <n v="0.97799999999999998"/>
    <d v="2025-03-18T00:47:30"/>
    <x v="3"/>
  </r>
  <r>
    <x v="265"/>
    <x v="1"/>
    <n v="99"/>
    <x v="593"/>
    <x v="316"/>
    <x v="1"/>
    <x v="1"/>
    <n v="11"/>
    <n v="22"/>
    <n v="4"/>
    <s v="N/A"/>
    <n v="22"/>
    <n v="8"/>
    <n v="0.108"/>
    <n v="0.221"/>
    <n v="5.8000000000000003E-2"/>
    <n v="0.22600000000000001"/>
    <n v="0.83399999999999996"/>
    <n v="0.32800000000000001"/>
    <n v="0.82399999999999995"/>
    <n v="1800.885"/>
    <s v="Scale-up"/>
    <n v="0.98599999999999999"/>
    <n v="0.95699999999999996"/>
    <n v="0.97499999999999998"/>
    <n v="0.99"/>
    <d v="2025-03-18T00:47:32"/>
    <x v="3"/>
  </r>
  <r>
    <x v="266"/>
    <x v="0"/>
    <n v="3449"/>
    <x v="594"/>
    <x v="317"/>
    <x v="293"/>
    <x v="290"/>
    <n v="11"/>
    <n v="29"/>
    <n v="4"/>
    <n v="36"/>
    <n v="30"/>
    <n v="6"/>
    <n v="3.0000000000000001E-3"/>
    <n v="0.01"/>
    <n v="3.0000000000000001E-3"/>
    <n v="1.2E-2"/>
    <n v="1.2"/>
    <n v="0.23100000000000001"/>
    <n v="0.76900000000000002"/>
    <n v="500"/>
    <s v="Catch-up"/>
    <n v="0.94499999999999995"/>
    <n v="0.97499999999999998"/>
    <n v="0.97799999999999998"/>
    <n v="0.95899999999999996"/>
    <d v="2025-03-18T00:47:21"/>
    <x v="3"/>
  </r>
  <r>
    <x v="266"/>
    <x v="1"/>
    <n v="0"/>
    <x v="595"/>
    <x v="317"/>
    <x v="1"/>
    <x v="1"/>
    <n v="1"/>
    <n v="1"/>
    <n v="1"/>
    <s v="N/A"/>
    <n v="1"/>
    <n v="0"/>
    <s v="NaN"/>
    <s v="NaN"/>
    <s v="NaN"/>
    <s v="NaN"/>
    <s v="NaN"/>
    <s v="NaN"/>
    <s v="NaN"/>
    <s v="NaN"/>
    <s v="Catch-up"/>
    <s v="NaN"/>
    <s v="NaN"/>
    <s v="NaN"/>
    <s v="NaN"/>
    <d v="2025-03-18T00:47:21"/>
    <x v="3"/>
  </r>
  <r>
    <x v="267"/>
    <x v="0"/>
    <n v="4355"/>
    <x v="596"/>
    <x v="318"/>
    <x v="294"/>
    <x v="291"/>
    <n v="1656"/>
    <n v="540"/>
    <n v="598"/>
    <n v="1598"/>
    <n v="1225"/>
    <n v="373"/>
    <n v="0.53300000000000003"/>
    <n v="0.183"/>
    <n v="0.21299999999999999"/>
    <n v="0.43099999999999999"/>
    <n v="0.85699999999999998"/>
    <n v="0.74399999999999999"/>
    <n v="0.70299999999999996"/>
    <n v="865.42899999999997"/>
    <s v="Scale-up"/>
    <n v="0.98399999999999999"/>
    <n v="0.92800000000000005"/>
    <n v="0.98099999999999998"/>
    <n v="0.95299999999999996"/>
    <d v="2025-03-17T20:49:37"/>
    <x v="14"/>
  </r>
  <r>
    <x v="267"/>
    <x v="0"/>
    <n v="3775"/>
    <x v="597"/>
    <x v="319"/>
    <x v="295"/>
    <x v="292"/>
    <n v="741"/>
    <n v="502"/>
    <n v="262"/>
    <n v="981"/>
    <n v="808"/>
    <n v="173"/>
    <n v="0.255"/>
    <n v="0.19800000000000001"/>
    <n v="0.1"/>
    <n v="0.32"/>
    <n v="0.90700000000000003"/>
    <n v="0.56299999999999994"/>
    <n v="0.77900000000000003"/>
    <n v="540.625"/>
    <s v="Scale-up"/>
    <n v="0.97399999999999998"/>
    <n v="0.92900000000000005"/>
    <n v="0.96299999999999997"/>
    <n v="0.95599999999999996"/>
    <d v="2025-03-20T11:43:35"/>
    <x v="6"/>
  </r>
  <r>
    <x v="267"/>
    <x v="1"/>
    <n v="98"/>
    <x v="598"/>
    <x v="318"/>
    <x v="1"/>
    <x v="1"/>
    <n v="38"/>
    <n v="5"/>
    <n v="7"/>
    <s v="N/A"/>
    <n v="7"/>
    <n v="28"/>
    <n v="0.42"/>
    <n v="4.3999999999999997E-2"/>
    <n v="8.2000000000000003E-2"/>
    <n v="6.9000000000000006E-2"/>
    <n v="0.18099999999999999"/>
    <n v="0.90500000000000003"/>
    <n v="0.82299999999999995"/>
    <n v="5405.7969999999996"/>
    <s v="Scale-up"/>
    <n v="0.83799999999999997"/>
    <n v="0.88700000000000001"/>
    <n v="0.92700000000000005"/>
    <n v="0.86299999999999999"/>
    <d v="2025-03-17T20:49:39"/>
    <x v="14"/>
  </r>
  <r>
    <x v="267"/>
    <x v="1"/>
    <n v="99"/>
    <x v="599"/>
    <x v="319"/>
    <x v="1"/>
    <x v="1"/>
    <n v="28"/>
    <n v="14"/>
    <n v="17"/>
    <s v="N/A"/>
    <n v="40"/>
    <n v="-14"/>
    <n v="0.32400000000000001"/>
    <n v="0.12"/>
    <n v="0.189"/>
    <n v="0.40600000000000003"/>
    <n v="1.5920000000000001"/>
    <n v="0.73"/>
    <n v="0.57399999999999995"/>
    <n v="426.108"/>
    <s v="Catch-up"/>
    <n v="0.93300000000000005"/>
    <n v="0.96499999999999997"/>
    <n v="0.95799999999999996"/>
    <n v="0.95399999999999996"/>
    <d v="2025-03-20T11:43:37"/>
    <x v="6"/>
  </r>
  <r>
    <x v="268"/>
    <x v="0"/>
    <n v="186"/>
    <x v="600"/>
    <x v="320"/>
    <x v="296"/>
    <x v="293"/>
    <n v="195"/>
    <n v="0"/>
    <n v="0"/>
    <n v="195"/>
    <n v="192"/>
    <n v="3"/>
    <n v="1.9159999999999999"/>
    <n v="0"/>
    <n v="0"/>
    <n v="1.2849999999999999"/>
    <n v="0.67100000000000004"/>
    <n v="1"/>
    <n v="1"/>
    <n v="2.335"/>
    <s v="Start-up"/>
    <n v="0.89"/>
    <n v="0"/>
    <n v="0"/>
    <n v="0.745"/>
    <d v="2025-03-16T23:45:18"/>
    <x v="0"/>
  </r>
  <r>
    <x v="268"/>
    <x v="1"/>
    <n v="94"/>
    <x v="601"/>
    <x v="320"/>
    <x v="1"/>
    <x v="1"/>
    <n v="1"/>
    <n v="1"/>
    <n v="1"/>
    <s v="N/A"/>
    <n v="17"/>
    <n v="-16"/>
    <s v="NaN"/>
    <n v="0"/>
    <n v="0"/>
    <n v="0.15"/>
    <s v="NaN"/>
    <s v="NaN"/>
    <s v="NaN"/>
    <s v="NaN"/>
    <s v="Start-up"/>
    <s v="NaN"/>
    <n v="0"/>
    <n v="0"/>
    <n v="0.75800000000000001"/>
    <d v="2025-03-16T23:45:18"/>
    <x v="0"/>
  </r>
  <r>
    <x v="269"/>
    <x v="0"/>
    <n v="180"/>
    <x v="602"/>
    <x v="321"/>
    <x v="297"/>
    <x v="294"/>
    <n v="92"/>
    <n v="0"/>
    <n v="0"/>
    <n v="92"/>
    <n v="92"/>
    <n v="0"/>
    <n v="1.024"/>
    <n v="0"/>
    <n v="0"/>
    <n v="0.36199999999999999"/>
    <n v="0.35399999999999998"/>
    <n v="1"/>
    <n v="1"/>
    <n v="0"/>
    <s v="Start-up"/>
    <n v="0.65700000000000003"/>
    <n v="0"/>
    <n v="0"/>
    <n v="0.67900000000000005"/>
    <d v="2025-03-16T23:45:23"/>
    <x v="0"/>
  </r>
  <r>
    <x v="269"/>
    <x v="1"/>
    <n v="0"/>
    <x v="603"/>
    <x v="321"/>
    <x v="1"/>
    <x v="1"/>
    <n v="1"/>
    <n v="1"/>
    <n v="1"/>
    <s v="N/A"/>
    <n v="16"/>
    <n v="-15"/>
    <s v="NaN"/>
    <n v="0"/>
    <n v="0"/>
    <n v="8"/>
    <s v="NaN"/>
    <s v="NaN"/>
    <s v="NaN"/>
    <s v="NaN"/>
    <s v="Start-up"/>
    <s v="NaN"/>
    <n v="0"/>
    <n v="0"/>
    <n v="0.45900000000000002"/>
    <d v="2025-03-16T23:45:23"/>
    <x v="0"/>
  </r>
  <r>
    <x v="270"/>
    <x v="0"/>
    <n v="506"/>
    <x v="604"/>
    <x v="322"/>
    <x v="298"/>
    <x v="295"/>
    <n v="6177"/>
    <n v="609"/>
    <n v="0"/>
    <n v="6786"/>
    <n v="6303"/>
    <n v="483"/>
    <n v="13.933"/>
    <n v="1.1759999999999999"/>
    <n v="0"/>
    <n v="13.933"/>
    <n v="0.92200000000000004"/>
    <n v="0.92200000000000004"/>
    <n v="1"/>
    <n v="34.665999999999997"/>
    <s v="Scale-up"/>
    <n v="0.99299999999999999"/>
    <n v="0.95299999999999996"/>
    <n v="0"/>
    <n v="0.99199999999999999"/>
    <d v="2025-03-16T23:45:30"/>
    <x v="0"/>
  </r>
  <r>
    <x v="270"/>
    <x v="1"/>
    <n v="98"/>
    <x v="605"/>
    <x v="322"/>
    <x v="1"/>
    <x v="1"/>
    <n v="502"/>
    <n v="67"/>
    <n v="1"/>
    <s v="N/A"/>
    <n v="688"/>
    <n v="-118"/>
    <n v="5.9429999999999996"/>
    <n v="0.67900000000000005"/>
    <n v="0"/>
    <n v="6.92"/>
    <n v="1.0449999999999999"/>
    <n v="0.89700000000000002"/>
    <n v="1"/>
    <n v="69.798000000000002"/>
    <s v="Catch-up"/>
    <n v="0.97299999999999998"/>
    <n v="0.95399999999999996"/>
    <n v="0"/>
    <n v="0.96299999999999997"/>
    <d v="2025-03-16T23:45:31"/>
    <x v="0"/>
  </r>
  <r>
    <x v="271"/>
    <x v="0"/>
    <n v="631"/>
    <x v="606"/>
    <x v="323"/>
    <x v="299"/>
    <x v="296"/>
    <n v="101"/>
    <n v="1"/>
    <n v="0"/>
    <n v="102"/>
    <n v="100"/>
    <n v="2"/>
    <n v="0.27300000000000002"/>
    <n v="0"/>
    <n v="0"/>
    <n v="0.23400000000000001"/>
    <n v="0.85699999999999998"/>
    <n v="1"/>
    <n v="1"/>
    <n v="8.5470000000000006"/>
    <s v="Start-up"/>
    <n v="0.35299999999999998"/>
    <n v="0"/>
    <n v="0"/>
    <n v="0.77800000000000002"/>
    <d v="2025-03-16T23:45:36"/>
    <x v="0"/>
  </r>
  <r>
    <x v="271"/>
    <x v="1"/>
    <n v="0"/>
    <x v="607"/>
    <x v="323"/>
    <x v="1"/>
    <x v="1"/>
    <n v="1"/>
    <n v="1"/>
    <n v="1"/>
    <s v="N/A"/>
    <n v="1"/>
    <n v="0"/>
    <s v="NaN"/>
    <s v="NaN"/>
    <n v="0"/>
    <s v="NaN"/>
    <s v="NaN"/>
    <s v="NaN"/>
    <s v="NaN"/>
    <s v="NaN"/>
    <s v="Start-up"/>
    <s v="NaN"/>
    <s v="NaN"/>
    <n v="0"/>
    <s v="NaN"/>
    <d v="2025-03-16T23:45:36"/>
    <x v="0"/>
  </r>
  <r>
    <x v="272"/>
    <x v="0"/>
    <n v="6708"/>
    <x v="608"/>
    <x v="324"/>
    <x v="170"/>
    <x v="166"/>
    <n v="120"/>
    <n v="315"/>
    <n v="142"/>
    <n v="293"/>
    <n v="277"/>
    <n v="16"/>
    <n v="2.1999999999999999E-2"/>
    <n v="4.9000000000000002E-2"/>
    <n v="2.5999999999999999E-2"/>
    <n v="5.7000000000000002E-2"/>
    <n v="1.2669999999999999"/>
    <n v="0.31"/>
    <n v="0.63400000000000001"/>
    <n v="280.702"/>
    <s v="Catch-up"/>
    <n v="0.93100000000000005"/>
    <n v="0.98599999999999999"/>
    <n v="0.96899999999999997"/>
    <n v="0.92700000000000005"/>
    <d v="2025-03-18T00:47:13"/>
    <x v="3"/>
  </r>
  <r>
    <x v="272"/>
    <x v="0"/>
    <n v="1588"/>
    <x v="609"/>
    <x v="325"/>
    <x v="300"/>
    <x v="297"/>
    <n v="183"/>
    <n v="123"/>
    <n v="29"/>
    <n v="277"/>
    <n v="252"/>
    <n v="25"/>
    <n v="0.11899999999999999"/>
    <n v="0.10299999999999999"/>
    <n v="1.9E-2"/>
    <n v="0.189"/>
    <n v="0.93100000000000005"/>
    <n v="0.53600000000000003"/>
    <n v="0.91400000000000003"/>
    <n v="132.27500000000001"/>
    <s v="Scale-up"/>
    <n v="0.90400000000000003"/>
    <n v="0.65"/>
    <n v="0.90500000000000003"/>
    <n v="0.81799999999999995"/>
    <d v="2025-03-20T11:40:19"/>
    <x v="6"/>
  </r>
  <r>
    <x v="272"/>
    <x v="1"/>
    <n v="43"/>
    <x v="610"/>
    <x v="324"/>
    <x v="1"/>
    <x v="1"/>
    <n v="1"/>
    <n v="2"/>
    <n v="1"/>
    <s v="N/A"/>
    <n v="1"/>
    <n v="0"/>
    <s v="NaN"/>
    <n v="2.4E-2"/>
    <s v="NaN"/>
    <s v="NaN"/>
    <s v="NaN"/>
    <s v="NaN"/>
    <s v="NaN"/>
    <s v="NaN"/>
    <s v="Catch-up"/>
    <s v="NaN"/>
    <n v="1"/>
    <s v="NaN"/>
    <s v="NaN"/>
    <d v="2025-03-18T00:47:13"/>
    <x v="3"/>
  </r>
  <r>
    <x v="272"/>
    <x v="1"/>
    <n v="99"/>
    <x v="611"/>
    <x v="325"/>
    <x v="1"/>
    <x v="1"/>
    <n v="3"/>
    <n v="1"/>
    <n v="4"/>
    <s v="N/A"/>
    <n v="14"/>
    <n v="-15"/>
    <n v="7.3999999999999996E-2"/>
    <s v="NaN"/>
    <n v="4.2999999999999997E-2"/>
    <n v="0.152"/>
    <s v="NaN"/>
    <s v="NaN"/>
    <s v="NaN"/>
    <s v="NaN"/>
    <s v="Scale-up"/>
    <n v="0.81799999999999995"/>
    <s v="NaN"/>
    <n v="0.89900000000000002"/>
    <n v="0.83799999999999997"/>
    <d v="2025-03-20T11:40:19"/>
    <x v="6"/>
  </r>
  <r>
    <x v="273"/>
    <x v="0"/>
    <n v="4067"/>
    <x v="612"/>
    <x v="326"/>
    <x v="301"/>
    <x v="298"/>
    <n v="984"/>
    <n v="1473"/>
    <n v="388"/>
    <n v="2069"/>
    <n v="1668"/>
    <n v="401"/>
    <n v="0.26900000000000002"/>
    <n v="0.39900000000000002"/>
    <n v="0.1"/>
    <n v="0.46100000000000002"/>
    <n v="0.81200000000000006"/>
    <n v="0.40300000000000002"/>
    <n v="0.85"/>
    <n v="869.84799999999996"/>
    <s v="Scale-up"/>
    <n v="0.94399999999999995"/>
    <n v="0.98699999999999999"/>
    <n v="0.97399999999999998"/>
    <n v="0.99199999999999999"/>
    <d v="2025-03-18T00:47:04"/>
    <x v="3"/>
  </r>
  <r>
    <x v="273"/>
    <x v="1"/>
    <n v="99"/>
    <x v="613"/>
    <x v="326"/>
    <x v="1"/>
    <x v="1"/>
    <n v="20"/>
    <n v="36"/>
    <n v="5"/>
    <s v="N/A"/>
    <n v="34"/>
    <n v="16"/>
    <n v="0.20300000000000001"/>
    <n v="0.44400000000000001"/>
    <n v="6.3E-2"/>
    <n v="0.32800000000000001"/>
    <n v="0.56200000000000006"/>
    <n v="0.314"/>
    <n v="0.90300000000000002"/>
    <n v="1222.5609999999999"/>
    <s v="Scale-up"/>
    <n v="0.96199999999999997"/>
    <n v="0.95499999999999996"/>
    <n v="0.92600000000000005"/>
    <n v="0.94"/>
    <d v="2025-03-18T00:47:05"/>
    <x v="3"/>
  </r>
  <r>
    <x v="274"/>
    <x v="0"/>
    <n v="2318"/>
    <x v="614"/>
    <x v="327"/>
    <x v="302"/>
    <x v="299"/>
    <n v="211"/>
    <n v="117"/>
    <n v="81"/>
    <n v="247"/>
    <n v="173"/>
    <n v="74"/>
    <n v="0.11799999999999999"/>
    <n v="8.1000000000000003E-2"/>
    <n v="4.2000000000000003E-2"/>
    <n v="0.12"/>
    <n v="0.76400000000000001"/>
    <n v="0.59299999999999997"/>
    <n v="0.78900000000000003"/>
    <n v="616.66700000000003"/>
    <s v="Scale-up"/>
    <n v="0.92700000000000005"/>
    <n v="0.92400000000000004"/>
    <n v="0.94799999999999995"/>
    <n v="0.93400000000000005"/>
    <d v="2025-03-17T20:49:31"/>
    <x v="14"/>
  </r>
  <r>
    <x v="274"/>
    <x v="1"/>
    <n v="70"/>
    <x v="615"/>
    <x v="327"/>
    <x v="1"/>
    <x v="1"/>
    <n v="1"/>
    <n v="1"/>
    <n v="24"/>
    <s v="N/A"/>
    <n v="2"/>
    <n v="-25"/>
    <s v="NaN"/>
    <s v="NaN"/>
    <n v="0.26200000000000001"/>
    <n v="2.4E-2"/>
    <s v="NaN"/>
    <s v="NaN"/>
    <s v="NaN"/>
    <s v="NaN"/>
    <s v="Scale-up"/>
    <s v="NaN"/>
    <s v="NaN"/>
    <n v="0.872"/>
    <n v="1"/>
    <d v="2025-03-17T20:49:31"/>
    <x v="14"/>
  </r>
  <r>
    <x v="275"/>
    <x v="0"/>
    <n v="2358"/>
    <x v="616"/>
    <x v="328"/>
    <x v="303"/>
    <x v="300"/>
    <n v="4728"/>
    <n v="3279"/>
    <n v="0"/>
    <n v="8007"/>
    <n v="0"/>
    <n v="8007"/>
    <n v="2.778"/>
    <n v="2.0790000000000002"/>
    <n v="0"/>
    <n v="0"/>
    <n v="0"/>
    <n v="0.57199999999999995"/>
    <n v="1"/>
    <s v="NaN"/>
    <s v="Indeterminate"/>
    <n v="0.96399999999999997"/>
    <n v="0.91700000000000004"/>
    <n v="0"/>
    <n v="0"/>
    <d v="2025-03-17T17:30:30"/>
    <x v="13"/>
  </r>
  <r>
    <x v="275"/>
    <x v="1"/>
    <n v="99"/>
    <x v="617"/>
    <x v="328"/>
    <x v="1"/>
    <x v="1"/>
    <n v="334"/>
    <n v="416"/>
    <n v="1"/>
    <s v="N/A"/>
    <n v="1"/>
    <n v="749"/>
    <n v="2.8220000000000001"/>
    <n v="4.6609999999999996"/>
    <n v="0"/>
    <s v="NaN"/>
    <s v="NaN"/>
    <s v="NaN"/>
    <s v="NaN"/>
    <s v="NaN"/>
    <s v="Indeterminate"/>
    <n v="0.92300000000000004"/>
    <n v="0.99299999999999999"/>
    <n v="0"/>
    <s v="NaN"/>
    <d v="2025-03-17T17:30:30"/>
    <x v="13"/>
  </r>
  <r>
    <x v="276"/>
    <x v="0"/>
    <n v="3458"/>
    <x v="618"/>
    <x v="329"/>
    <x v="304"/>
    <x v="301"/>
    <n v="131"/>
    <n v="249"/>
    <n v="45"/>
    <n v="335"/>
    <n v="234"/>
    <n v="101"/>
    <n v="8.1000000000000003E-2"/>
    <n v="9.7000000000000003E-2"/>
    <n v="2.1000000000000001E-2"/>
    <n v="0.14799999999999999"/>
    <n v="0.94299999999999995"/>
    <n v="0.45500000000000002"/>
    <n v="0.88200000000000001"/>
    <n v="682.43200000000002"/>
    <s v="Scale-up"/>
    <n v="0.46899999999999997"/>
    <n v="0.86399999999999999"/>
    <n v="0.83099999999999996"/>
    <n v="0.56799999999999995"/>
    <d v="2025-03-17T20:09:07"/>
    <x v="10"/>
  </r>
  <r>
    <x v="276"/>
    <x v="1"/>
    <n v="0"/>
    <x v="619"/>
    <x v="329"/>
    <x v="1"/>
    <x v="1"/>
    <n v="1"/>
    <n v="1"/>
    <n v="1"/>
    <s v="N/A"/>
    <n v="1"/>
    <n v="0"/>
    <s v="NaN"/>
    <s v="NaN"/>
    <s v="NaN"/>
    <s v="NaN"/>
    <s v="NaN"/>
    <s v="NaN"/>
    <s v="NaN"/>
    <s v="NaN"/>
    <s v="Scale-up"/>
    <s v="NaN"/>
    <s v="NaN"/>
    <s v="NaN"/>
    <s v="NaN"/>
    <d v="2025-03-17T20:09:07"/>
    <x v="10"/>
  </r>
  <r>
    <x v="277"/>
    <x v="0"/>
    <n v="2056"/>
    <x v="620"/>
    <x v="330"/>
    <x v="196"/>
    <x v="192"/>
    <n v="94"/>
    <n v="118"/>
    <n v="5"/>
    <n v="207"/>
    <n v="164"/>
    <n v="43"/>
    <n v="7.1999999999999995E-2"/>
    <n v="0.11899999999999999"/>
    <n v="8.0000000000000002E-3"/>
    <n v="0.16"/>
    <n v="0.874"/>
    <n v="0.377"/>
    <n v="0.95799999999999996"/>
    <n v="268.75"/>
    <s v="Scale-up"/>
    <n v="0.88"/>
    <n v="0.96499999999999997"/>
    <n v="0.82499999999999996"/>
    <n v="0.96799999999999997"/>
    <d v="2025-03-17T22:00:27"/>
    <x v="2"/>
  </r>
  <r>
    <x v="277"/>
    <x v="1"/>
    <n v="0"/>
    <x v="621"/>
    <x v="330"/>
    <x v="1"/>
    <x v="1"/>
    <n v="1"/>
    <n v="1"/>
    <n v="1"/>
    <s v="N/A"/>
    <n v="1"/>
    <n v="0"/>
    <s v="NaN"/>
    <s v="NaN"/>
    <s v="NaN"/>
    <s v="NaN"/>
    <s v="NaN"/>
    <s v="NaN"/>
    <s v="NaN"/>
    <s v="NaN"/>
    <s v="Scale-up"/>
    <s v="NaN"/>
    <s v="NaN"/>
    <s v="NaN"/>
    <s v="NaN"/>
    <d v="2025-03-17T22:00:27"/>
    <x v="2"/>
  </r>
  <r>
    <x v="278"/>
    <x v="0"/>
    <n v="2772"/>
    <x v="622"/>
    <x v="331"/>
    <x v="61"/>
    <x v="61"/>
    <n v="645"/>
    <n v="172"/>
    <n v="146"/>
    <n v="671"/>
    <n v="637"/>
    <n v="34"/>
    <n v="0.23100000000000001"/>
    <n v="6.7000000000000004E-2"/>
    <n v="5.8000000000000003E-2"/>
    <n v="0.24199999999999999"/>
    <n v="1.008"/>
    <n v="0.77500000000000002"/>
    <n v="0.80500000000000005"/>
    <n v="140.49600000000001"/>
    <s v="Catch-up"/>
    <n v="0.99299999999999999"/>
    <n v="0.995"/>
    <n v="0.97699999999999998"/>
    <n v="0.97799999999999998"/>
    <d v="2025-03-17T20:34:22"/>
    <x v="7"/>
  </r>
  <r>
    <x v="278"/>
    <x v="0"/>
    <n v="2698"/>
    <x v="623"/>
    <x v="332"/>
    <x v="305"/>
    <x v="302"/>
    <n v="322"/>
    <n v="166"/>
    <n v="86"/>
    <n v="402"/>
    <n v="375"/>
    <n v="27"/>
    <n v="0.11600000000000001"/>
    <n v="6.7000000000000004E-2"/>
    <n v="3.3000000000000002E-2"/>
    <n v="0.14299999999999999"/>
    <n v="0.95299999999999996"/>
    <n v="0.63400000000000001"/>
    <n v="0.82"/>
    <n v="188.81100000000001"/>
    <s v="Scale-up"/>
    <n v="0.91700000000000004"/>
    <n v="0.99399999999999999"/>
    <n v="0.96299999999999997"/>
    <n v="0.98099999999999998"/>
    <d v="2025-03-20T11:39:07"/>
    <x v="6"/>
  </r>
  <r>
    <x v="278"/>
    <x v="1"/>
    <n v="99"/>
    <x v="624"/>
    <x v="331"/>
    <x v="1"/>
    <x v="1"/>
    <n v="29"/>
    <n v="8"/>
    <n v="9"/>
    <s v="N/A"/>
    <n v="27"/>
    <n v="0"/>
    <n v="0.32200000000000001"/>
    <n v="7.2999999999999995E-2"/>
    <n v="0.11600000000000001"/>
    <n v="0.28499999999999998"/>
    <n v="1.022"/>
    <n v="0.81499999999999995"/>
    <n v="0.70599999999999996"/>
    <n v="119.298"/>
    <s v="Catch-up"/>
    <n v="0.97199999999999998"/>
    <n v="0.96099999999999997"/>
    <n v="0.69799999999999995"/>
    <n v="0.95099999999999996"/>
    <d v="2025-03-17T20:34:24"/>
    <x v="7"/>
  </r>
  <r>
    <x v="278"/>
    <x v="1"/>
    <n v="92"/>
    <x v="625"/>
    <x v="332"/>
    <x v="1"/>
    <x v="1"/>
    <n v="8"/>
    <n v="7"/>
    <n v="5"/>
    <s v="N/A"/>
    <n v="8"/>
    <n v="1"/>
    <n v="7.0000000000000007E-2"/>
    <n v="7.6999999999999999E-2"/>
    <n v="6.3E-2"/>
    <n v="7.2999999999999995E-2"/>
    <n v="0.86899999999999999"/>
    <n v="0.47599999999999998"/>
    <n v="0.57099999999999995"/>
    <n v="369.863"/>
    <s v="Scale-up"/>
    <n v="0.84899999999999998"/>
    <n v="0.98599999999999999"/>
    <n v="0.96599999999999997"/>
    <n v="0.90200000000000002"/>
    <d v="2025-03-20T11:39:08"/>
    <x v="6"/>
  </r>
  <r>
    <x v="279"/>
    <x v="0"/>
    <n v="3690"/>
    <x v="626"/>
    <x v="333"/>
    <x v="306"/>
    <x v="303"/>
    <n v="1251"/>
    <n v="523"/>
    <n v="273"/>
    <n v="1501"/>
    <n v="1294"/>
    <n v="207"/>
    <n v="0.35799999999999998"/>
    <n v="0.156"/>
    <n v="8.2000000000000003E-2"/>
    <n v="0.37"/>
    <n v="0.85599999999999998"/>
    <n v="0.69599999999999995"/>
    <n v="0.84"/>
    <n v="559.45899999999995"/>
    <s v="Scale-up"/>
    <n v="0.996"/>
    <n v="0.98899999999999999"/>
    <n v="0.96399999999999997"/>
    <n v="0.998"/>
    <d v="2025-03-17T20:34:14"/>
    <x v="7"/>
  </r>
  <r>
    <x v="279"/>
    <x v="1"/>
    <n v="98"/>
    <x v="627"/>
    <x v="333"/>
    <x v="1"/>
    <x v="1"/>
    <n v="34"/>
    <n v="13"/>
    <n v="23"/>
    <s v="N/A"/>
    <n v="29"/>
    <n v="-4"/>
    <n v="0.40400000000000003"/>
    <n v="0.12"/>
    <n v="0.27700000000000002"/>
    <n v="0.309"/>
    <n v="1.2509999999999999"/>
    <n v="0.77100000000000002"/>
    <n v="0.47099999999999997"/>
    <n v="669.90300000000002"/>
    <s v="Catch-up"/>
    <n v="0.95699999999999996"/>
    <n v="0.98799999999999999"/>
    <n v="0.91"/>
    <n v="0.96199999999999997"/>
    <d v="2025-03-17T20:34:16"/>
    <x v="7"/>
  </r>
  <r>
    <x v="280"/>
    <x v="0"/>
    <n v="2784"/>
    <x v="628"/>
    <x v="334"/>
    <x v="307"/>
    <x v="304"/>
    <n v="492"/>
    <n v="184"/>
    <n v="61"/>
    <n v="615"/>
    <n v="499"/>
    <n v="116"/>
    <n v="0.16700000000000001"/>
    <n v="5.6000000000000001E-2"/>
    <n v="1.9E-2"/>
    <n v="0.16900000000000001"/>
    <n v="0.82799999999999996"/>
    <n v="0.749"/>
    <n v="0.91500000000000004"/>
    <n v="686.39099999999996"/>
    <s v="Scale-up"/>
    <n v="0.98799999999999999"/>
    <n v="0.97"/>
    <n v="0.94299999999999995"/>
    <n v="0.99299999999999999"/>
    <d v="2025-03-17T20:34:07"/>
    <x v="7"/>
  </r>
  <r>
    <x v="280"/>
    <x v="1"/>
    <n v="99"/>
    <x v="629"/>
    <x v="334"/>
    <x v="1"/>
    <x v="1"/>
    <n v="39"/>
    <n v="14"/>
    <n v="10"/>
    <s v="N/A"/>
    <n v="34"/>
    <n v="10"/>
    <n v="0.47"/>
    <n v="0.17599999999999999"/>
    <n v="0.122"/>
    <n v="0.34399999999999997"/>
    <n v="0.65600000000000003"/>
    <n v="0.72799999999999998"/>
    <n v="0.81100000000000005"/>
    <n v="337.209"/>
    <s v="Scale-up"/>
    <n v="0.92"/>
    <n v="0.95699999999999996"/>
    <n v="0.92300000000000004"/>
    <n v="0.88500000000000001"/>
    <d v="2025-03-17T20:34:08"/>
    <x v="7"/>
  </r>
  <r>
    <x v="281"/>
    <x v="0"/>
    <n v="2800"/>
    <x v="630"/>
    <x v="335"/>
    <x v="308"/>
    <x v="305"/>
    <n v="718"/>
    <n v="285"/>
    <n v="197"/>
    <n v="806"/>
    <n v="755"/>
    <n v="51"/>
    <n v="0.23699999999999999"/>
    <n v="0.105"/>
    <n v="0.10100000000000001"/>
    <n v="0.247"/>
    <n v="1.0249999999999999"/>
    <n v="0.69299999999999995"/>
    <n v="0.70499999999999996"/>
    <n v="206.47800000000001"/>
    <s v="Catch-up"/>
    <n v="0.93600000000000005"/>
    <n v="0.97099999999999997"/>
    <n v="0.55400000000000005"/>
    <n v="0.879"/>
    <d v="2025-03-17T20:33:59"/>
    <x v="7"/>
  </r>
  <r>
    <x v="281"/>
    <x v="1"/>
    <n v="100"/>
    <x v="631"/>
    <x v="335"/>
    <x v="1"/>
    <x v="1"/>
    <n v="55"/>
    <n v="18"/>
    <n v="20"/>
    <s v="N/A"/>
    <n v="65"/>
    <n v="-11"/>
    <n v="0.60899999999999999"/>
    <n v="0.19400000000000001"/>
    <n v="0.249"/>
    <n v="0.71099999999999997"/>
    <n v="1.2829999999999999"/>
    <n v="0.75800000000000001"/>
    <n v="0.69"/>
    <n v="71.73"/>
    <s v="Catch-up"/>
    <n v="0.98499999999999999"/>
    <n v="0.97699999999999998"/>
    <n v="0.96799999999999997"/>
    <n v="0.98699999999999999"/>
    <d v="2025-03-17T20:34:00"/>
    <x v="7"/>
  </r>
  <r>
    <x v="282"/>
    <x v="0"/>
    <n v="2880"/>
    <x v="632"/>
    <x v="336"/>
    <x v="309"/>
    <x v="306"/>
    <n v="103"/>
    <n v="38"/>
    <n v="41"/>
    <n v="100"/>
    <n v="92"/>
    <n v="8"/>
    <n v="3.5000000000000003E-2"/>
    <n v="1.2999999999999999E-2"/>
    <n v="1.4E-2"/>
    <n v="3.3000000000000002E-2"/>
    <n v="0.97099999999999997"/>
    <n v="0.72899999999999998"/>
    <n v="0.70799999999999996"/>
    <n v="242.42400000000001"/>
    <s v="Scale-up"/>
    <n v="0.79300000000000004"/>
    <n v="0.80200000000000005"/>
    <n v="0.83199999999999996"/>
    <n v="0.95899999999999996"/>
    <d v="2025-03-18T00:46:55"/>
    <x v="3"/>
  </r>
  <r>
    <x v="282"/>
    <x v="1"/>
    <n v="61"/>
    <x v="633"/>
    <x v="336"/>
    <x v="1"/>
    <x v="1"/>
    <n v="2"/>
    <n v="1"/>
    <n v="1"/>
    <s v="N/A"/>
    <n v="2"/>
    <n v="1"/>
    <n v="2.5999999999999999E-2"/>
    <s v="NaN"/>
    <s v="NaN"/>
    <n v="2.9000000000000001E-2"/>
    <s v="NaN"/>
    <s v="NaN"/>
    <s v="NaN"/>
    <s v="NaN"/>
    <s v="Scale-up"/>
    <n v="1"/>
    <s v="NaN"/>
    <s v="NaN"/>
    <n v="1"/>
    <d v="2025-03-18T00:46:55"/>
    <x v="3"/>
  </r>
  <r>
    <x v="283"/>
    <x v="0"/>
    <n v="1333"/>
    <x v="634"/>
    <x v="337"/>
    <x v="310"/>
    <x v="307"/>
    <n v="347"/>
    <n v="45"/>
    <n v="16"/>
    <n v="376"/>
    <n v="314"/>
    <n v="62"/>
    <n v="0.26100000000000001"/>
    <n v="3.3000000000000002E-2"/>
    <n v="1.6E-2"/>
    <n v="0.23100000000000001"/>
    <n v="0.83099999999999996"/>
    <n v="0.88800000000000001"/>
    <n v="0.94599999999999995"/>
    <n v="268.39800000000002"/>
    <s v="Scale-up"/>
    <n v="0.98199999999999998"/>
    <n v="0.93899999999999995"/>
    <n v="0.97"/>
    <n v="0.996"/>
    <d v="2025-03-17T20:33:52"/>
    <x v="7"/>
  </r>
  <r>
    <x v="283"/>
    <x v="1"/>
    <n v="93"/>
    <x v="635"/>
    <x v="337"/>
    <x v="1"/>
    <x v="1"/>
    <n v="29"/>
    <n v="2"/>
    <n v="3"/>
    <s v="N/A"/>
    <n v="29"/>
    <n v="-2"/>
    <n v="0.26400000000000001"/>
    <n v="1.4E-2"/>
    <n v="2.1000000000000001E-2"/>
    <n v="0.251"/>
    <n v="0.97699999999999998"/>
    <n v="0.95"/>
    <n v="0.92400000000000004"/>
    <n v="247.012"/>
    <s v="Scale-up"/>
    <n v="0.96499999999999997"/>
    <n v="1"/>
    <n v="0.88"/>
    <n v="0.96399999999999997"/>
    <d v="2025-03-17T20:33:53"/>
    <x v="7"/>
  </r>
  <r>
    <x v="284"/>
    <x v="0"/>
    <n v="3768"/>
    <x v="636"/>
    <x v="338"/>
    <x v="311"/>
    <x v="308"/>
    <n v="842"/>
    <n v="603"/>
    <n v="347"/>
    <n v="1098"/>
    <n v="1035"/>
    <n v="63"/>
    <n v="0.217"/>
    <n v="0.17100000000000001"/>
    <n v="0.115"/>
    <n v="0.27700000000000002"/>
    <n v="1.0149999999999999"/>
    <n v="0.55900000000000005"/>
    <n v="0.70399999999999996"/>
    <n v="227.43700000000001"/>
    <s v="Catch-up"/>
    <n v="0.99"/>
    <n v="0.96"/>
    <n v="0.79500000000000004"/>
    <n v="0.99099999999999999"/>
    <d v="2025-03-17T20:33:44"/>
    <x v="7"/>
  </r>
  <r>
    <x v="284"/>
    <x v="1"/>
    <n v="99"/>
    <x v="637"/>
    <x v="338"/>
    <x v="1"/>
    <x v="1"/>
    <n v="44"/>
    <n v="45"/>
    <n v="4"/>
    <s v="N/A"/>
    <n v="69"/>
    <n v="15"/>
    <n v="0.495"/>
    <n v="0.47599999999999998"/>
    <n v="0.25"/>
    <n v="0.81299999999999994"/>
    <n v="1.1279999999999999"/>
    <n v="0.51"/>
    <n v="0.74299999999999999"/>
    <n v="77.491"/>
    <s v="Catch-up"/>
    <n v="0.99"/>
    <n v="0.92800000000000005"/>
    <n v="1"/>
    <n v="0.99099999999999999"/>
    <d v="2025-03-17T20:33:45"/>
    <x v="7"/>
  </r>
  <r>
    <x v="285"/>
    <x v="0"/>
    <n v="3769"/>
    <x v="638"/>
    <x v="339"/>
    <x v="287"/>
    <x v="284"/>
    <n v="427"/>
    <n v="182"/>
    <n v="111"/>
    <n v="498"/>
    <n v="381"/>
    <n v="117"/>
    <n v="0.13200000000000001"/>
    <n v="5.0999999999999997E-2"/>
    <n v="3.5999999999999997E-2"/>
    <n v="0.14000000000000001"/>
    <n v="0.95199999999999996"/>
    <n v="0.72099999999999997"/>
    <n v="0.80300000000000005"/>
    <n v="835.71400000000006"/>
    <s v="Scale-up"/>
    <n v="0.70799999999999996"/>
    <n v="0.73099999999999998"/>
    <n v="0.77800000000000002"/>
    <n v="0.68899999999999995"/>
    <d v="2025-03-17T20:33:36"/>
    <x v="7"/>
  </r>
  <r>
    <x v="285"/>
    <x v="1"/>
    <n v="98"/>
    <x v="639"/>
    <x v="339"/>
    <x v="1"/>
    <x v="1"/>
    <n v="31"/>
    <n v="14"/>
    <n v="12"/>
    <s v="N/A"/>
    <n v="28"/>
    <n v="4"/>
    <n v="0.32200000000000001"/>
    <n v="0.15"/>
    <n v="0.111"/>
    <n v="0.30099999999999999"/>
    <n v="0.83399999999999996"/>
    <n v="0.68200000000000005"/>
    <n v="0.76500000000000001"/>
    <n v="388.70400000000001"/>
    <s v="Scale-up"/>
    <n v="0.96599999999999997"/>
    <n v="0.92500000000000004"/>
    <n v="0.91300000000000003"/>
    <n v="0.96299999999999997"/>
    <d v="2025-03-17T20:33:38"/>
    <x v="7"/>
  </r>
  <r>
    <x v="286"/>
    <x v="0"/>
    <n v="3689"/>
    <x v="640"/>
    <x v="340"/>
    <x v="312"/>
    <x v="309"/>
    <n v="896"/>
    <n v="788"/>
    <n v="538"/>
    <n v="1146"/>
    <n v="949"/>
    <n v="197"/>
    <n v="0.253"/>
    <n v="0.23"/>
    <n v="0.155"/>
    <n v="0.26800000000000002"/>
    <n v="0.81699999999999995"/>
    <n v="0.52400000000000002"/>
    <n v="0.67900000000000005"/>
    <n v="735.07500000000005"/>
    <s v="Scale-up"/>
    <n v="0.997"/>
    <n v="0.99399999999999999"/>
    <n v="0.89"/>
    <n v="0.998"/>
    <d v="2025-03-17T20:33:29"/>
    <x v="7"/>
  </r>
  <r>
    <x v="286"/>
    <x v="1"/>
    <n v="97"/>
    <x v="641"/>
    <x v="340"/>
    <x v="1"/>
    <x v="1"/>
    <n v="30"/>
    <n v="20"/>
    <n v="15"/>
    <s v="N/A"/>
    <n v="28"/>
    <n v="8"/>
    <n v="0.34699999999999998"/>
    <n v="0.20899999999999999"/>
    <n v="0.14299999999999999"/>
    <n v="0.32600000000000001"/>
    <n v="0.78900000000000003"/>
    <n v="0.624"/>
    <n v="0.74299999999999999"/>
    <n v="604.29399999999998"/>
    <s v="Scale-up"/>
    <n v="0.92600000000000005"/>
    <n v="0.98799999999999999"/>
    <n v="0.92300000000000004"/>
    <n v="0.90800000000000003"/>
    <d v="2025-03-17T20:33:30"/>
    <x v="7"/>
  </r>
  <r>
    <x v="287"/>
    <x v="0"/>
    <n v="3704"/>
    <x v="642"/>
    <x v="341"/>
    <x v="313"/>
    <x v="310"/>
    <n v="244"/>
    <n v="17"/>
    <n v="9"/>
    <n v="252"/>
    <n v="233"/>
    <n v="19"/>
    <n v="8.6999999999999994E-2"/>
    <n v="6.0000000000000001E-3"/>
    <n v="3.0000000000000001E-3"/>
    <n v="8.8999999999999996E-2"/>
    <n v="0.98899999999999999"/>
    <n v="0.93500000000000005"/>
    <n v="0.96799999999999997"/>
    <n v="213.483"/>
    <s v="Scale-up"/>
    <n v="0.90700000000000003"/>
    <n v="0.90100000000000002"/>
    <n v="0.95899999999999996"/>
    <n v="0.91900000000000004"/>
    <d v="2025-03-17T20:33:23"/>
    <x v="7"/>
  </r>
  <r>
    <x v="287"/>
    <x v="1"/>
    <n v="84"/>
    <x v="643"/>
    <x v="341"/>
    <x v="1"/>
    <x v="1"/>
    <n v="21"/>
    <n v="1"/>
    <n v="2"/>
    <s v="N/A"/>
    <n v="21"/>
    <n v="-1"/>
    <n v="0.193"/>
    <s v="NaN"/>
    <s v="NaN"/>
    <n v="0.191"/>
    <s v="NaN"/>
    <s v="NaN"/>
    <s v="NaN"/>
    <s v="NaN"/>
    <s v="Scale-up"/>
    <n v="0.96699999999999997"/>
    <s v="NaN"/>
    <s v="NaN"/>
    <n v="0.95399999999999996"/>
    <d v="2025-03-17T20:33:23"/>
    <x v="7"/>
  </r>
  <r>
    <x v="288"/>
    <x v="0"/>
    <n v="1148"/>
    <x v="644"/>
    <x v="342"/>
    <x v="314"/>
    <x v="311"/>
    <n v="1038"/>
    <n v="687"/>
    <n v="2"/>
    <n v="1723"/>
    <n v="1552"/>
    <n v="171"/>
    <n v="1.3959999999999999"/>
    <n v="0.84499999999999997"/>
    <n v="0.33300000000000002"/>
    <n v="1.8540000000000001"/>
    <n v="0.97199999999999998"/>
    <n v="0.623"/>
    <n v="0.85099999999999998"/>
    <n v="92.233000000000004"/>
    <s v="Scale-up"/>
    <n v="0.97499999999999998"/>
    <n v="0.97499999999999998"/>
    <n v="1"/>
    <n v="0.94899999999999995"/>
    <d v="2025-03-18T00:46:47"/>
    <x v="3"/>
  </r>
  <r>
    <x v="288"/>
    <x v="1"/>
    <n v="91"/>
    <x v="645"/>
    <x v="342"/>
    <x v="1"/>
    <x v="1"/>
    <n v="4"/>
    <n v="1"/>
    <n v="1"/>
    <s v="N/A"/>
    <n v="23"/>
    <n v="-18"/>
    <n v="2"/>
    <s v="NaN"/>
    <s v="NaN"/>
    <n v="0.28399999999999997"/>
    <s v="NaN"/>
    <s v="NaN"/>
    <s v="NaN"/>
    <s v="NaN"/>
    <s v="Scale-up"/>
    <n v="0.6"/>
    <s v="NaN"/>
    <s v="NaN"/>
    <n v="0.89700000000000002"/>
    <d v="2025-03-18T00:46:47"/>
    <x v="3"/>
  </r>
  <r>
    <x v="289"/>
    <x v="0"/>
    <n v="1476"/>
    <x v="646"/>
    <x v="341"/>
    <x v="315"/>
    <x v="312"/>
    <n v="179"/>
    <n v="8"/>
    <n v="7"/>
    <n v="180"/>
    <n v="169"/>
    <n v="11"/>
    <n v="0.109"/>
    <n v="7.0000000000000001E-3"/>
    <n v="5.0000000000000001E-3"/>
    <n v="0.108"/>
    <n v="0.97299999999999998"/>
    <n v="0.94"/>
    <n v="0.95699999999999996"/>
    <n v="101.852"/>
    <s v="Scale-up"/>
    <n v="0.997"/>
    <n v="0.91300000000000003"/>
    <n v="0.96"/>
    <n v="0.998"/>
    <d v="2025-03-17T20:33:17"/>
    <x v="7"/>
  </r>
  <r>
    <x v="289"/>
    <x v="1"/>
    <n v="84"/>
    <x v="643"/>
    <x v="341"/>
    <x v="1"/>
    <x v="1"/>
    <n v="19"/>
    <n v="1"/>
    <n v="1"/>
    <s v="N/A"/>
    <n v="17"/>
    <n v="3"/>
    <n v="0.18"/>
    <s v="NaN"/>
    <s v="NaN"/>
    <n v="0.158"/>
    <s v="NaN"/>
    <s v="NaN"/>
    <s v="NaN"/>
    <s v="NaN"/>
    <s v="Scale-up"/>
    <n v="0.93100000000000005"/>
    <s v="NaN"/>
    <s v="NaN"/>
    <n v="0.93700000000000006"/>
    <d v="2025-03-17T20:33:17"/>
    <x v="7"/>
  </r>
  <r>
    <x v="290"/>
    <x v="0"/>
    <n v="3719"/>
    <x v="647"/>
    <x v="343"/>
    <x v="316"/>
    <x v="313"/>
    <n v="1468"/>
    <n v="1108"/>
    <n v="543"/>
    <n v="2033"/>
    <n v="1658"/>
    <n v="375"/>
    <n v="0.39100000000000001"/>
    <n v="0.30099999999999999"/>
    <n v="0.154"/>
    <n v="0.43"/>
    <n v="0.79900000000000004"/>
    <n v="0.56499999999999995"/>
    <n v="0.77700000000000002"/>
    <n v="872.09299999999996"/>
    <s v="Scale-up"/>
    <n v="0.998"/>
    <n v="0.998"/>
    <n v="0.96599999999999997"/>
    <n v="0.996"/>
    <d v="2025-03-17T20:33:09"/>
    <x v="7"/>
  </r>
  <r>
    <x v="290"/>
    <x v="1"/>
    <n v="99"/>
    <x v="648"/>
    <x v="343"/>
    <x v="1"/>
    <x v="1"/>
    <n v="28"/>
    <n v="22"/>
    <n v="8"/>
    <s v="N/A"/>
    <n v="29"/>
    <n v="14"/>
    <n v="0.27300000000000002"/>
    <n v="0.20599999999999999"/>
    <n v="0.08"/>
    <n v="0.29299999999999998"/>
    <n v="0.73399999999999999"/>
    <n v="0.56999999999999995"/>
    <n v="0.83299999999999996"/>
    <n v="1279.8630000000001"/>
    <s v="Scale-up"/>
    <n v="0.97299999999999998"/>
    <n v="0.97699999999999998"/>
    <n v="0.92"/>
    <n v="0.97399999999999998"/>
    <d v="2025-03-17T20:33:11"/>
    <x v="7"/>
  </r>
  <r>
    <x v="291"/>
    <x v="0"/>
    <n v="3669"/>
    <x v="649"/>
    <x v="344"/>
    <x v="317"/>
    <x v="314"/>
    <n v="745"/>
    <n v="503"/>
    <n v="230"/>
    <n v="1018"/>
    <n v="907"/>
    <n v="111"/>
    <n v="0.24399999999999999"/>
    <n v="0.124"/>
    <n v="6.5000000000000002E-2"/>
    <n v="0.26"/>
    <n v="0.85799999999999998"/>
    <n v="0.66300000000000003"/>
    <n v="0.82299999999999995"/>
    <n v="426.923"/>
    <s v="Scale-up"/>
    <n v="0.98599999999999999"/>
    <n v="0.97799999999999998"/>
    <n v="0.873"/>
    <n v="0.98"/>
    <d v="2025-03-17T20:33:01"/>
    <x v="7"/>
  </r>
  <r>
    <x v="291"/>
    <x v="1"/>
    <n v="98"/>
    <x v="650"/>
    <x v="344"/>
    <x v="1"/>
    <x v="1"/>
    <n v="35"/>
    <n v="18"/>
    <n v="9"/>
    <s v="N/A"/>
    <n v="42"/>
    <n v="3"/>
    <n v="0.36499999999999999"/>
    <n v="0.16900000000000001"/>
    <n v="9.8000000000000004E-2"/>
    <n v="0.39900000000000002"/>
    <n v="0.91500000000000004"/>
    <n v="0.68400000000000005"/>
    <n v="0.81599999999999995"/>
    <n v="278.19499999999999"/>
    <s v="Scale-up"/>
    <n v="0.97199999999999998"/>
    <n v="0.98699999999999999"/>
    <n v="0.95499999999999996"/>
    <n v="0.95899999999999996"/>
    <d v="2025-03-17T20:33:03"/>
    <x v="7"/>
  </r>
  <r>
    <x v="292"/>
    <x v="0"/>
    <n v="3178"/>
    <x v="651"/>
    <x v="345"/>
    <x v="318"/>
    <x v="315"/>
    <n v="750"/>
    <n v="814"/>
    <n v="136"/>
    <n v="1428"/>
    <n v="725"/>
    <n v="703"/>
    <n v="0.255"/>
    <n v="0.317"/>
    <n v="5.5E-2"/>
    <n v="0.251"/>
    <n v="0.48499999999999999"/>
    <n v="0.44600000000000001"/>
    <n v="0.90400000000000003"/>
    <n v="2800.797"/>
    <s v="Scale-up"/>
    <n v="0.99399999999999999"/>
    <n v="0.96599999999999997"/>
    <n v="0.97899999999999998"/>
    <n v="0.98599999999999999"/>
    <d v="2025-03-17T20:32:55"/>
    <x v="7"/>
  </r>
  <r>
    <x v="292"/>
    <x v="1"/>
    <n v="97"/>
    <x v="652"/>
    <x v="345"/>
    <x v="1"/>
    <x v="1"/>
    <n v="17"/>
    <n v="12"/>
    <n v="1"/>
    <s v="N/A"/>
    <n v="16"/>
    <n v="12"/>
    <n v="0.17699999999999999"/>
    <n v="9.8000000000000004E-2"/>
    <s v="NaN"/>
    <n v="0.17799999999999999"/>
    <s v="NaN"/>
    <s v="NaN"/>
    <s v="NaN"/>
    <s v="NaN"/>
    <s v="Scale-up"/>
    <n v="0.92900000000000005"/>
    <n v="0.96199999999999997"/>
    <s v="NaN"/>
    <n v="0.89800000000000002"/>
    <d v="2025-03-17T20:32:55"/>
    <x v="7"/>
  </r>
  <r>
    <x v="293"/>
    <x v="0"/>
    <n v="3010"/>
    <x v="653"/>
    <x v="346"/>
    <x v="319"/>
    <x v="316"/>
    <n v="458"/>
    <n v="156"/>
    <n v="27"/>
    <n v="587"/>
    <n v="448"/>
    <n v="139"/>
    <n v="0.14099999999999999"/>
    <n v="0.06"/>
    <n v="8.9999999999999993E-3"/>
    <n v="0.14099999999999999"/>
    <n v="0.73399999999999999"/>
    <n v="0.70099999999999996"/>
    <n v="0.95499999999999996"/>
    <n v="985.81600000000003"/>
    <s v="Scale-up"/>
    <n v="0.996"/>
    <n v="0.97299999999999998"/>
    <n v="0.90200000000000002"/>
    <n v="0.995"/>
    <d v="2025-03-17T20:32:48"/>
    <x v="7"/>
  </r>
  <r>
    <x v="293"/>
    <x v="1"/>
    <n v="91"/>
    <x v="654"/>
    <x v="346"/>
    <x v="1"/>
    <x v="1"/>
    <n v="19"/>
    <n v="3"/>
    <n v="2"/>
    <s v="N/A"/>
    <n v="15"/>
    <n v="4"/>
    <n v="0.182"/>
    <n v="3.5999999999999997E-2"/>
    <n v="1"/>
    <n v="0.13300000000000001"/>
    <n v="-0.17"/>
    <n v="0.83499999999999996"/>
    <n v="-3.5870000000000002"/>
    <n v="1045.1130000000001"/>
    <s v="Scale-up"/>
    <n v="0.93400000000000005"/>
    <n v="0.95"/>
    <n v="1"/>
    <n v="0.93100000000000005"/>
    <d v="2025-03-17T20:32:49"/>
    <x v="7"/>
  </r>
  <r>
    <x v="294"/>
    <x v="0"/>
    <n v="1809"/>
    <x v="655"/>
    <x v="347"/>
    <x v="120"/>
    <x v="118"/>
    <n v="31"/>
    <n v="36"/>
    <n v="4"/>
    <n v="63"/>
    <n v="59"/>
    <n v="4"/>
    <n v="3.5000000000000003E-2"/>
    <n v="3.1E-2"/>
    <n v="2E-3"/>
    <n v="3.4000000000000002E-2"/>
    <n v="0.53100000000000003"/>
    <n v="0.53"/>
    <n v="0.97"/>
    <n v="117.64700000000001"/>
    <s v="Scale-up"/>
    <n v="0.80200000000000005"/>
    <n v="0.90700000000000003"/>
    <n v="0.9"/>
    <n v="0.68100000000000005"/>
    <d v="2025-03-18T00:46:39"/>
    <x v="3"/>
  </r>
  <r>
    <x v="294"/>
    <x v="1"/>
    <n v="0"/>
    <x v="656"/>
    <x v="347"/>
    <x v="1"/>
    <x v="1"/>
    <n v="1"/>
    <n v="1"/>
    <n v="2"/>
    <s v="N/A"/>
    <n v="4"/>
    <n v="-5"/>
    <s v="NaN"/>
    <s v="NaN"/>
    <n v="1"/>
    <n v="2"/>
    <s v="NaN"/>
    <s v="NaN"/>
    <s v="NaN"/>
    <s v="NaN"/>
    <s v="Scale-up"/>
    <s v="NaN"/>
    <s v="NaN"/>
    <n v="1"/>
    <n v="0.6"/>
    <d v="2025-03-18T00:46:39"/>
    <x v="3"/>
  </r>
  <r>
    <x v="295"/>
    <x v="0"/>
    <n v="730"/>
    <x v="657"/>
    <x v="348"/>
    <x v="320"/>
    <x v="226"/>
    <n v="73"/>
    <n v="26"/>
    <n v="0"/>
    <n v="99"/>
    <n v="94"/>
    <n v="5"/>
    <n v="6.6000000000000003E-2"/>
    <n v="4.5999999999999999E-2"/>
    <n v="0"/>
    <n v="8.5999999999999993E-2"/>
    <n v="0.76800000000000002"/>
    <n v="0.58899999999999997"/>
    <n v="1"/>
    <n v="58.14"/>
    <s v="Scale-up"/>
    <n v="0.90700000000000003"/>
    <n v="0.87"/>
    <n v="0"/>
    <n v="0.91200000000000003"/>
    <d v="2025-03-16T23:45:41"/>
    <x v="0"/>
  </r>
  <r>
    <x v="295"/>
    <x v="1"/>
    <n v="32"/>
    <x v="658"/>
    <x v="348"/>
    <x v="1"/>
    <x v="1"/>
    <n v="31"/>
    <n v="1"/>
    <n v="1"/>
    <s v="N/A"/>
    <n v="32"/>
    <n v="-2"/>
    <n v="0.879"/>
    <s v="NaN"/>
    <n v="0"/>
    <n v="0.97499999999999998"/>
    <s v="NaN"/>
    <s v="NaN"/>
    <s v="NaN"/>
    <s v="NaN"/>
    <s v="Scale-up"/>
    <n v="0.85799999999999998"/>
    <s v="NaN"/>
    <n v="0"/>
    <n v="0.98199999999999998"/>
    <d v="2025-03-16T23:45:41"/>
    <x v="0"/>
  </r>
  <r>
    <x v="296"/>
    <x v="0"/>
    <n v="1013"/>
    <x v="659"/>
    <x v="349"/>
    <x v="321"/>
    <x v="317"/>
    <n v="589"/>
    <n v="171"/>
    <n v="71"/>
    <n v="689"/>
    <n v="523"/>
    <n v="166"/>
    <n v="0.88"/>
    <n v="0.33300000000000002"/>
    <n v="0.127"/>
    <n v="0.7"/>
    <n v="0.64500000000000002"/>
    <n v="0.72499999999999998"/>
    <n v="0.89500000000000002"/>
    <n v="237.143"/>
    <s v="Scale-up"/>
    <n v="0.96"/>
    <n v="0.96899999999999997"/>
    <n v="0.91300000000000003"/>
    <n v="0.96599999999999997"/>
    <d v="2025-02-25T14:40:41"/>
    <x v="1"/>
  </r>
  <r>
    <x v="296"/>
    <x v="0"/>
    <n v="243"/>
    <x v="660"/>
    <x v="350"/>
    <x v="156"/>
    <x v="152"/>
    <n v="136"/>
    <n v="6"/>
    <n v="0"/>
    <n v="142"/>
    <n v="125"/>
    <n v="17"/>
    <n v="0.49299999999999999"/>
    <n v="4.7E-2"/>
    <n v="0"/>
    <n v="0.499"/>
    <n v="0.92400000000000004"/>
    <n v="0.91300000000000003"/>
    <n v="1"/>
    <n v="34.067999999999998"/>
    <s v="Scale-up"/>
    <n v="0.86399999999999999"/>
    <n v="0.81799999999999995"/>
    <n v="0"/>
    <n v="0.96899999999999997"/>
    <d v="2025-03-17T22:00:21"/>
    <x v="2"/>
  </r>
  <r>
    <x v="296"/>
    <x v="1"/>
    <n v="99"/>
    <x v="661"/>
    <x v="350"/>
    <x v="1"/>
    <x v="1"/>
    <n v="26"/>
    <n v="5"/>
    <n v="1"/>
    <s v="N/A"/>
    <n v="39"/>
    <n v="-7"/>
    <n v="0.17799999999999999"/>
    <n v="8.6999999999999994E-2"/>
    <n v="0"/>
    <n v="0.379"/>
    <n v="1.43"/>
    <n v="0.67200000000000004"/>
    <n v="1"/>
    <n v="44.854999999999997"/>
    <s v="Catch-up"/>
    <n v="0.75800000000000001"/>
    <n v="0.92"/>
    <n v="0"/>
    <n v="0.83599999999999997"/>
    <d v="2025-03-17T22:00:22"/>
    <x v="2"/>
  </r>
  <r>
    <x v="297"/>
    <x v="0"/>
    <n v="7186"/>
    <x v="662"/>
    <x v="351"/>
    <x v="322"/>
    <x v="318"/>
    <n v="177"/>
    <n v="393"/>
    <n v="160"/>
    <n v="410"/>
    <n v="383"/>
    <n v="27"/>
    <n v="2.4E-2"/>
    <n v="5.6000000000000001E-2"/>
    <n v="3.3000000000000002E-2"/>
    <n v="6.5000000000000002E-2"/>
    <n v="1.383"/>
    <n v="0.3"/>
    <n v="0.58799999999999997"/>
    <n v="415.38499999999999"/>
    <s v="Catch-up"/>
    <n v="0.97699999999999998"/>
    <n v="0.96099999999999997"/>
    <n v="0.89100000000000001"/>
    <n v="0.91400000000000003"/>
    <d v="2025-03-18T00:46:32"/>
    <x v="3"/>
  </r>
  <r>
    <x v="297"/>
    <x v="1"/>
    <n v="59"/>
    <x v="663"/>
    <x v="351"/>
    <x v="1"/>
    <x v="1"/>
    <n v="1"/>
    <n v="2"/>
    <n v="1"/>
    <s v="N/A"/>
    <n v="2"/>
    <n v="-1"/>
    <s v="NaN"/>
    <n v="0.16700000000000001"/>
    <s v="NaN"/>
    <s v="NaN"/>
    <s v="NaN"/>
    <s v="NaN"/>
    <s v="NaN"/>
    <s v="NaN"/>
    <s v="Catch-up"/>
    <s v="NaN"/>
    <n v="1"/>
    <s v="NaN"/>
    <s v="NaN"/>
    <d v="2025-03-18T00:46:32"/>
    <x v="3"/>
  </r>
  <r>
    <x v="298"/>
    <x v="0"/>
    <n v="6496"/>
    <x v="664"/>
    <x v="352"/>
    <x v="323"/>
    <x v="319"/>
    <n v="85"/>
    <n v="61"/>
    <n v="31"/>
    <n v="115"/>
    <n v="97"/>
    <n v="18"/>
    <n v="1.6E-2"/>
    <n v="1.0999999999999999E-2"/>
    <n v="6.0000000000000001E-3"/>
    <n v="2.1999999999999999E-2"/>
    <n v="1.048"/>
    <n v="0.59299999999999997"/>
    <n v="0.77800000000000002"/>
    <n v="818.18200000000002"/>
    <s v="Catch-up"/>
    <n v="0.96199999999999997"/>
    <n v="0.98"/>
    <n v="0.93300000000000005"/>
    <n v="0.92300000000000004"/>
    <d v="2025-03-18T00:46:24"/>
    <x v="3"/>
  </r>
  <r>
    <x v="298"/>
    <x v="1"/>
    <n v="0"/>
    <x v="665"/>
    <x v="352"/>
    <x v="1"/>
    <x v="1"/>
    <n v="1"/>
    <n v="1"/>
    <n v="1"/>
    <s v="N/A"/>
    <n v="1"/>
    <n v="0"/>
    <s v="NaN"/>
    <s v="NaN"/>
    <s v="NaN"/>
    <s v="NaN"/>
    <s v="NaN"/>
    <s v="NaN"/>
    <s v="NaN"/>
    <s v="NaN"/>
    <s v="Catch-up"/>
    <s v="NaN"/>
    <s v="NaN"/>
    <s v="NaN"/>
    <s v="NaN"/>
    <d v="2025-03-18T00:46:24"/>
    <x v="3"/>
  </r>
  <r>
    <x v="299"/>
    <x v="1"/>
    <n v="99"/>
    <x v="666"/>
    <x v="353"/>
    <x v="1"/>
    <x v="1"/>
    <n v="133"/>
    <n v="122"/>
    <n v="220"/>
    <s v="N/A"/>
    <n v="200"/>
    <n v="-166"/>
    <n v="1.3480000000000001"/>
    <n v="1.331"/>
    <n v="3.2810000000000001"/>
    <n v="2.0459999999999998"/>
    <n v="-3.399"/>
    <n v="0.503"/>
    <n v="-0.22500000000000001"/>
    <n v="540.07799999999997"/>
    <s v="Scale-up"/>
    <n v="0.998"/>
    <n v="0.98699999999999999"/>
    <n v="0.48399999999999999"/>
    <n v="0.99199999999999999"/>
    <d v="2025-02-25T14:40:50"/>
    <x v="1"/>
  </r>
  <r>
    <x v="299"/>
    <x v="0"/>
    <n v="3211"/>
    <x v="667"/>
    <x v="353"/>
    <x v="324"/>
    <x v="320"/>
    <n v="4133"/>
    <n v="3507"/>
    <n v="1521"/>
    <n v="6119"/>
    <n v="5014"/>
    <n v="1105"/>
    <n v="1.5780000000000001"/>
    <n v="1.327"/>
    <n v="0.60199999999999998"/>
    <n v="1.8859999999999999"/>
    <n v="0.81899999999999995"/>
    <n v="0.54300000000000004"/>
    <n v="0.79300000000000004"/>
    <n v="585.89599999999996"/>
    <s v="Scale-up"/>
    <n v="0.96299999999999997"/>
    <n v="0.95599999999999996"/>
    <n v="0.96399999999999997"/>
    <n v="0.95199999999999996"/>
    <d v="2025-02-25T14:40:49"/>
    <x v="1"/>
  </r>
  <r>
    <x v="299"/>
    <x v="0"/>
    <n v="2170"/>
    <x v="668"/>
    <x v="354"/>
    <x v="325"/>
    <x v="321"/>
    <n v="2341"/>
    <n v="1793"/>
    <n v="208"/>
    <n v="3926"/>
    <n v="3205"/>
    <n v="721"/>
    <n v="1.206"/>
    <n v="0.91800000000000004"/>
    <n v="0.154"/>
    <n v="1.655"/>
    <n v="0.84"/>
    <n v="0.56799999999999995"/>
    <n v="0.92700000000000005"/>
    <n v="435.65"/>
    <s v="Scale-up"/>
    <n v="0.92100000000000004"/>
    <n v="0.93899999999999995"/>
    <n v="0.83"/>
    <n v="0.92200000000000004"/>
    <d v="2025-03-17T22:00:14"/>
    <x v="2"/>
  </r>
  <r>
    <x v="299"/>
    <x v="1"/>
    <n v="99"/>
    <x v="669"/>
    <x v="354"/>
    <x v="1"/>
    <x v="1"/>
    <n v="240"/>
    <n v="188"/>
    <n v="25"/>
    <s v="N/A"/>
    <n v="358"/>
    <n v="46"/>
    <n v="2.573"/>
    <n v="2.0169999999999999"/>
    <n v="0.26800000000000002"/>
    <n v="3.95"/>
    <n v="0.91400000000000003"/>
    <n v="0.56100000000000005"/>
    <n v="0.94199999999999995"/>
    <n v="182.53200000000001"/>
    <s v="Scale-up"/>
    <n v="0.99299999999999999"/>
    <n v="0.995"/>
    <n v="0.97499999999999998"/>
    <n v="0.99"/>
    <d v="2025-03-17T22:00:15"/>
    <x v="2"/>
  </r>
  <r>
    <x v="300"/>
    <x v="0"/>
    <n v="556"/>
    <x v="670"/>
    <x v="355"/>
    <x v="326"/>
    <x v="322"/>
    <n v="59"/>
    <n v="15"/>
    <n v="0"/>
    <n v="74"/>
    <n v="74"/>
    <n v="0"/>
    <n v="0.159"/>
    <n v="2.1999999999999999E-2"/>
    <n v="0"/>
    <n v="9.9000000000000005E-2"/>
    <n v="0.54700000000000004"/>
    <n v="0.878"/>
    <n v="1"/>
    <n v="0"/>
    <s v="Start-up"/>
    <n v="0.63"/>
    <n v="0.23"/>
    <n v="0"/>
    <n v="0.82599999999999996"/>
    <d v="2025-03-16T23:45:46"/>
    <x v="0"/>
  </r>
  <r>
    <x v="300"/>
    <x v="1"/>
    <n v="84"/>
    <x v="671"/>
    <x v="355"/>
    <x v="1"/>
    <x v="1"/>
    <n v="1"/>
    <n v="1"/>
    <n v="1"/>
    <s v="N/A"/>
    <n v="10"/>
    <n v="-10"/>
    <s v="NaN"/>
    <s v="NaN"/>
    <n v="0"/>
    <n v="0.14899999999999999"/>
    <s v="NaN"/>
    <s v="NaN"/>
    <s v="NaN"/>
    <s v="NaN"/>
    <s v="Start-up"/>
    <s v="NaN"/>
    <s v="NaN"/>
    <n v="0"/>
    <n v="0.51300000000000001"/>
    <d v="2025-03-16T23:45:46"/>
    <x v="0"/>
  </r>
  <r>
    <x v="301"/>
    <x v="0"/>
    <n v="212"/>
    <x v="672"/>
    <x v="356"/>
    <x v="63"/>
    <x v="63"/>
    <n v="69"/>
    <n v="0"/>
    <n v="0"/>
    <n v="69"/>
    <n v="69"/>
    <n v="0"/>
    <n v="0.47"/>
    <n v="0"/>
    <n v="0"/>
    <n v="0.44500000000000001"/>
    <n v="0.94699999999999995"/>
    <n v="1"/>
    <n v="1"/>
    <n v="0"/>
    <s v="Start-up"/>
    <n v="0.876"/>
    <n v="0"/>
    <n v="0"/>
    <n v="0.93600000000000005"/>
    <d v="2025-03-16T23:45:51"/>
    <x v="0"/>
  </r>
  <r>
    <x v="301"/>
    <x v="1"/>
    <n v="99"/>
    <x v="673"/>
    <x v="356"/>
    <x v="1"/>
    <x v="1"/>
    <n v="46"/>
    <n v="1"/>
    <n v="1"/>
    <s v="N/A"/>
    <n v="59"/>
    <n v="-14"/>
    <n v="0.50900000000000001"/>
    <n v="0"/>
    <n v="0"/>
    <n v="0.49"/>
    <n v="0.96299999999999997"/>
    <n v="1"/>
    <n v="1"/>
    <n v="0"/>
    <s v="Start-up"/>
    <n v="0.72"/>
    <n v="0"/>
    <n v="0"/>
    <n v="0.92400000000000004"/>
    <d v="2025-03-16T23:45:52"/>
    <x v="0"/>
  </r>
  <r>
    <x v="302"/>
    <x v="0"/>
    <n v="4777"/>
    <x v="674"/>
    <x v="357"/>
    <x v="327"/>
    <x v="323"/>
    <n v="113"/>
    <n v="172"/>
    <n v="28"/>
    <n v="257"/>
    <n v="138"/>
    <n v="119"/>
    <n v="3.5999999999999997E-2"/>
    <n v="5.7000000000000002E-2"/>
    <n v="2.9000000000000001E-2"/>
    <n v="7.1999999999999995E-2"/>
    <n v="1.125"/>
    <n v="0.38700000000000001"/>
    <n v="0.68799999999999994"/>
    <n v="1652.778"/>
    <s v="Catch-up"/>
    <n v="0.76"/>
    <n v="0.82099999999999995"/>
    <n v="0.93200000000000005"/>
    <n v="0.69799999999999995"/>
    <d v="2025-03-18T00:46:16"/>
    <x v="3"/>
  </r>
  <r>
    <x v="302"/>
    <x v="1"/>
    <n v="34"/>
    <x v="675"/>
    <x v="357"/>
    <x v="1"/>
    <x v="1"/>
    <n v="1"/>
    <n v="1"/>
    <n v="1"/>
    <s v="N/A"/>
    <n v="1"/>
    <n v="1"/>
    <s v="NaN"/>
    <s v="NaN"/>
    <s v="NaN"/>
    <s v="NaN"/>
    <s v="NaN"/>
    <s v="NaN"/>
    <s v="NaN"/>
    <s v="NaN"/>
    <s v="Catch-up"/>
    <s v="NaN"/>
    <s v="NaN"/>
    <s v="NaN"/>
    <s v="NaN"/>
    <d v="2025-03-18T00:46:16"/>
    <x v="3"/>
  </r>
  <r>
    <x v="303"/>
    <x v="0"/>
    <n v="1004"/>
    <x v="676"/>
    <x v="358"/>
    <x v="328"/>
    <x v="324"/>
    <n v="166"/>
    <n v="9"/>
    <n v="0"/>
    <n v="175"/>
    <n v="175"/>
    <n v="0"/>
    <n v="0.29099999999999998"/>
    <n v="8.9999999999999993E-3"/>
    <n v="0"/>
    <n v="0.20100000000000001"/>
    <n v="0.67"/>
    <n v="0.97"/>
    <n v="1"/>
    <n v="0"/>
    <s v="Start-up"/>
    <n v="0.78300000000000003"/>
    <n v="0.88300000000000001"/>
    <n v="0"/>
    <n v="0.748"/>
    <d v="2025-03-16T23:45:57"/>
    <x v="0"/>
  </r>
  <r>
    <x v="303"/>
    <x v="1"/>
    <n v="12"/>
    <x v="677"/>
    <x v="358"/>
    <x v="1"/>
    <x v="1"/>
    <n v="1"/>
    <n v="1"/>
    <n v="1"/>
    <s v="N/A"/>
    <n v="5"/>
    <n v="-3"/>
    <s v="NaN"/>
    <s v="NaN"/>
    <n v="0"/>
    <n v="0.192"/>
    <s v="NaN"/>
    <s v="NaN"/>
    <s v="NaN"/>
    <s v="NaN"/>
    <s v="Start-up"/>
    <s v="NaN"/>
    <s v="NaN"/>
    <n v="0"/>
    <n v="0.5"/>
    <d v="2025-03-16T23:45:57"/>
    <x v="0"/>
  </r>
  <r>
    <x v="304"/>
    <x v="0"/>
    <n v="3607"/>
    <x v="678"/>
    <x v="359"/>
    <x v="329"/>
    <x v="325"/>
    <n v="819"/>
    <n v="477"/>
    <n v="227"/>
    <n v="1069"/>
    <n v="1012"/>
    <n v="57"/>
    <n v="0.36199999999999999"/>
    <n v="0.21099999999999999"/>
    <n v="7.4999999999999997E-2"/>
    <n v="0.434"/>
    <n v="0.871"/>
    <n v="0.63200000000000001"/>
    <n v="0.86899999999999999"/>
    <n v="131.33600000000001"/>
    <s v="Scale-up"/>
    <n v="0.96899999999999997"/>
    <n v="0.94199999999999995"/>
    <n v="0.84799999999999998"/>
    <n v="0.94"/>
    <d v="2025-03-18T00:46:09"/>
    <x v="3"/>
  </r>
  <r>
    <x v="304"/>
    <x v="1"/>
    <n v="0"/>
    <x v="679"/>
    <x v="359"/>
    <x v="1"/>
    <x v="1"/>
    <n v="1"/>
    <n v="1"/>
    <n v="1"/>
    <s v="N/A"/>
    <n v="1"/>
    <n v="0"/>
    <s v="NaN"/>
    <s v="NaN"/>
    <s v="NaN"/>
    <s v="NaN"/>
    <s v="NaN"/>
    <s v="NaN"/>
    <s v="NaN"/>
    <s v="NaN"/>
    <s v="Scale-up"/>
    <s v="NaN"/>
    <s v="NaN"/>
    <s v="NaN"/>
    <s v="NaN"/>
    <d v="2025-03-18T00:46:09"/>
    <x v="3"/>
  </r>
  <r>
    <x v="305"/>
    <x v="0"/>
    <n v="6289"/>
    <x v="680"/>
    <x v="360"/>
    <x v="330"/>
    <x v="326"/>
    <n v="2502"/>
    <n v="4163"/>
    <n v="1109"/>
    <n v="5556"/>
    <n v="4278"/>
    <n v="1278"/>
    <n v="0.55500000000000005"/>
    <n v="0.93799999999999994"/>
    <n v="0.27300000000000002"/>
    <n v="1.071"/>
    <n v="0.878"/>
    <n v="0.372"/>
    <n v="0.81699999999999995"/>
    <n v="1193.277"/>
    <s v="Scale-up"/>
    <n v="0.89100000000000001"/>
    <n v="0.90300000000000002"/>
    <n v="0.93799999999999994"/>
    <n v="0.94199999999999995"/>
    <d v="2025-03-18T00:46:01"/>
    <x v="3"/>
  </r>
  <r>
    <x v="305"/>
    <x v="1"/>
    <n v="48"/>
    <x v="681"/>
    <x v="360"/>
    <x v="1"/>
    <x v="1"/>
    <n v="4"/>
    <n v="2"/>
    <n v="1"/>
    <s v="N/A"/>
    <n v="1"/>
    <n v="5"/>
    <n v="5.3999999999999999E-2"/>
    <n v="5.6000000000000001E-2"/>
    <s v="NaN"/>
    <s v="NaN"/>
    <s v="NaN"/>
    <s v="NaN"/>
    <s v="NaN"/>
    <s v="NaN"/>
    <s v="Scale-up"/>
    <n v="0.92300000000000004"/>
    <n v="1"/>
    <s v="NaN"/>
    <s v="NaN"/>
    <d v="2025-03-18T00:46:01"/>
    <x v="3"/>
  </r>
  <r>
    <x v="306"/>
    <x v="0"/>
    <n v="6370"/>
    <x v="682"/>
    <x v="361"/>
    <x v="331"/>
    <x v="327"/>
    <n v="1670"/>
    <n v="30"/>
    <n v="174"/>
    <n v="1526"/>
    <n v="1438"/>
    <n v="88"/>
    <n v="0.33"/>
    <n v="7.0000000000000001E-3"/>
    <n v="4.8000000000000001E-2"/>
    <n v="0.28199999999999997"/>
    <n v="0.97599999999999998"/>
    <n v="0.97899999999999998"/>
    <n v="0.85799999999999998"/>
    <n v="312.05700000000002"/>
    <s v="Scale-up"/>
    <n v="0.95"/>
    <n v="0.96099999999999997"/>
    <n v="0.71499999999999997"/>
    <n v="0.94099999999999995"/>
    <d v="2025-02-25T14:40:57"/>
    <x v="1"/>
  </r>
  <r>
    <x v="306"/>
    <x v="0"/>
    <n v="5345"/>
    <x v="683"/>
    <x v="362"/>
    <x v="332"/>
    <x v="328"/>
    <n v="1449"/>
    <n v="30"/>
    <n v="99"/>
    <n v="1380"/>
    <n v="1296"/>
    <n v="84"/>
    <n v="0.33300000000000002"/>
    <n v="7.0000000000000001E-3"/>
    <n v="6.5000000000000002E-2"/>
    <n v="0.29699999999999999"/>
    <n v="1.08"/>
    <n v="0.97899999999999998"/>
    <n v="0.80900000000000005"/>
    <n v="282.82799999999997"/>
    <s v="Catch-up"/>
    <n v="0.92400000000000004"/>
    <n v="0.96099999999999997"/>
    <n v="0.89200000000000002"/>
    <n v="0.90300000000000002"/>
    <d v="2025-03-17T22:00:07"/>
    <x v="2"/>
  </r>
  <r>
    <x v="306"/>
    <x v="1"/>
    <n v="99"/>
    <x v="684"/>
    <x v="362"/>
    <x v="1"/>
    <x v="1"/>
    <n v="25"/>
    <n v="1"/>
    <n v="1"/>
    <s v="N/A"/>
    <n v="23"/>
    <n v="3"/>
    <n v="0.17199999999999999"/>
    <s v="NaN"/>
    <s v="NaN"/>
    <n v="0.20899999999999999"/>
    <s v="NaN"/>
    <s v="NaN"/>
    <s v="NaN"/>
    <s v="NaN"/>
    <s v="Catch-up"/>
    <n v="0.79200000000000004"/>
    <s v="NaN"/>
    <s v="NaN"/>
    <n v="0.95699999999999996"/>
    <d v="2025-03-17T22:00:07"/>
    <x v="2"/>
  </r>
  <r>
    <x v="307"/>
    <x v="0"/>
    <n v="2843"/>
    <x v="685"/>
    <x v="363"/>
    <x v="79"/>
    <x v="78"/>
    <n v="25"/>
    <n v="26"/>
    <n v="0"/>
    <n v="51"/>
    <n v="16"/>
    <n v="35"/>
    <n v="8.0000000000000002E-3"/>
    <n v="0.01"/>
    <n v="0"/>
    <n v="0.02"/>
    <n v="1.111"/>
    <n v="0.44400000000000001"/>
    <n v="1"/>
    <n v="1750"/>
    <s v="Catch-up"/>
    <n v="0.72499999999999998"/>
    <n v="0.80400000000000005"/>
    <n v="0"/>
    <n v="0.52800000000000002"/>
    <d v="2025-03-17T19:53:50"/>
    <x v="4"/>
  </r>
  <r>
    <x v="307"/>
    <x v="1"/>
    <n v="60"/>
    <x v="686"/>
    <x v="363"/>
    <x v="1"/>
    <x v="1"/>
    <n v="1"/>
    <n v="1"/>
    <n v="1"/>
    <s v="N/A"/>
    <n v="1"/>
    <n v="1"/>
    <s v="NaN"/>
    <s v="NaN"/>
    <n v="0"/>
    <s v="NaN"/>
    <s v="NaN"/>
    <s v="NaN"/>
    <s v="NaN"/>
    <s v="NaN"/>
    <s v="Catch-up"/>
    <s v="NaN"/>
    <s v="NaN"/>
    <n v="0"/>
    <s v="NaN"/>
    <d v="2025-03-17T19:53:50"/>
    <x v="4"/>
  </r>
  <r>
    <x v="308"/>
    <x v="0"/>
    <n v="3562"/>
    <x v="687"/>
    <x v="364"/>
    <x v="333"/>
    <x v="329"/>
    <n v="3071"/>
    <n v="1943"/>
    <n v="82"/>
    <n v="4932"/>
    <n v="4783"/>
    <n v="149"/>
    <n v="1.587"/>
    <n v="0.91100000000000003"/>
    <n v="4.9000000000000002E-2"/>
    <n v="2.4809999999999999"/>
    <n v="1.0129999999999999"/>
    <n v="0.63500000000000001"/>
    <n v="0.98"/>
    <n v="60.055999999999997"/>
    <s v="Catch-up"/>
    <n v="0.98"/>
    <n v="0.95"/>
    <n v="0.93600000000000005"/>
    <n v="0.98099999999999998"/>
    <d v="2025-03-17T22:00:01"/>
    <x v="2"/>
  </r>
  <r>
    <x v="308"/>
    <x v="0"/>
    <n v="2204"/>
    <x v="688"/>
    <x v="365"/>
    <x v="334"/>
    <x v="330"/>
    <n v="2988"/>
    <n v="0"/>
    <n v="592"/>
    <n v="2396"/>
    <n v="2292"/>
    <n v="104"/>
    <n v="1.6080000000000001"/>
    <n v="0"/>
    <n v="0.38300000000000001"/>
    <n v="1.2789999999999999"/>
    <n v="1.044"/>
    <n v="1"/>
    <n v="0.76200000000000001"/>
    <n v="81.313999999999993"/>
    <s v="Catch-up"/>
    <n v="0.98"/>
    <n v="0"/>
    <n v="0.88500000000000001"/>
    <n v="0.98699999999999999"/>
    <d v="2025-03-19T22:53:40"/>
    <x v="16"/>
  </r>
  <r>
    <x v="308"/>
    <x v="1"/>
    <n v="8"/>
    <x v="689"/>
    <x v="364"/>
    <x v="1"/>
    <x v="1"/>
    <n v="1"/>
    <n v="2"/>
    <n v="1"/>
    <s v="N/A"/>
    <n v="1"/>
    <n v="1"/>
    <s v="NaN"/>
    <n v="0.111"/>
    <s v="NaN"/>
    <s v="NaN"/>
    <s v="NaN"/>
    <s v="NaN"/>
    <s v="NaN"/>
    <s v="NaN"/>
    <s v="Catch-up"/>
    <s v="NaN"/>
    <n v="1"/>
    <s v="NaN"/>
    <s v="NaN"/>
    <d v="2025-03-17T22:00:01"/>
    <x v="2"/>
  </r>
  <r>
    <x v="308"/>
    <x v="1"/>
    <n v="96"/>
    <x v="690"/>
    <x v="365"/>
    <x v="1"/>
    <x v="1"/>
    <n v="84"/>
    <n v="1"/>
    <n v="19"/>
    <s v="N/A"/>
    <n v="77"/>
    <n v="-11"/>
    <n v="1.08"/>
    <n v="0"/>
    <n v="0.27400000000000002"/>
    <n v="0.85899999999999999"/>
    <n v="1.0660000000000001"/>
    <n v="1"/>
    <n v="0.746"/>
    <n v="121.071"/>
    <s v="Catch-up"/>
    <n v="0.98099999999999998"/>
    <n v="0"/>
    <n v="0.90600000000000003"/>
    <n v="0.98"/>
    <d v="2025-03-19T22:53:41"/>
    <x v="16"/>
  </r>
  <r>
    <x v="309"/>
    <x v="0"/>
    <n v="1951"/>
    <x v="691"/>
    <x v="366"/>
    <x v="335"/>
    <x v="331"/>
    <n v="75"/>
    <n v="11"/>
    <n v="0"/>
    <n v="86"/>
    <n v="33"/>
    <n v="53"/>
    <n v="3.1E-2"/>
    <n v="4.0000000000000001E-3"/>
    <n v="0"/>
    <n v="0.21199999999999999"/>
    <n v="6.0570000000000004"/>
    <n v="0.88600000000000001"/>
    <n v="1"/>
    <n v="250"/>
    <s v="Catch-up"/>
    <n v="0.1"/>
    <n v="0.48099999999999998"/>
    <n v="0"/>
    <n v="0.871"/>
    <d v="2025-03-17T21:59:54"/>
    <x v="2"/>
  </r>
  <r>
    <x v="309"/>
    <x v="1"/>
    <n v="0"/>
    <x v="692"/>
    <x v="366"/>
    <x v="1"/>
    <x v="1"/>
    <n v="1"/>
    <n v="1"/>
    <n v="1"/>
    <s v="N/A"/>
    <n v="1"/>
    <n v="0"/>
    <s v="NaN"/>
    <s v="NaN"/>
    <n v="0"/>
    <s v="NaN"/>
    <s v="NaN"/>
    <s v="NaN"/>
    <s v="NaN"/>
    <s v="NaN"/>
    <s v="Catch-up"/>
    <s v="NaN"/>
    <s v="NaN"/>
    <n v="0"/>
    <s v="NaN"/>
    <d v="2025-03-17T21:59:54"/>
    <x v="2"/>
  </r>
  <r>
    <x v="310"/>
    <x v="0"/>
    <n v="627"/>
    <x v="693"/>
    <x v="367"/>
    <x v="336"/>
    <x v="332"/>
    <n v="425"/>
    <n v="82"/>
    <n v="0"/>
    <n v="507"/>
    <n v="404"/>
    <n v="103"/>
    <n v="1.149"/>
    <n v="0.46899999999999997"/>
    <n v="0"/>
    <n v="1.046"/>
    <n v="0.64600000000000002"/>
    <n v="0.71"/>
    <n v="1"/>
    <n v="98.47"/>
    <s v="Scale-up"/>
    <n v="0.86699999999999999"/>
    <n v="0.76400000000000001"/>
    <n v="0"/>
    <n v="0.70599999999999996"/>
    <d v="2025-03-16T23:46:02"/>
    <x v="0"/>
  </r>
  <r>
    <x v="310"/>
    <x v="1"/>
    <n v="0"/>
    <x v="694"/>
    <x v="367"/>
    <x v="1"/>
    <x v="1"/>
    <n v="1"/>
    <n v="1"/>
    <n v="1"/>
    <s v="N/A"/>
    <n v="2"/>
    <n v="-1"/>
    <s v="NaN"/>
    <s v="NaN"/>
    <n v="0"/>
    <s v="NaN"/>
    <s v="NaN"/>
    <s v="NaN"/>
    <s v="NaN"/>
    <s v="NaN"/>
    <s v="Scale-up"/>
    <s v="NaN"/>
    <s v="NaN"/>
    <n v="0"/>
    <s v="NaN"/>
    <d v="2025-03-16T23:46:02"/>
    <x v="0"/>
  </r>
  <r>
    <x v="311"/>
    <x v="0"/>
    <n v="259"/>
    <x v="695"/>
    <x v="368"/>
    <x v="337"/>
    <x v="333"/>
    <n v="34"/>
    <n v="92"/>
    <n v="0"/>
    <n v="126"/>
    <n v="121"/>
    <n v="5"/>
    <n v="0.26"/>
    <n v="2.3540000000000001"/>
    <n v="0"/>
    <n v="0.495"/>
    <n v="0.189"/>
    <n v="9.9000000000000005E-2"/>
    <n v="1"/>
    <n v="10.101000000000001"/>
    <s v="Start-up"/>
    <n v="0.97199999999999998"/>
    <n v="0.91200000000000003"/>
    <n v="0"/>
    <n v="0.498"/>
    <d v="2025-03-16T23:46:07"/>
    <x v="0"/>
  </r>
  <r>
    <x v="311"/>
    <x v="1"/>
    <n v="28"/>
    <x v="696"/>
    <x v="368"/>
    <x v="1"/>
    <x v="1"/>
    <n v="1"/>
    <n v="1"/>
    <n v="1"/>
    <s v="N/A"/>
    <n v="12"/>
    <n v="-11"/>
    <s v="NaN"/>
    <s v="NaN"/>
    <n v="0"/>
    <n v="0.23100000000000001"/>
    <s v="NaN"/>
    <s v="NaN"/>
    <s v="NaN"/>
    <s v="NaN"/>
    <s v="Start-up"/>
    <s v="NaN"/>
    <s v="NaN"/>
    <n v="0"/>
    <n v="0.78800000000000003"/>
    <d v="2025-03-16T23:46:07"/>
    <x v="0"/>
  </r>
  <r>
    <x v="312"/>
    <x v="0"/>
    <n v="884"/>
    <x v="697"/>
    <x v="369"/>
    <x v="338"/>
    <x v="334"/>
    <n v="30"/>
    <n v="3"/>
    <n v="0"/>
    <n v="33"/>
    <n v="26"/>
    <n v="7"/>
    <n v="3.5999999999999997E-2"/>
    <n v="2E-3"/>
    <n v="0"/>
    <n v="4.5999999999999999E-2"/>
    <n v="1.2110000000000001"/>
    <n v="0.94699999999999995"/>
    <n v="1"/>
    <n v="152.17400000000001"/>
    <s v="Catch-up"/>
    <n v="0.38"/>
    <n v="0.753"/>
    <n v="0"/>
    <n v="0.48"/>
    <d v="2025-03-18T00:45:52"/>
    <x v="3"/>
  </r>
  <r>
    <x v="312"/>
    <x v="0"/>
    <n v="133"/>
    <x v="698"/>
    <x v="370"/>
    <x v="156"/>
    <x v="152"/>
    <n v="68"/>
    <n v="74"/>
    <n v="0"/>
    <n v="142"/>
    <n v="141"/>
    <n v="1"/>
    <n v="0.53400000000000003"/>
    <n v="0.66800000000000004"/>
    <n v="0"/>
    <n v="1.3740000000000001"/>
    <n v="1.143"/>
    <n v="0.44400000000000001"/>
    <n v="1"/>
    <n v="0.72799999999999998"/>
    <s v="Plan-up"/>
    <n v="0.65700000000000003"/>
    <n v="0.89200000000000002"/>
    <n v="0"/>
    <n v="0.92700000000000005"/>
    <d v="2025-03-16T23:46:12"/>
    <x v="0"/>
  </r>
  <r>
    <x v="312"/>
    <x v="1"/>
    <n v="99"/>
    <x v="699"/>
    <x v="370"/>
    <x v="1"/>
    <x v="1"/>
    <n v="17"/>
    <n v="63"/>
    <n v="1"/>
    <s v="N/A"/>
    <n v="109"/>
    <n v="-30"/>
    <n v="0.17899999999999999"/>
    <n v="0.753"/>
    <n v="0"/>
    <n v="1.288"/>
    <n v="1.3819999999999999"/>
    <n v="0.192"/>
    <n v="1"/>
    <n v="0.77600000000000002"/>
    <s v="Plan-up"/>
    <n v="0.88800000000000001"/>
    <n v="0.84499999999999997"/>
    <n v="0"/>
    <n v="0.877"/>
    <d v="2025-03-16T23:46:13"/>
    <x v="0"/>
  </r>
  <r>
    <x v="312"/>
    <x v="1"/>
    <n v="5"/>
    <x v="700"/>
    <x v="369"/>
    <x v="1"/>
    <x v="1"/>
    <n v="1"/>
    <n v="2"/>
    <n v="1"/>
    <s v="N/A"/>
    <n v="1"/>
    <n v="2"/>
    <s v="NaN"/>
    <n v="0.33300000000000002"/>
    <n v="0"/>
    <s v="NaN"/>
    <s v="NaN"/>
    <s v="NaN"/>
    <s v="NaN"/>
    <s v="NaN"/>
    <s v="Catch-up"/>
    <s v="NaN"/>
    <n v="1"/>
    <n v="0"/>
    <s v="NaN"/>
    <d v="2025-03-18T00:45:52"/>
    <x v="3"/>
  </r>
  <r>
    <x v="313"/>
    <x v="0"/>
    <n v="7580"/>
    <x v="701"/>
    <x v="371"/>
    <x v="296"/>
    <x v="293"/>
    <n v="71"/>
    <n v="124"/>
    <n v="37"/>
    <n v="158"/>
    <n v="131"/>
    <n v="27"/>
    <n v="1.2999999999999999E-2"/>
    <n v="1.9E-2"/>
    <n v="1.2E-2"/>
    <n v="2.8000000000000001E-2"/>
    <n v="1.4"/>
    <n v="0.40600000000000003"/>
    <n v="0.625"/>
    <n v="964.28599999999994"/>
    <s v="Catch-up"/>
    <n v="0.93"/>
    <n v="0.88200000000000001"/>
    <n v="0.61499999999999999"/>
    <n v="0.70099999999999996"/>
    <d v="2025-03-18T00:45:45"/>
    <x v="3"/>
  </r>
  <r>
    <x v="313"/>
    <x v="1"/>
    <n v="0"/>
    <x v="702"/>
    <x v="371"/>
    <x v="1"/>
    <x v="1"/>
    <n v="1"/>
    <n v="1"/>
    <n v="1"/>
    <s v="N/A"/>
    <n v="1"/>
    <n v="0"/>
    <s v="NaN"/>
    <s v="NaN"/>
    <s v="NaN"/>
    <s v="NaN"/>
    <s v="NaN"/>
    <s v="NaN"/>
    <s v="NaN"/>
    <s v="NaN"/>
    <s v="Catch-up"/>
    <s v="NaN"/>
    <s v="NaN"/>
    <s v="NaN"/>
    <s v="NaN"/>
    <d v="2025-03-18T00:45:45"/>
    <x v="3"/>
  </r>
  <r>
    <x v="314"/>
    <x v="0"/>
    <n v="6288"/>
    <x v="703"/>
    <x v="372"/>
    <x v="339"/>
    <x v="335"/>
    <n v="150"/>
    <n v="65"/>
    <n v="44"/>
    <n v="171"/>
    <n v="160"/>
    <n v="11"/>
    <n v="2.5999999999999999E-2"/>
    <n v="1.0999999999999999E-2"/>
    <n v="7.0000000000000001E-3"/>
    <n v="2.5000000000000001E-2"/>
    <n v="0.83299999999999996"/>
    <n v="0.70299999999999996"/>
    <n v="0.81100000000000005"/>
    <n v="440"/>
    <s v="Scale-up"/>
    <n v="0.71599999999999997"/>
    <n v="0.97899999999999998"/>
    <n v="0.94499999999999995"/>
    <n v="0.84099999999999997"/>
    <d v="2025-03-18T00:45:37"/>
    <x v="3"/>
  </r>
  <r>
    <x v="314"/>
    <x v="1"/>
    <n v="57"/>
    <x v="704"/>
    <x v="372"/>
    <x v="1"/>
    <x v="1"/>
    <n v="1"/>
    <n v="1"/>
    <n v="1"/>
    <s v="N/A"/>
    <n v="2"/>
    <n v="-1"/>
    <s v="NaN"/>
    <s v="NaN"/>
    <s v="NaN"/>
    <n v="1.7999999999999999E-2"/>
    <s v="NaN"/>
    <s v="NaN"/>
    <s v="NaN"/>
    <s v="NaN"/>
    <s v="Scale-up"/>
    <s v="NaN"/>
    <s v="NaN"/>
    <s v="NaN"/>
    <n v="1"/>
    <d v="2025-03-18T00:45:37"/>
    <x v="3"/>
  </r>
  <r>
    <x v="315"/>
    <x v="0"/>
    <n v="4985"/>
    <x v="705"/>
    <x v="373"/>
    <x v="340"/>
    <x v="336"/>
    <n v="132"/>
    <n v="221"/>
    <n v="59"/>
    <n v="294"/>
    <n v="258"/>
    <n v="36"/>
    <n v="3.1E-2"/>
    <n v="5.8000000000000003E-2"/>
    <n v="1.7000000000000001E-2"/>
    <n v="6.8000000000000005E-2"/>
    <n v="0.94399999999999995"/>
    <n v="0.34799999999999998"/>
    <n v="0.80900000000000005"/>
    <n v="529.41200000000003"/>
    <s v="Scale-up"/>
    <n v="0.97799999999999998"/>
    <n v="0.95599999999999996"/>
    <n v="0.96199999999999997"/>
    <n v="0.95699999999999996"/>
    <d v="2025-03-18T00:45:29"/>
    <x v="3"/>
  </r>
  <r>
    <x v="315"/>
    <x v="1"/>
    <n v="79"/>
    <x v="706"/>
    <x v="373"/>
    <x v="1"/>
    <x v="1"/>
    <n v="1"/>
    <n v="2"/>
    <n v="1"/>
    <s v="N/A"/>
    <n v="1"/>
    <n v="0"/>
    <s v="NaN"/>
    <n v="3.5999999999999997E-2"/>
    <s v="NaN"/>
    <s v="NaN"/>
    <s v="NaN"/>
    <s v="NaN"/>
    <s v="NaN"/>
    <s v="NaN"/>
    <s v="Scale-up"/>
    <s v="NaN"/>
    <n v="1"/>
    <s v="NaN"/>
    <s v="NaN"/>
    <d v="2025-03-18T00:45:29"/>
    <x v="3"/>
  </r>
  <r>
    <x v="316"/>
    <x v="0"/>
    <n v="985"/>
    <x v="707"/>
    <x v="374"/>
    <x v="341"/>
    <x v="337"/>
    <n v="93"/>
    <n v="44"/>
    <n v="6"/>
    <n v="131"/>
    <n v="84"/>
    <n v="47"/>
    <n v="0.13"/>
    <n v="4.8000000000000001E-2"/>
    <n v="1.4999999999999999E-2"/>
    <n v="0.106"/>
    <n v="0.65"/>
    <n v="0.73"/>
    <n v="0.91600000000000004"/>
    <n v="443.39600000000002"/>
    <s v="Scale-up"/>
    <n v="0.82099999999999995"/>
    <n v="0.90900000000000003"/>
    <n v="0.94299999999999995"/>
    <n v="0.876"/>
    <d v="2025-03-18T00:45:21"/>
    <x v="3"/>
  </r>
  <r>
    <x v="316"/>
    <x v="1"/>
    <n v="68"/>
    <x v="708"/>
    <x v="374"/>
    <x v="1"/>
    <x v="1"/>
    <n v="1"/>
    <n v="1"/>
    <n v="1"/>
    <s v="N/A"/>
    <n v="1"/>
    <n v="0"/>
    <s v="NaN"/>
    <s v="NaN"/>
    <s v="NaN"/>
    <s v="NaN"/>
    <s v="NaN"/>
    <s v="NaN"/>
    <s v="NaN"/>
    <s v="NaN"/>
    <s v="Scale-up"/>
    <s v="NaN"/>
    <s v="NaN"/>
    <s v="NaN"/>
    <s v="NaN"/>
    <d v="2025-03-18T00:45:21"/>
    <x v="3"/>
  </r>
  <r>
    <x v="317"/>
    <x v="0"/>
    <n v="6124"/>
    <x v="709"/>
    <x v="375"/>
    <x v="342"/>
    <x v="338"/>
    <n v="358"/>
    <n v="226"/>
    <n v="20"/>
    <n v="564"/>
    <n v="479"/>
    <n v="85"/>
    <n v="7.4999999999999997E-2"/>
    <n v="7.8E-2"/>
    <n v="8.9999999999999993E-3"/>
    <n v="0.23"/>
    <n v="1.597"/>
    <n v="0.49"/>
    <n v="0.94099999999999995"/>
    <n v="369.565"/>
    <s v="Catch-up"/>
    <n v="0.72"/>
    <n v="0.69599999999999995"/>
    <n v="0.86699999999999999"/>
    <n v="0.79400000000000004"/>
    <d v="2025-03-18T00:45:13"/>
    <x v="3"/>
  </r>
  <r>
    <x v="317"/>
    <x v="1"/>
    <n v="3"/>
    <x v="710"/>
    <x v="375"/>
    <x v="1"/>
    <x v="1"/>
    <n v="1"/>
    <n v="1"/>
    <n v="1"/>
    <s v="N/A"/>
    <n v="1"/>
    <n v="-1"/>
    <s v="NaN"/>
    <s v="NaN"/>
    <s v="NaN"/>
    <s v="NaN"/>
    <s v="NaN"/>
    <s v="NaN"/>
    <s v="NaN"/>
    <s v="NaN"/>
    <s v="Catch-up"/>
    <s v="NaN"/>
    <s v="NaN"/>
    <s v="NaN"/>
    <s v="NaN"/>
    <d v="2025-03-18T00:45:13"/>
    <x v="3"/>
  </r>
  <r>
    <x v="318"/>
    <x v="0"/>
    <n v="6182"/>
    <x v="711"/>
    <x v="376"/>
    <x v="343"/>
    <x v="339"/>
    <n v="454"/>
    <n v="652"/>
    <n v="287"/>
    <n v="819"/>
    <n v="787"/>
    <n v="32"/>
    <n v="8.8999999999999996E-2"/>
    <n v="0.114"/>
    <n v="4.3999999999999997E-2"/>
    <n v="0.13900000000000001"/>
    <n v="0.874"/>
    <n v="0.438"/>
    <n v="0.78300000000000003"/>
    <n v="230.21600000000001"/>
    <s v="Scale-up"/>
    <n v="0.73699999999999999"/>
    <n v="0.89800000000000002"/>
    <n v="0.97599999999999998"/>
    <n v="0.82899999999999996"/>
    <d v="2025-03-18T00:45:05"/>
    <x v="3"/>
  </r>
  <r>
    <x v="318"/>
    <x v="1"/>
    <n v="76"/>
    <x v="712"/>
    <x v="376"/>
    <x v="1"/>
    <x v="1"/>
    <n v="1"/>
    <n v="6"/>
    <n v="1"/>
    <s v="N/A"/>
    <n v="1"/>
    <n v="3"/>
    <s v="NaN"/>
    <n v="6.5000000000000002E-2"/>
    <s v="NaN"/>
    <s v="NaN"/>
    <s v="NaN"/>
    <s v="NaN"/>
    <s v="NaN"/>
    <s v="NaN"/>
    <s v="Scale-up"/>
    <s v="NaN"/>
    <n v="0.91600000000000004"/>
    <s v="NaN"/>
    <s v="NaN"/>
    <d v="2025-03-18T00:45:05"/>
    <x v="3"/>
  </r>
  <r>
    <x v="319"/>
    <x v="0"/>
    <n v="6552"/>
    <x v="713"/>
    <x v="377"/>
    <x v="344"/>
    <x v="340"/>
    <n v="823"/>
    <n v="1423"/>
    <n v="361"/>
    <n v="1885"/>
    <n v="1484"/>
    <n v="401"/>
    <n v="0.156"/>
    <n v="0.24199999999999999"/>
    <n v="5.8000000000000003E-2"/>
    <n v="0.27600000000000002"/>
    <n v="0.81200000000000006"/>
    <n v="0.39200000000000002"/>
    <n v="0.85399999999999998"/>
    <n v="1452.8989999999999"/>
    <s v="Scale-up"/>
    <n v="0.85699999999999998"/>
    <n v="0.94299999999999995"/>
    <n v="0.95399999999999996"/>
    <n v="0.88700000000000001"/>
    <d v="2025-03-18T00:44:57"/>
    <x v="3"/>
  </r>
  <r>
    <x v="319"/>
    <x v="1"/>
    <n v="80"/>
    <x v="714"/>
    <x v="377"/>
    <x v="1"/>
    <x v="1"/>
    <n v="2"/>
    <n v="6"/>
    <n v="1"/>
    <s v="N/A"/>
    <n v="2"/>
    <n v="5"/>
    <n v="4.2000000000000003E-2"/>
    <n v="6.6000000000000003E-2"/>
    <s v="NaN"/>
    <n v="1.9E-2"/>
    <s v="NaN"/>
    <s v="NaN"/>
    <s v="NaN"/>
    <s v="NaN"/>
    <s v="Scale-up"/>
    <n v="1"/>
    <n v="0.94"/>
    <s v="NaN"/>
    <n v="1"/>
    <d v="2025-03-18T00:44:57"/>
    <x v="3"/>
  </r>
  <r>
    <x v="320"/>
    <x v="0"/>
    <n v="2522"/>
    <x v="715"/>
    <x v="378"/>
    <x v="345"/>
    <x v="341"/>
    <n v="49"/>
    <n v="52"/>
    <n v="11"/>
    <n v="90"/>
    <n v="90"/>
    <n v="0"/>
    <n v="2.7E-2"/>
    <n v="3.2000000000000001E-2"/>
    <n v="8.0000000000000002E-3"/>
    <n v="5.5E-2"/>
    <n v="1.0780000000000001"/>
    <n v="0.45800000000000002"/>
    <n v="0.86399999999999999"/>
    <n v="0"/>
    <s v="Plan-up"/>
    <n v="0.90900000000000003"/>
    <n v="0.96599999999999997"/>
    <n v="0.95299999999999996"/>
    <n v="0.94899999999999995"/>
    <d v="2025-03-18T00:44:48"/>
    <x v="3"/>
  </r>
  <r>
    <x v="320"/>
    <x v="1"/>
    <n v="68"/>
    <x v="716"/>
    <x v="378"/>
    <x v="1"/>
    <x v="1"/>
    <n v="2"/>
    <n v="5"/>
    <n v="3"/>
    <s v="N/A"/>
    <n v="7"/>
    <n v="-4"/>
    <n v="0.125"/>
    <n v="4.2999999999999997E-2"/>
    <n v="0.188"/>
    <n v="6.0999999999999999E-2"/>
    <n v="-3.05"/>
    <n v="0.74399999999999999"/>
    <n v="-0.11899999999999999"/>
    <n v="0"/>
    <s v="Start-up"/>
    <n v="1"/>
    <n v="0.79300000000000004"/>
    <n v="0.75"/>
    <n v="0.84"/>
    <d v="2025-03-18T00:44:49"/>
    <x v="3"/>
  </r>
  <r>
    <x v="321"/>
    <x v="0"/>
    <n v="1888"/>
    <x v="717"/>
    <x v="379"/>
    <x v="326"/>
    <x v="322"/>
    <n v="9"/>
    <n v="65"/>
    <n v="10"/>
    <n v="64"/>
    <n v="12"/>
    <n v="52"/>
    <n v="4.0000000000000001E-3"/>
    <n v="0.04"/>
    <n v="6.3E-2"/>
    <n v="2.8000000000000001E-2"/>
    <n v="-1.474"/>
    <n v="9.0999999999999998E-2"/>
    <n v="-0.432"/>
    <n v="1857.143"/>
    <s v="Scale-up"/>
    <n v="0.84699999999999998"/>
    <n v="0.75700000000000001"/>
    <n v="0.755"/>
    <n v="0.71799999999999997"/>
    <d v="2025-02-25T14:41:05"/>
    <x v="1"/>
  </r>
  <r>
    <x v="322"/>
    <x v="0"/>
    <n v="5473"/>
    <x v="718"/>
    <x v="380"/>
    <x v="346"/>
    <x v="342"/>
    <n v="515"/>
    <n v="738"/>
    <n v="174"/>
    <n v="1079"/>
    <n v="889"/>
    <n v="190"/>
    <n v="0.106"/>
    <n v="0.14000000000000001"/>
    <n v="0.03"/>
    <n v="0.159"/>
    <n v="0.73599999999999999"/>
    <n v="0.43099999999999999"/>
    <n v="0.878"/>
    <n v="1194.9690000000001"/>
    <s v="Scale-up"/>
    <n v="0.85"/>
    <n v="0.95399999999999996"/>
    <n v="0.99099999999999999"/>
    <n v="0.89200000000000002"/>
    <d v="2025-03-18T00:44:40"/>
    <x v="3"/>
  </r>
  <r>
    <x v="322"/>
    <x v="1"/>
    <n v="96"/>
    <x v="719"/>
    <x v="380"/>
    <x v="1"/>
    <x v="1"/>
    <n v="1"/>
    <n v="7"/>
    <n v="1"/>
    <s v="N/A"/>
    <n v="1"/>
    <n v="6"/>
    <s v="NaN"/>
    <n v="6.2E-2"/>
    <s v="NaN"/>
    <s v="NaN"/>
    <s v="NaN"/>
    <s v="NaN"/>
    <s v="NaN"/>
    <s v="NaN"/>
    <s v="Scale-up"/>
    <s v="NaN"/>
    <n v="0.85699999999999998"/>
    <s v="NaN"/>
    <s v="NaN"/>
    <d v="2025-03-18T00:44:40"/>
    <x v="3"/>
  </r>
  <r>
    <x v="323"/>
    <x v="0"/>
    <n v="3232"/>
    <x v="720"/>
    <x v="381"/>
    <x v="347"/>
    <x v="343"/>
    <n v="908"/>
    <n v="1371"/>
    <n v="210"/>
    <n v="2069"/>
    <n v="1726"/>
    <n v="343"/>
    <n v="0.29499999999999998"/>
    <n v="0.50900000000000001"/>
    <n v="6.6000000000000003E-2"/>
    <n v="0.63100000000000001"/>
    <n v="0.85499999999999998"/>
    <n v="0.36699999999999999"/>
    <n v="0.91800000000000004"/>
    <n v="543.58199999999999"/>
    <s v="Scale-up"/>
    <n v="0.95199999999999996"/>
    <n v="0.98199999999999998"/>
    <n v="0.94499999999999995"/>
    <n v="0.98099999999999998"/>
    <d v="2025-03-18T00:44:30"/>
    <x v="3"/>
  </r>
  <r>
    <x v="323"/>
    <x v="1"/>
    <n v="99"/>
    <x v="721"/>
    <x v="381"/>
    <x v="1"/>
    <x v="1"/>
    <n v="19"/>
    <n v="21"/>
    <n v="9"/>
    <s v="N/A"/>
    <n v="38"/>
    <n v="-6"/>
    <n v="0.23100000000000001"/>
    <n v="0.26800000000000002"/>
    <n v="7.9000000000000001E-2"/>
    <n v="0.57499999999999996"/>
    <n v="1.369"/>
    <n v="0.46300000000000002"/>
    <n v="0.84199999999999997"/>
    <n v="596.52200000000005"/>
    <s v="Catch-up"/>
    <n v="0.94499999999999995"/>
    <n v="0.78400000000000003"/>
    <n v="0.89300000000000002"/>
    <n v="0.67200000000000004"/>
    <d v="2025-03-18T00:44:32"/>
    <x v="3"/>
  </r>
  <r>
    <x v="324"/>
    <x v="0"/>
    <n v="1505"/>
    <x v="722"/>
    <x v="382"/>
    <x v="133"/>
    <x v="131"/>
    <n v="54"/>
    <n v="0"/>
    <n v="0"/>
    <n v="54"/>
    <n v="54"/>
    <n v="0"/>
    <n v="0.115"/>
    <n v="0"/>
    <n v="0"/>
    <n v="2.3E-2"/>
    <n v="0.2"/>
    <n v="1"/>
    <n v="1"/>
    <n v="0"/>
    <s v="Start-up"/>
    <n v="0.72399999999999998"/>
    <n v="0"/>
    <n v="0"/>
    <n v="0.73199999999999998"/>
    <d v="2025-03-16T23:46:18"/>
    <x v="0"/>
  </r>
  <r>
    <x v="324"/>
    <x v="1"/>
    <n v="0"/>
    <x v="723"/>
    <x v="382"/>
    <x v="1"/>
    <x v="1"/>
    <n v="1"/>
    <n v="1"/>
    <n v="1"/>
    <s v="N/A"/>
    <n v="14"/>
    <n v="-13"/>
    <s v="NaN"/>
    <n v="0"/>
    <n v="0"/>
    <n v="7"/>
    <s v="NaN"/>
    <s v="NaN"/>
    <s v="NaN"/>
    <s v="NaN"/>
    <s v="Start-up"/>
    <s v="NaN"/>
    <n v="0"/>
    <n v="0"/>
    <n v="0.2"/>
    <d v="2025-03-16T23:46:18"/>
    <x v="0"/>
  </r>
  <r>
    <x v="325"/>
    <x v="0"/>
    <n v="942"/>
    <x v="724"/>
    <x v="383"/>
    <x v="348"/>
    <x v="344"/>
    <n v="136"/>
    <n v="55"/>
    <n v="15"/>
    <n v="176"/>
    <n v="117"/>
    <n v="59"/>
    <n v="0.34200000000000003"/>
    <n v="6.3E-2"/>
    <n v="3.4000000000000002E-2"/>
    <n v="0.373"/>
    <n v="1.0049999999999999"/>
    <n v="0.84399999999999997"/>
    <n v="0.91600000000000004"/>
    <n v="158.17699999999999"/>
    <s v="Catch-up"/>
    <n v="0.70799999999999996"/>
    <n v="0.42699999999999999"/>
    <n v="0.56100000000000005"/>
    <n v="0.71399999999999997"/>
    <d v="2025-03-18T00:44:22"/>
    <x v="3"/>
  </r>
  <r>
    <x v="325"/>
    <x v="1"/>
    <n v="38"/>
    <x v="725"/>
    <x v="383"/>
    <x v="1"/>
    <x v="1"/>
    <n v="1"/>
    <n v="2"/>
    <n v="1"/>
    <s v="N/A"/>
    <n v="1"/>
    <n v="1"/>
    <s v="NaN"/>
    <n v="2.5999999999999999E-2"/>
    <s v="NaN"/>
    <s v="NaN"/>
    <s v="NaN"/>
    <s v="NaN"/>
    <s v="NaN"/>
    <s v="NaN"/>
    <s v="Catch-up"/>
    <s v="NaN"/>
    <n v="1"/>
    <s v="NaN"/>
    <s v="NaN"/>
    <d v="2025-03-18T00:44:22"/>
    <x v="3"/>
  </r>
  <r>
    <x v="326"/>
    <x v="0"/>
    <n v="1860"/>
    <x v="726"/>
    <x v="384"/>
    <x v="349"/>
    <x v="345"/>
    <n v="14508"/>
    <n v="0"/>
    <n v="0"/>
    <n v="14508"/>
    <n v="11634"/>
    <n v="2874"/>
    <n v="8.3450000000000006"/>
    <n v="0"/>
    <n v="0"/>
    <n v="7.0129999999999999"/>
    <n v="0.84"/>
    <n v="1"/>
    <n v="1"/>
    <n v="409.81"/>
    <s v="Scale-up"/>
    <n v="0.98699999999999999"/>
    <n v="0"/>
    <n v="0"/>
    <n v="0.98399999999999999"/>
    <d v="2025-03-19T22:53:52"/>
    <x v="16"/>
  </r>
  <r>
    <x v="326"/>
    <x v="0"/>
    <n v="2424"/>
    <x v="726"/>
    <x v="385"/>
    <x v="350"/>
    <x v="346"/>
    <n v="21548"/>
    <n v="2551"/>
    <n v="0"/>
    <n v="24099"/>
    <n v="20506"/>
    <n v="3593"/>
    <n v="9.4969999999999999"/>
    <n v="1.119"/>
    <n v="0"/>
    <n v="9.3130000000000006"/>
    <n v="0.877"/>
    <n v="0.89500000000000002"/>
    <n v="1"/>
    <n v="385.80500000000001"/>
    <s v="Scale-up"/>
    <n v="0.98499999999999999"/>
    <n v="0.995"/>
    <n v="0"/>
    <n v="0.98"/>
    <d v="2025-03-20T11:43:08"/>
    <x v="6"/>
  </r>
  <r>
    <x v="326"/>
    <x v="0"/>
    <n v="688"/>
    <x v="727"/>
    <x v="386"/>
    <x v="351"/>
    <x v="347"/>
    <n v="92"/>
    <n v="147"/>
    <n v="0"/>
    <n v="239"/>
    <n v="230"/>
    <n v="9"/>
    <n v="0.35599999999999998"/>
    <n v="0.76500000000000001"/>
    <n v="0"/>
    <n v="0.34699999999999998"/>
    <n v="0.31"/>
    <n v="0.318"/>
    <n v="1"/>
    <n v="25.937000000000001"/>
    <s v="Start-up"/>
    <n v="0.871"/>
    <n v="0.77600000000000002"/>
    <n v="0"/>
    <n v="0.55200000000000005"/>
    <d v="2025-03-16T23:46:23"/>
    <x v="0"/>
  </r>
  <r>
    <x v="326"/>
    <x v="1"/>
    <n v="99"/>
    <x v="728"/>
    <x v="386"/>
    <x v="1"/>
    <x v="1"/>
    <n v="1"/>
    <n v="1"/>
    <n v="1"/>
    <s v="N/A"/>
    <n v="13"/>
    <n v="-12"/>
    <s v="NaN"/>
    <s v="NaN"/>
    <n v="0"/>
    <n v="6.5000000000000002E-2"/>
    <s v="NaN"/>
    <s v="NaN"/>
    <s v="NaN"/>
    <s v="NaN"/>
    <s v="Start-up"/>
    <s v="NaN"/>
    <s v="NaN"/>
    <n v="0"/>
    <n v="0.214"/>
    <d v="2025-03-16T23:46:23"/>
    <x v="0"/>
  </r>
  <r>
    <x v="326"/>
    <x v="1"/>
    <n v="98"/>
    <x v="729"/>
    <x v="384"/>
    <x v="1"/>
    <x v="1"/>
    <n v="1393"/>
    <n v="1"/>
    <n v="1"/>
    <s v="N/A"/>
    <n v="1149"/>
    <n v="243"/>
    <n v="15.414"/>
    <n v="0"/>
    <n v="0"/>
    <n v="13.005000000000001"/>
    <n v="0.84399999999999997"/>
    <n v="1"/>
    <n v="1"/>
    <n v="220.99199999999999"/>
    <s v="Scale-up"/>
    <n v="0.996"/>
    <n v="0"/>
    <n v="0"/>
    <n v="0.99299999999999999"/>
    <d v="2025-03-19T22:53:53"/>
    <x v="16"/>
  </r>
  <r>
    <x v="326"/>
    <x v="1"/>
    <n v="100"/>
    <x v="730"/>
    <x v="385"/>
    <x v="1"/>
    <x v="1"/>
    <n v="1133"/>
    <n v="107"/>
    <n v="1"/>
    <s v="N/A"/>
    <n v="1191"/>
    <n v="48"/>
    <n v="11.454000000000001"/>
    <n v="0.97399999999999998"/>
    <n v="0"/>
    <n v="11.688000000000001"/>
    <n v="0.94"/>
    <n v="0.92200000000000004"/>
    <n v="1"/>
    <n v="307.40899999999999"/>
    <s v="Scale-up"/>
    <n v="0.997"/>
    <n v="0.98499999999999999"/>
    <n v="0"/>
    <n v="0.99399999999999999"/>
    <d v="2025-03-20T11:43:09"/>
    <x v="6"/>
  </r>
  <r>
    <x v="327"/>
    <x v="0"/>
    <n v="3066"/>
    <x v="731"/>
    <x v="387"/>
    <x v="352"/>
    <x v="348"/>
    <n v="133"/>
    <n v="49"/>
    <n v="73"/>
    <n v="109"/>
    <n v="109"/>
    <n v="0"/>
    <n v="0.11700000000000001"/>
    <n v="4.2000000000000003E-2"/>
    <n v="1.9E-2"/>
    <n v="0.09"/>
    <n v="0.64300000000000002"/>
    <n v="0.73599999999999999"/>
    <n v="0.88100000000000001"/>
    <n v="0"/>
    <s v="Start-up"/>
    <n v="0.84299999999999997"/>
    <n v="0.85399999999999998"/>
    <n v="0.46700000000000003"/>
    <n v="0.875"/>
    <d v="2025-03-18T00:44:15"/>
    <x v="3"/>
  </r>
  <r>
    <x v="327"/>
    <x v="1"/>
    <n v="0"/>
    <x v="732"/>
    <x v="387"/>
    <x v="1"/>
    <x v="1"/>
    <n v="1"/>
    <n v="1"/>
    <n v="59"/>
    <s v="N/A"/>
    <n v="1"/>
    <n v="-58"/>
    <s v="NaN"/>
    <s v="NaN"/>
    <n v="29.5"/>
    <s v="NaN"/>
    <s v="NaN"/>
    <s v="NaN"/>
    <s v="NaN"/>
    <s v="NaN"/>
    <s v="Start-up"/>
    <s v="NaN"/>
    <s v="NaN"/>
    <n v="0.14499999999999999"/>
    <s v="NaN"/>
    <d v="2025-03-18T00:44:15"/>
    <x v="3"/>
  </r>
  <r>
    <x v="328"/>
    <x v="0"/>
    <n v="4213"/>
    <x v="733"/>
    <x v="388"/>
    <x v="274"/>
    <x v="270"/>
    <n v="27"/>
    <n v="16"/>
    <n v="5"/>
    <n v="38"/>
    <n v="33"/>
    <n v="5"/>
    <n v="6.0000000000000001E-3"/>
    <n v="5.0000000000000001E-3"/>
    <n v="3.0000000000000001E-3"/>
    <n v="8.0000000000000002E-3"/>
    <n v="1"/>
    <n v="0.54500000000000004"/>
    <n v="0.72699999999999998"/>
    <n v="625"/>
    <s v="Catch-up"/>
    <n v="0.95099999999999996"/>
    <n v="0.94199999999999995"/>
    <n v="0.72699999999999998"/>
    <n v="0.91800000000000004"/>
    <d v="2025-02-25T14:41:12"/>
    <x v="1"/>
  </r>
  <r>
    <x v="328"/>
    <x v="0"/>
    <n v="3458"/>
    <x v="734"/>
    <x v="389"/>
    <x v="225"/>
    <x v="221"/>
    <n v="23"/>
    <n v="16"/>
    <n v="1"/>
    <n v="38"/>
    <n v="33"/>
    <n v="5"/>
    <n v="7.0000000000000001E-3"/>
    <n v="5.0000000000000001E-3"/>
    <n v="0"/>
    <n v="1.0999999999999999E-2"/>
    <n v="0.91700000000000004"/>
    <n v="0.58299999999999996"/>
    <n v="1"/>
    <n v="454.54500000000002"/>
    <s v="Scale-up"/>
    <n v="0.95499999999999996"/>
    <n v="0.94199999999999995"/>
    <n v="0"/>
    <n v="0.91300000000000003"/>
    <d v="2025-03-17T21:59:49"/>
    <x v="2"/>
  </r>
  <r>
    <x v="328"/>
    <x v="1"/>
    <n v="0"/>
    <x v="735"/>
    <x v="389"/>
    <x v="1"/>
    <x v="1"/>
    <n v="1"/>
    <n v="1"/>
    <n v="1"/>
    <s v="N/A"/>
    <n v="1"/>
    <n v="0"/>
    <s v="NaN"/>
    <s v="NaN"/>
    <s v="NaN"/>
    <s v="NaN"/>
    <s v="NaN"/>
    <s v="NaN"/>
    <s v="NaN"/>
    <s v="NaN"/>
    <s v="Scale-up"/>
    <s v="NaN"/>
    <s v="NaN"/>
    <s v="NaN"/>
    <s v="NaN"/>
    <d v="2025-03-17T21:59:49"/>
    <x v="2"/>
  </r>
  <r>
    <x v="329"/>
    <x v="0"/>
    <n v="693"/>
    <x v="736"/>
    <x v="390"/>
    <x v="353"/>
    <x v="349"/>
    <n v="114"/>
    <n v="78"/>
    <n v="0"/>
    <n v="192"/>
    <n v="187"/>
    <n v="5"/>
    <n v="0.433"/>
    <n v="0.40100000000000002"/>
    <n v="0"/>
    <n v="0.34499999999999997"/>
    <n v="0.41399999999999998"/>
    <n v="0.51900000000000002"/>
    <n v="1"/>
    <n v="14.493"/>
    <s v="Start-up"/>
    <n v="0.79400000000000004"/>
    <n v="0.442"/>
    <n v="0"/>
    <n v="0.67500000000000004"/>
    <d v="2025-03-16T23:46:28"/>
    <x v="0"/>
  </r>
  <r>
    <x v="329"/>
    <x v="1"/>
    <n v="0"/>
    <x v="737"/>
    <x v="390"/>
    <x v="1"/>
    <x v="1"/>
    <n v="1"/>
    <n v="1"/>
    <n v="1"/>
    <s v="N/A"/>
    <n v="7"/>
    <n v="-6"/>
    <s v="NaN"/>
    <s v="NaN"/>
    <n v="0"/>
    <s v="NaN"/>
    <s v="NaN"/>
    <s v="NaN"/>
    <s v="NaN"/>
    <s v="NaN"/>
    <s v="Start-up"/>
    <s v="NaN"/>
    <s v="NaN"/>
    <n v="0"/>
    <s v="NaN"/>
    <d v="2025-03-16T23:46:28"/>
    <x v="0"/>
  </r>
  <r>
    <x v="330"/>
    <x v="0"/>
    <n v="2352"/>
    <x v="738"/>
    <x v="391"/>
    <x v="354"/>
    <x v="350"/>
    <n v="2192"/>
    <n v="7319"/>
    <n v="3341"/>
    <n v="6170"/>
    <n v="3411"/>
    <n v="2759"/>
    <n v="1.0209999999999999"/>
    <n v="3.2869999999999999"/>
    <n v="1.9890000000000001"/>
    <n v="1.9430000000000001"/>
    <n v="0.83799999999999997"/>
    <n v="0.23699999999999999"/>
    <n v="0.53800000000000003"/>
    <n v="1419.9690000000001"/>
    <s v="Scale-up"/>
    <n v="0.97899999999999998"/>
    <n v="0.97499999999999998"/>
    <n v="0.97599999999999998"/>
    <n v="0.96499999999999997"/>
    <d v="2025-03-20T11:45:18"/>
    <x v="6"/>
  </r>
  <r>
    <x v="330"/>
    <x v="1"/>
    <n v="98"/>
    <x v="739"/>
    <x v="391"/>
    <x v="1"/>
    <x v="1"/>
    <n v="17"/>
    <n v="32"/>
    <n v="3"/>
    <s v="N/A"/>
    <n v="1"/>
    <n v="46"/>
    <n v="0.155"/>
    <n v="0.31900000000000001"/>
    <n v="7.0999999999999994E-2"/>
    <s v="NaN"/>
    <s v="NaN"/>
    <s v="NaN"/>
    <s v="NaN"/>
    <s v="NaN"/>
    <s v="Scale-up"/>
    <n v="0.95699999999999996"/>
    <n v="0.98099999999999998"/>
    <n v="0.75"/>
    <s v="NaN"/>
    <d v="2025-03-20T11:45:18"/>
    <x v="6"/>
  </r>
  <r>
    <x v="331"/>
    <x v="0"/>
    <n v="1080"/>
    <x v="740"/>
    <x v="392"/>
    <x v="355"/>
    <x v="351"/>
    <n v="332"/>
    <n v="440"/>
    <n v="0"/>
    <n v="772"/>
    <n v="769"/>
    <n v="3"/>
    <n v="0.65500000000000003"/>
    <n v="1.5389999999999999"/>
    <n v="0"/>
    <n v="2.3170000000000002"/>
    <n v="1.056"/>
    <n v="0.29899999999999999"/>
    <n v="1"/>
    <n v="1.2949999999999999"/>
    <s v="Plan-up"/>
    <n v="0.58499999999999996"/>
    <n v="0.75900000000000001"/>
    <n v="0"/>
    <n v="0.80100000000000005"/>
    <d v="2025-03-16T23:46:32"/>
    <x v="0"/>
  </r>
  <r>
    <x v="331"/>
    <x v="1"/>
    <n v="16"/>
    <x v="741"/>
    <x v="392"/>
    <x v="1"/>
    <x v="1"/>
    <n v="2"/>
    <n v="1"/>
    <n v="1"/>
    <s v="N/A"/>
    <n v="1"/>
    <n v="1"/>
    <n v="5.8999999999999997E-2"/>
    <s v="NaN"/>
    <n v="0"/>
    <s v="NaN"/>
    <s v="NaN"/>
    <s v="NaN"/>
    <s v="NaN"/>
    <s v="NaN"/>
    <s v="Plan-up"/>
    <n v="1"/>
    <s v="NaN"/>
    <n v="0"/>
    <s v="NaN"/>
    <d v="2025-03-16T23:46:32"/>
    <x v="0"/>
  </r>
  <r>
    <x v="332"/>
    <x v="0"/>
    <n v="4606"/>
    <x v="742"/>
    <x v="393"/>
    <x v="356"/>
    <x v="352"/>
    <n v="8725"/>
    <n v="4563"/>
    <n v="3564"/>
    <n v="9724"/>
    <n v="8378"/>
    <n v="1346"/>
    <n v="2.57"/>
    <n v="1.8839999999999999"/>
    <n v="1.323"/>
    <n v="2.5819999999999999"/>
    <n v="0.82499999999999996"/>
    <n v="0.57699999999999996"/>
    <n v="0.70299999999999996"/>
    <n v="521.30100000000004"/>
    <s v="Scale-up"/>
    <n v="0.97499999999999998"/>
    <n v="0.88300000000000001"/>
    <n v="0.92400000000000004"/>
    <n v="0.96899999999999997"/>
    <d v="2025-03-17T20:49:24"/>
    <x v="14"/>
  </r>
  <r>
    <x v="332"/>
    <x v="0"/>
    <n v="2596"/>
    <x v="743"/>
    <x v="394"/>
    <x v="225"/>
    <x v="221"/>
    <n v="32"/>
    <n v="7"/>
    <n v="0"/>
    <n v="39"/>
    <n v="6"/>
    <n v="33"/>
    <n v="0.01"/>
    <n v="1E-3"/>
    <n v="0"/>
    <n v="0.123"/>
    <n v="11.182"/>
    <n v="0.90900000000000003"/>
    <n v="1"/>
    <n v="268.29300000000001"/>
    <s v="Catch-up"/>
    <n v="0.113"/>
    <n v="0.38500000000000001"/>
    <n v="0"/>
    <n v="0.73"/>
    <d v="2025-03-17T20:09:01"/>
    <x v="10"/>
  </r>
  <r>
    <x v="332"/>
    <x v="1"/>
    <n v="98"/>
    <x v="744"/>
    <x v="393"/>
    <x v="1"/>
    <x v="1"/>
    <n v="144"/>
    <n v="21"/>
    <n v="36"/>
    <s v="N/A"/>
    <n v="125"/>
    <n v="3"/>
    <n v="1.482"/>
    <n v="0.20499999999999999"/>
    <n v="0.38100000000000001"/>
    <n v="1.363"/>
    <n v="1.044"/>
    <n v="0.878"/>
    <n v="0.77400000000000002"/>
    <n v="987.52800000000002"/>
    <s v="Catch-up"/>
    <n v="0.98399999999999999"/>
    <n v="0.98199999999999998"/>
    <n v="0.94399999999999995"/>
    <n v="0.96799999999999997"/>
    <d v="2025-03-17T20:49:25"/>
    <x v="14"/>
  </r>
  <r>
    <x v="332"/>
    <x v="1"/>
    <n v="0"/>
    <x v="745"/>
    <x v="394"/>
    <x v="1"/>
    <x v="1"/>
    <n v="1"/>
    <n v="1"/>
    <n v="1"/>
    <s v="N/A"/>
    <n v="1"/>
    <n v="0"/>
    <s v="NaN"/>
    <s v="NaN"/>
    <n v="0"/>
    <s v="NaN"/>
    <s v="NaN"/>
    <s v="NaN"/>
    <s v="NaN"/>
    <s v="NaN"/>
    <s v="Catch-up"/>
    <s v="NaN"/>
    <s v="NaN"/>
    <n v="0"/>
    <s v="NaN"/>
    <d v="2025-03-17T20:09:01"/>
    <x v="10"/>
  </r>
  <r>
    <x v="333"/>
    <x v="0"/>
    <n v="2222"/>
    <x v="746"/>
    <x v="395"/>
    <x v="266"/>
    <x v="261"/>
    <n v="19"/>
    <n v="34"/>
    <n v="4"/>
    <n v="49"/>
    <n v="19"/>
    <n v="30"/>
    <n v="0.01"/>
    <n v="2.4E-2"/>
    <n v="0"/>
    <n v="2.1999999999999999E-2"/>
    <n v="0.64700000000000002"/>
    <n v="0.29399999999999998"/>
    <n v="1"/>
    <n v="1363.636"/>
    <s v="Scale-up"/>
    <n v="0.87"/>
    <n v="0.875"/>
    <n v="0"/>
    <n v="0.7"/>
    <d v="2025-03-18T00:44:07"/>
    <x v="3"/>
  </r>
  <r>
    <x v="333"/>
    <x v="1"/>
    <n v="0"/>
    <x v="747"/>
    <x v="395"/>
    <x v="1"/>
    <x v="1"/>
    <n v="1"/>
    <n v="1"/>
    <n v="1"/>
    <s v="N/A"/>
    <n v="12"/>
    <n v="-11"/>
    <s v="NaN"/>
    <s v="NaN"/>
    <s v="NaN"/>
    <n v="6"/>
    <s v="NaN"/>
    <s v="NaN"/>
    <s v="NaN"/>
    <s v="NaN"/>
    <s v="Scale-up"/>
    <s v="NaN"/>
    <s v="NaN"/>
    <s v="NaN"/>
    <n v="0.73399999999999999"/>
    <d v="2025-03-18T00:44:07"/>
    <x v="3"/>
  </r>
  <r>
    <x v="334"/>
    <x v="0"/>
    <n v="4582"/>
    <x v="748"/>
    <x v="396"/>
    <x v="357"/>
    <x v="353"/>
    <n v="89"/>
    <n v="189"/>
    <n v="52"/>
    <n v="226"/>
    <n v="215"/>
    <n v="11"/>
    <n v="2.8000000000000001E-2"/>
    <n v="5.1999999999999998E-2"/>
    <n v="1.4E-2"/>
    <n v="6.2E-2"/>
    <n v="0.93899999999999995"/>
    <n v="0.35"/>
    <n v="0.82499999999999996"/>
    <n v="177.41900000000001"/>
    <s v="Scale-up"/>
    <n v="0.95399999999999996"/>
    <n v="0.90300000000000002"/>
    <n v="0.88500000000000001"/>
    <n v="0.94199999999999995"/>
    <d v="2025-03-18T00:44:00"/>
    <x v="3"/>
  </r>
  <r>
    <x v="334"/>
    <x v="1"/>
    <n v="0"/>
    <x v="749"/>
    <x v="396"/>
    <x v="1"/>
    <x v="1"/>
    <n v="1"/>
    <n v="1"/>
    <n v="1"/>
    <s v="N/A"/>
    <n v="1"/>
    <n v="0"/>
    <s v="NaN"/>
    <s v="NaN"/>
    <s v="NaN"/>
    <s v="NaN"/>
    <s v="NaN"/>
    <s v="NaN"/>
    <s v="NaN"/>
    <s v="NaN"/>
    <s v="Scale-up"/>
    <s v="NaN"/>
    <s v="NaN"/>
    <s v="NaN"/>
    <s v="NaN"/>
    <d v="2025-03-18T00:44:00"/>
    <x v="3"/>
  </r>
  <r>
    <x v="335"/>
    <x v="0"/>
    <n v="6104"/>
    <x v="750"/>
    <x v="397"/>
    <x v="322"/>
    <x v="318"/>
    <n v="247"/>
    <n v="323"/>
    <n v="136"/>
    <n v="434"/>
    <n v="409"/>
    <n v="25"/>
    <n v="3.5000000000000003E-2"/>
    <n v="6.5000000000000002E-2"/>
    <n v="2.5000000000000001E-2"/>
    <n v="6.3E-2"/>
    <n v="0.84"/>
    <n v="0.35"/>
    <n v="0.75"/>
    <n v="396.82499999999999"/>
    <s v="Scale-up"/>
    <n v="0.88900000000000001"/>
    <n v="0.83699999999999997"/>
    <n v="0.95299999999999996"/>
    <n v="0.86199999999999999"/>
    <d v="2025-03-18T00:43:53"/>
    <x v="3"/>
  </r>
  <r>
    <x v="335"/>
    <x v="1"/>
    <n v="33"/>
    <x v="751"/>
    <x v="397"/>
    <x v="1"/>
    <x v="1"/>
    <n v="13"/>
    <n v="1"/>
    <n v="1"/>
    <s v="N/A"/>
    <n v="12"/>
    <n v="0"/>
    <n v="0.19900000000000001"/>
    <s v="NaN"/>
    <s v="NaN"/>
    <n v="0.185"/>
    <s v="NaN"/>
    <s v="NaN"/>
    <s v="NaN"/>
    <s v="NaN"/>
    <s v="Scale-up"/>
    <n v="0.65"/>
    <s v="NaN"/>
    <s v="NaN"/>
    <n v="0.42099999999999999"/>
    <d v="2025-03-18T00:43:53"/>
    <x v="3"/>
  </r>
  <r>
    <x v="336"/>
    <x v="0"/>
    <n v="5726"/>
    <x v="752"/>
    <x v="398"/>
    <x v="358"/>
    <x v="354"/>
    <n v="152"/>
    <n v="75"/>
    <n v="29"/>
    <n v="198"/>
    <n v="189"/>
    <n v="9"/>
    <n v="0.03"/>
    <n v="1.7000000000000001E-2"/>
    <n v="7.0000000000000001E-3"/>
    <n v="3.9E-2"/>
    <n v="0.97499999999999998"/>
    <n v="0.63800000000000001"/>
    <n v="0.85099999999999998"/>
    <n v="230.76900000000001"/>
    <s v="Scale-up"/>
    <n v="0.96599999999999997"/>
    <n v="0.98199999999999998"/>
    <n v="0.73299999999999998"/>
    <n v="0.97899999999999998"/>
    <d v="2025-03-18T00:43:44"/>
    <x v="3"/>
  </r>
  <r>
    <x v="336"/>
    <x v="1"/>
    <n v="48"/>
    <x v="753"/>
    <x v="398"/>
    <x v="1"/>
    <x v="1"/>
    <n v="5"/>
    <n v="1"/>
    <n v="1"/>
    <s v="N/A"/>
    <n v="5"/>
    <n v="-1"/>
    <n v="8.6999999999999994E-2"/>
    <s v="NaN"/>
    <s v="NaN"/>
    <n v="8.2000000000000003E-2"/>
    <s v="NaN"/>
    <s v="NaN"/>
    <s v="NaN"/>
    <s v="NaN"/>
    <s v="Scale-up"/>
    <n v="0.93500000000000005"/>
    <s v="NaN"/>
    <s v="NaN"/>
    <n v="0.91300000000000003"/>
    <d v="2025-03-18T00:43:44"/>
    <x v="3"/>
  </r>
  <r>
    <x v="337"/>
    <x v="0"/>
    <n v="5026"/>
    <x v="754"/>
    <x v="399"/>
    <x v="39"/>
    <x v="39"/>
    <n v="28"/>
    <n v="28"/>
    <n v="28"/>
    <n v="28"/>
    <n v="25"/>
    <n v="3"/>
    <n v="4.0000000000000001E-3"/>
    <n v="6.0000000000000001E-3"/>
    <n v="6.0000000000000001E-3"/>
    <n v="4.0000000000000001E-3"/>
    <n v="1"/>
    <n v="0.4"/>
    <n v="0.4"/>
    <n v="750"/>
    <s v="Catch-up"/>
    <n v="0.94199999999999995"/>
    <n v="0.85199999999999998"/>
    <n v="0.72899999999999998"/>
    <n v="0.92600000000000005"/>
    <d v="2025-03-18T00:43:36"/>
    <x v="3"/>
  </r>
  <r>
    <x v="337"/>
    <x v="1"/>
    <n v="80"/>
    <x v="755"/>
    <x v="399"/>
    <x v="1"/>
    <x v="1"/>
    <n v="1"/>
    <n v="1"/>
    <n v="6"/>
    <s v="N/A"/>
    <n v="2"/>
    <n v="-6"/>
    <s v="NaN"/>
    <s v="NaN"/>
    <s v="NaN"/>
    <n v="1.2E-2"/>
    <s v="NaN"/>
    <s v="NaN"/>
    <s v="NaN"/>
    <s v="NaN"/>
    <s v="Catch-up"/>
    <s v="NaN"/>
    <s v="NaN"/>
    <s v="NaN"/>
    <n v="1"/>
    <d v="2025-03-18T00:43:36"/>
    <x v="3"/>
  </r>
  <r>
    <x v="338"/>
    <x v="0"/>
    <n v="216"/>
    <x v="756"/>
    <x v="400"/>
    <x v="359"/>
    <x v="355"/>
    <n v="246"/>
    <n v="91"/>
    <n v="0"/>
    <n v="337"/>
    <n v="285"/>
    <n v="52"/>
    <n v="1.181"/>
    <n v="0.45400000000000001"/>
    <n v="0"/>
    <n v="1.607"/>
    <n v="0.98299999999999998"/>
    <n v="0.72199999999999998"/>
    <n v="1"/>
    <n v="32.357999999999997"/>
    <s v="Scale-up"/>
    <n v="0.85199999999999998"/>
    <n v="0.86299999999999999"/>
    <n v="0"/>
    <n v="0.88100000000000001"/>
    <d v="2025-03-16T23:46:38"/>
    <x v="0"/>
  </r>
  <r>
    <x v="338"/>
    <x v="1"/>
    <n v="96"/>
    <x v="757"/>
    <x v="400"/>
    <x v="1"/>
    <x v="1"/>
    <n v="196"/>
    <n v="65"/>
    <n v="1"/>
    <s v="N/A"/>
    <n v="230"/>
    <n v="32"/>
    <n v="1.655"/>
    <n v="0.59499999999999997"/>
    <n v="0"/>
    <n v="2.0190000000000001"/>
    <n v="0.89700000000000002"/>
    <n v="0.73599999999999999"/>
    <n v="1"/>
    <n v="25.754999999999999"/>
    <s v="Start-up"/>
    <n v="0.92200000000000004"/>
    <n v="0.90300000000000002"/>
    <n v="0"/>
    <n v="0.93600000000000005"/>
    <d v="2025-03-16T23:46:39"/>
    <x v="0"/>
  </r>
  <r>
    <x v="339"/>
    <x v="0"/>
    <n v="315"/>
    <x v="758"/>
    <x v="401"/>
    <x v="360"/>
    <x v="356"/>
    <n v="701"/>
    <n v="91"/>
    <n v="0"/>
    <n v="792"/>
    <n v="750"/>
    <n v="42"/>
    <n v="3.3479999999999999"/>
    <n v="0.46200000000000002"/>
    <n v="0"/>
    <n v="4"/>
    <n v="1.05"/>
    <n v="0.879"/>
    <n v="1"/>
    <n v="10.5"/>
    <s v="Plan-up"/>
    <n v="0.82399999999999995"/>
    <n v="0.94599999999999995"/>
    <n v="0"/>
    <n v="0.85199999999999998"/>
    <d v="2025-03-16T23:46:44"/>
    <x v="0"/>
  </r>
  <r>
    <x v="339"/>
    <x v="1"/>
    <n v="99"/>
    <x v="759"/>
    <x v="401"/>
    <x v="1"/>
    <x v="1"/>
    <n v="186"/>
    <n v="48"/>
    <n v="1"/>
    <s v="N/A"/>
    <n v="241"/>
    <n v="-6"/>
    <n v="1.768"/>
    <n v="0.55900000000000005"/>
    <n v="0"/>
    <n v="2.6110000000000002"/>
    <n v="1.1220000000000001"/>
    <n v="0.76"/>
    <n v="1"/>
    <n v="16.085999999999999"/>
    <s v="Plan-up"/>
    <n v="0.95199999999999996"/>
    <n v="0.79100000000000004"/>
    <n v="0"/>
    <n v="0.93500000000000005"/>
    <d v="2025-03-16T23:46:45"/>
    <x v="0"/>
  </r>
  <r>
    <x v="340"/>
    <x v="0"/>
    <n v="177"/>
    <x v="760"/>
    <x v="402"/>
    <x v="361"/>
    <x v="357"/>
    <n v="305"/>
    <n v="33"/>
    <n v="0"/>
    <n v="338"/>
    <n v="296"/>
    <n v="42"/>
    <n v="3.8690000000000002"/>
    <n v="0.23100000000000001"/>
    <n v="0"/>
    <n v="3.27"/>
    <n v="0.79800000000000004"/>
    <n v="0.94399999999999995"/>
    <n v="1"/>
    <n v="12.843999999999999"/>
    <s v="Start-up"/>
    <n v="0.83299999999999996"/>
    <n v="0.81799999999999995"/>
    <n v="0"/>
    <n v="0.75"/>
    <d v="2025-03-16T23:46:50"/>
    <x v="0"/>
  </r>
  <r>
    <x v="340"/>
    <x v="1"/>
    <n v="99"/>
    <x v="761"/>
    <x v="402"/>
    <x v="1"/>
    <x v="1"/>
    <n v="172"/>
    <n v="29"/>
    <n v="1"/>
    <s v="N/A"/>
    <n v="200"/>
    <n v="0"/>
    <n v="4.1219999999999999"/>
    <n v="0.28000000000000003"/>
    <n v="0"/>
    <n v="2.1539999999999999"/>
    <n v="0.48899999999999999"/>
    <n v="0.93600000000000005"/>
    <n v="1"/>
    <n v="19.498999999999999"/>
    <s v="Start-up"/>
    <n v="0.82099999999999995"/>
    <n v="0.77600000000000002"/>
    <n v="0"/>
    <n v="0.67"/>
    <d v="2025-03-16T23:46:51"/>
    <x v="0"/>
  </r>
  <r>
    <x v="341"/>
    <x v="0"/>
    <n v="3407"/>
    <x v="762"/>
    <x v="403"/>
    <x v="362"/>
    <x v="358"/>
    <n v="2306"/>
    <n v="5415"/>
    <n v="728"/>
    <n v="6993"/>
    <n v="4411"/>
    <n v="2582"/>
    <n v="0.8"/>
    <n v="2.2040000000000002"/>
    <n v="0.29199999999999998"/>
    <n v="1.581"/>
    <n v="0.58299999999999996"/>
    <n v="0.26600000000000001"/>
    <n v="0.90300000000000002"/>
    <n v="1633.144"/>
    <s v="Scale-up"/>
    <n v="0.98"/>
    <n v="0.88900000000000001"/>
    <n v="0.86"/>
    <n v="0.93700000000000006"/>
    <d v="2025-03-18T00:43:27"/>
    <x v="3"/>
  </r>
  <r>
    <x v="341"/>
    <x v="1"/>
    <n v="99"/>
    <x v="763"/>
    <x v="403"/>
    <x v="1"/>
    <x v="1"/>
    <n v="48"/>
    <n v="40"/>
    <n v="4"/>
    <s v="N/A"/>
    <n v="73"/>
    <n v="12"/>
    <n v="0.55400000000000005"/>
    <n v="0.46"/>
    <n v="6.2E-2"/>
    <n v="0.89100000000000001"/>
    <n v="0.93600000000000005"/>
    <n v="0.54600000000000004"/>
    <n v="0.93899999999999995"/>
    <n v="2897.8679999999999"/>
    <s v="Scale-up"/>
    <n v="0.98499999999999999"/>
    <n v="0.97599999999999998"/>
    <n v="0.94699999999999995"/>
    <n v="0.89800000000000002"/>
    <d v="2025-03-18T00:43:29"/>
    <x v="3"/>
  </r>
  <r>
    <x v="342"/>
    <x v="0"/>
    <n v="3767"/>
    <x v="764"/>
    <x v="404"/>
    <x v="363"/>
    <x v="359"/>
    <n v="639"/>
    <n v="38"/>
    <n v="149"/>
    <n v="528"/>
    <n v="309"/>
    <n v="219"/>
    <n v="0.215"/>
    <n v="1.2E-2"/>
    <n v="6.3E-2"/>
    <n v="0.128"/>
    <n v="0.78"/>
    <n v="0.94699999999999995"/>
    <n v="0.72199999999999998"/>
    <n v="1710.9380000000001"/>
    <s v="Scale-up"/>
    <n v="0.94099999999999995"/>
    <n v="0.97"/>
    <n v="0.91700000000000004"/>
    <n v="0.99"/>
    <d v="2025-03-17T20:49:15"/>
    <x v="14"/>
  </r>
  <r>
    <x v="342"/>
    <x v="1"/>
    <n v="98"/>
    <x v="765"/>
    <x v="404"/>
    <x v="1"/>
    <x v="1"/>
    <n v="47"/>
    <n v="1"/>
    <n v="4"/>
    <s v="N/A"/>
    <n v="11"/>
    <n v="33"/>
    <n v="0.50700000000000001"/>
    <s v="NaN"/>
    <n v="0.05"/>
    <n v="8.5000000000000006E-2"/>
    <s v="NaN"/>
    <s v="NaN"/>
    <s v="NaN"/>
    <s v="NaN"/>
    <s v="Scale-up"/>
    <n v="0.98699999999999999"/>
    <s v="NaN"/>
    <n v="0.72"/>
    <n v="0.90400000000000003"/>
    <d v="2025-03-17T20:49:15"/>
    <x v="14"/>
  </r>
  <r>
    <x v="343"/>
    <x v="0"/>
    <n v="4331"/>
    <x v="766"/>
    <x v="405"/>
    <x v="364"/>
    <x v="360"/>
    <n v="105"/>
    <n v="66"/>
    <n v="9"/>
    <n v="162"/>
    <n v="119"/>
    <n v="43"/>
    <n v="4.5999999999999999E-2"/>
    <n v="3.5999999999999997E-2"/>
    <n v="6.0000000000000001E-3"/>
    <n v="7.1999999999999995E-2"/>
    <n v="0.94699999999999995"/>
    <n v="0.56100000000000005"/>
    <n v="0.92700000000000005"/>
    <n v="597.22199999999998"/>
    <s v="Scale-up"/>
    <n v="0.72599999999999998"/>
    <n v="0.90100000000000002"/>
    <n v="0.91"/>
    <n v="0.98199999999999998"/>
    <d v="2025-03-18T00:43:18"/>
    <x v="3"/>
  </r>
  <r>
    <x v="343"/>
    <x v="1"/>
    <n v="0"/>
    <x v="767"/>
    <x v="405"/>
    <x v="1"/>
    <x v="1"/>
    <n v="1"/>
    <n v="1"/>
    <n v="1"/>
    <s v="N/A"/>
    <n v="1"/>
    <n v="0"/>
    <s v="NaN"/>
    <s v="NaN"/>
    <s v="NaN"/>
    <s v="NaN"/>
    <s v="NaN"/>
    <s v="NaN"/>
    <s v="NaN"/>
    <s v="NaN"/>
    <s v="Scale-up"/>
    <s v="NaN"/>
    <s v="NaN"/>
    <s v="NaN"/>
    <s v="NaN"/>
    <d v="2025-03-18T00:43:18"/>
    <x v="3"/>
  </r>
  <r>
    <x v="344"/>
    <x v="1"/>
    <n v="98"/>
    <x v="768"/>
    <x v="406"/>
    <x v="1"/>
    <x v="1"/>
    <n v="4"/>
    <n v="9"/>
    <n v="7"/>
    <s v="N/A"/>
    <n v="3"/>
    <n v="4"/>
    <n v="6.2E-2"/>
    <n v="0.155"/>
    <n v="5.8000000000000003E-2"/>
    <n v="0.13300000000000001"/>
    <n v="0.83599999999999997"/>
    <n v="0.28599999999999998"/>
    <n v="0.73299999999999998"/>
    <n v="4045.1129999999998"/>
    <s v="Scale-up"/>
    <n v="0.84299999999999997"/>
    <n v="0.93"/>
    <n v="0.81699999999999995"/>
    <n v="0.999"/>
    <d v="2025-02-25T14:41:22"/>
    <x v="1"/>
  </r>
  <r>
    <x v="344"/>
    <x v="0"/>
    <n v="6692"/>
    <x v="769"/>
    <x v="406"/>
    <x v="365"/>
    <x v="361"/>
    <n v="2538"/>
    <n v="3094"/>
    <n v="1228"/>
    <n v="4404"/>
    <n v="3866"/>
    <n v="538"/>
    <n v="0.66900000000000004"/>
    <n v="0.82799999999999996"/>
    <n v="0.36499999999999999"/>
    <n v="1.083"/>
    <n v="0.95699999999999996"/>
    <n v="0.44700000000000001"/>
    <n v="0.75600000000000001"/>
    <n v="496.76799999999997"/>
    <s v="Scale-up"/>
    <n v="0.91900000000000004"/>
    <n v="0.98299999999999998"/>
    <n v="0.94499999999999995"/>
    <n v="0.96699999999999997"/>
    <d v="2025-02-25T14:41:21"/>
    <x v="1"/>
  </r>
  <r>
    <x v="344"/>
    <x v="0"/>
    <n v="5664"/>
    <x v="770"/>
    <x v="407"/>
    <x v="366"/>
    <x v="362"/>
    <n v="2620"/>
    <n v="3179"/>
    <n v="287"/>
    <n v="5512"/>
    <n v="4625"/>
    <n v="887"/>
    <n v="0.81799999999999995"/>
    <n v="0.97299999999999998"/>
    <n v="0.113"/>
    <n v="1.569"/>
    <n v="0.93500000000000005"/>
    <n v="0.45700000000000002"/>
    <n v="0.93700000000000006"/>
    <n v="565.32799999999997"/>
    <s v="Scale-up"/>
    <n v="0.83899999999999997"/>
    <n v="0.96399999999999997"/>
    <n v="0.88500000000000001"/>
    <n v="0.91500000000000004"/>
    <d v="2025-03-17T21:59:43"/>
    <x v="2"/>
  </r>
  <r>
    <x v="344"/>
    <x v="1"/>
    <n v="99"/>
    <x v="771"/>
    <x v="407"/>
    <x v="1"/>
    <x v="1"/>
    <n v="73"/>
    <n v="63"/>
    <n v="11"/>
    <s v="N/A"/>
    <n v="117"/>
    <n v="9"/>
    <n v="0.78300000000000003"/>
    <n v="0.61199999999999999"/>
    <n v="0.153"/>
    <n v="1.27"/>
    <n v="1.0229999999999999"/>
    <n v="0.56100000000000005"/>
    <n v="0.89"/>
    <n v="698.42499999999995"/>
    <s v="Catch-up"/>
    <n v="0.95499999999999996"/>
    <n v="0.96699999999999997"/>
    <n v="0.85"/>
    <n v="0.98299999999999998"/>
    <d v="2025-03-17T21:59:44"/>
    <x v="2"/>
  </r>
  <r>
    <x v="345"/>
    <x v="0"/>
    <n v="285"/>
    <x v="772"/>
    <x v="408"/>
    <x v="196"/>
    <x v="192"/>
    <n v="42"/>
    <n v="170"/>
    <n v="0"/>
    <n v="212"/>
    <n v="205"/>
    <n v="7"/>
    <n v="0.28799999999999998"/>
    <n v="3.4039999999999999"/>
    <n v="0"/>
    <n v="2.65"/>
    <n v="0.71799999999999997"/>
    <n v="7.8E-2"/>
    <n v="1"/>
    <n v="2.6419999999999999"/>
    <s v="Start-up"/>
    <n v="0.84399999999999997"/>
    <n v="0.89800000000000002"/>
    <n v="0"/>
    <n v="0.65800000000000003"/>
    <d v="2025-03-16T23:46:56"/>
    <x v="0"/>
  </r>
  <r>
    <x v="345"/>
    <x v="1"/>
    <n v="84"/>
    <x v="773"/>
    <x v="408"/>
    <x v="1"/>
    <x v="1"/>
    <n v="1"/>
    <n v="1"/>
    <n v="1"/>
    <s v="N/A"/>
    <n v="2"/>
    <n v="-2"/>
    <s v="NaN"/>
    <s v="NaN"/>
    <n v="0"/>
    <n v="1.4E-2"/>
    <s v="NaN"/>
    <s v="NaN"/>
    <s v="NaN"/>
    <s v="NaN"/>
    <s v="Start-up"/>
    <s v="NaN"/>
    <s v="NaN"/>
    <n v="0"/>
    <n v="1"/>
    <d v="2025-03-16T23:46:56"/>
    <x v="0"/>
  </r>
  <r>
    <x v="346"/>
    <x v="0"/>
    <n v="3729"/>
    <x v="774"/>
    <x v="409"/>
    <x v="367"/>
    <x v="363"/>
    <n v="91"/>
    <n v="496"/>
    <n v="68"/>
    <n v="519"/>
    <n v="364"/>
    <n v="155"/>
    <n v="4.7E-2"/>
    <n v="0.36799999999999999"/>
    <n v="3.7999999999999999E-2"/>
    <n v="0.47599999999999998"/>
    <n v="1.2629999999999999"/>
    <n v="0.113"/>
    <n v="0.90800000000000003"/>
    <n v="325.63"/>
    <s v="Catch-up"/>
    <n v="0.46500000000000002"/>
    <n v="0.67300000000000004"/>
    <n v="0.49199999999999999"/>
    <n v="0.92100000000000004"/>
    <d v="2025-03-18T00:43:10"/>
    <x v="3"/>
  </r>
  <r>
    <x v="346"/>
    <x v="1"/>
    <n v="0"/>
    <x v="775"/>
    <x v="409"/>
    <x v="1"/>
    <x v="1"/>
    <n v="1"/>
    <n v="1"/>
    <n v="1"/>
    <s v="N/A"/>
    <n v="1"/>
    <n v="1"/>
    <s v="NaN"/>
    <s v="NaN"/>
    <s v="NaN"/>
    <s v="NaN"/>
    <s v="NaN"/>
    <s v="NaN"/>
    <s v="NaN"/>
    <s v="NaN"/>
    <s v="Catch-up"/>
    <s v="NaN"/>
    <s v="NaN"/>
    <s v="NaN"/>
    <s v="NaN"/>
    <d v="2025-03-18T00:43:10"/>
    <x v="3"/>
  </r>
  <r>
    <x v="347"/>
    <x v="0"/>
    <n v="1093"/>
    <x v="776"/>
    <x v="410"/>
    <x v="15"/>
    <x v="15"/>
    <n v="72"/>
    <n v="3"/>
    <n v="5"/>
    <n v="70"/>
    <n v="10"/>
    <n v="60"/>
    <n v="3.9E-2"/>
    <n v="8.9999999999999993E-3"/>
    <n v="4.0000000000000001E-3"/>
    <n v="1.7999999999999999E-2"/>
    <n v="0.40899999999999997"/>
    <n v="0.81200000000000006"/>
    <n v="0.91700000000000004"/>
    <n v="3333.3330000000001"/>
    <s v="Scale-up"/>
    <n v="0.85299999999999998"/>
    <n v="0.75"/>
    <n v="0.99199999999999999"/>
    <n v="0.91200000000000003"/>
    <d v="2025-03-18T00:43:03"/>
    <x v="3"/>
  </r>
  <r>
    <x v="347"/>
    <x v="1"/>
    <n v="82"/>
    <x v="777"/>
    <x v="410"/>
    <x v="1"/>
    <x v="1"/>
    <n v="32"/>
    <n v="2"/>
    <n v="1"/>
    <s v="N/A"/>
    <n v="1"/>
    <n v="33"/>
    <n v="0.20399999999999999"/>
    <s v="NaN"/>
    <s v="NaN"/>
    <s v="NaN"/>
    <s v="NaN"/>
    <s v="NaN"/>
    <s v="NaN"/>
    <s v="NaN"/>
    <s v="Scale-up"/>
    <n v="9.7000000000000003E-2"/>
    <s v="NaN"/>
    <s v="NaN"/>
    <s v="NaN"/>
    <d v="2025-03-18T00:43:03"/>
    <x v="3"/>
  </r>
  <r>
    <x v="348"/>
    <x v="0"/>
    <n v="3996"/>
    <x v="778"/>
    <x v="411"/>
    <x v="368"/>
    <x v="364"/>
    <n v="633"/>
    <n v="374"/>
    <n v="83"/>
    <n v="924"/>
    <n v="740"/>
    <n v="184"/>
    <n v="0.17399999999999999"/>
    <n v="9.9000000000000005E-2"/>
    <n v="1.7999999999999999E-2"/>
    <n v="0.187"/>
    <n v="0.73299999999999998"/>
    <n v="0.63700000000000001"/>
    <n v="0.93400000000000005"/>
    <n v="983.95699999999999"/>
    <s v="Scale-up"/>
    <n v="0.91400000000000003"/>
    <n v="0.94499999999999995"/>
    <n v="0.79600000000000004"/>
    <n v="0.92600000000000005"/>
    <d v="2025-03-20T11:43:17"/>
    <x v="6"/>
  </r>
  <r>
    <x v="348"/>
    <x v="1"/>
    <n v="97"/>
    <x v="779"/>
    <x v="411"/>
    <x v="1"/>
    <x v="1"/>
    <n v="4"/>
    <n v="1"/>
    <n v="1"/>
    <s v="N/A"/>
    <n v="4"/>
    <n v="0"/>
    <n v="4.3999999999999997E-2"/>
    <s v="NaN"/>
    <s v="NaN"/>
    <n v="4.3999999999999997E-2"/>
    <s v="NaN"/>
    <s v="NaN"/>
    <s v="NaN"/>
    <s v="NaN"/>
    <s v="Scale-up"/>
    <n v="0.90900000000000003"/>
    <s v="NaN"/>
    <s v="NaN"/>
    <n v="0.89600000000000002"/>
    <d v="2025-03-20T11:43:17"/>
    <x v="6"/>
  </r>
  <r>
    <x v="349"/>
    <x v="0"/>
    <n v="323"/>
    <x v="780"/>
    <x v="412"/>
    <x v="369"/>
    <x v="365"/>
    <n v="417"/>
    <n v="739"/>
    <n v="0"/>
    <n v="1156"/>
    <n v="1058"/>
    <n v="98"/>
    <n v="1.802"/>
    <n v="5.2249999999999996"/>
    <n v="0"/>
    <n v="6.2089999999999996"/>
    <n v="0.88400000000000001"/>
    <n v="0.25600000000000001"/>
    <n v="1"/>
    <n v="15.784000000000001"/>
    <s v="Start-up"/>
    <n v="0.86899999999999999"/>
    <n v="0.78100000000000003"/>
    <n v="0"/>
    <n v="0.81499999999999995"/>
    <d v="2025-03-16T23:47:02"/>
    <x v="0"/>
  </r>
  <r>
    <x v="349"/>
    <x v="1"/>
    <n v="99"/>
    <x v="781"/>
    <x v="412"/>
    <x v="1"/>
    <x v="1"/>
    <n v="88"/>
    <n v="188"/>
    <n v="1"/>
    <s v="N/A"/>
    <n v="273"/>
    <n v="4"/>
    <n v="0.79600000000000004"/>
    <n v="1.704"/>
    <n v="0"/>
    <n v="2.641"/>
    <n v="1.056"/>
    <n v="0.318"/>
    <n v="1"/>
    <n v="37.106999999999999"/>
    <s v="Catch-up"/>
    <n v="0.89500000000000002"/>
    <n v="0.28799999999999998"/>
    <n v="0"/>
    <n v="0.77400000000000002"/>
    <d v="2025-03-16T23:47:03"/>
    <x v="0"/>
  </r>
  <r>
    <x v="350"/>
    <x v="0"/>
    <n v="478"/>
    <x v="782"/>
    <x v="413"/>
    <x v="348"/>
    <x v="344"/>
    <n v="42"/>
    <n v="149"/>
    <n v="0"/>
    <n v="191"/>
    <n v="186"/>
    <n v="5"/>
    <n v="0.112"/>
    <n v="0.59099999999999997"/>
    <n v="0"/>
    <n v="0.749"/>
    <n v="1.0649999999999999"/>
    <n v="0.159"/>
    <n v="1"/>
    <n v="6.6760000000000002"/>
    <s v="Plan-up"/>
    <n v="0.97399999999999998"/>
    <n v="0.84299999999999997"/>
    <n v="0"/>
    <n v="0.78"/>
    <d v="2025-03-16T23:47:08"/>
    <x v="0"/>
  </r>
  <r>
    <x v="350"/>
    <x v="1"/>
    <n v="60"/>
    <x v="783"/>
    <x v="413"/>
    <x v="1"/>
    <x v="1"/>
    <n v="1"/>
    <n v="7"/>
    <n v="1"/>
    <s v="N/A"/>
    <n v="8"/>
    <n v="-1"/>
    <s v="NaN"/>
    <s v="NaN"/>
    <n v="0"/>
    <n v="8.5999999999999993E-2"/>
    <s v="NaN"/>
    <s v="NaN"/>
    <s v="NaN"/>
    <s v="NaN"/>
    <s v="Plan-up"/>
    <s v="NaN"/>
    <s v="NaN"/>
    <n v="0"/>
    <n v="0.626"/>
    <d v="2025-03-16T23:47:08"/>
    <x v="0"/>
  </r>
  <r>
    <x v="351"/>
    <x v="0"/>
    <n v="125"/>
    <x v="784"/>
    <x v="414"/>
    <x v="42"/>
    <x v="42"/>
    <n v="50"/>
    <n v="0"/>
    <n v="0"/>
    <n v="50"/>
    <n v="5"/>
    <n v="45"/>
    <n v="12.085000000000001"/>
    <n v="0"/>
    <n v="0"/>
    <n v="3.7999999999999999E-2"/>
    <n v="3.0000000000000001E-3"/>
    <n v="1"/>
    <n v="1"/>
    <n v="1184.211"/>
    <s v="Scale-up"/>
    <n v="0.27"/>
    <n v="0"/>
    <n v="0"/>
    <n v="0.874"/>
    <d v="2025-03-17T23:45:43"/>
    <x v="17"/>
  </r>
  <r>
    <x v="351"/>
    <x v="1"/>
    <n v="80"/>
    <x v="785"/>
    <x v="414"/>
    <x v="1"/>
    <x v="1"/>
    <n v="1"/>
    <n v="1"/>
    <n v="1"/>
    <s v="N/A"/>
    <n v="5"/>
    <n v="-4"/>
    <s v="NaN"/>
    <n v="0"/>
    <n v="0"/>
    <n v="3.6999999999999998E-2"/>
    <s v="NaN"/>
    <s v="NaN"/>
    <s v="NaN"/>
    <s v="NaN"/>
    <s v="Scale-up"/>
    <s v="NaN"/>
    <n v="0"/>
    <n v="0"/>
    <n v="0.872"/>
    <d v="2025-03-17T23:45:43"/>
    <x v="17"/>
  </r>
  <r>
    <x v="352"/>
    <x v="0"/>
    <n v="1217"/>
    <x v="786"/>
    <x v="415"/>
    <x v="370"/>
    <x v="366"/>
    <n v="88"/>
    <n v="34"/>
    <n v="0"/>
    <n v="122"/>
    <n v="116"/>
    <n v="6"/>
    <n v="0.11799999999999999"/>
    <n v="0.25800000000000001"/>
    <n v="0"/>
    <n v="0.193"/>
    <n v="0.51300000000000001"/>
    <n v="0.314"/>
    <n v="1"/>
    <n v="31.088000000000001"/>
    <s v="Scale-up"/>
    <n v="0.78100000000000003"/>
    <n v="0.753"/>
    <n v="0"/>
    <n v="0.746"/>
    <d v="2025-03-16T23:47:13"/>
    <x v="0"/>
  </r>
  <r>
    <x v="352"/>
    <x v="1"/>
    <n v="0"/>
    <x v="787"/>
    <x v="415"/>
    <x v="1"/>
    <x v="1"/>
    <n v="1"/>
    <n v="1"/>
    <n v="1"/>
    <s v="N/A"/>
    <n v="1"/>
    <n v="0"/>
    <s v="NaN"/>
    <s v="NaN"/>
    <n v="0"/>
    <s v="NaN"/>
    <s v="NaN"/>
    <s v="NaN"/>
    <s v="NaN"/>
    <s v="NaN"/>
    <s v="Scale-up"/>
    <s v="NaN"/>
    <s v="NaN"/>
    <n v="0"/>
    <s v="NaN"/>
    <d v="2025-03-16T23:47:13"/>
    <x v="0"/>
  </r>
  <r>
    <x v="353"/>
    <x v="0"/>
    <n v="617"/>
    <x v="788"/>
    <x v="416"/>
    <x v="371"/>
    <x v="108"/>
    <n v="841"/>
    <n v="535"/>
    <n v="0"/>
    <n v="1376"/>
    <n v="1362"/>
    <n v="14"/>
    <n v="1.6479999999999999"/>
    <n v="1.554"/>
    <n v="0"/>
    <n v="2.7029999999999998"/>
    <n v="0.84399999999999997"/>
    <n v="0.51500000000000001"/>
    <n v="1"/>
    <n v="5.1790000000000003"/>
    <s v="Start-up"/>
    <n v="0.98499999999999999"/>
    <n v="0.84"/>
    <n v="0"/>
    <n v="0.97099999999999997"/>
    <d v="2025-03-16T23:47:18"/>
    <x v="0"/>
  </r>
  <r>
    <x v="353"/>
    <x v="1"/>
    <n v="67"/>
    <x v="789"/>
    <x v="416"/>
    <x v="1"/>
    <x v="1"/>
    <n v="2"/>
    <n v="1"/>
    <n v="1"/>
    <s v="N/A"/>
    <n v="48"/>
    <n v="-44"/>
    <s v="NaN"/>
    <s v="NaN"/>
    <n v="0"/>
    <n v="3.4289999999999998"/>
    <s v="NaN"/>
    <s v="NaN"/>
    <s v="NaN"/>
    <s v="NaN"/>
    <s v="Start-up"/>
    <s v="NaN"/>
    <s v="NaN"/>
    <n v="0"/>
    <n v="6.0999999999999999E-2"/>
    <d v="2025-03-16T23:47:18"/>
    <x v="0"/>
  </r>
  <r>
    <x v="354"/>
    <x v="0"/>
    <n v="1874"/>
    <x v="790"/>
    <x v="417"/>
    <x v="372"/>
    <x v="367"/>
    <n v="171"/>
    <n v="43"/>
    <n v="0"/>
    <n v="214"/>
    <n v="207"/>
    <n v="7"/>
    <n v="0.104"/>
    <n v="6.6000000000000003E-2"/>
    <n v="0"/>
    <n v="0.21299999999999999"/>
    <n v="1.2529999999999999"/>
    <n v="0.61199999999999999"/>
    <n v="1"/>
    <n v="32.863999999999997"/>
    <s v="Catch-up"/>
    <n v="0.54400000000000004"/>
    <n v="0.77200000000000002"/>
    <n v="0"/>
    <n v="0.65600000000000003"/>
    <d v="2025-03-16T23:47:24"/>
    <x v="0"/>
  </r>
  <r>
    <x v="354"/>
    <x v="1"/>
    <n v="0"/>
    <x v="791"/>
    <x v="417"/>
    <x v="1"/>
    <x v="1"/>
    <n v="5"/>
    <n v="1"/>
    <n v="1"/>
    <s v="N/A"/>
    <n v="1"/>
    <n v="3"/>
    <n v="2.5"/>
    <s v="NaN"/>
    <n v="0"/>
    <s v="NaN"/>
    <s v="NaN"/>
    <s v="NaN"/>
    <s v="NaN"/>
    <s v="NaN"/>
    <s v="Catch-up"/>
    <n v="0.75"/>
    <s v="NaN"/>
    <n v="0"/>
    <s v="NaN"/>
    <d v="2025-03-16T23:47:24"/>
    <x v="0"/>
  </r>
  <r>
    <x v="355"/>
    <x v="0"/>
    <n v="1844"/>
    <x v="792"/>
    <x v="418"/>
    <x v="308"/>
    <x v="305"/>
    <n v="596"/>
    <n v="407"/>
    <n v="48"/>
    <n v="955"/>
    <n v="696"/>
    <n v="259"/>
    <n v="0.75800000000000001"/>
    <n v="0.40899999999999997"/>
    <n v="4.4999999999999998E-2"/>
    <n v="0.92200000000000004"/>
    <n v="0.82199999999999995"/>
    <n v="0.65"/>
    <n v="0.96099999999999997"/>
    <n v="280.911"/>
    <s v="Scale-up"/>
    <n v="0.80200000000000005"/>
    <n v="0.69"/>
    <n v="0.58499999999999996"/>
    <n v="0.77600000000000002"/>
    <d v="2025-03-18T00:42:55"/>
    <x v="3"/>
  </r>
  <r>
    <x v="355"/>
    <x v="1"/>
    <n v="1"/>
    <x v="793"/>
    <x v="418"/>
    <x v="1"/>
    <x v="1"/>
    <n v="1"/>
    <n v="3"/>
    <n v="1"/>
    <s v="N/A"/>
    <n v="1"/>
    <n v="2"/>
    <s v="NaN"/>
    <n v="0.75"/>
    <s v="NaN"/>
    <s v="NaN"/>
    <s v="NaN"/>
    <s v="NaN"/>
    <s v="NaN"/>
    <s v="NaN"/>
    <s v="Scale-up"/>
    <s v="NaN"/>
    <n v="0.75"/>
    <s v="NaN"/>
    <s v="NaN"/>
    <d v="2025-03-18T00:42:55"/>
    <x v="3"/>
  </r>
  <r>
    <x v="356"/>
    <x v="0"/>
    <n v="1321"/>
    <x v="794"/>
    <x v="419"/>
    <x v="163"/>
    <x v="368"/>
    <n v="408"/>
    <n v="51"/>
    <n v="64"/>
    <n v="395"/>
    <n v="235"/>
    <n v="160"/>
    <n v="0.439"/>
    <n v="5.1999999999999998E-2"/>
    <n v="0.06"/>
    <n v="0.25600000000000001"/>
    <n v="0.59399999999999997"/>
    <n v="0.89400000000000002"/>
    <n v="0.878"/>
    <n v="625"/>
    <s v="Scale-up"/>
    <n v="0.97599999999999998"/>
    <n v="0.82"/>
    <n v="0.95499999999999996"/>
    <n v="0.95399999999999996"/>
    <d v="2025-02-25T14:41:29"/>
    <x v="1"/>
  </r>
  <r>
    <x v="357"/>
    <x v="0"/>
    <n v="2012"/>
    <x v="795"/>
    <x v="420"/>
    <x v="15"/>
    <x v="15"/>
    <n v="47"/>
    <n v="28"/>
    <n v="3"/>
    <n v="72"/>
    <n v="53"/>
    <n v="19"/>
    <n v="3.9E-2"/>
    <n v="1.4E-2"/>
    <n v="6.0000000000000001E-3"/>
    <n v="2.7E-2"/>
    <n v="0.57399999999999995"/>
    <n v="0.73599999999999999"/>
    <n v="0.88700000000000001"/>
    <n v="703.70399999999995"/>
    <s v="Scale-up"/>
    <n v="0.67400000000000004"/>
    <n v="0.86599999999999999"/>
    <n v="0.75"/>
    <n v="0.94799999999999995"/>
    <d v="2025-03-18T00:42:48"/>
    <x v="3"/>
  </r>
  <r>
    <x v="357"/>
    <x v="1"/>
    <n v="13"/>
    <x v="796"/>
    <x v="420"/>
    <x v="1"/>
    <x v="1"/>
    <n v="1"/>
    <n v="2"/>
    <n v="1"/>
    <s v="N/A"/>
    <n v="2"/>
    <n v="-1"/>
    <s v="NaN"/>
    <s v="NaN"/>
    <s v="NaN"/>
    <n v="1"/>
    <s v="NaN"/>
    <s v="NaN"/>
    <s v="NaN"/>
    <s v="NaN"/>
    <s v="Scale-up"/>
    <s v="NaN"/>
    <s v="NaN"/>
    <s v="NaN"/>
    <n v="1"/>
    <d v="2025-03-18T00:42:48"/>
    <x v="3"/>
  </r>
  <r>
    <x v="358"/>
    <x v="0"/>
    <n v="1290"/>
    <x v="797"/>
    <x v="421"/>
    <x v="152"/>
    <x v="369"/>
    <n v="116"/>
    <n v="22"/>
    <n v="0"/>
    <n v="138"/>
    <n v="119"/>
    <n v="19"/>
    <n v="7.4999999999999997E-2"/>
    <n v="1.9E-2"/>
    <n v="0"/>
    <n v="6.9000000000000006E-2"/>
    <n v="0.73399999999999999"/>
    <n v="0.79800000000000004"/>
    <n v="1"/>
    <n v="275.36200000000002"/>
    <s v="Scale-up"/>
    <n v="0.92400000000000004"/>
    <n v="0.39700000000000002"/>
    <n v="0"/>
    <n v="0.81299999999999994"/>
    <d v="2025-03-16T23:47:29"/>
    <x v="0"/>
  </r>
  <r>
    <x v="358"/>
    <x v="1"/>
    <n v="99"/>
    <x v="798"/>
    <x v="421"/>
    <x v="1"/>
    <x v="1"/>
    <n v="7"/>
    <n v="1"/>
    <n v="1"/>
    <s v="N/A"/>
    <n v="21"/>
    <n v="-15"/>
    <n v="5.1999999999999998E-2"/>
    <s v="NaN"/>
    <n v="0"/>
    <n v="0.23100000000000001"/>
    <s v="NaN"/>
    <s v="NaN"/>
    <s v="NaN"/>
    <s v="NaN"/>
    <s v="Scale-up"/>
    <n v="0.91900000000000004"/>
    <s v="NaN"/>
    <n v="0"/>
    <n v="0.34"/>
    <d v="2025-03-16T23:47:29"/>
    <x v="0"/>
  </r>
  <r>
    <x v="359"/>
    <x v="0"/>
    <n v="1225"/>
    <x v="799"/>
    <x v="422"/>
    <x v="364"/>
    <x v="360"/>
    <n v="124"/>
    <n v="47"/>
    <n v="0"/>
    <n v="171"/>
    <n v="167"/>
    <n v="4"/>
    <n v="0.193"/>
    <n v="8.7999999999999995E-2"/>
    <n v="0"/>
    <n v="0.19400000000000001"/>
    <n v="0.69"/>
    <n v="0.68700000000000006"/>
    <n v="1"/>
    <n v="20.619"/>
    <s v="Start-up"/>
    <n v="0.82"/>
    <n v="0.80100000000000005"/>
    <n v="0"/>
    <n v="0.90600000000000003"/>
    <d v="2025-03-16T23:47:34"/>
    <x v="0"/>
  </r>
  <r>
    <x v="359"/>
    <x v="1"/>
    <n v="0"/>
    <x v="800"/>
    <x v="422"/>
    <x v="1"/>
    <x v="1"/>
    <n v="1"/>
    <n v="1"/>
    <n v="1"/>
    <s v="N/A"/>
    <n v="1"/>
    <n v="0"/>
    <s v="NaN"/>
    <s v="NaN"/>
    <n v="0"/>
    <s v="NaN"/>
    <s v="NaN"/>
    <s v="NaN"/>
    <s v="NaN"/>
    <s v="NaN"/>
    <s v="Start-up"/>
    <s v="NaN"/>
    <s v="NaN"/>
    <n v="0"/>
    <s v="NaN"/>
    <d v="2025-03-16T23:47:34"/>
    <x v="0"/>
  </r>
  <r>
    <x v="360"/>
    <x v="0"/>
    <n v="445"/>
    <x v="801"/>
    <x v="423"/>
    <x v="189"/>
    <x v="185"/>
    <n v="60"/>
    <n v="49"/>
    <n v="0"/>
    <n v="109"/>
    <n v="108"/>
    <n v="1"/>
    <n v="0.128"/>
    <n v="0.26600000000000001"/>
    <n v="0"/>
    <n v="0.29499999999999998"/>
    <n v="0.749"/>
    <n v="0.32500000000000001"/>
    <n v="1"/>
    <n v="3.39"/>
    <s v="Start-up"/>
    <n v="0.84799999999999998"/>
    <n v="0.84199999999999997"/>
    <n v="0"/>
    <n v="0.85299999999999998"/>
    <d v="2025-03-16T23:47:39"/>
    <x v="0"/>
  </r>
  <r>
    <x v="360"/>
    <x v="1"/>
    <n v="74"/>
    <x v="802"/>
    <x v="423"/>
    <x v="1"/>
    <x v="1"/>
    <n v="1"/>
    <n v="1"/>
    <n v="1"/>
    <s v="N/A"/>
    <n v="3"/>
    <n v="-1"/>
    <s v="NaN"/>
    <s v="NaN"/>
    <n v="0"/>
    <n v="0.02"/>
    <s v="NaN"/>
    <s v="NaN"/>
    <s v="NaN"/>
    <s v="NaN"/>
    <s v="Start-up"/>
    <s v="NaN"/>
    <s v="NaN"/>
    <n v="0"/>
    <n v="0.75"/>
    <d v="2025-03-16T23:47:39"/>
    <x v="0"/>
  </r>
  <r>
    <x v="361"/>
    <x v="0"/>
    <n v="1094"/>
    <x v="803"/>
    <x v="424"/>
    <x v="373"/>
    <x v="137"/>
    <n v="277"/>
    <n v="121"/>
    <n v="23"/>
    <n v="375"/>
    <n v="290"/>
    <n v="85"/>
    <n v="0.372"/>
    <n v="0.188"/>
    <n v="3.4000000000000002E-2"/>
    <n v="0.42599999999999999"/>
    <n v="0.81"/>
    <n v="0.66400000000000003"/>
    <n v="0.93899999999999995"/>
    <n v="199.53100000000001"/>
    <s v="Scale-up"/>
    <n v="0.77700000000000002"/>
    <n v="0.88300000000000001"/>
    <n v="0.91300000000000003"/>
    <n v="0.872"/>
    <d v="2025-03-18T00:42:40"/>
    <x v="3"/>
  </r>
  <r>
    <x v="361"/>
    <x v="1"/>
    <n v="0"/>
    <x v="804"/>
    <x v="424"/>
    <x v="1"/>
    <x v="1"/>
    <n v="1"/>
    <n v="1"/>
    <n v="1"/>
    <s v="N/A"/>
    <n v="1"/>
    <n v="0"/>
    <s v="NaN"/>
    <s v="NaN"/>
    <s v="NaN"/>
    <s v="NaN"/>
    <s v="NaN"/>
    <s v="NaN"/>
    <s v="NaN"/>
    <s v="NaN"/>
    <s v="Scale-up"/>
    <s v="NaN"/>
    <s v="NaN"/>
    <s v="NaN"/>
    <s v="NaN"/>
    <d v="2025-03-18T00:42:40"/>
    <x v="3"/>
  </r>
  <r>
    <x v="362"/>
    <x v="0"/>
    <n v="1380"/>
    <x v="805"/>
    <x v="425"/>
    <x v="351"/>
    <x v="347"/>
    <n v="223"/>
    <n v="16"/>
    <n v="0"/>
    <n v="239"/>
    <n v="238"/>
    <n v="1"/>
    <n v="0.14899999999999999"/>
    <n v="8.0000000000000002E-3"/>
    <n v="0"/>
    <n v="0.188"/>
    <n v="1.1970000000000001"/>
    <n v="0.94899999999999995"/>
    <n v="1"/>
    <n v="5.319"/>
    <s v="Plan-up"/>
    <n v="0.55600000000000005"/>
    <n v="0.251"/>
    <n v="0"/>
    <n v="0.79900000000000004"/>
    <d v="2025-03-16T23:47:44"/>
    <x v="0"/>
  </r>
  <r>
    <x v="362"/>
    <x v="1"/>
    <n v="95"/>
    <x v="806"/>
    <x v="425"/>
    <x v="1"/>
    <x v="1"/>
    <n v="2"/>
    <n v="1"/>
    <n v="1"/>
    <s v="N/A"/>
    <n v="2"/>
    <n v="-1"/>
    <n v="2.9000000000000001E-2"/>
    <s v="NaN"/>
    <n v="0"/>
    <s v="NaN"/>
    <s v="NaN"/>
    <s v="NaN"/>
    <s v="NaN"/>
    <s v="NaN"/>
    <s v="Plan-up"/>
    <n v="1"/>
    <s v="NaN"/>
    <n v="0"/>
    <s v="NaN"/>
    <d v="2025-03-16T23:47:44"/>
    <x v="0"/>
  </r>
  <r>
    <x v="363"/>
    <x v="0"/>
    <n v="462"/>
    <x v="807"/>
    <x v="426"/>
    <x v="42"/>
    <x v="42"/>
    <n v="50"/>
    <n v="0"/>
    <n v="0"/>
    <n v="50"/>
    <n v="38"/>
    <n v="12"/>
    <n v="8.3000000000000004E-2"/>
    <n v="0"/>
    <n v="0"/>
    <n v="0.13100000000000001"/>
    <n v="1.5780000000000001"/>
    <n v="1"/>
    <n v="1"/>
    <n v="91.602999999999994"/>
    <s v="Catch-up"/>
    <n v="0.78200000000000003"/>
    <n v="0"/>
    <n v="0"/>
    <n v="0.878"/>
    <d v="2025-03-16T23:47:48"/>
    <x v="0"/>
  </r>
  <r>
    <x v="363"/>
    <x v="1"/>
    <n v="33"/>
    <x v="808"/>
    <x v="426"/>
    <x v="1"/>
    <x v="1"/>
    <n v="9"/>
    <n v="1"/>
    <n v="1"/>
    <s v="N/A"/>
    <n v="1"/>
    <n v="8"/>
    <n v="0.22600000000000001"/>
    <n v="0"/>
    <n v="0"/>
    <s v="NaN"/>
    <s v="NaN"/>
    <s v="NaN"/>
    <s v="NaN"/>
    <s v="NaN"/>
    <s v="Catch-up"/>
    <n v="0.51100000000000001"/>
    <n v="0"/>
    <n v="0"/>
    <s v="NaN"/>
    <d v="2025-03-16T23:47:48"/>
    <x v="0"/>
  </r>
  <r>
    <x v="364"/>
    <x v="0"/>
    <n v="749"/>
    <x v="809"/>
    <x v="427"/>
    <x v="374"/>
    <x v="370"/>
    <n v="158"/>
    <n v="113"/>
    <n v="0"/>
    <n v="271"/>
    <n v="263"/>
    <n v="8"/>
    <n v="0.33200000000000002"/>
    <n v="0.191"/>
    <n v="0"/>
    <n v="0.33400000000000002"/>
    <n v="0.63900000000000001"/>
    <n v="0.63500000000000001"/>
    <n v="1"/>
    <n v="23.952000000000002"/>
    <s v="Start-up"/>
    <n v="0.52"/>
    <n v="0.65400000000000003"/>
    <n v="0"/>
    <n v="0.69699999999999995"/>
    <d v="2025-03-16T23:47:53"/>
    <x v="0"/>
  </r>
  <r>
    <x v="364"/>
    <x v="1"/>
    <n v="33"/>
    <x v="810"/>
    <x v="427"/>
    <x v="1"/>
    <x v="1"/>
    <n v="1"/>
    <n v="6"/>
    <n v="1"/>
    <s v="N/A"/>
    <n v="25"/>
    <n v="-19"/>
    <s v="NaN"/>
    <n v="0.13300000000000001"/>
    <n v="0"/>
    <n v="1.0589999999999999"/>
    <s v="NaN"/>
    <s v="NaN"/>
    <s v="NaN"/>
    <s v="NaN"/>
    <s v="Start-up"/>
    <s v="NaN"/>
    <n v="0.91"/>
    <n v="0"/>
    <n v="0.95499999999999996"/>
    <d v="2025-03-16T23:47:53"/>
    <x v="0"/>
  </r>
  <r>
    <x v="365"/>
    <x v="0"/>
    <n v="633"/>
    <x v="811"/>
    <x v="428"/>
    <x v="375"/>
    <x v="371"/>
    <n v="122"/>
    <n v="295"/>
    <n v="0"/>
    <n v="417"/>
    <n v="408"/>
    <n v="9"/>
    <n v="0.33400000000000002"/>
    <n v="1.5660000000000001"/>
    <n v="0"/>
    <n v="0.96899999999999997"/>
    <n v="0.51"/>
    <n v="0.17599999999999999"/>
    <n v="1"/>
    <n v="9.2880000000000003"/>
    <s v="Start-up"/>
    <n v="0.80400000000000005"/>
    <n v="0.83499999999999996"/>
    <n v="0"/>
    <n v="0.63400000000000001"/>
    <d v="2025-03-16T23:47:58"/>
    <x v="0"/>
  </r>
  <r>
    <x v="365"/>
    <x v="1"/>
    <n v="4"/>
    <x v="812"/>
    <x v="428"/>
    <x v="1"/>
    <x v="1"/>
    <n v="1"/>
    <n v="1"/>
    <n v="1"/>
    <s v="N/A"/>
    <n v="9"/>
    <n v="-8"/>
    <s v="NaN"/>
    <s v="NaN"/>
    <n v="0"/>
    <n v="1.272"/>
    <s v="NaN"/>
    <s v="NaN"/>
    <s v="NaN"/>
    <s v="NaN"/>
    <s v="Start-up"/>
    <s v="NaN"/>
    <s v="NaN"/>
    <n v="0"/>
    <n v="0.86899999999999999"/>
    <d v="2025-03-16T23:47:58"/>
    <x v="0"/>
  </r>
  <r>
    <x v="366"/>
    <x v="0"/>
    <n v="264"/>
    <x v="813"/>
    <x v="429"/>
    <x v="376"/>
    <x v="372"/>
    <n v="236"/>
    <n v="253"/>
    <n v="0"/>
    <n v="489"/>
    <n v="439"/>
    <n v="50"/>
    <n v="1.2649999999999999"/>
    <n v="1.181"/>
    <n v="0"/>
    <n v="2.1709999999999998"/>
    <n v="0.88800000000000001"/>
    <n v="0.51700000000000002"/>
    <n v="1"/>
    <n v="23.030999999999999"/>
    <s v="Start-up"/>
    <n v="0.78900000000000003"/>
    <n v="0.82199999999999995"/>
    <n v="0"/>
    <n v="0.89500000000000002"/>
    <d v="2025-03-16T23:48:04"/>
    <x v="0"/>
  </r>
  <r>
    <x v="366"/>
    <x v="1"/>
    <n v="90"/>
    <x v="814"/>
    <x v="429"/>
    <x v="1"/>
    <x v="1"/>
    <n v="6"/>
    <n v="29"/>
    <n v="1"/>
    <s v="N/A"/>
    <n v="41"/>
    <n v="-7"/>
    <n v="0.04"/>
    <n v="0.307"/>
    <n v="0"/>
    <n v="0.377"/>
    <n v="1.0860000000000001"/>
    <n v="0.115"/>
    <n v="1"/>
    <n v="132.626"/>
    <s v="Catch-up"/>
    <n v="0.84199999999999997"/>
    <n v="0.95"/>
    <n v="0"/>
    <n v="0.86299999999999999"/>
    <d v="2025-03-16T23:48:05"/>
    <x v="0"/>
  </r>
  <r>
    <x v="367"/>
    <x v="0"/>
    <n v="358"/>
    <x v="13"/>
    <x v="8"/>
    <x v="9"/>
    <x v="9"/>
    <n v="235"/>
    <n v="62"/>
    <n v="0"/>
    <n v="297"/>
    <n v="261"/>
    <n v="36"/>
    <n v="1.0429999999999999"/>
    <n v="0.26900000000000002"/>
    <n v="0"/>
    <n v="1.2290000000000001"/>
    <n v="0.93700000000000006"/>
    <n v="0.79500000000000004"/>
    <n v="1"/>
    <n v="29.292000000000002"/>
    <s v="Start-up"/>
    <n v="0.89200000000000002"/>
    <n v="0.93500000000000005"/>
    <n v="0"/>
    <n v="0.73699999999999999"/>
    <d v="2025-03-16T23:48:10"/>
    <x v="0"/>
  </r>
  <r>
    <x v="367"/>
    <x v="1"/>
    <n v="1"/>
    <x v="14"/>
    <x v="8"/>
    <x v="1"/>
    <x v="1"/>
    <n v="1"/>
    <n v="1"/>
    <n v="1"/>
    <s v="N/A"/>
    <n v="9"/>
    <n v="-8"/>
    <s v="NaN"/>
    <s v="NaN"/>
    <n v="0"/>
    <n v="2.25"/>
    <s v="NaN"/>
    <s v="NaN"/>
    <s v="NaN"/>
    <s v="NaN"/>
    <s v="Start-up"/>
    <s v="NaN"/>
    <s v="NaN"/>
    <n v="0"/>
    <n v="0.67500000000000004"/>
    <d v="2025-03-16T23:48:10"/>
    <x v="0"/>
  </r>
  <r>
    <x v="368"/>
    <x v="0"/>
    <n v="4767"/>
    <x v="815"/>
    <x v="430"/>
    <x v="377"/>
    <x v="373"/>
    <n v="198"/>
    <n v="258"/>
    <n v="35"/>
    <n v="421"/>
    <n v="370"/>
    <n v="52"/>
    <n v="0.04"/>
    <n v="6.6000000000000003E-2"/>
    <n v="8.0000000000000002E-3"/>
    <n v="8.4000000000000005E-2"/>
    <n v="0.85699999999999998"/>
    <n v="0.377"/>
    <n v="0.92500000000000004"/>
    <n v="619.048"/>
    <s v="Scale-up"/>
    <n v="0.98299999999999998"/>
    <n v="0.95599999999999996"/>
    <n v="0.98799999999999999"/>
    <n v="0.96599999999999997"/>
    <d v="2025-02-25T14:41:37"/>
    <x v="1"/>
  </r>
  <r>
    <x v="368"/>
    <x v="0"/>
    <n v="3734"/>
    <x v="815"/>
    <x v="431"/>
    <x v="304"/>
    <x v="301"/>
    <n v="147"/>
    <n v="233"/>
    <n v="3"/>
    <n v="377"/>
    <n v="332"/>
    <n v="45"/>
    <n v="3.6999999999999998E-2"/>
    <n v="7.1999999999999995E-2"/>
    <n v="1E-3"/>
    <n v="9.2999999999999999E-2"/>
    <n v="0.86099999999999999"/>
    <n v="0.33900000000000002"/>
    <n v="0.99099999999999999"/>
    <n v="483.87099999999998"/>
    <s v="Scale-up"/>
    <n v="0.98199999999999998"/>
    <n v="0.96299999999999997"/>
    <n v="0.94799999999999995"/>
    <n v="0.94699999999999995"/>
    <d v="2025-03-17T21:59:35"/>
    <x v="2"/>
  </r>
  <r>
    <x v="368"/>
    <x v="1"/>
    <n v="85"/>
    <x v="816"/>
    <x v="431"/>
    <x v="1"/>
    <x v="1"/>
    <n v="2"/>
    <n v="1"/>
    <n v="1"/>
    <s v="N/A"/>
    <n v="8"/>
    <n v="-5"/>
    <n v="1.6E-2"/>
    <s v="NaN"/>
    <s v="NaN"/>
    <n v="7.3999999999999996E-2"/>
    <s v="NaN"/>
    <s v="NaN"/>
    <s v="NaN"/>
    <s v="NaN"/>
    <s v="Scale-up"/>
    <n v="1"/>
    <s v="NaN"/>
    <s v="NaN"/>
    <n v="0.81200000000000006"/>
    <d v="2025-03-17T21:59:35"/>
    <x v="2"/>
  </r>
  <r>
    <x v="369"/>
    <x v="0"/>
    <n v="6876"/>
    <x v="817"/>
    <x v="432"/>
    <x v="378"/>
    <x v="374"/>
    <n v="961"/>
    <n v="1107"/>
    <n v="333"/>
    <n v="1735"/>
    <n v="1341"/>
    <n v="394"/>
    <n v="0.43099999999999999"/>
    <n v="0.49099999999999999"/>
    <n v="0.05"/>
    <n v="0.60599999999999998"/>
    <n v="0.69499999999999995"/>
    <n v="0.46700000000000003"/>
    <n v="0.94599999999999995"/>
    <n v="650.16499999999996"/>
    <s v="Scale-up"/>
    <n v="0.97899999999999998"/>
    <n v="0.95899999999999996"/>
    <n v="0.65200000000000002"/>
    <n v="0.98599999999999999"/>
    <d v="2025-02-25T14:41:45"/>
    <x v="1"/>
  </r>
  <r>
    <x v="369"/>
    <x v="0"/>
    <n v="5805"/>
    <x v="817"/>
    <x v="433"/>
    <x v="378"/>
    <x v="374"/>
    <n v="961"/>
    <n v="1107"/>
    <n v="19"/>
    <n v="2049"/>
    <n v="1636"/>
    <n v="413"/>
    <n v="0.43099999999999999"/>
    <n v="0.49099999999999999"/>
    <n v="1.2999999999999999E-2"/>
    <n v="0.66300000000000003"/>
    <n v="0.72899999999999998"/>
    <n v="0.46700000000000003"/>
    <n v="0.98599999999999999"/>
    <n v="622.92600000000004"/>
    <s v="Scale-up"/>
    <n v="0.97899999999999998"/>
    <n v="0.95899999999999996"/>
    <n v="0.96799999999999997"/>
    <n v="0.94199999999999995"/>
    <d v="2025-03-17T21:59:29"/>
    <x v="2"/>
  </r>
  <r>
    <x v="369"/>
    <x v="1"/>
    <n v="0"/>
    <x v="818"/>
    <x v="433"/>
    <x v="1"/>
    <x v="1"/>
    <n v="1"/>
    <n v="1"/>
    <n v="1"/>
    <s v="N/A"/>
    <n v="1"/>
    <n v="0"/>
    <s v="NaN"/>
    <s v="NaN"/>
    <s v="NaN"/>
    <s v="NaN"/>
    <s v="NaN"/>
    <s v="NaN"/>
    <s v="NaN"/>
    <s v="NaN"/>
    <s v="Scale-up"/>
    <s v="NaN"/>
    <s v="NaN"/>
    <s v="NaN"/>
    <s v="NaN"/>
    <d v="2025-03-17T21:59:30"/>
    <x v="2"/>
  </r>
  <r>
    <x v="370"/>
    <x v="0"/>
    <n v="1506"/>
    <x v="819"/>
    <x v="434"/>
    <x v="379"/>
    <x v="375"/>
    <n v="535"/>
    <n v="202"/>
    <n v="0"/>
    <n v="737"/>
    <n v="275"/>
    <n v="462"/>
    <n v="0.52100000000000002"/>
    <n v="0.20300000000000001"/>
    <n v="0"/>
    <n v="0.17"/>
    <n v="0.23499999999999999"/>
    <n v="0.72"/>
    <n v="1"/>
    <n v="2717.6469999999999"/>
    <s v="Scale-up"/>
    <n v="0.96799999999999997"/>
    <n v="0.99099999999999999"/>
    <n v="0"/>
    <n v="0.89500000000000002"/>
    <d v="2025-03-16T23:48:15"/>
    <x v="0"/>
  </r>
  <r>
    <x v="370"/>
    <x v="1"/>
    <n v="0"/>
    <x v="820"/>
    <x v="434"/>
    <x v="1"/>
    <x v="1"/>
    <n v="1"/>
    <n v="1"/>
    <n v="1"/>
    <s v="N/A"/>
    <n v="1"/>
    <n v="0"/>
    <s v="NaN"/>
    <s v="NaN"/>
    <n v="0"/>
    <s v="NaN"/>
    <s v="NaN"/>
    <s v="NaN"/>
    <s v="NaN"/>
    <s v="NaN"/>
    <s v="Scale-up"/>
    <s v="NaN"/>
    <s v="NaN"/>
    <n v="0"/>
    <s v="NaN"/>
    <d v="2025-03-16T23:48:15"/>
    <x v="0"/>
  </r>
  <r>
    <x v="371"/>
    <x v="0"/>
    <n v="4816"/>
    <x v="821"/>
    <x v="435"/>
    <x v="316"/>
    <x v="313"/>
    <n v="1629"/>
    <n v="947"/>
    <n v="297"/>
    <n v="2279"/>
    <n v="1970"/>
    <n v="309"/>
    <n v="0.40200000000000002"/>
    <n v="0.30299999999999999"/>
    <n v="8.8999999999999996E-2"/>
    <n v="0.54300000000000004"/>
    <n v="0.88100000000000001"/>
    <n v="0.56999999999999995"/>
    <n v="0.874"/>
    <n v="569.06100000000004"/>
    <s v="Scale-up"/>
    <n v="0.97899999999999998"/>
    <n v="0.82699999999999996"/>
    <n v="0.86299999999999999"/>
    <n v="0.95199999999999996"/>
    <d v="2025-02-25T14:42:08"/>
    <x v="1"/>
  </r>
  <r>
    <x v="371"/>
    <x v="0"/>
    <n v="3777"/>
    <x v="822"/>
    <x v="436"/>
    <x v="380"/>
    <x v="376"/>
    <n v="1193"/>
    <n v="844"/>
    <n v="15"/>
    <n v="2022"/>
    <n v="1784"/>
    <n v="238"/>
    <n v="0.438"/>
    <n v="0.38600000000000001"/>
    <n v="5.0000000000000001E-3"/>
    <n v="0.76"/>
    <n v="0.92800000000000005"/>
    <n v="0.53200000000000003"/>
    <n v="0.99399999999999999"/>
    <n v="313.15800000000002"/>
    <s v="Scale-up"/>
    <n v="0.95899999999999996"/>
    <n v="0.82599999999999996"/>
    <n v="0.89800000000000002"/>
    <n v="0.92700000000000005"/>
    <d v="2025-03-17T21:59:23"/>
    <x v="2"/>
  </r>
  <r>
    <x v="371"/>
    <x v="1"/>
    <n v="97"/>
    <x v="823"/>
    <x v="436"/>
    <x v="1"/>
    <x v="1"/>
    <n v="47"/>
    <n v="12"/>
    <n v="1"/>
    <s v="N/A"/>
    <n v="65"/>
    <n v="-8"/>
    <n v="0.45100000000000001"/>
    <n v="0.13200000000000001"/>
    <s v="NaN"/>
    <n v="0.61199999999999999"/>
    <s v="NaN"/>
    <s v="NaN"/>
    <s v="NaN"/>
    <s v="NaN"/>
    <s v="Scale-up"/>
    <n v="0.97399999999999998"/>
    <n v="0.97399999999999998"/>
    <s v="NaN"/>
    <n v="0.93"/>
    <d v="2025-03-17T21:59:23"/>
    <x v="2"/>
  </r>
  <r>
    <x v="372"/>
    <x v="0"/>
    <n v="1098"/>
    <x v="824"/>
    <x v="437"/>
    <x v="99"/>
    <x v="98"/>
    <n v="33"/>
    <n v="12"/>
    <n v="0"/>
    <n v="45"/>
    <n v="41"/>
    <n v="4"/>
    <n v="2.9000000000000001E-2"/>
    <n v="2.3E-2"/>
    <n v="0"/>
    <n v="0.04"/>
    <n v="0.76900000000000002"/>
    <n v="0.55800000000000005"/>
    <n v="1"/>
    <n v="100"/>
    <s v="Scale-up"/>
    <n v="0.96499999999999997"/>
    <n v="0.84199999999999997"/>
    <n v="0"/>
    <n v="0.88700000000000001"/>
    <d v="2025-02-25T14:41:52"/>
    <x v="1"/>
  </r>
  <r>
    <x v="373"/>
    <x v="0"/>
    <n v="2319"/>
    <x v="825"/>
    <x v="438"/>
    <x v="381"/>
    <x v="377"/>
    <n v="208"/>
    <n v="23"/>
    <n v="4"/>
    <n v="227"/>
    <n v="210"/>
    <n v="17"/>
    <n v="9.2999999999999999E-2"/>
    <n v="1.0999999999999999E-2"/>
    <n v="6.0000000000000001E-3"/>
    <n v="9.7000000000000003E-2"/>
    <n v="0.99"/>
    <n v="0.89400000000000002"/>
    <n v="0.94199999999999995"/>
    <n v="175.25800000000001"/>
    <s v="Scale-up"/>
    <n v="0.98499999999999999"/>
    <n v="0.91200000000000003"/>
    <n v="0.86499999999999999"/>
    <n v="0.97499999999999998"/>
    <d v="2025-02-25T14:42:00"/>
    <x v="1"/>
  </r>
  <r>
    <x v="373"/>
    <x v="0"/>
    <n v="1323"/>
    <x v="826"/>
    <x v="439"/>
    <x v="382"/>
    <x v="378"/>
    <n v="150"/>
    <n v="19"/>
    <n v="0"/>
    <n v="169"/>
    <n v="160"/>
    <n v="9"/>
    <n v="0.106"/>
    <n v="1.2E-2"/>
    <n v="0"/>
    <n v="0.113"/>
    <n v="0.95799999999999996"/>
    <n v="0.89800000000000002"/>
    <n v="1"/>
    <n v="79.646000000000001"/>
    <s v="Scale-up"/>
    <n v="0.98899999999999999"/>
    <n v="0.88700000000000001"/>
    <n v="0"/>
    <n v="0.98699999999999999"/>
    <d v="2025-03-17T21:59:16"/>
    <x v="2"/>
  </r>
  <r>
    <x v="373"/>
    <x v="1"/>
    <n v="97"/>
    <x v="827"/>
    <x v="439"/>
    <x v="1"/>
    <x v="1"/>
    <n v="24"/>
    <n v="2"/>
    <n v="1"/>
    <s v="N/A"/>
    <n v="26"/>
    <n v="1"/>
    <n v="0.27100000000000002"/>
    <n v="3.4000000000000002E-2"/>
    <n v="0"/>
    <n v="0.26"/>
    <n v="0.85199999999999998"/>
    <n v="0.88900000000000001"/>
    <n v="1"/>
    <n v="34.615000000000002"/>
    <s v="Scale-up"/>
    <n v="0.96899999999999997"/>
    <n v="1"/>
    <n v="0"/>
    <n v="0.91300000000000003"/>
    <d v="2025-03-17T21:59:17"/>
    <x v="2"/>
  </r>
  <r>
    <x v="374"/>
    <x v="0"/>
    <n v="725"/>
    <x v="828"/>
    <x v="440"/>
    <x v="383"/>
    <x v="379"/>
    <n v="322"/>
    <n v="350"/>
    <n v="0"/>
    <n v="672"/>
    <n v="632"/>
    <n v="40"/>
    <n v="0.73799999999999999"/>
    <n v="0.85599999999999998"/>
    <n v="0"/>
    <n v="1.754"/>
    <n v="1.1000000000000001"/>
    <n v="0.46300000000000002"/>
    <n v="1"/>
    <n v="22.805"/>
    <s v="Plan-up"/>
    <n v="0.96499999999999997"/>
    <n v="0.9"/>
    <n v="0"/>
    <n v="0.93899999999999995"/>
    <d v="2025-03-16T23:48:20"/>
    <x v="0"/>
  </r>
  <r>
    <x v="374"/>
    <x v="1"/>
    <n v="27"/>
    <x v="829"/>
    <x v="440"/>
    <x v="1"/>
    <x v="1"/>
    <n v="1"/>
    <n v="2"/>
    <n v="1"/>
    <s v="N/A"/>
    <n v="2"/>
    <n v="0"/>
    <s v="NaN"/>
    <n v="1"/>
    <n v="0"/>
    <s v="NaN"/>
    <s v="NaN"/>
    <s v="NaN"/>
    <s v="NaN"/>
    <s v="NaN"/>
    <s v="Plan-up"/>
    <s v="NaN"/>
    <n v="1"/>
    <n v="0"/>
    <s v="NaN"/>
    <d v="2025-03-16T23:48:20"/>
    <x v="0"/>
  </r>
  <r>
    <x v="375"/>
    <x v="0"/>
    <n v="6828"/>
    <x v="830"/>
    <x v="441"/>
    <x v="296"/>
    <x v="293"/>
    <n v="72"/>
    <n v="123"/>
    <n v="56"/>
    <n v="139"/>
    <n v="120"/>
    <n v="19"/>
    <n v="1.2E-2"/>
    <n v="1.9E-2"/>
    <n v="1.2999999999999999E-2"/>
    <n v="2.8000000000000001E-2"/>
    <n v="1.556"/>
    <n v="0.38700000000000001"/>
    <n v="0.58099999999999996"/>
    <n v="678.57100000000003"/>
    <s v="Catch-up"/>
    <n v="0.98299999999999998"/>
    <n v="0.97"/>
    <n v="0.89700000000000002"/>
    <n v="0.89900000000000002"/>
    <d v="2025-03-18T00:42:32"/>
    <x v="3"/>
  </r>
  <r>
    <x v="375"/>
    <x v="1"/>
    <n v="75"/>
    <x v="831"/>
    <x v="441"/>
    <x v="1"/>
    <x v="1"/>
    <n v="2"/>
    <n v="2"/>
    <n v="1"/>
    <s v="N/A"/>
    <n v="1"/>
    <n v="2"/>
    <n v="1.4E-2"/>
    <n v="1.6E-2"/>
    <s v="NaN"/>
    <s v="NaN"/>
    <s v="NaN"/>
    <s v="NaN"/>
    <s v="NaN"/>
    <s v="NaN"/>
    <s v="Catch-up"/>
    <n v="1"/>
    <n v="1"/>
    <s v="NaN"/>
    <s v="NaN"/>
    <d v="2025-03-18T00:42:32"/>
    <x v="3"/>
  </r>
  <r>
    <x v="376"/>
    <x v="0"/>
    <n v="2982"/>
    <x v="832"/>
    <x v="442"/>
    <x v="297"/>
    <x v="294"/>
    <n v="69"/>
    <n v="23"/>
    <n v="0"/>
    <n v="92"/>
    <n v="85"/>
    <n v="7"/>
    <n v="7.5999999999999998E-2"/>
    <n v="1.6E-2"/>
    <n v="0"/>
    <n v="5.6000000000000001E-2"/>
    <n v="0.60899999999999999"/>
    <n v="0.82599999999999996"/>
    <n v="1"/>
    <n v="125"/>
    <s v="Scale-up"/>
    <n v="0.73699999999999999"/>
    <n v="0.88600000000000001"/>
    <n v="0"/>
    <n v="0.44400000000000001"/>
    <d v="2025-03-17T21:59:10"/>
    <x v="2"/>
  </r>
  <r>
    <x v="376"/>
    <x v="1"/>
    <n v="0"/>
    <x v="833"/>
    <x v="442"/>
    <x v="1"/>
    <x v="1"/>
    <n v="1"/>
    <n v="1"/>
    <n v="1"/>
    <s v="N/A"/>
    <n v="1"/>
    <n v="0"/>
    <s v="NaN"/>
    <s v="NaN"/>
    <n v="0"/>
    <s v="NaN"/>
    <s v="NaN"/>
    <s v="NaN"/>
    <s v="NaN"/>
    <s v="NaN"/>
    <s v="Scale-up"/>
    <s v="NaN"/>
    <s v="NaN"/>
    <n v="0"/>
    <s v="NaN"/>
    <d v="2025-03-17T21:59:10"/>
    <x v="2"/>
  </r>
  <r>
    <x v="377"/>
    <x v="0"/>
    <n v="4816"/>
    <x v="834"/>
    <x v="443"/>
    <x v="384"/>
    <x v="380"/>
    <n v="209"/>
    <n v="151"/>
    <n v="31"/>
    <n v="329"/>
    <n v="304"/>
    <n v="25"/>
    <n v="3.9E-2"/>
    <n v="0.03"/>
    <n v="7.0000000000000001E-3"/>
    <n v="0.06"/>
    <n v="0.96799999999999997"/>
    <n v="0.56499999999999995"/>
    <n v="0.89900000000000002"/>
    <n v="416.66699999999997"/>
    <s v="Scale-up"/>
    <n v="0.98299999999999998"/>
    <n v="0.96299999999999997"/>
    <n v="0.91400000000000003"/>
    <n v="0.97399999999999998"/>
    <d v="2025-03-18T00:42:24"/>
    <x v="3"/>
  </r>
  <r>
    <x v="377"/>
    <x v="1"/>
    <n v="59"/>
    <x v="835"/>
    <x v="443"/>
    <x v="1"/>
    <x v="1"/>
    <n v="4"/>
    <n v="1"/>
    <n v="1"/>
    <s v="N/A"/>
    <n v="1"/>
    <n v="2"/>
    <n v="0.05"/>
    <s v="NaN"/>
    <s v="NaN"/>
    <s v="NaN"/>
    <s v="NaN"/>
    <s v="NaN"/>
    <s v="NaN"/>
    <s v="NaN"/>
    <s v="Scale-up"/>
    <n v="0.996"/>
    <s v="NaN"/>
    <s v="NaN"/>
    <s v="NaN"/>
    <d v="2025-03-18T00:42:24"/>
    <x v="3"/>
  </r>
  <r>
    <x v="378"/>
    <x v="0"/>
    <n v="1950"/>
    <x v="836"/>
    <x v="444"/>
    <x v="385"/>
    <x v="381"/>
    <n v="193"/>
    <n v="257"/>
    <n v="0"/>
    <n v="450"/>
    <n v="211"/>
    <n v="239"/>
    <n v="0.14499999999999999"/>
    <n v="0.38700000000000001"/>
    <n v="0"/>
    <n v="0.105"/>
    <n v="0.19700000000000001"/>
    <n v="0.27300000000000002"/>
    <n v="1"/>
    <n v="2276.19"/>
    <s v="Scale-up"/>
    <n v="0.84099999999999997"/>
    <n v="0.77500000000000002"/>
    <n v="0"/>
    <n v="0.76700000000000002"/>
    <d v="2025-03-16T23:48:25"/>
    <x v="0"/>
  </r>
  <r>
    <x v="378"/>
    <x v="1"/>
    <n v="0"/>
    <x v="837"/>
    <x v="444"/>
    <x v="1"/>
    <x v="1"/>
    <n v="1"/>
    <n v="1"/>
    <n v="1"/>
    <s v="N/A"/>
    <n v="1"/>
    <n v="0"/>
    <s v="NaN"/>
    <s v="NaN"/>
    <n v="0"/>
    <s v="NaN"/>
    <s v="NaN"/>
    <s v="NaN"/>
    <s v="NaN"/>
    <s v="NaN"/>
    <s v="Scale-up"/>
    <s v="NaN"/>
    <s v="NaN"/>
    <n v="0"/>
    <s v="NaN"/>
    <d v="2025-03-16T23:48:25"/>
    <x v="0"/>
  </r>
  <r>
    <x v="379"/>
    <x v="1"/>
    <n v="94"/>
    <x v="838"/>
    <x v="445"/>
    <x v="1"/>
    <x v="1"/>
    <n v="9"/>
    <n v="4"/>
    <n v="4"/>
    <s v="N/A"/>
    <n v="20"/>
    <n v="-10"/>
    <n v="0.42199999999999999"/>
    <n v="3.6999999999999998E-2"/>
    <n v="3.2000000000000001E-2"/>
    <n v="0.36499999999999999"/>
    <n v="0.85499999999999998"/>
    <n v="0.91900000000000004"/>
    <n v="0.93"/>
    <n v="68.492999999999995"/>
    <s v="Scale-up"/>
    <n v="0.746"/>
    <n v="0.92500000000000004"/>
    <n v="0.95899999999999996"/>
    <n v="0.85399999999999998"/>
    <d v="2025-02-25T14:42:20"/>
    <x v="1"/>
  </r>
  <r>
    <x v="379"/>
    <x v="0"/>
    <n v="5004"/>
    <x v="839"/>
    <x v="445"/>
    <x v="386"/>
    <x v="382"/>
    <n v="6185"/>
    <n v="9249"/>
    <n v="4058"/>
    <n v="11376"/>
    <n v="11351"/>
    <n v="25"/>
    <n v="1.4610000000000001"/>
    <n v="2.7879999999999998"/>
    <n v="1.091"/>
    <n v="2.794"/>
    <n v="0.88500000000000001"/>
    <n v="0.34399999999999997"/>
    <n v="0.74299999999999999"/>
    <n v="8.9480000000000004"/>
    <s v="Start-up"/>
    <n v="0.95099999999999996"/>
    <n v="0.97099999999999997"/>
    <n v="0.99299999999999999"/>
    <n v="0.99299999999999999"/>
    <d v="2025-02-25T14:42:19"/>
    <x v="1"/>
  </r>
  <r>
    <x v="379"/>
    <x v="0"/>
    <n v="4000"/>
    <x v="840"/>
    <x v="446"/>
    <x v="387"/>
    <x v="383"/>
    <n v="3810"/>
    <n v="8929"/>
    <n v="608"/>
    <n v="12131"/>
    <n v="11719"/>
    <n v="412"/>
    <n v="1.1619999999999999"/>
    <n v="2.9510000000000001"/>
    <n v="0.19900000000000001"/>
    <n v="3.8420000000000001"/>
    <n v="0.98199999999999998"/>
    <n v="0.28299999999999997"/>
    <n v="0.95199999999999996"/>
    <n v="107.236"/>
    <s v="Scale-up"/>
    <n v="0.95399999999999996"/>
    <n v="0.97899999999999998"/>
    <n v="0.92300000000000004"/>
    <n v="0.99"/>
    <d v="2025-03-17T21:59:04"/>
    <x v="2"/>
  </r>
  <r>
    <x v="379"/>
    <x v="1"/>
    <n v="99"/>
    <x v="841"/>
    <x v="446"/>
    <x v="1"/>
    <x v="1"/>
    <n v="92"/>
    <n v="189"/>
    <n v="25"/>
    <s v="N/A"/>
    <n v="267"/>
    <n v="-12"/>
    <n v="0.94799999999999995"/>
    <n v="2.1019999999999999"/>
    <n v="0.25600000000000001"/>
    <n v="3.3759999999999999"/>
    <n v="1.208"/>
    <n v="0.311"/>
    <n v="0.91600000000000004"/>
    <n v="122.038"/>
    <s v="Catch-up"/>
    <n v="0.94199999999999995"/>
    <n v="0.98899999999999999"/>
    <n v="0.90600000000000003"/>
    <n v="0.95"/>
    <d v="2025-03-17T21:59:05"/>
    <x v="2"/>
  </r>
  <r>
    <x v="380"/>
    <x v="0"/>
    <n v="4675"/>
    <x v="842"/>
    <x v="447"/>
    <x v="55"/>
    <x v="55"/>
    <n v="316"/>
    <n v="1132"/>
    <n v="344"/>
    <n v="1104"/>
    <n v="1096"/>
    <n v="8"/>
    <n v="0.104"/>
    <n v="0.42399999999999999"/>
    <n v="0.123"/>
    <n v="0.41799999999999998"/>
    <n v="1.032"/>
    <n v="0.19700000000000001"/>
    <n v="0.76700000000000002"/>
    <n v="19.138999999999999"/>
    <s v="Plan-up"/>
    <n v="0.84499999999999997"/>
    <n v="0.92400000000000004"/>
    <n v="0.95199999999999996"/>
    <n v="0.92100000000000004"/>
    <d v="2025-02-25T14:43:12"/>
    <x v="1"/>
  </r>
  <r>
    <x v="380"/>
    <x v="0"/>
    <n v="3753"/>
    <x v="843"/>
    <x v="448"/>
    <x v="388"/>
    <x v="384"/>
    <n v="312"/>
    <n v="1130"/>
    <n v="37"/>
    <n v="1405"/>
    <n v="1401"/>
    <n v="4"/>
    <n v="0.114"/>
    <n v="0.436"/>
    <n v="1.4E-2"/>
    <n v="0.51"/>
    <n v="0.95099999999999996"/>
    <n v="0.20699999999999999"/>
    <n v="0.97499999999999998"/>
    <n v="7.843"/>
    <s v="Start-up"/>
    <n v="0.876"/>
    <n v="0.93600000000000005"/>
    <n v="0.96099999999999997"/>
    <n v="0.93600000000000005"/>
    <d v="2025-03-17T21:58:55"/>
    <x v="2"/>
  </r>
  <r>
    <x v="380"/>
    <x v="1"/>
    <n v="87"/>
    <x v="844"/>
    <x v="448"/>
    <x v="1"/>
    <x v="1"/>
    <n v="1"/>
    <n v="1"/>
    <n v="1"/>
    <s v="N/A"/>
    <n v="3"/>
    <n v="-1"/>
    <s v="NaN"/>
    <s v="NaN"/>
    <s v="NaN"/>
    <n v="2.3E-2"/>
    <s v="NaN"/>
    <s v="NaN"/>
    <s v="NaN"/>
    <s v="NaN"/>
    <s v="Start-up"/>
    <s v="NaN"/>
    <s v="NaN"/>
    <s v="NaN"/>
    <n v="0.99399999999999999"/>
    <d v="2025-03-17T21:58:55"/>
    <x v="2"/>
  </r>
  <r>
    <x v="381"/>
    <x v="1"/>
    <n v="99"/>
    <x v="845"/>
    <x v="449"/>
    <x v="1"/>
    <x v="1"/>
    <n v="50"/>
    <n v="56"/>
    <n v="89"/>
    <s v="N/A"/>
    <n v="110"/>
    <n v="-94"/>
    <n v="0.46700000000000003"/>
    <n v="0.66700000000000004"/>
    <n v="1.2290000000000001"/>
    <n v="1.385"/>
    <n v="-14.579000000000001"/>
    <n v="0.41199999999999998"/>
    <n v="-8.4000000000000005E-2"/>
    <n v="475.81200000000001"/>
    <s v="Scale-up"/>
    <n v="0.89500000000000002"/>
    <n v="0.96899999999999997"/>
    <n v="0.61399999999999999"/>
    <n v="0.94299999999999995"/>
    <d v="2025-02-25T14:42:30"/>
    <x v="1"/>
  </r>
  <r>
    <x v="381"/>
    <x v="0"/>
    <n v="5028"/>
    <x v="846"/>
    <x v="449"/>
    <x v="389"/>
    <x v="385"/>
    <n v="2595"/>
    <n v="2820"/>
    <n v="1382"/>
    <n v="4033"/>
    <n v="3374"/>
    <n v="659"/>
    <n v="0.90700000000000003"/>
    <n v="0.90800000000000003"/>
    <n v="0.44900000000000001"/>
    <n v="1.208"/>
    <n v="0.88400000000000001"/>
    <n v="0.5"/>
    <n v="0.753"/>
    <n v="545.53"/>
    <s v="Scale-up"/>
    <n v="0.97399999999999998"/>
    <n v="0.99"/>
    <n v="0.98099999999999998"/>
    <n v="0.98499999999999999"/>
    <d v="2025-02-25T14:42:29"/>
    <x v="1"/>
  </r>
  <r>
    <x v="381"/>
    <x v="0"/>
    <n v="3990"/>
    <x v="847"/>
    <x v="450"/>
    <x v="390"/>
    <x v="386"/>
    <n v="1691"/>
    <n v="1911"/>
    <n v="98"/>
    <n v="3504"/>
    <n v="2693"/>
    <n v="811"/>
    <n v="0.83499999999999996"/>
    <n v="0.86799999999999999"/>
    <n v="5.2999999999999999E-2"/>
    <n v="1.4039999999999999"/>
    <n v="0.85099999999999998"/>
    <n v="0.49"/>
    <n v="0.96899999999999997"/>
    <n v="577.63499999999999"/>
    <s v="Scale-up"/>
    <n v="0.91700000000000004"/>
    <n v="0.97199999999999998"/>
    <n v="0.86499999999999999"/>
    <n v="0.97899999999999998"/>
    <d v="2025-03-17T21:58:47"/>
    <x v="2"/>
  </r>
  <r>
    <x v="381"/>
    <x v="1"/>
    <n v="99"/>
    <x v="848"/>
    <x v="450"/>
    <x v="1"/>
    <x v="1"/>
    <n v="91"/>
    <n v="104"/>
    <n v="7"/>
    <s v="N/A"/>
    <n v="115"/>
    <n v="74"/>
    <n v="0.93700000000000006"/>
    <n v="0.99099999999999999"/>
    <n v="0.13"/>
    <n v="1.528"/>
    <n v="0.85"/>
    <n v="0.48599999999999999"/>
    <n v="0.93300000000000005"/>
    <n v="530.75900000000001"/>
    <s v="Scale-up"/>
    <n v="0.98699999999999999"/>
    <n v="0.98899999999999999"/>
    <n v="0.90200000000000002"/>
    <n v="0.93700000000000006"/>
    <d v="2025-03-17T21:58:49"/>
    <x v="2"/>
  </r>
  <r>
    <x v="382"/>
    <x v="0"/>
    <n v="3548"/>
    <x v="849"/>
    <x v="451"/>
    <x v="391"/>
    <x v="387"/>
    <n v="206"/>
    <n v="273"/>
    <n v="119"/>
    <n v="360"/>
    <n v="297"/>
    <n v="63"/>
    <n v="7.1999999999999995E-2"/>
    <n v="0.10100000000000001"/>
    <n v="3.5000000000000003E-2"/>
    <n v="0.115"/>
    <n v="0.83299999999999996"/>
    <n v="0.41599999999999998"/>
    <n v="0.79800000000000004"/>
    <n v="547.82600000000002"/>
    <s v="Scale-up"/>
    <n v="0.96699999999999997"/>
    <n v="0.97199999999999998"/>
    <n v="0.98799999999999999"/>
    <n v="0.95899999999999996"/>
    <d v="2025-02-25T14:42:38"/>
    <x v="1"/>
  </r>
  <r>
    <x v="382"/>
    <x v="0"/>
    <n v="2532"/>
    <x v="850"/>
    <x v="452"/>
    <x v="392"/>
    <x v="388"/>
    <n v="178"/>
    <n v="249"/>
    <n v="20"/>
    <n v="407"/>
    <n v="329"/>
    <n v="78"/>
    <n v="0.08"/>
    <n v="0.112"/>
    <n v="8.9999999999999993E-3"/>
    <n v="0.151"/>
    <n v="0.82499999999999996"/>
    <n v="0.41699999999999998"/>
    <n v="0.95299999999999996"/>
    <n v="516.55600000000004"/>
    <s v="Scale-up"/>
    <n v="0.97899999999999998"/>
    <n v="0.99299999999999999"/>
    <n v="0.94099999999999995"/>
    <n v="0.98399999999999999"/>
    <d v="2025-03-17T21:58:41"/>
    <x v="2"/>
  </r>
  <r>
    <x v="382"/>
    <x v="1"/>
    <n v="95"/>
    <x v="851"/>
    <x v="452"/>
    <x v="1"/>
    <x v="1"/>
    <n v="3"/>
    <n v="4"/>
    <n v="2"/>
    <s v="N/A"/>
    <n v="5"/>
    <n v="-1"/>
    <n v="0.04"/>
    <n v="4.3999999999999997E-2"/>
    <s v="NaN"/>
    <n v="4.3999999999999997E-2"/>
    <s v="NaN"/>
    <s v="NaN"/>
    <s v="NaN"/>
    <s v="NaN"/>
    <s v="Scale-up"/>
    <n v="0.98299999999999998"/>
    <n v="0.93799999999999994"/>
    <s v="NaN"/>
    <n v="0.88300000000000001"/>
    <d v="2025-03-17T21:58:41"/>
    <x v="2"/>
  </r>
  <r>
    <x v="383"/>
    <x v="0"/>
    <n v="3339"/>
    <x v="852"/>
    <x v="453"/>
    <x v="393"/>
    <x v="389"/>
    <n v="476"/>
    <n v="214"/>
    <n v="59"/>
    <n v="631"/>
    <n v="563"/>
    <n v="68"/>
    <n v="0.29899999999999999"/>
    <n v="8.6999999999999994E-2"/>
    <n v="2.1999999999999999E-2"/>
    <n v="0.308"/>
    <n v="0.84599999999999997"/>
    <n v="0.77500000000000002"/>
    <n v="0.94299999999999995"/>
    <n v="220.779"/>
    <s v="Scale-up"/>
    <n v="0.93799999999999994"/>
    <n v="0.98"/>
    <n v="0.98199999999999998"/>
    <n v="0.91800000000000004"/>
    <d v="2025-02-25T14:42:46"/>
    <x v="1"/>
  </r>
  <r>
    <x v="383"/>
    <x v="0"/>
    <n v="2423"/>
    <x v="853"/>
    <x v="454"/>
    <x v="394"/>
    <x v="390"/>
    <n v="489"/>
    <n v="207"/>
    <n v="20"/>
    <n v="676"/>
    <n v="540"/>
    <n v="136"/>
    <n v="0.32100000000000001"/>
    <n v="9.1999999999999998E-2"/>
    <n v="1.0999999999999999E-2"/>
    <n v="0.29699999999999999"/>
    <n v="0.73899999999999999"/>
    <n v="0.77700000000000002"/>
    <n v="0.97299999999999998"/>
    <n v="457.91199999999998"/>
    <s v="Scale-up"/>
    <n v="0.94199999999999995"/>
    <n v="0.98299999999999998"/>
    <n v="0.77100000000000002"/>
    <n v="0.91400000000000003"/>
    <d v="2025-03-17T21:58:35"/>
    <x v="2"/>
  </r>
  <r>
    <x v="383"/>
    <x v="1"/>
    <n v="99"/>
    <x v="854"/>
    <x v="454"/>
    <x v="1"/>
    <x v="1"/>
    <n v="9"/>
    <n v="21"/>
    <n v="1"/>
    <s v="N/A"/>
    <n v="83"/>
    <n v="-54"/>
    <n v="7.3999999999999996E-2"/>
    <n v="0.22500000000000001"/>
    <s v="NaN"/>
    <n v="0.68400000000000005"/>
    <s v="NaN"/>
    <s v="NaN"/>
    <s v="NaN"/>
    <s v="NaN"/>
    <s v="Scale-up"/>
    <n v="0.95"/>
    <n v="0.86399999999999999"/>
    <s v="NaN"/>
    <n v="0.8"/>
    <d v="2025-03-17T21:58:35"/>
    <x v="2"/>
  </r>
  <r>
    <x v="384"/>
    <x v="0"/>
    <n v="2703"/>
    <x v="855"/>
    <x v="455"/>
    <x v="395"/>
    <x v="391"/>
    <n v="1640"/>
    <n v="322"/>
    <n v="252"/>
    <n v="1710"/>
    <n v="1533"/>
    <n v="177"/>
    <n v="1.0429999999999999"/>
    <n v="0.29199999999999998"/>
    <n v="0.111"/>
    <n v="1.0649999999999999"/>
    <n v="0.87"/>
    <n v="0.78100000000000003"/>
    <n v="0.91700000000000004"/>
    <n v="166.197"/>
    <s v="Scale-up"/>
    <n v="0.93600000000000005"/>
    <n v="0.91700000000000004"/>
    <n v="0.84399999999999997"/>
    <n v="0.91400000000000003"/>
    <d v="2025-02-25T14:42:54"/>
    <x v="1"/>
  </r>
  <r>
    <x v="384"/>
    <x v="0"/>
    <n v="1870"/>
    <x v="856"/>
    <x v="456"/>
    <x v="396"/>
    <x v="392"/>
    <n v="1587"/>
    <n v="319"/>
    <n v="40"/>
    <n v="1866"/>
    <n v="1648"/>
    <n v="218"/>
    <n v="1.1220000000000001"/>
    <n v="0.30599999999999999"/>
    <n v="3.3000000000000002E-2"/>
    <n v="1.306"/>
    <n v="0.93600000000000005"/>
    <n v="0.78600000000000003"/>
    <n v="0.97699999999999998"/>
    <n v="166.922"/>
    <s v="Scale-up"/>
    <n v="0.95399999999999996"/>
    <n v="0.93300000000000005"/>
    <n v="0.78100000000000003"/>
    <n v="0.93500000000000005"/>
    <d v="2025-03-17T21:58:29"/>
    <x v="2"/>
  </r>
  <r>
    <x v="384"/>
    <x v="1"/>
    <n v="99"/>
    <x v="857"/>
    <x v="456"/>
    <x v="1"/>
    <x v="1"/>
    <n v="4"/>
    <n v="1"/>
    <n v="1"/>
    <s v="N/A"/>
    <n v="7"/>
    <n v="-1"/>
    <n v="9.0999999999999998E-2"/>
    <s v="NaN"/>
    <s v="NaN"/>
    <n v="6.4000000000000001E-2"/>
    <s v="NaN"/>
    <s v="NaN"/>
    <s v="NaN"/>
    <s v="NaN"/>
    <s v="Scale-up"/>
    <n v="0.89100000000000001"/>
    <s v="NaN"/>
    <s v="NaN"/>
    <n v="0.89600000000000002"/>
    <d v="2025-03-17T21:58:29"/>
    <x v="2"/>
  </r>
  <r>
    <x v="385"/>
    <x v="1"/>
    <n v="99"/>
    <x v="858"/>
    <x v="457"/>
    <x v="1"/>
    <x v="1"/>
    <n v="71"/>
    <n v="22"/>
    <n v="6"/>
    <s v="N/A"/>
    <n v="84"/>
    <n v="4"/>
    <n v="0.74299999999999999"/>
    <n v="0.22"/>
    <n v="6.0999999999999999E-2"/>
    <n v="0.86899999999999999"/>
    <n v="0.96299999999999997"/>
    <n v="0.77200000000000002"/>
    <n v="0.93700000000000006"/>
    <n v="311.85300000000001"/>
    <s v="Scale-up"/>
    <n v="0.98299999999999998"/>
    <n v="0.97199999999999998"/>
    <n v="0.91400000000000003"/>
    <n v="0.96799999999999997"/>
    <d v="2025-02-25T14:43:05"/>
    <x v="1"/>
  </r>
  <r>
    <x v="385"/>
    <x v="0"/>
    <n v="2499"/>
    <x v="859"/>
    <x v="457"/>
    <x v="397"/>
    <x v="393"/>
    <n v="3026"/>
    <n v="665"/>
    <n v="374"/>
    <n v="3317"/>
    <n v="3046"/>
    <n v="271"/>
    <n v="1.244"/>
    <n v="0.28000000000000003"/>
    <n v="0.17499999999999999"/>
    <n v="1.3140000000000001"/>
    <n v="0.97399999999999998"/>
    <n v="0.81599999999999995"/>
    <n v="0.88500000000000001"/>
    <n v="206.24"/>
    <s v="Scale-up"/>
    <n v="0.999"/>
    <n v="0.96899999999999997"/>
    <n v="0.98899999999999999"/>
    <n v="0.996"/>
    <d v="2025-02-25T14:43:03"/>
    <x v="1"/>
  </r>
  <r>
    <x v="385"/>
    <x v="0"/>
    <n v="1461"/>
    <x v="860"/>
    <x v="458"/>
    <x v="398"/>
    <x v="394"/>
    <n v="1839"/>
    <n v="465"/>
    <n v="114"/>
    <n v="2190"/>
    <n v="1931"/>
    <n v="259"/>
    <n v="1.2689999999999999"/>
    <n v="0.35799999999999998"/>
    <n v="9.1999999999999998E-2"/>
    <n v="1.4810000000000001"/>
    <n v="0.96499999999999997"/>
    <n v="0.78"/>
    <n v="0.94299999999999995"/>
    <n v="174.88200000000001"/>
    <s v="Scale-up"/>
    <n v="0.995"/>
    <n v="0.98199999999999998"/>
    <n v="0.9"/>
    <n v="0.99099999999999999"/>
    <d v="2025-03-17T21:58:21"/>
    <x v="2"/>
  </r>
  <r>
    <x v="385"/>
    <x v="1"/>
    <n v="99"/>
    <x v="861"/>
    <x v="458"/>
    <x v="1"/>
    <x v="1"/>
    <n v="145"/>
    <n v="28"/>
    <n v="11"/>
    <s v="N/A"/>
    <n v="115"/>
    <n v="48"/>
    <n v="1.462"/>
    <n v="0.26900000000000002"/>
    <n v="0.08"/>
    <n v="1.0820000000000001"/>
    <n v="0.65500000000000003"/>
    <n v="0.84499999999999997"/>
    <n v="0.95399999999999996"/>
    <n v="239.37200000000001"/>
    <s v="Scale-up"/>
    <n v="0.96499999999999997"/>
    <n v="0.97899999999999998"/>
    <n v="0.621"/>
    <n v="0.98299999999999998"/>
    <d v="2025-03-17T21:58:22"/>
    <x v="2"/>
  </r>
  <r>
    <x v="386"/>
    <x v="0"/>
    <n v="2434"/>
    <x v="862"/>
    <x v="459"/>
    <x v="399"/>
    <x v="395"/>
    <n v="160"/>
    <n v="94"/>
    <n v="38"/>
    <n v="216"/>
    <n v="189"/>
    <n v="27"/>
    <n v="6.7000000000000004E-2"/>
    <n v="5.0999999999999997E-2"/>
    <n v="1.4999999999999999E-2"/>
    <n v="8.5000000000000006E-2"/>
    <n v="0.82499999999999996"/>
    <n v="0.56799999999999995"/>
    <n v="0.873"/>
    <n v="317.64699999999999"/>
    <s v="Scale-up"/>
    <n v="0.97499999999999998"/>
    <n v="0.97299999999999998"/>
    <n v="0.9"/>
    <n v="0.98499999999999999"/>
    <d v="2025-02-25T14:43:20"/>
    <x v="1"/>
  </r>
  <r>
    <x v="386"/>
    <x v="0"/>
    <n v="1461"/>
    <x v="863"/>
    <x v="460"/>
    <x v="400"/>
    <x v="396"/>
    <n v="92"/>
    <n v="64"/>
    <n v="8"/>
    <n v="148"/>
    <n v="112"/>
    <n v="36"/>
    <n v="8.5000000000000006E-2"/>
    <n v="0.06"/>
    <n v="0.01"/>
    <n v="0.112"/>
    <n v="0.83"/>
    <n v="0.58599999999999997"/>
    <n v="0.93100000000000005"/>
    <n v="321.42899999999997"/>
    <s v="Scale-up"/>
    <n v="0.96699999999999997"/>
    <n v="0.97199999999999998"/>
    <n v="0.97299999999999998"/>
    <n v="0.94399999999999995"/>
    <d v="2025-03-17T21:58:15"/>
    <x v="2"/>
  </r>
  <r>
    <x v="386"/>
    <x v="1"/>
    <n v="97"/>
    <x v="864"/>
    <x v="460"/>
    <x v="1"/>
    <x v="1"/>
    <n v="4"/>
    <n v="10"/>
    <n v="1"/>
    <s v="N/A"/>
    <n v="7"/>
    <n v="6"/>
    <n v="3.5999999999999997E-2"/>
    <n v="8.2000000000000003E-2"/>
    <s v="NaN"/>
    <n v="6.2E-2"/>
    <s v="NaN"/>
    <s v="NaN"/>
    <s v="NaN"/>
    <s v="NaN"/>
    <s v="Scale-up"/>
    <n v="0.90800000000000003"/>
    <n v="0.81699999999999995"/>
    <s v="NaN"/>
    <n v="0.90500000000000003"/>
    <d v="2025-03-17T21:58:15"/>
    <x v="2"/>
  </r>
  <r>
    <x v="387"/>
    <x v="0"/>
    <n v="2577"/>
    <x v="865"/>
    <x v="461"/>
    <x v="401"/>
    <x v="397"/>
    <n v="71"/>
    <n v="0"/>
    <n v="8"/>
    <n v="63"/>
    <n v="62"/>
    <n v="1"/>
    <n v="2.9000000000000001E-2"/>
    <n v="0"/>
    <n v="3.0000000000000001E-3"/>
    <n v="2.5999999999999999E-2"/>
    <n v="1"/>
    <n v="1"/>
    <n v="0.89700000000000002"/>
    <n v="38.462000000000003"/>
    <s v="Catch-up"/>
    <n v="0.97899999999999998"/>
    <n v="0"/>
    <n v="0.84799999999999998"/>
    <n v="0.97499999999999998"/>
    <d v="2025-02-25T14:43:26"/>
    <x v="1"/>
  </r>
  <r>
    <x v="387"/>
    <x v="0"/>
    <n v="1717"/>
    <x v="866"/>
    <x v="462"/>
    <x v="89"/>
    <x v="88"/>
    <n v="41"/>
    <n v="0"/>
    <n v="0"/>
    <n v="41"/>
    <n v="37"/>
    <n v="4"/>
    <n v="2.7E-2"/>
    <n v="0"/>
    <n v="0"/>
    <n v="2.4E-2"/>
    <n v="0.88900000000000001"/>
    <n v="1"/>
    <n v="1"/>
    <n v="166.667"/>
    <s v="Scale-up"/>
    <n v="0.96499999999999997"/>
    <n v="0"/>
    <n v="0"/>
    <n v="0.97199999999999998"/>
    <d v="2025-03-17T21:58:09"/>
    <x v="2"/>
  </r>
  <r>
    <x v="387"/>
    <x v="1"/>
    <n v="21"/>
    <x v="867"/>
    <x v="462"/>
    <x v="1"/>
    <x v="1"/>
    <n v="1"/>
    <n v="1"/>
    <n v="1"/>
    <s v="N/A"/>
    <n v="3"/>
    <n v="-2"/>
    <s v="NaN"/>
    <n v="0"/>
    <n v="0"/>
    <n v="6.8000000000000005E-2"/>
    <s v="NaN"/>
    <s v="NaN"/>
    <s v="NaN"/>
    <s v="NaN"/>
    <s v="Scale-up"/>
    <s v="NaN"/>
    <n v="0"/>
    <n v="0"/>
    <n v="0.75"/>
    <d v="2025-03-17T21:58:09"/>
    <x v="2"/>
  </r>
  <r>
    <x v="388"/>
    <x v="0"/>
    <n v="570"/>
    <x v="868"/>
    <x v="463"/>
    <x v="24"/>
    <x v="24"/>
    <n v="112"/>
    <n v="2"/>
    <n v="0"/>
    <n v="114"/>
    <n v="46"/>
    <n v="68"/>
    <n v="0.23699999999999999"/>
    <n v="3.0000000000000001E-3"/>
    <n v="0"/>
    <n v="0.121"/>
    <n v="0.504"/>
    <n v="0.98699999999999999"/>
    <n v="1"/>
    <n v="561.98299999999995"/>
    <s v="Scale-up"/>
    <n v="0.94699999999999995"/>
    <n v="1"/>
    <n v="0"/>
    <n v="0.96"/>
    <d v="2025-03-16T23:48:30"/>
    <x v="0"/>
  </r>
  <r>
    <x v="388"/>
    <x v="1"/>
    <n v="62"/>
    <x v="869"/>
    <x v="463"/>
    <x v="1"/>
    <x v="1"/>
    <n v="9"/>
    <n v="1"/>
    <n v="1"/>
    <s v="N/A"/>
    <n v="1"/>
    <n v="8"/>
    <n v="0.12"/>
    <s v="NaN"/>
    <n v="0"/>
    <s v="NaN"/>
    <s v="NaN"/>
    <s v="NaN"/>
    <s v="NaN"/>
    <s v="NaN"/>
    <s v="Scale-up"/>
    <n v="0.89900000000000002"/>
    <s v="NaN"/>
    <n v="0"/>
    <s v="NaN"/>
    <d v="2025-03-16T23:48:30"/>
    <x v="0"/>
  </r>
  <r>
    <x v="389"/>
    <x v="0"/>
    <n v="156"/>
    <x v="870"/>
    <x v="464"/>
    <x v="402"/>
    <x v="398"/>
    <n v="78"/>
    <n v="20"/>
    <n v="0"/>
    <n v="98"/>
    <n v="48"/>
    <n v="50"/>
    <n v="0.45700000000000002"/>
    <n v="0.41499999999999998"/>
    <n v="0"/>
    <n v="0.39900000000000002"/>
    <n v="0.45800000000000002"/>
    <n v="0.52400000000000002"/>
    <n v="1"/>
    <n v="125.313"/>
    <s v="Scale-up"/>
    <n v="0.79800000000000004"/>
    <n v="0.82099999999999995"/>
    <n v="0"/>
    <n v="0.88200000000000001"/>
    <d v="2025-03-16T23:48:35"/>
    <x v="0"/>
  </r>
  <r>
    <x v="389"/>
    <x v="1"/>
    <n v="99"/>
    <x v="871"/>
    <x v="464"/>
    <x v="1"/>
    <x v="1"/>
    <n v="27"/>
    <n v="18"/>
    <n v="1"/>
    <s v="N/A"/>
    <n v="36"/>
    <n v="8"/>
    <n v="0.41199999999999998"/>
    <n v="0.379"/>
    <n v="0"/>
    <n v="0.39800000000000002"/>
    <n v="0.503"/>
    <n v="0.52100000000000002"/>
    <n v="1"/>
    <n v="125.628"/>
    <s v="Scale-up"/>
    <n v="0.66100000000000003"/>
    <n v="0.84399999999999997"/>
    <n v="0"/>
    <n v="0.74099999999999999"/>
    <d v="2025-03-16T23:48:36"/>
    <x v="0"/>
  </r>
  <r>
    <x v="390"/>
    <x v="0"/>
    <n v="520"/>
    <x v="872"/>
    <x v="465"/>
    <x v="223"/>
    <x v="219"/>
    <n v="37"/>
    <n v="44"/>
    <n v="0"/>
    <n v="81"/>
    <n v="79"/>
    <n v="2"/>
    <n v="6.0999999999999999E-2"/>
    <n v="0.55000000000000004"/>
    <n v="0"/>
    <n v="0.16900000000000001"/>
    <n v="0.27700000000000002"/>
    <n v="0.1"/>
    <n v="1"/>
    <n v="11.834"/>
    <s v="Start-up"/>
    <n v="0.57099999999999995"/>
    <n v="0.92700000000000005"/>
    <n v="0"/>
    <n v="0.45500000000000002"/>
    <d v="2025-03-16T23:48:41"/>
    <x v="0"/>
  </r>
  <r>
    <x v="390"/>
    <x v="1"/>
    <n v="46"/>
    <x v="873"/>
    <x v="465"/>
    <x v="1"/>
    <x v="1"/>
    <n v="2"/>
    <n v="1"/>
    <n v="1"/>
    <s v="N/A"/>
    <n v="1"/>
    <n v="0"/>
    <n v="6.7000000000000004E-2"/>
    <s v="NaN"/>
    <n v="0"/>
    <s v="NaN"/>
    <s v="NaN"/>
    <s v="NaN"/>
    <s v="NaN"/>
    <s v="NaN"/>
    <s v="Start-up"/>
    <n v="1"/>
    <s v="NaN"/>
    <n v="0"/>
    <s v="NaN"/>
    <d v="2025-03-16T23:48:41"/>
    <x v="0"/>
  </r>
  <r>
    <x v="391"/>
    <x v="0"/>
    <n v="406"/>
    <x v="874"/>
    <x v="466"/>
    <x v="403"/>
    <x v="399"/>
    <n v="81"/>
    <n v="9"/>
    <n v="1"/>
    <n v="89"/>
    <n v="37"/>
    <n v="52"/>
    <n v="0.27"/>
    <n v="1.7999999999999999E-2"/>
    <n v="0"/>
    <n v="0.125"/>
    <n v="0.434"/>
    <n v="0.93799999999999994"/>
    <n v="1"/>
    <n v="416"/>
    <s v="Scale-up"/>
    <n v="0.84599999999999997"/>
    <n v="0.879"/>
    <n v="0"/>
    <n v="0.88300000000000001"/>
    <d v="2025-03-17T21:58:04"/>
    <x v="2"/>
  </r>
  <r>
    <x v="391"/>
    <x v="1"/>
    <n v="97"/>
    <x v="875"/>
    <x v="466"/>
    <x v="1"/>
    <x v="1"/>
    <n v="2"/>
    <n v="1"/>
    <n v="1"/>
    <s v="N/A"/>
    <n v="3"/>
    <n v="-1"/>
    <n v="0.5"/>
    <s v="NaN"/>
    <s v="NaN"/>
    <n v="2.7E-2"/>
    <s v="NaN"/>
    <s v="NaN"/>
    <s v="NaN"/>
    <s v="NaN"/>
    <s v="Scale-up"/>
    <n v="1"/>
    <s v="NaN"/>
    <s v="NaN"/>
    <n v="0.75"/>
    <d v="2025-03-17T21:58:04"/>
    <x v="2"/>
  </r>
  <r>
    <x v="392"/>
    <x v="0"/>
    <n v="4437"/>
    <x v="876"/>
    <x v="467"/>
    <x v="404"/>
    <x v="400"/>
    <n v="562"/>
    <n v="540"/>
    <n v="15"/>
    <n v="1087"/>
    <n v="946"/>
    <n v="141"/>
    <n v="0.19500000000000001"/>
    <n v="0.19800000000000001"/>
    <n v="7.0000000000000001E-3"/>
    <n v="0.36599999999999999"/>
    <n v="0.94799999999999995"/>
    <n v="0.496"/>
    <n v="0.98199999999999998"/>
    <n v="385.24599999999998"/>
    <s v="Scale-up"/>
    <n v="0.95399999999999996"/>
    <n v="0.94"/>
    <n v="0.96099999999999997"/>
    <n v="0.94199999999999995"/>
    <d v="2025-03-17T21:57:58"/>
    <x v="2"/>
  </r>
  <r>
    <x v="392"/>
    <x v="1"/>
    <n v="0"/>
    <x v="877"/>
    <x v="467"/>
    <x v="1"/>
    <x v="1"/>
    <n v="1"/>
    <n v="1"/>
    <n v="1"/>
    <s v="N/A"/>
    <n v="1"/>
    <n v="0"/>
    <s v="NaN"/>
    <s v="NaN"/>
    <s v="NaN"/>
    <s v="NaN"/>
    <s v="NaN"/>
    <s v="NaN"/>
    <s v="NaN"/>
    <s v="NaN"/>
    <s v="Scale-up"/>
    <s v="NaN"/>
    <s v="NaN"/>
    <s v="NaN"/>
    <s v="NaN"/>
    <d v="2025-03-17T21:57:58"/>
    <x v="2"/>
  </r>
  <r>
    <x v="393"/>
    <x v="0"/>
    <n v="1392"/>
    <x v="878"/>
    <x v="468"/>
    <x v="383"/>
    <x v="401"/>
    <n v="636"/>
    <n v="45"/>
    <n v="5"/>
    <n v="676"/>
    <n v="526"/>
    <n v="150"/>
    <n v="0.41599999999999998"/>
    <n v="4.2000000000000003E-2"/>
    <n v="4.0000000000000001E-3"/>
    <n v="0.34599999999999997"/>
    <n v="0.76200000000000001"/>
    <n v="0.90800000000000003"/>
    <n v="0.99099999999999999"/>
    <n v="433.52600000000001"/>
    <s v="Scale-up"/>
    <n v="0.89200000000000002"/>
    <n v="0.81399999999999995"/>
    <n v="0.85799999999999998"/>
    <n v="0.90400000000000003"/>
    <d v="2025-03-17T21:57:52"/>
    <x v="2"/>
  </r>
  <r>
    <x v="393"/>
    <x v="1"/>
    <n v="98"/>
    <x v="879"/>
    <x v="468"/>
    <x v="1"/>
    <x v="1"/>
    <n v="22"/>
    <n v="1"/>
    <n v="1"/>
    <s v="N/A"/>
    <n v="20"/>
    <n v="1"/>
    <n v="0.217"/>
    <s v="NaN"/>
    <s v="NaN"/>
    <n v="0.224"/>
    <s v="NaN"/>
    <s v="NaN"/>
    <s v="NaN"/>
    <s v="NaN"/>
    <s v="Scale-up"/>
    <n v="0.95799999999999996"/>
    <s v="NaN"/>
    <s v="NaN"/>
    <n v="0.94299999999999995"/>
    <d v="2025-03-17T21:57:52"/>
    <x v="2"/>
  </r>
  <r>
    <x v="394"/>
    <x v="0"/>
    <n v="307"/>
    <x v="880"/>
    <x v="469"/>
    <x v="405"/>
    <x v="402"/>
    <n v="67"/>
    <n v="86"/>
    <n v="0"/>
    <n v="153"/>
    <n v="149"/>
    <n v="4"/>
    <n v="0.35299999999999998"/>
    <n v="1.4690000000000001"/>
    <n v="0"/>
    <n v="0.92"/>
    <n v="0.505"/>
    <n v="0.19400000000000001"/>
    <n v="1"/>
    <n v="4.3479999999999999"/>
    <s v="Start-up"/>
    <n v="0.85099999999999998"/>
    <n v="0.83"/>
    <n v="0"/>
    <n v="0.629"/>
    <d v="2025-03-16T23:48:46"/>
    <x v="0"/>
  </r>
  <r>
    <x v="394"/>
    <x v="1"/>
    <n v="80"/>
    <x v="881"/>
    <x v="469"/>
    <x v="1"/>
    <x v="1"/>
    <n v="2"/>
    <n v="1"/>
    <n v="1"/>
    <s v="N/A"/>
    <n v="3"/>
    <n v="0"/>
    <n v="0.02"/>
    <s v="NaN"/>
    <n v="0"/>
    <n v="2.5000000000000001E-2"/>
    <s v="NaN"/>
    <s v="NaN"/>
    <s v="NaN"/>
    <s v="NaN"/>
    <s v="Start-up"/>
    <n v="1"/>
    <s v="NaN"/>
    <n v="0"/>
    <n v="1"/>
    <d v="2025-03-16T23:48:46"/>
    <x v="0"/>
  </r>
  <r>
    <x v="395"/>
    <x v="0"/>
    <n v="1142"/>
    <x v="882"/>
    <x v="470"/>
    <x v="302"/>
    <x v="299"/>
    <n v="188"/>
    <n v="140"/>
    <n v="33"/>
    <n v="295"/>
    <n v="230"/>
    <n v="65"/>
    <n v="0.17399999999999999"/>
    <n v="0.184"/>
    <n v="5.0999999999999997E-2"/>
    <n v="0.249"/>
    <n v="0.81100000000000005"/>
    <n v="0.48599999999999999"/>
    <n v="0.85799999999999998"/>
    <n v="261.04399999999998"/>
    <s v="Scale-up"/>
    <n v="0.97599999999999998"/>
    <n v="0.94699999999999995"/>
    <n v="0.93300000000000005"/>
    <n v="0.97599999999999998"/>
    <d v="2025-03-18T00:42:16"/>
    <x v="3"/>
  </r>
  <r>
    <x v="395"/>
    <x v="1"/>
    <n v="90"/>
    <x v="883"/>
    <x v="470"/>
    <x v="1"/>
    <x v="1"/>
    <n v="5"/>
    <n v="1"/>
    <n v="1"/>
    <s v="N/A"/>
    <n v="5"/>
    <n v="1"/>
    <n v="4.9000000000000002E-2"/>
    <s v="NaN"/>
    <s v="NaN"/>
    <n v="3.9E-2"/>
    <s v="NaN"/>
    <s v="NaN"/>
    <s v="NaN"/>
    <s v="NaN"/>
    <s v="Scale-up"/>
    <n v="0.79"/>
    <s v="NaN"/>
    <s v="NaN"/>
    <n v="0.92"/>
    <d v="2025-03-18T00:42:16"/>
    <x v="3"/>
  </r>
  <r>
    <x v="396"/>
    <x v="0"/>
    <n v="130"/>
    <x v="884"/>
    <x v="471"/>
    <x v="299"/>
    <x v="296"/>
    <n v="92"/>
    <n v="10"/>
    <n v="0"/>
    <n v="102"/>
    <n v="100"/>
    <n v="2"/>
    <n v="2.012"/>
    <n v="0.20899999999999999"/>
    <n v="0"/>
    <n v="0.97099999999999997"/>
    <n v="0.437"/>
    <n v="0.90600000000000003"/>
    <n v="1"/>
    <n v="2.06"/>
    <s v="Start-up"/>
    <n v="0.85799999999999998"/>
    <n v="0.82"/>
    <n v="0"/>
    <n v="0.54500000000000004"/>
    <d v="2025-03-16T23:48:51"/>
    <x v="0"/>
  </r>
  <r>
    <x v="396"/>
    <x v="1"/>
    <n v="97"/>
    <x v="885"/>
    <x v="471"/>
    <x v="1"/>
    <x v="1"/>
    <n v="12"/>
    <n v="5"/>
    <n v="1"/>
    <s v="N/A"/>
    <n v="19"/>
    <n v="-1"/>
    <n v="0.29899999999999999"/>
    <n v="1.5620000000000001"/>
    <n v="0"/>
    <n v="0.13300000000000001"/>
    <n v="7.0999999999999994E-2"/>
    <n v="0.161"/>
    <n v="1"/>
    <n v="15.038"/>
    <s v="Start-up"/>
    <n v="0.76400000000000001"/>
    <n v="0.78100000000000003"/>
    <n v="0"/>
    <n v="0.64100000000000001"/>
    <d v="2025-03-16T23:48:52"/>
    <x v="0"/>
  </r>
  <r>
    <x v="397"/>
    <x v="0"/>
    <n v="1373"/>
    <x v="886"/>
    <x v="472"/>
    <x v="406"/>
    <x v="403"/>
    <n v="296"/>
    <n v="9"/>
    <n v="38"/>
    <n v="267"/>
    <n v="182"/>
    <n v="85"/>
    <n v="0.22800000000000001"/>
    <n v="1.2E-2"/>
    <n v="3.5000000000000003E-2"/>
    <n v="0.14799999999999999"/>
    <n v="0.72199999999999998"/>
    <n v="0.95"/>
    <n v="0.85399999999999998"/>
    <n v="574.32399999999996"/>
    <s v="Scale-up"/>
    <n v="0.89900000000000002"/>
    <n v="0.78300000000000003"/>
    <n v="0.96699999999999997"/>
    <n v="0.88"/>
    <d v="2025-02-25T14:43:34"/>
    <x v="1"/>
  </r>
  <r>
    <x v="398"/>
    <x v="0"/>
    <n v="2421"/>
    <x v="887"/>
    <x v="473"/>
    <x v="407"/>
    <x v="404"/>
    <n v="159"/>
    <n v="76"/>
    <n v="10"/>
    <n v="225"/>
    <n v="151"/>
    <n v="74"/>
    <n v="8.3000000000000004E-2"/>
    <n v="3.3000000000000002E-2"/>
    <n v="4.0000000000000001E-3"/>
    <n v="6.8000000000000005E-2"/>
    <n v="0.60699999999999998"/>
    <n v="0.71599999999999997"/>
    <n v="0.96599999999999997"/>
    <n v="1088.2349999999999"/>
    <s v="Scale-up"/>
    <n v="0.95799999999999996"/>
    <n v="0.96899999999999997"/>
    <n v="0.96"/>
    <n v="0.97199999999999998"/>
    <d v="2025-03-18T00:42:09"/>
    <x v="3"/>
  </r>
  <r>
    <x v="398"/>
    <x v="1"/>
    <n v="8"/>
    <x v="888"/>
    <x v="473"/>
    <x v="1"/>
    <x v="1"/>
    <n v="1"/>
    <n v="1"/>
    <n v="1"/>
    <s v="N/A"/>
    <n v="1"/>
    <n v="-1"/>
    <s v="NaN"/>
    <s v="NaN"/>
    <s v="NaN"/>
    <s v="NaN"/>
    <s v="NaN"/>
    <s v="NaN"/>
    <s v="NaN"/>
    <s v="NaN"/>
    <s v="Scale-up"/>
    <s v="NaN"/>
    <s v="NaN"/>
    <s v="NaN"/>
    <s v="NaN"/>
    <d v="2025-03-18T00:42:09"/>
    <x v="3"/>
  </r>
  <r>
    <x v="399"/>
    <x v="0"/>
    <n v="854"/>
    <x v="889"/>
    <x v="474"/>
    <x v="408"/>
    <x v="405"/>
    <n v="54"/>
    <n v="7"/>
    <n v="0"/>
    <n v="61"/>
    <n v="58"/>
    <n v="3"/>
    <n v="8.2000000000000003E-2"/>
    <n v="6.0000000000000001E-3"/>
    <n v="0"/>
    <n v="8.5999999999999993E-2"/>
    <n v="0.97699999999999998"/>
    <n v="0.93200000000000005"/>
    <n v="1"/>
    <n v="34.884"/>
    <s v="Scale-up"/>
    <n v="0.97199999999999998"/>
    <n v="0.8"/>
    <n v="0"/>
    <n v="0.96799999999999997"/>
    <d v="2025-03-16T23:48:57"/>
    <x v="0"/>
  </r>
  <r>
    <x v="399"/>
    <x v="1"/>
    <n v="97"/>
    <x v="890"/>
    <x v="474"/>
    <x v="1"/>
    <x v="1"/>
    <n v="3"/>
    <n v="2"/>
    <n v="1"/>
    <s v="N/A"/>
    <n v="6"/>
    <n v="-2"/>
    <n v="3.2000000000000001E-2"/>
    <n v="0.33300000000000002"/>
    <n v="0"/>
    <n v="3.7999999999999999E-2"/>
    <n v="0.104"/>
    <n v="8.7999999999999995E-2"/>
    <n v="1"/>
    <n v="78.947000000000003"/>
    <s v="Scale-up"/>
    <n v="0.95699999999999996"/>
    <n v="1"/>
    <n v="0"/>
    <n v="0.68600000000000005"/>
    <d v="2025-03-16T23:48:58"/>
    <x v="0"/>
  </r>
  <r>
    <x v="400"/>
    <x v="0"/>
    <n v="57"/>
    <x v="891"/>
    <x v="475"/>
    <x v="409"/>
    <x v="406"/>
    <n v="39"/>
    <n v="19"/>
    <n v="0"/>
    <n v="58"/>
    <n v="48"/>
    <n v="10"/>
    <n v="0.64100000000000001"/>
    <n v="2.11"/>
    <n v="0"/>
    <n v="1.3260000000000001"/>
    <n v="0.48199999999999998"/>
    <n v="0.23300000000000001"/>
    <n v="1"/>
    <n v="7.5410000000000004"/>
    <s v="Start-up"/>
    <n v="0.79800000000000004"/>
    <n v="0.56599999999999995"/>
    <n v="0"/>
    <n v="0.72899999999999998"/>
    <d v="2025-03-16T23:49:03"/>
    <x v="0"/>
  </r>
  <r>
    <x v="400"/>
    <x v="1"/>
    <n v="57"/>
    <x v="891"/>
    <x v="475"/>
    <x v="1"/>
    <x v="1"/>
    <n v="39"/>
    <n v="19"/>
    <n v="1"/>
    <s v="N/A"/>
    <n v="48"/>
    <n v="9"/>
    <n v="0.63500000000000001"/>
    <n v="2.11"/>
    <n v="0"/>
    <n v="1.2909999999999999"/>
    <n v="0.47"/>
    <n v="0.23100000000000001"/>
    <n v="1"/>
    <n v="7.7460000000000004"/>
    <s v="Start-up"/>
    <n v="0.79600000000000004"/>
    <n v="0.56599999999999995"/>
    <n v="0"/>
    <n v="0.73"/>
    <d v="2025-03-16T23:49:04"/>
    <x v="0"/>
  </r>
  <r>
    <x v="401"/>
    <x v="0"/>
    <n v="5371"/>
    <x v="892"/>
    <x v="476"/>
    <x v="410"/>
    <x v="407"/>
    <n v="503"/>
    <n v="917"/>
    <n v="219"/>
    <n v="1201"/>
    <n v="914"/>
    <n v="287"/>
    <n v="0.13400000000000001"/>
    <n v="0.20100000000000001"/>
    <n v="5.8999999999999997E-2"/>
    <n v="0.193"/>
    <n v="0.69899999999999995"/>
    <n v="0.4"/>
    <n v="0.82399999999999995"/>
    <n v="1487.047"/>
    <s v="Scale-up"/>
    <n v="0.77900000000000003"/>
    <n v="0.86899999999999999"/>
    <n v="0.82399999999999995"/>
    <n v="0.81799999999999995"/>
    <d v="2025-03-17T20:08:56"/>
    <x v="10"/>
  </r>
  <r>
    <x v="401"/>
    <x v="1"/>
    <n v="81"/>
    <x v="893"/>
    <x v="476"/>
    <x v="1"/>
    <x v="1"/>
    <n v="1"/>
    <n v="1"/>
    <n v="1"/>
    <s v="N/A"/>
    <n v="2"/>
    <n v="-2"/>
    <s v="NaN"/>
    <s v="NaN"/>
    <s v="NaN"/>
    <n v="1.2E-2"/>
    <s v="NaN"/>
    <s v="NaN"/>
    <s v="NaN"/>
    <s v="NaN"/>
    <s v="Scale-up"/>
    <s v="NaN"/>
    <s v="NaN"/>
    <s v="NaN"/>
    <n v="1"/>
    <d v="2025-03-17T20:08:56"/>
    <x v="10"/>
  </r>
  <r>
    <x v="402"/>
    <x v="0"/>
    <n v="3329"/>
    <x v="894"/>
    <x v="477"/>
    <x v="411"/>
    <x v="408"/>
    <n v="34"/>
    <n v="12"/>
    <n v="14"/>
    <n v="32"/>
    <n v="27"/>
    <n v="5"/>
    <n v="0.01"/>
    <n v="7.0000000000000001E-3"/>
    <n v="8.9999999999999993E-3"/>
    <n v="8.9999999999999993E-3"/>
    <n v="1.125"/>
    <n v="0.58799999999999997"/>
    <n v="0.47099999999999997"/>
    <n v="555.55600000000004"/>
    <s v="Catch-up"/>
    <n v="0.97899999999999998"/>
    <n v="0.97299999999999998"/>
    <n v="0.75800000000000001"/>
    <n v="0.94099999999999995"/>
    <d v="2025-03-17T19:53:45"/>
    <x v="4"/>
  </r>
  <r>
    <x v="402"/>
    <x v="1"/>
    <n v="0"/>
    <x v="895"/>
    <x v="477"/>
    <x v="1"/>
    <x v="1"/>
    <n v="1"/>
    <n v="1"/>
    <n v="1"/>
    <s v="N/A"/>
    <n v="2"/>
    <n v="0"/>
    <s v="NaN"/>
    <s v="NaN"/>
    <s v="NaN"/>
    <n v="1"/>
    <s v="NaN"/>
    <s v="NaN"/>
    <s v="NaN"/>
    <s v="NaN"/>
    <s v="Catch-up"/>
    <s v="NaN"/>
    <s v="NaN"/>
    <s v="NaN"/>
    <n v="1"/>
    <d v="2025-03-17T19:53:45"/>
    <x v="4"/>
  </r>
  <r>
    <x v="403"/>
    <x v="0"/>
    <n v="3191"/>
    <x v="896"/>
    <x v="478"/>
    <x v="412"/>
    <x v="409"/>
    <n v="7390"/>
    <n v="5087"/>
    <n v="3807"/>
    <n v="8670"/>
    <n v="7508"/>
    <n v="1162"/>
    <n v="2.976"/>
    <n v="2.5470000000000002"/>
    <n v="1.972"/>
    <n v="3.5870000000000002"/>
    <n v="1.01"/>
    <n v="0.53900000000000003"/>
    <n v="0.64300000000000002"/>
    <n v="323.94799999999998"/>
    <s v="Catch-up"/>
    <n v="0.94199999999999995"/>
    <n v="0.89200000000000002"/>
    <n v="0.872"/>
    <n v="0.97799999999999998"/>
    <d v="2025-03-17T20:49:07"/>
    <x v="14"/>
  </r>
  <r>
    <x v="403"/>
    <x v="0"/>
    <n v="2751"/>
    <x v="897"/>
    <x v="479"/>
    <x v="413"/>
    <x v="410"/>
    <n v="3741"/>
    <n v="4519"/>
    <n v="2385"/>
    <n v="5875"/>
    <n v="5001"/>
    <n v="874"/>
    <n v="1.643"/>
    <n v="2.6539999999999999"/>
    <n v="1.5329999999999999"/>
    <n v="2.8050000000000002"/>
    <n v="1.0149999999999999"/>
    <n v="0.38200000000000001"/>
    <n v="0.64300000000000002"/>
    <n v="311.58600000000001"/>
    <s v="Catch-up"/>
    <n v="0.96299999999999997"/>
    <n v="0.83699999999999997"/>
    <n v="0.67500000000000004"/>
    <n v="0.97599999999999998"/>
    <d v="2025-03-20T11:43:56"/>
    <x v="6"/>
  </r>
  <r>
    <x v="403"/>
    <x v="1"/>
    <n v="99"/>
    <x v="898"/>
    <x v="478"/>
    <x v="1"/>
    <x v="1"/>
    <n v="359"/>
    <n v="149"/>
    <n v="131"/>
    <s v="N/A"/>
    <n v="386"/>
    <n v="-10"/>
    <n v="3.9950000000000001"/>
    <n v="1.625"/>
    <n v="1.552"/>
    <n v="4.5860000000000003"/>
    <n v="1.127"/>
    <n v="0.71099999999999997"/>
    <n v="0.72399999999999998"/>
    <n v="253.38"/>
    <s v="Catch-up"/>
    <n v="0.96"/>
    <n v="0.97899999999999998"/>
    <n v="0.95"/>
    <n v="0.97899999999999998"/>
    <d v="2025-03-17T20:49:08"/>
    <x v="14"/>
  </r>
  <r>
    <x v="403"/>
    <x v="1"/>
    <n v="99"/>
    <x v="899"/>
    <x v="479"/>
    <x v="1"/>
    <x v="1"/>
    <n v="276"/>
    <n v="251"/>
    <n v="130"/>
    <s v="N/A"/>
    <n v="321"/>
    <n v="75"/>
    <n v="2.3359999999999999"/>
    <n v="2.5750000000000002"/>
    <n v="1.4279999999999999"/>
    <n v="3.0030000000000001"/>
    <n v="0.86199999999999999"/>
    <n v="0.47599999999999998"/>
    <n v="0.70899999999999996"/>
    <n v="291.04199999999997"/>
    <s v="Scale-up"/>
    <n v="0.97699999999999998"/>
    <n v="0.97799999999999998"/>
    <n v="0.93400000000000005"/>
    <n v="0.99299999999999999"/>
    <d v="2025-03-20T11:43:58"/>
    <x v="6"/>
  </r>
  <r>
    <x v="404"/>
    <x v="0"/>
    <n v="296"/>
    <x v="900"/>
    <x v="480"/>
    <x v="212"/>
    <x v="207"/>
    <n v="235"/>
    <n v="305"/>
    <n v="0"/>
    <n v="540"/>
    <n v="507"/>
    <n v="33"/>
    <n v="0.66200000000000003"/>
    <n v="2.052"/>
    <n v="0"/>
    <n v="2.16"/>
    <n v="0.79600000000000004"/>
    <n v="0.24399999999999999"/>
    <n v="1"/>
    <n v="15.278"/>
    <s v="Start-up"/>
    <n v="0.95299999999999996"/>
    <n v="0.71799999999999997"/>
    <n v="0"/>
    <n v="0.85799999999999998"/>
    <d v="2025-03-16T23:49:10"/>
    <x v="0"/>
  </r>
  <r>
    <x v="404"/>
    <x v="1"/>
    <n v="98"/>
    <x v="901"/>
    <x v="480"/>
    <x v="1"/>
    <x v="1"/>
    <n v="68"/>
    <n v="9"/>
    <n v="1"/>
    <s v="N/A"/>
    <n v="53"/>
    <n v="23"/>
    <n v="0.55800000000000005"/>
    <n v="6.5000000000000002E-2"/>
    <n v="0"/>
    <n v="0.44400000000000001"/>
    <n v="0.71299999999999997"/>
    <n v="0.89600000000000002"/>
    <n v="1"/>
    <n v="74.323999999999998"/>
    <s v="Scale-up"/>
    <n v="0.61499999999999999"/>
    <n v="0.44500000000000001"/>
    <n v="0"/>
    <n v="0.53800000000000003"/>
    <d v="2025-03-16T23:49:11"/>
    <x v="0"/>
  </r>
  <r>
    <x v="405"/>
    <x v="0"/>
    <n v="1607"/>
    <x v="902"/>
    <x v="481"/>
    <x v="153"/>
    <x v="411"/>
    <n v="97"/>
    <n v="93"/>
    <n v="0"/>
    <n v="190"/>
    <n v="181"/>
    <n v="9"/>
    <n v="6.6000000000000003E-2"/>
    <n v="0.08"/>
    <n v="0"/>
    <n v="0.125"/>
    <n v="0.85599999999999998"/>
    <n v="0.45200000000000001"/>
    <n v="1"/>
    <n v="72"/>
    <s v="Scale-up"/>
    <n v="0.92200000000000004"/>
    <n v="0.73199999999999998"/>
    <n v="0"/>
    <n v="0.93400000000000005"/>
    <d v="2025-03-16T23:49:15"/>
    <x v="0"/>
  </r>
  <r>
    <x v="405"/>
    <x v="1"/>
    <n v="0"/>
    <x v="903"/>
    <x v="481"/>
    <x v="1"/>
    <x v="1"/>
    <n v="1"/>
    <n v="1"/>
    <n v="1"/>
    <s v="N/A"/>
    <n v="1"/>
    <n v="0"/>
    <s v="NaN"/>
    <s v="NaN"/>
    <n v="0"/>
    <s v="NaN"/>
    <s v="NaN"/>
    <s v="NaN"/>
    <s v="NaN"/>
    <s v="NaN"/>
    <s v="Scale-up"/>
    <s v="NaN"/>
    <s v="NaN"/>
    <n v="0"/>
    <s v="NaN"/>
    <d v="2025-03-16T23:49:15"/>
    <x v="0"/>
  </r>
  <r>
    <x v="406"/>
    <x v="0"/>
    <n v="5737"/>
    <x v="904"/>
    <x v="482"/>
    <x v="414"/>
    <x v="412"/>
    <n v="33"/>
    <n v="82"/>
    <n v="16"/>
    <n v="99"/>
    <n v="62"/>
    <n v="37"/>
    <n v="7.0000000000000001E-3"/>
    <n v="1.4999999999999999E-2"/>
    <n v="4.0000000000000001E-3"/>
    <n v="1.4999999999999999E-2"/>
    <n v="0.83299999999999996"/>
    <n v="0.318"/>
    <n v="0.81799999999999995"/>
    <n v="2466.6669999999999"/>
    <s v="Scale-up"/>
    <n v="0.93600000000000005"/>
    <n v="0.97399999999999998"/>
    <n v="0.92400000000000004"/>
    <n v="0.88200000000000001"/>
    <d v="2025-03-18T00:42:01"/>
    <x v="3"/>
  </r>
  <r>
    <x v="406"/>
    <x v="1"/>
    <n v="0"/>
    <x v="905"/>
    <x v="482"/>
    <x v="1"/>
    <x v="1"/>
    <n v="1"/>
    <n v="1"/>
    <n v="1"/>
    <s v="N/A"/>
    <n v="1"/>
    <n v="0"/>
    <s v="NaN"/>
    <s v="NaN"/>
    <s v="NaN"/>
    <s v="NaN"/>
    <s v="NaN"/>
    <s v="NaN"/>
    <s v="NaN"/>
    <s v="NaN"/>
    <s v="Scale-up"/>
    <s v="NaN"/>
    <s v="NaN"/>
    <s v="NaN"/>
    <s v="NaN"/>
    <d v="2025-03-18T00:42:01"/>
    <x v="3"/>
  </r>
  <r>
    <x v="407"/>
    <x v="0"/>
    <n v="1980"/>
    <x v="906"/>
    <x v="483"/>
    <x v="411"/>
    <x v="408"/>
    <n v="25"/>
    <n v="21"/>
    <n v="5"/>
    <n v="41"/>
    <n v="38"/>
    <n v="3"/>
    <n v="8.0000000000000002E-3"/>
    <n v="1.7000000000000001E-2"/>
    <n v="4.0000000000000001E-3"/>
    <n v="1.4999999999999999E-2"/>
    <n v="0.71399999999999997"/>
    <n v="0.32"/>
    <n v="0.84"/>
    <n v="200"/>
    <s v="Scale-up"/>
    <n v="0.81799999999999995"/>
    <n v="0.92300000000000004"/>
    <n v="0.52400000000000002"/>
    <n v="0.86899999999999999"/>
    <d v="2025-03-18T00:41:53"/>
    <x v="3"/>
  </r>
  <r>
    <x v="407"/>
    <x v="1"/>
    <n v="48"/>
    <x v="907"/>
    <x v="483"/>
    <x v="1"/>
    <x v="1"/>
    <n v="12"/>
    <n v="1"/>
    <n v="1"/>
    <s v="N/A"/>
    <n v="10"/>
    <n v="1"/>
    <n v="0.156"/>
    <s v="NaN"/>
    <s v="NaN"/>
    <n v="0.192"/>
    <s v="NaN"/>
    <s v="NaN"/>
    <s v="NaN"/>
    <s v="NaN"/>
    <s v="Scale-up"/>
    <n v="0.85"/>
    <s v="NaN"/>
    <s v="NaN"/>
    <n v="0.92300000000000004"/>
    <d v="2025-03-18T00:41:53"/>
    <x v="3"/>
  </r>
  <r>
    <x v="408"/>
    <x v="0"/>
    <n v="1752"/>
    <x v="908"/>
    <x v="484"/>
    <x v="415"/>
    <x v="413"/>
    <n v="235"/>
    <n v="82"/>
    <n v="51"/>
    <n v="266"/>
    <n v="259"/>
    <n v="7"/>
    <n v="0.23699999999999999"/>
    <n v="6.3E-2"/>
    <n v="2.8000000000000001E-2"/>
    <n v="0.26"/>
    <n v="0.95599999999999996"/>
    <n v="0.79"/>
    <n v="0.90700000000000003"/>
    <n v="26.922999999999998"/>
    <s v="Start-up"/>
    <n v="0.87"/>
    <n v="0.86699999999999999"/>
    <n v="0.91800000000000004"/>
    <n v="0.78900000000000003"/>
    <d v="2025-03-18T00:41:45"/>
    <x v="3"/>
  </r>
  <r>
    <x v="408"/>
    <x v="1"/>
    <n v="85"/>
    <x v="909"/>
    <x v="484"/>
    <x v="1"/>
    <x v="1"/>
    <n v="1"/>
    <n v="2"/>
    <n v="3"/>
    <s v="N/A"/>
    <n v="1"/>
    <n v="-2"/>
    <s v="NaN"/>
    <n v="1.2E-2"/>
    <n v="1.7999999999999999E-2"/>
    <s v="NaN"/>
    <s v="NaN"/>
    <s v="NaN"/>
    <s v="NaN"/>
    <s v="NaN"/>
    <s v="Start-up"/>
    <s v="NaN"/>
    <n v="1"/>
    <n v="0.75"/>
    <s v="NaN"/>
    <d v="2025-03-18T00:41:45"/>
    <x v="3"/>
  </r>
  <r>
    <x v="409"/>
    <x v="0"/>
    <n v="2956"/>
    <x v="910"/>
    <x v="485"/>
    <x v="167"/>
    <x v="163"/>
    <n v="85"/>
    <n v="82"/>
    <n v="5"/>
    <n v="162"/>
    <n v="158"/>
    <n v="4"/>
    <n v="4.2000000000000003E-2"/>
    <n v="3.3000000000000002E-2"/>
    <n v="1.0999999999999999E-2"/>
    <n v="7.5999999999999998E-2"/>
    <n v="1.1870000000000001"/>
    <n v="0.56000000000000005"/>
    <n v="0.85299999999999998"/>
    <n v="52.631999999999998"/>
    <s v="Catch-up"/>
    <n v="0.70099999999999996"/>
    <n v="0.51900000000000002"/>
    <n v="0.81"/>
    <n v="0.64600000000000002"/>
    <d v="2025-03-18T00:41:38"/>
    <x v="3"/>
  </r>
  <r>
    <x v="409"/>
    <x v="1"/>
    <n v="2"/>
    <x v="911"/>
    <x v="485"/>
    <x v="1"/>
    <x v="1"/>
    <n v="1"/>
    <n v="1"/>
    <n v="1"/>
    <s v="N/A"/>
    <n v="2"/>
    <n v="1"/>
    <s v="NaN"/>
    <s v="NaN"/>
    <s v="NaN"/>
    <n v="0.5"/>
    <s v="NaN"/>
    <s v="NaN"/>
    <s v="NaN"/>
    <s v="NaN"/>
    <s v="Catch-up"/>
    <s v="NaN"/>
    <s v="NaN"/>
    <s v="NaN"/>
    <n v="1"/>
    <d v="2025-03-18T00:41:38"/>
    <x v="3"/>
  </r>
  <r>
    <x v="410"/>
    <x v="0"/>
    <n v="2897"/>
    <x v="912"/>
    <x v="486"/>
    <x v="416"/>
    <x v="414"/>
    <n v="131"/>
    <n v="30"/>
    <n v="13"/>
    <n v="148"/>
    <n v="135"/>
    <n v="13"/>
    <n v="7.0999999999999994E-2"/>
    <n v="1.2E-2"/>
    <n v="6.0000000000000001E-3"/>
    <n v="7.1999999999999995E-2"/>
    <n v="0.93500000000000005"/>
    <n v="0.85499999999999998"/>
    <n v="0.92800000000000005"/>
    <n v="180.55600000000001"/>
    <s v="Scale-up"/>
    <n v="0.83499999999999996"/>
    <n v="0.81100000000000005"/>
    <n v="0.88900000000000001"/>
    <n v="0.85899999999999999"/>
    <d v="2025-03-18T00:41:30"/>
    <x v="3"/>
  </r>
  <r>
    <x v="410"/>
    <x v="1"/>
    <n v="0"/>
    <x v="913"/>
    <x v="486"/>
    <x v="1"/>
    <x v="1"/>
    <n v="1"/>
    <n v="1"/>
    <n v="1"/>
    <s v="N/A"/>
    <n v="1"/>
    <n v="0"/>
    <s v="NaN"/>
    <s v="NaN"/>
    <s v="NaN"/>
    <s v="NaN"/>
    <s v="NaN"/>
    <s v="NaN"/>
    <s v="NaN"/>
    <s v="NaN"/>
    <s v="Scale-up"/>
    <s v="NaN"/>
    <s v="NaN"/>
    <s v="NaN"/>
    <s v="NaN"/>
    <d v="2025-03-18T00:41:30"/>
    <x v="3"/>
  </r>
  <r>
    <x v="411"/>
    <x v="0"/>
    <n v="2121"/>
    <x v="914"/>
    <x v="487"/>
    <x v="417"/>
    <x v="415"/>
    <n v="15574"/>
    <n v="2186"/>
    <n v="0"/>
    <n v="17760"/>
    <n v="16477"/>
    <n v="1283"/>
    <n v="10.15"/>
    <n v="1.766"/>
    <n v="0"/>
    <n v="10.673"/>
    <n v="0.89600000000000002"/>
    <n v="0.85199999999999998"/>
    <n v="1"/>
    <n v="120.21"/>
    <s v="Scale-up"/>
    <n v="0.97899999999999998"/>
    <n v="0.93700000000000006"/>
    <n v="0"/>
    <n v="0.97299999999999998"/>
    <d v="2025-03-16T23:49:24"/>
    <x v="0"/>
  </r>
  <r>
    <x v="411"/>
    <x v="1"/>
    <n v="0"/>
    <x v="915"/>
    <x v="487"/>
    <x v="1"/>
    <x v="1"/>
    <n v="1"/>
    <n v="1"/>
    <n v="1"/>
    <s v="N/A"/>
    <n v="26"/>
    <n v="-25"/>
    <s v="NaN"/>
    <s v="NaN"/>
    <n v="0"/>
    <s v="NaN"/>
    <s v="NaN"/>
    <s v="NaN"/>
    <s v="NaN"/>
    <s v="NaN"/>
    <s v="Scale-up"/>
    <s v="NaN"/>
    <s v="NaN"/>
    <n v="0"/>
    <s v="NaN"/>
    <d v="2025-03-16T23:49:24"/>
    <x v="0"/>
  </r>
  <r>
    <x v="412"/>
    <x v="0"/>
    <n v="147"/>
    <x v="916"/>
    <x v="488"/>
    <x v="323"/>
    <x v="416"/>
    <n v="143"/>
    <n v="0"/>
    <n v="0"/>
    <n v="143"/>
    <n v="113"/>
    <n v="30"/>
    <n v="0.90200000000000002"/>
    <n v="0"/>
    <n v="0"/>
    <n v="0.76900000000000002"/>
    <n v="0.85299999999999998"/>
    <n v="1"/>
    <n v="1"/>
    <n v="39.012"/>
    <s v="Scale-up"/>
    <n v="0.95799999999999996"/>
    <n v="0"/>
    <n v="0"/>
    <n v="0.93100000000000005"/>
    <d v="2025-03-16T23:49:29"/>
    <x v="0"/>
  </r>
  <r>
    <x v="412"/>
    <x v="1"/>
    <n v="98"/>
    <x v="917"/>
    <x v="488"/>
    <x v="1"/>
    <x v="1"/>
    <n v="69"/>
    <n v="1"/>
    <n v="1"/>
    <s v="N/A"/>
    <n v="55"/>
    <n v="15"/>
    <n v="0.72199999999999998"/>
    <n v="0"/>
    <n v="0"/>
    <n v="0.51200000000000001"/>
    <n v="0.70899999999999996"/>
    <n v="1"/>
    <n v="1"/>
    <n v="58.594000000000001"/>
    <s v="Scale-up"/>
    <n v="0.96699999999999997"/>
    <n v="0"/>
    <n v="0"/>
    <n v="0.96099999999999997"/>
    <d v="2025-03-16T23:49:30"/>
    <x v="0"/>
  </r>
  <r>
    <x v="413"/>
    <x v="0"/>
    <n v="1967"/>
    <x v="918"/>
    <x v="489"/>
    <x v="418"/>
    <x v="417"/>
    <n v="6241"/>
    <n v="3671"/>
    <n v="2136"/>
    <n v="7776"/>
    <n v="7219"/>
    <n v="557"/>
    <n v="4.423"/>
    <n v="2.6349999999999998"/>
    <n v="2.3969999999999998"/>
    <n v="5.3390000000000004"/>
    <n v="1.145"/>
    <n v="0.627"/>
    <n v="0.66"/>
    <n v="104.327"/>
    <s v="Catch-up"/>
    <n v="0.98599999999999999"/>
    <n v="0.97"/>
    <n v="0.93400000000000005"/>
    <n v="0.98"/>
    <d v="2025-03-17T19:17:51"/>
    <x v="12"/>
  </r>
  <r>
    <x v="413"/>
    <x v="0"/>
    <n v="3373"/>
    <x v="919"/>
    <x v="490"/>
    <x v="199"/>
    <x v="195"/>
    <n v="30"/>
    <n v="30"/>
    <n v="0"/>
    <n v="60"/>
    <n v="40"/>
    <n v="20"/>
    <n v="4.4999999999999998E-2"/>
    <n v="8.0000000000000002E-3"/>
    <n v="0"/>
    <n v="2.5000000000000001E-2"/>
    <n v="0.47199999999999998"/>
    <n v="0.84899999999999998"/>
    <n v="1"/>
    <n v="800"/>
    <s v="Scale-up"/>
    <n v="0.80800000000000005"/>
    <n v="0.30199999999999999"/>
    <n v="0"/>
    <n v="0.51500000000000001"/>
    <d v="2025-03-17T21:57:46"/>
    <x v="2"/>
  </r>
  <r>
    <x v="413"/>
    <x v="0"/>
    <n v="1545"/>
    <x v="920"/>
    <x v="491"/>
    <x v="419"/>
    <x v="418"/>
    <n v="3466"/>
    <n v="3562"/>
    <n v="1223"/>
    <n v="5805"/>
    <n v="5335"/>
    <n v="470"/>
    <n v="2.6059999999999999"/>
    <n v="2.806"/>
    <n v="1.7270000000000001"/>
    <n v="4.1959999999999997"/>
    <n v="1.139"/>
    <n v="0.48199999999999998"/>
    <n v="0.68100000000000005"/>
    <n v="112.011"/>
    <s v="Catch-up"/>
    <n v="0.99199999999999999"/>
    <n v="0.98799999999999999"/>
    <n v="0.89400000000000002"/>
    <n v="0.99"/>
    <d v="2025-03-20T11:42:55"/>
    <x v="6"/>
  </r>
  <r>
    <x v="413"/>
    <x v="1"/>
    <n v="85"/>
    <x v="921"/>
    <x v="489"/>
    <x v="1"/>
    <x v="1"/>
    <n v="1"/>
    <n v="1"/>
    <n v="2"/>
    <s v="N/A"/>
    <n v="3"/>
    <n v="-4"/>
    <s v="NaN"/>
    <s v="NaN"/>
    <n v="3.1E-2"/>
    <n v="2.8000000000000001E-2"/>
    <s v="NaN"/>
    <s v="NaN"/>
    <s v="NaN"/>
    <s v="NaN"/>
    <s v="Catch-up"/>
    <s v="NaN"/>
    <s v="NaN"/>
    <n v="1"/>
    <n v="0.75"/>
    <d v="2025-03-17T19:17:51"/>
    <x v="12"/>
  </r>
  <r>
    <x v="413"/>
    <x v="1"/>
    <n v="0"/>
    <x v="922"/>
    <x v="490"/>
    <x v="1"/>
    <x v="1"/>
    <n v="1"/>
    <n v="1"/>
    <n v="1"/>
    <s v="N/A"/>
    <n v="1"/>
    <n v="0"/>
    <s v="NaN"/>
    <s v="NaN"/>
    <n v="0"/>
    <s v="NaN"/>
    <s v="NaN"/>
    <s v="NaN"/>
    <s v="NaN"/>
    <s v="NaN"/>
    <s v="Scale-up"/>
    <s v="NaN"/>
    <s v="NaN"/>
    <n v="0"/>
    <s v="NaN"/>
    <d v="2025-03-17T21:57:46"/>
    <x v="2"/>
  </r>
  <r>
    <x v="413"/>
    <x v="1"/>
    <n v="98"/>
    <x v="923"/>
    <x v="491"/>
    <x v="1"/>
    <x v="1"/>
    <n v="47"/>
    <n v="53"/>
    <n v="20"/>
    <s v="N/A"/>
    <n v="57"/>
    <n v="22"/>
    <n v="0.60299999999999998"/>
    <n v="0.56599999999999995"/>
    <n v="0.23400000000000001"/>
    <n v="0.56399999999999995"/>
    <n v="0.60299999999999998"/>
    <n v="0.51600000000000001"/>
    <n v="0.8"/>
    <n v="833.33299999999997"/>
    <s v="Scale-up"/>
    <n v="0.91600000000000004"/>
    <n v="0.98299999999999998"/>
    <n v="0.94499999999999995"/>
    <n v="0.96399999999999997"/>
    <d v="2025-03-20T11:42:56"/>
    <x v="6"/>
  </r>
  <r>
    <x v="414"/>
    <x v="0"/>
    <n v="1577"/>
    <x v="924"/>
    <x v="492"/>
    <x v="420"/>
    <x v="419"/>
    <n v="74"/>
    <n v="44"/>
    <n v="17"/>
    <n v="101"/>
    <n v="97"/>
    <n v="4"/>
    <n v="7.0000000000000007E-2"/>
    <n v="3.1E-2"/>
    <n v="1.4999999999999999E-2"/>
    <n v="7.5999999999999998E-2"/>
    <n v="0.88400000000000001"/>
    <n v="0.69299999999999995"/>
    <n v="0.85099999999999998"/>
    <n v="52.631999999999998"/>
    <s v="Scale-up"/>
    <n v="0.95699999999999996"/>
    <n v="0.94599999999999995"/>
    <n v="0.93100000000000005"/>
    <n v="0.98299999999999998"/>
    <d v="2025-03-17T19:17:43"/>
    <x v="12"/>
  </r>
  <r>
    <x v="414"/>
    <x v="1"/>
    <n v="0"/>
    <x v="925"/>
    <x v="492"/>
    <x v="1"/>
    <x v="1"/>
    <n v="1"/>
    <n v="1"/>
    <n v="6"/>
    <s v="N/A"/>
    <n v="1"/>
    <n v="-5"/>
    <s v="NaN"/>
    <s v="NaN"/>
    <n v="3"/>
    <s v="NaN"/>
    <s v="NaN"/>
    <s v="NaN"/>
    <s v="NaN"/>
    <s v="NaN"/>
    <s v="Scale-up"/>
    <s v="NaN"/>
    <s v="NaN"/>
    <n v="0.42899999999999999"/>
    <s v="NaN"/>
    <d v="2025-03-17T19:17:43"/>
    <x v="12"/>
  </r>
  <r>
    <x v="415"/>
    <x v="0"/>
    <n v="1835"/>
    <x v="926"/>
    <x v="493"/>
    <x v="421"/>
    <x v="420"/>
    <n v="474"/>
    <n v="332"/>
    <n v="119"/>
    <n v="687"/>
    <n v="574"/>
    <n v="113"/>
    <n v="0.36499999999999999"/>
    <n v="0.248"/>
    <n v="0.13900000000000001"/>
    <n v="0.47799999999999998"/>
    <n v="1.008"/>
    <n v="0.59499999999999997"/>
    <n v="0.77300000000000002"/>
    <n v="236.40199999999999"/>
    <s v="Catch-up"/>
    <n v="0.92900000000000005"/>
    <n v="0.86099999999999999"/>
    <n v="0.753"/>
    <n v="0.89800000000000002"/>
    <d v="2025-03-17T19:17:38"/>
    <x v="12"/>
  </r>
  <r>
    <x v="415"/>
    <x v="1"/>
    <n v="63"/>
    <x v="927"/>
    <x v="493"/>
    <x v="1"/>
    <x v="1"/>
    <n v="1"/>
    <n v="2"/>
    <n v="1"/>
    <s v="N/A"/>
    <n v="1"/>
    <n v="0"/>
    <s v="NaN"/>
    <n v="5.8999999999999997E-2"/>
    <s v="NaN"/>
    <s v="NaN"/>
    <s v="NaN"/>
    <s v="NaN"/>
    <s v="NaN"/>
    <s v="NaN"/>
    <s v="Catch-up"/>
    <s v="NaN"/>
    <n v="1"/>
    <s v="NaN"/>
    <s v="NaN"/>
    <d v="2025-03-17T19:17:38"/>
    <x v="12"/>
  </r>
  <r>
    <x v="416"/>
    <x v="0"/>
    <n v="629"/>
    <x v="928"/>
    <x v="494"/>
    <x v="422"/>
    <x v="421"/>
    <n v="23"/>
    <n v="8"/>
    <n v="9"/>
    <n v="22"/>
    <n v="19"/>
    <n v="3"/>
    <n v="4.9000000000000002E-2"/>
    <n v="1.2999999999999999E-2"/>
    <n v="0"/>
    <n v="3.6999999999999998E-2"/>
    <n v="0.59699999999999998"/>
    <n v="0.79"/>
    <n v="1"/>
    <n v="81.081000000000003"/>
    <s v="Scale-up"/>
    <n v="0.56599999999999995"/>
    <n v="0.71399999999999997"/>
    <n v="0"/>
    <n v="0.70599999999999996"/>
    <d v="2025-03-17T19:17:33"/>
    <x v="12"/>
  </r>
  <r>
    <x v="416"/>
    <x v="1"/>
    <n v="93"/>
    <x v="929"/>
    <x v="494"/>
    <x v="1"/>
    <x v="1"/>
    <n v="1"/>
    <n v="1"/>
    <n v="9"/>
    <s v="N/A"/>
    <n v="2"/>
    <n v="-8"/>
    <s v="NaN"/>
    <s v="NaN"/>
    <s v="NaN"/>
    <n v="1.6E-2"/>
    <s v="NaN"/>
    <s v="NaN"/>
    <s v="NaN"/>
    <s v="NaN"/>
    <s v="Scale-up"/>
    <s v="NaN"/>
    <s v="NaN"/>
    <s v="NaN"/>
    <n v="1"/>
    <d v="2025-03-17T19:17:33"/>
    <x v="12"/>
  </r>
  <r>
    <x v="417"/>
    <x v="0"/>
    <n v="972"/>
    <x v="930"/>
    <x v="495"/>
    <x v="52"/>
    <x v="52"/>
    <n v="41"/>
    <n v="23"/>
    <n v="15"/>
    <n v="49"/>
    <n v="37"/>
    <n v="12"/>
    <n v="5.8000000000000003E-2"/>
    <n v="3.5999999999999997E-2"/>
    <n v="2.5000000000000001E-2"/>
    <n v="6.7000000000000004E-2"/>
    <n v="0.97099999999999997"/>
    <n v="0.61699999999999999"/>
    <n v="0.73399999999999999"/>
    <n v="179.10400000000001"/>
    <s v="Scale-up"/>
    <n v="0.86299999999999999"/>
    <n v="0.98899999999999999"/>
    <n v="0.53100000000000003"/>
    <n v="0.93500000000000005"/>
    <d v="2025-03-17T19:17:27"/>
    <x v="12"/>
  </r>
  <r>
    <x v="417"/>
    <x v="1"/>
    <n v="97"/>
    <x v="931"/>
    <x v="495"/>
    <x v="1"/>
    <x v="1"/>
    <n v="1"/>
    <n v="2"/>
    <n v="1"/>
    <s v="N/A"/>
    <n v="5"/>
    <n v="-4"/>
    <s v="NaN"/>
    <n v="1.4E-2"/>
    <s v="NaN"/>
    <n v="3.7999999999999999E-2"/>
    <s v="NaN"/>
    <s v="NaN"/>
    <s v="NaN"/>
    <s v="NaN"/>
    <s v="Scale-up"/>
    <s v="NaN"/>
    <n v="1"/>
    <s v="NaN"/>
    <n v="0.82199999999999995"/>
    <d v="2025-03-17T19:17:27"/>
    <x v="12"/>
  </r>
  <r>
    <x v="418"/>
    <x v="0"/>
    <n v="1140"/>
    <x v="932"/>
    <x v="496"/>
    <x v="423"/>
    <x v="422"/>
    <n v="59"/>
    <n v="53"/>
    <n v="38"/>
    <n v="74"/>
    <n v="53"/>
    <n v="21"/>
    <n v="8.2000000000000003E-2"/>
    <n v="6.7000000000000004E-2"/>
    <n v="6.3E-2"/>
    <n v="0.111"/>
    <n v="1.2909999999999999"/>
    <n v="0.55000000000000004"/>
    <n v="0.57699999999999996"/>
    <n v="189.18899999999999"/>
    <s v="Catch-up"/>
    <n v="0.91"/>
    <n v="0.92600000000000005"/>
    <n v="0.89300000000000002"/>
    <n v="0.95699999999999996"/>
    <d v="2025-03-17T19:17:22"/>
    <x v="12"/>
  </r>
  <r>
    <x v="418"/>
    <x v="1"/>
    <n v="97"/>
    <x v="933"/>
    <x v="496"/>
    <x v="1"/>
    <x v="1"/>
    <n v="1"/>
    <n v="1"/>
    <n v="2"/>
    <s v="N/A"/>
    <n v="1"/>
    <n v="-1"/>
    <s v="NaN"/>
    <s v="NaN"/>
    <n v="2.3E-2"/>
    <s v="NaN"/>
    <s v="NaN"/>
    <s v="NaN"/>
    <s v="NaN"/>
    <s v="NaN"/>
    <s v="Catch-up"/>
    <s v="NaN"/>
    <s v="NaN"/>
    <n v="1"/>
    <s v="NaN"/>
    <d v="2025-03-17T19:17:22"/>
    <x v="12"/>
  </r>
  <r>
    <x v="419"/>
    <x v="0"/>
    <n v="1207"/>
    <x v="934"/>
    <x v="497"/>
    <x v="42"/>
    <x v="42"/>
    <n v="29"/>
    <n v="21"/>
    <n v="3"/>
    <n v="47"/>
    <n v="28"/>
    <n v="19"/>
    <n v="2.8000000000000001E-2"/>
    <n v="2.1999999999999999E-2"/>
    <n v="3.0000000000000001E-3"/>
    <n v="2.8000000000000001E-2"/>
    <n v="0.59599999999999997"/>
    <n v="0.56000000000000005"/>
    <n v="0.94"/>
    <n v="678.57100000000003"/>
    <s v="Scale-up"/>
    <n v="0.71499999999999997"/>
    <n v="0.91400000000000003"/>
    <n v="0.75"/>
    <n v="0.745"/>
    <d v="2025-03-17T19:17:16"/>
    <x v="12"/>
  </r>
  <r>
    <x v="419"/>
    <x v="1"/>
    <n v="0"/>
    <x v="935"/>
    <x v="497"/>
    <x v="1"/>
    <x v="1"/>
    <n v="1"/>
    <n v="1"/>
    <n v="1"/>
    <s v="N/A"/>
    <n v="1"/>
    <n v="-1"/>
    <s v="NaN"/>
    <s v="NaN"/>
    <s v="NaN"/>
    <s v="NaN"/>
    <s v="NaN"/>
    <s v="NaN"/>
    <s v="NaN"/>
    <s v="NaN"/>
    <s v="Scale-up"/>
    <s v="NaN"/>
    <s v="NaN"/>
    <s v="NaN"/>
    <s v="NaN"/>
    <d v="2025-03-17T19:17:16"/>
    <x v="12"/>
  </r>
  <r>
    <x v="420"/>
    <x v="0"/>
    <n v="1711"/>
    <x v="936"/>
    <x v="498"/>
    <x v="424"/>
    <x v="423"/>
    <n v="695"/>
    <n v="241"/>
    <n v="31"/>
    <n v="905"/>
    <n v="804"/>
    <n v="101"/>
    <n v="0.58199999999999996"/>
    <n v="0.188"/>
    <n v="0.03"/>
    <n v="0.68799999999999994"/>
    <n v="0.93"/>
    <n v="0.75600000000000001"/>
    <n v="0.96099999999999997"/>
    <n v="146.80199999999999"/>
    <s v="Scale-up"/>
    <n v="0.83299999999999996"/>
    <n v="0.879"/>
    <n v="0.94799999999999995"/>
    <n v="0.81499999999999995"/>
    <d v="2025-03-17T19:17:11"/>
    <x v="12"/>
  </r>
  <r>
    <x v="420"/>
    <x v="1"/>
    <n v="87"/>
    <x v="937"/>
    <x v="498"/>
    <x v="1"/>
    <x v="1"/>
    <n v="1"/>
    <n v="6"/>
    <n v="1"/>
    <s v="N/A"/>
    <n v="1"/>
    <n v="5"/>
    <s v="NaN"/>
    <n v="5.0999999999999997E-2"/>
    <s v="NaN"/>
    <s v="NaN"/>
    <s v="NaN"/>
    <s v="NaN"/>
    <s v="NaN"/>
    <s v="NaN"/>
    <s v="Scale-up"/>
    <s v="NaN"/>
    <n v="0.90900000000000003"/>
    <s v="NaN"/>
    <s v="NaN"/>
    <d v="2025-03-17T19:17:11"/>
    <x v="12"/>
  </r>
  <r>
    <x v="421"/>
    <x v="0"/>
    <n v="1780"/>
    <x v="938"/>
    <x v="499"/>
    <x v="425"/>
    <x v="424"/>
    <n v="292"/>
    <n v="166"/>
    <n v="82"/>
    <n v="376"/>
    <n v="360"/>
    <n v="16"/>
    <n v="0.20100000000000001"/>
    <n v="0.112"/>
    <n v="7.4999999999999997E-2"/>
    <n v="0.26"/>
    <n v="1.0920000000000001"/>
    <n v="0.64200000000000002"/>
    <n v="0.76"/>
    <n v="61.537999999999997"/>
    <s v="Catch-up"/>
    <n v="0.93899999999999995"/>
    <n v="0.96099999999999997"/>
    <n v="0.94899999999999995"/>
    <n v="0.88500000000000001"/>
    <d v="2025-03-17T19:17:05"/>
    <x v="12"/>
  </r>
  <r>
    <x v="421"/>
    <x v="1"/>
    <n v="97"/>
    <x v="939"/>
    <x v="499"/>
    <x v="1"/>
    <x v="1"/>
    <n v="1"/>
    <n v="1"/>
    <n v="4"/>
    <s v="N/A"/>
    <n v="2"/>
    <n v="-4"/>
    <s v="NaN"/>
    <s v="NaN"/>
    <n v="7.3999999999999996E-2"/>
    <n v="1"/>
    <s v="NaN"/>
    <s v="NaN"/>
    <s v="NaN"/>
    <s v="NaN"/>
    <s v="Catch-up"/>
    <s v="NaN"/>
    <s v="NaN"/>
    <n v="0.6"/>
    <n v="1"/>
    <d v="2025-03-17T19:17:05"/>
    <x v="12"/>
  </r>
  <r>
    <x v="422"/>
    <x v="0"/>
    <n v="1849"/>
    <x v="940"/>
    <x v="500"/>
    <x v="426"/>
    <x v="425"/>
    <n v="665"/>
    <n v="813"/>
    <n v="351"/>
    <n v="1127"/>
    <n v="1115"/>
    <n v="12"/>
    <n v="0.42399999999999999"/>
    <n v="0.52500000000000002"/>
    <n v="0.34799999999999998"/>
    <n v="0.69299999999999995"/>
    <n v="1.153"/>
    <n v="0.44700000000000001"/>
    <n v="0.63300000000000001"/>
    <n v="17.315999999999999"/>
    <s v="Plan-up"/>
    <n v="0.98699999999999999"/>
    <n v="0.98299999999999998"/>
    <n v="0.96399999999999997"/>
    <n v="0.97699999999999998"/>
    <d v="2025-03-17T19:16:59"/>
    <x v="12"/>
  </r>
  <r>
    <x v="422"/>
    <x v="1"/>
    <n v="92"/>
    <x v="941"/>
    <x v="500"/>
    <x v="1"/>
    <x v="1"/>
    <n v="4"/>
    <n v="5"/>
    <n v="9"/>
    <s v="N/A"/>
    <n v="12"/>
    <n v="-13"/>
    <n v="5.8999999999999997E-2"/>
    <n v="9.8000000000000004E-2"/>
    <n v="9.2999999999999999E-2"/>
    <n v="9.5000000000000001E-2"/>
    <n v="1.484"/>
    <n v="0.376"/>
    <n v="0.40799999999999997"/>
    <n v="126.316"/>
    <s v="Catch-up"/>
    <n v="0.84399999999999997"/>
    <n v="0.874"/>
    <n v="0.58399999999999996"/>
    <n v="0.872"/>
    <d v="2025-03-17T19:17:00"/>
    <x v="12"/>
  </r>
  <r>
    <x v="423"/>
    <x v="0"/>
    <n v="1461"/>
    <x v="942"/>
    <x v="501"/>
    <x v="339"/>
    <x v="335"/>
    <n v="190"/>
    <n v="25"/>
    <n v="8"/>
    <n v="207"/>
    <n v="197"/>
    <n v="10"/>
    <n v="0.14299999999999999"/>
    <n v="2.8000000000000001E-2"/>
    <n v="1.2E-2"/>
    <n v="0.156"/>
    <n v="0.98099999999999998"/>
    <n v="0.83599999999999997"/>
    <n v="0.93"/>
    <n v="64.102999999999994"/>
    <s v="Scale-up"/>
    <n v="0.97299999999999998"/>
    <n v="0.91200000000000003"/>
    <n v="0.77900000000000003"/>
    <n v="0.96899999999999997"/>
    <d v="2025-03-17T19:16:53"/>
    <x v="12"/>
  </r>
  <r>
    <x v="423"/>
    <x v="1"/>
    <n v="0"/>
    <x v="943"/>
    <x v="501"/>
    <x v="1"/>
    <x v="1"/>
    <n v="1"/>
    <n v="1"/>
    <n v="1"/>
    <s v="N/A"/>
    <n v="1"/>
    <n v="0"/>
    <s v="NaN"/>
    <s v="NaN"/>
    <s v="NaN"/>
    <s v="NaN"/>
    <s v="NaN"/>
    <s v="NaN"/>
    <s v="NaN"/>
    <s v="NaN"/>
    <s v="Scale-up"/>
    <s v="NaN"/>
    <s v="NaN"/>
    <s v="NaN"/>
    <s v="NaN"/>
    <d v="2025-03-17T19:16:53"/>
    <x v="12"/>
  </r>
  <r>
    <x v="424"/>
    <x v="0"/>
    <n v="1579"/>
    <x v="944"/>
    <x v="502"/>
    <x v="427"/>
    <x v="426"/>
    <n v="634"/>
    <n v="82"/>
    <n v="0"/>
    <n v="716"/>
    <n v="553"/>
    <n v="163"/>
    <n v="0.51"/>
    <n v="0.152"/>
    <n v="0"/>
    <n v="0.46700000000000003"/>
    <n v="0.70499999999999996"/>
    <n v="0.77"/>
    <n v="1"/>
    <n v="349.036"/>
    <s v="Scale-up"/>
    <n v="0.98899999999999999"/>
    <n v="0.93899999999999995"/>
    <n v="0"/>
    <n v="0.98599999999999999"/>
    <d v="2025-02-25T14:43:41"/>
    <x v="1"/>
  </r>
  <r>
    <x v="424"/>
    <x v="0"/>
    <n v="948"/>
    <x v="945"/>
    <x v="503"/>
    <x v="428"/>
    <x v="427"/>
    <n v="415"/>
    <n v="72"/>
    <n v="0"/>
    <n v="487"/>
    <n v="324"/>
    <n v="163"/>
    <n v="0.54100000000000004"/>
    <n v="0.16900000000000001"/>
    <n v="0"/>
    <n v="0.42699999999999999"/>
    <n v="0.60099999999999998"/>
    <n v="0.76200000000000001"/>
    <n v="1"/>
    <n v="381.733"/>
    <s v="Scale-up"/>
    <n v="0.96499999999999997"/>
    <n v="0.92800000000000005"/>
    <n v="0"/>
    <n v="0.95"/>
    <d v="2025-03-17T21:57:40"/>
    <x v="2"/>
  </r>
  <r>
    <x v="424"/>
    <x v="1"/>
    <n v="97"/>
    <x v="946"/>
    <x v="503"/>
    <x v="1"/>
    <x v="1"/>
    <n v="51"/>
    <n v="28"/>
    <n v="1"/>
    <s v="N/A"/>
    <n v="63"/>
    <n v="17"/>
    <n v="0.59599999999999997"/>
    <n v="0.436"/>
    <n v="0"/>
    <n v="0.85099999999999998"/>
    <n v="0.82499999999999996"/>
    <n v="0.57799999999999996"/>
    <n v="1"/>
    <n v="191.53899999999999"/>
    <s v="Scale-up"/>
    <n v="0.89"/>
    <n v="0.92800000000000005"/>
    <n v="0"/>
    <n v="0.97699999999999998"/>
    <d v="2025-03-17T21:57:41"/>
    <x v="2"/>
  </r>
  <r>
    <x v="425"/>
    <x v="0"/>
    <n v="2278"/>
    <x v="947"/>
    <x v="504"/>
    <x v="429"/>
    <x v="428"/>
    <n v="611"/>
    <n v="1175"/>
    <n v="164"/>
    <n v="1622"/>
    <n v="1168"/>
    <n v="454"/>
    <n v="0.47399999999999998"/>
    <n v="0.873"/>
    <n v="0.124"/>
    <n v="0.93"/>
    <n v="0.76"/>
    <n v="0.35199999999999998"/>
    <n v="0.90800000000000003"/>
    <n v="488.17200000000003"/>
    <s v="Scale-up"/>
    <n v="0.97299999999999998"/>
    <n v="0.95699999999999996"/>
    <n v="0.93600000000000005"/>
    <n v="0.95199999999999996"/>
    <d v="2025-03-18T00:41:22"/>
    <x v="3"/>
  </r>
  <r>
    <x v="425"/>
    <x v="1"/>
    <n v="0"/>
    <x v="948"/>
    <x v="504"/>
    <x v="1"/>
    <x v="1"/>
    <n v="1"/>
    <n v="1"/>
    <n v="1"/>
    <s v="N/A"/>
    <n v="1"/>
    <n v="0"/>
    <s v="NaN"/>
    <s v="NaN"/>
    <s v="NaN"/>
    <s v="NaN"/>
    <s v="NaN"/>
    <s v="NaN"/>
    <s v="NaN"/>
    <s v="NaN"/>
    <s v="Scale-up"/>
    <s v="NaN"/>
    <s v="NaN"/>
    <s v="NaN"/>
    <s v="NaN"/>
    <d v="2025-03-18T00:41:22"/>
    <x v="3"/>
  </r>
  <r>
    <x v="426"/>
    <x v="0"/>
    <n v="614"/>
    <x v="949"/>
    <x v="505"/>
    <x v="225"/>
    <x v="221"/>
    <n v="39"/>
    <n v="0"/>
    <n v="0"/>
    <n v="39"/>
    <n v="3"/>
    <n v="36"/>
    <n v="0.27"/>
    <n v="0"/>
    <n v="0"/>
    <n v="3.0000000000000001E-3"/>
    <n v="1.0999999999999999E-2"/>
    <n v="1"/>
    <n v="1"/>
    <n v="12000"/>
    <s v="Scale-up"/>
    <n v="0.157"/>
    <n v="0"/>
    <n v="0"/>
    <n v="0.75"/>
    <d v="2025-03-17T20:08:50"/>
    <x v="10"/>
  </r>
  <r>
    <x v="426"/>
    <x v="1"/>
    <n v="0"/>
    <x v="950"/>
    <x v="505"/>
    <x v="1"/>
    <x v="1"/>
    <n v="1"/>
    <n v="1"/>
    <n v="1"/>
    <s v="N/A"/>
    <n v="1"/>
    <n v="0"/>
    <s v="NaN"/>
    <n v="0"/>
    <n v="0"/>
    <s v="NaN"/>
    <s v="NaN"/>
    <s v="NaN"/>
    <s v="NaN"/>
    <s v="NaN"/>
    <s v="Scale-up"/>
    <s v="NaN"/>
    <n v="0"/>
    <n v="0"/>
    <s v="NaN"/>
    <d v="2025-03-17T20:08:50"/>
    <x v="10"/>
  </r>
  <r>
    <x v="427"/>
    <x v="0"/>
    <n v="2147"/>
    <x v="951"/>
    <x v="506"/>
    <x v="430"/>
    <x v="429"/>
    <n v="55"/>
    <n v="55"/>
    <n v="12"/>
    <n v="98"/>
    <n v="62"/>
    <n v="36"/>
    <n v="2.8000000000000001E-2"/>
    <n v="0.04"/>
    <n v="5.0000000000000001E-3"/>
    <n v="8.5000000000000006E-2"/>
    <n v="1.349"/>
    <n v="0.41199999999999998"/>
    <n v="0.92600000000000005"/>
    <n v="423.529"/>
    <s v="Catch-up"/>
    <n v="0.371"/>
    <n v="0.62"/>
    <n v="0.67800000000000005"/>
    <n v="0.40699999999999997"/>
    <d v="2025-03-17T19:53:40"/>
    <x v="4"/>
  </r>
  <r>
    <x v="427"/>
    <x v="1"/>
    <n v="0"/>
    <x v="952"/>
    <x v="506"/>
    <x v="1"/>
    <x v="1"/>
    <n v="1"/>
    <n v="1"/>
    <n v="1"/>
    <s v="N/A"/>
    <n v="1"/>
    <n v="0"/>
    <s v="NaN"/>
    <s v="NaN"/>
    <s v="NaN"/>
    <s v="NaN"/>
    <s v="NaN"/>
    <s v="NaN"/>
    <s v="NaN"/>
    <s v="NaN"/>
    <s v="Catch-up"/>
    <s v="NaN"/>
    <s v="NaN"/>
    <s v="NaN"/>
    <s v="NaN"/>
    <d v="2025-03-17T19:53:40"/>
    <x v="4"/>
  </r>
  <r>
    <x v="428"/>
    <x v="0"/>
    <n v="153"/>
    <x v="953"/>
    <x v="507"/>
    <x v="431"/>
    <x v="430"/>
    <n v="446"/>
    <n v="25"/>
    <n v="0"/>
    <n v="471"/>
    <n v="342"/>
    <n v="129"/>
    <n v="4.0659999999999998"/>
    <n v="0.159"/>
    <n v="0"/>
    <n v="2.6869999999999998"/>
    <n v="0.63600000000000001"/>
    <n v="0.96199999999999997"/>
    <n v="1"/>
    <n v="48.009"/>
    <s v="Scale-up"/>
    <n v="0.89200000000000002"/>
    <n v="0.94599999999999995"/>
    <n v="0"/>
    <n v="0.97599999999999998"/>
    <d v="2025-03-16T23:49:35"/>
    <x v="0"/>
  </r>
  <r>
    <x v="428"/>
    <x v="1"/>
    <n v="99"/>
    <x v="954"/>
    <x v="507"/>
    <x v="1"/>
    <x v="1"/>
    <n v="94"/>
    <n v="14"/>
    <n v="1"/>
    <s v="N/A"/>
    <n v="164"/>
    <n v="-57"/>
    <n v="1.1930000000000001"/>
    <n v="0.185"/>
    <n v="0"/>
    <n v="2.1150000000000002"/>
    <n v="1.5349999999999999"/>
    <n v="0.86599999999999999"/>
    <n v="1"/>
    <n v="60.993000000000002"/>
    <s v="Catch-up"/>
    <n v="0.90800000000000003"/>
    <n v="0.81799999999999995"/>
    <n v="0"/>
    <n v="0.94499999999999995"/>
    <d v="2025-03-16T23:49:36"/>
    <x v="0"/>
  </r>
  <r>
    <x v="429"/>
    <x v="0"/>
    <n v="2628"/>
    <x v="955"/>
    <x v="508"/>
    <x v="432"/>
    <x v="431"/>
    <n v="187"/>
    <n v="106"/>
    <n v="8"/>
    <n v="285"/>
    <n v="236"/>
    <n v="49"/>
    <n v="6.9000000000000006E-2"/>
    <n v="3.6999999999999998E-2"/>
    <n v="8.9999999999999993E-3"/>
    <n v="8.7999999999999995E-2"/>
    <n v="0.90700000000000003"/>
    <n v="0.65100000000000002"/>
    <n v="0.91500000000000004"/>
    <n v="556.81799999999998"/>
    <s v="Scale-up"/>
    <n v="0.874"/>
    <n v="0.85599999999999998"/>
    <n v="0.80800000000000005"/>
    <n v="0.89"/>
    <d v="2025-03-18T00:41:15"/>
    <x v="3"/>
  </r>
  <r>
    <x v="429"/>
    <x v="0"/>
    <n v="106"/>
    <x v="956"/>
    <x v="509"/>
    <x v="433"/>
    <x v="172"/>
    <n v="266"/>
    <n v="9"/>
    <n v="0"/>
    <n v="275"/>
    <n v="167"/>
    <n v="108"/>
    <n v="2.3109999999999999"/>
    <n v="9.2999999999999999E-2"/>
    <n v="0"/>
    <n v="1.8819999999999999"/>
    <n v="0.78300000000000003"/>
    <n v="0.96099999999999997"/>
    <n v="1"/>
    <n v="57.386000000000003"/>
    <s v="Scale-up"/>
    <n v="0.94899999999999995"/>
    <n v="0.879"/>
    <n v="0"/>
    <n v="0.97799999999999998"/>
    <d v="2025-03-16T23:49:42"/>
    <x v="0"/>
  </r>
  <r>
    <x v="429"/>
    <x v="1"/>
    <n v="99"/>
    <x v="957"/>
    <x v="509"/>
    <x v="1"/>
    <x v="1"/>
    <n v="208"/>
    <n v="9"/>
    <n v="1"/>
    <s v="N/A"/>
    <n v="167"/>
    <n v="49"/>
    <n v="2.0110000000000001"/>
    <n v="9.2999999999999999E-2"/>
    <n v="0"/>
    <n v="1.8819999999999999"/>
    <n v="0.89400000000000002"/>
    <n v="0.95599999999999996"/>
    <n v="1"/>
    <n v="57.386000000000003"/>
    <s v="Scale-up"/>
    <n v="0.96899999999999997"/>
    <n v="0.879"/>
    <n v="0"/>
    <n v="0.97799999999999998"/>
    <d v="2025-03-16T23:49:43"/>
    <x v="0"/>
  </r>
  <r>
    <x v="429"/>
    <x v="1"/>
    <n v="24"/>
    <x v="958"/>
    <x v="508"/>
    <x v="1"/>
    <x v="1"/>
    <n v="4"/>
    <n v="5"/>
    <n v="1"/>
    <s v="N/A"/>
    <n v="4"/>
    <n v="4"/>
    <n v="0.155"/>
    <n v="0.375"/>
    <s v="NaN"/>
    <s v="NaN"/>
    <s v="NaN"/>
    <s v="NaN"/>
    <s v="NaN"/>
    <s v="NaN"/>
    <s v="Scale-up"/>
    <n v="0.83799999999999997"/>
    <n v="0.67500000000000004"/>
    <s v="NaN"/>
    <s v="NaN"/>
    <d v="2025-03-18T00:41:15"/>
    <x v="3"/>
  </r>
  <r>
    <x v="430"/>
    <x v="0"/>
    <n v="159"/>
    <x v="959"/>
    <x v="510"/>
    <x v="278"/>
    <x v="274"/>
    <n v="40"/>
    <n v="87"/>
    <n v="0"/>
    <n v="127"/>
    <n v="119"/>
    <n v="8"/>
    <n v="0.25900000000000001"/>
    <n v="1.286"/>
    <n v="0"/>
    <n v="1.097"/>
    <n v="0.71"/>
    <n v="0.16800000000000001"/>
    <n v="1"/>
    <n v="7.2930000000000001"/>
    <s v="Start-up"/>
    <n v="0.70799999999999996"/>
    <n v="0.69599999999999995"/>
    <n v="0"/>
    <n v="0.67100000000000004"/>
    <d v="2025-03-16T23:49:48"/>
    <x v="0"/>
  </r>
  <r>
    <x v="430"/>
    <x v="1"/>
    <n v="97"/>
    <x v="960"/>
    <x v="510"/>
    <x v="1"/>
    <x v="1"/>
    <n v="3"/>
    <n v="4"/>
    <n v="1"/>
    <s v="N/A"/>
    <n v="12"/>
    <n v="-4"/>
    <n v="4.8000000000000001E-2"/>
    <n v="6.8000000000000005E-2"/>
    <n v="0"/>
    <n v="0.115"/>
    <n v="0.99099999999999999"/>
    <n v="0.41399999999999998"/>
    <n v="1"/>
    <n v="69.564999999999998"/>
    <s v="Scale-up"/>
    <n v="0.99"/>
    <n v="0.84199999999999997"/>
    <n v="0"/>
    <n v="0.93"/>
    <d v="2025-03-16T23:49:49"/>
    <x v="0"/>
  </r>
  <r>
    <x v="431"/>
    <x v="1"/>
    <n v="99"/>
    <x v="961"/>
    <x v="511"/>
    <x v="1"/>
    <x v="1"/>
    <n v="53"/>
    <n v="101"/>
    <n v="79"/>
    <s v="N/A"/>
    <n v="98"/>
    <n v="-22"/>
    <n v="0.66400000000000003"/>
    <n v="1.097"/>
    <n v="0.83499999999999996"/>
    <n v="0.89200000000000002"/>
    <n v="0.96299999999999997"/>
    <n v="0.377"/>
    <n v="0.52600000000000002"/>
    <n v="371.07600000000002"/>
    <s v="Scale-up"/>
    <n v="0.97399999999999998"/>
    <n v="0.98099999999999998"/>
    <n v="0.57499999999999996"/>
    <n v="0.91600000000000004"/>
    <d v="2025-02-25T14:43:50"/>
    <x v="1"/>
  </r>
  <r>
    <x v="431"/>
    <x v="0"/>
    <n v="1816"/>
    <x v="962"/>
    <x v="511"/>
    <x v="321"/>
    <x v="317"/>
    <n v="205"/>
    <n v="555"/>
    <n v="111"/>
    <n v="649"/>
    <n v="318"/>
    <n v="331"/>
    <n v="0.17299999999999999"/>
    <n v="0.84299999999999997"/>
    <n v="0.248"/>
    <n v="0.71"/>
    <n v="0.92400000000000004"/>
    <n v="0.17"/>
    <n v="0.75600000000000001"/>
    <n v="466.197"/>
    <s v="Scale-up"/>
    <n v="0.63100000000000001"/>
    <n v="0.745"/>
    <n v="0.69699999999999995"/>
    <n v="0.97399999999999998"/>
    <d v="2025-02-25T14:43:49"/>
    <x v="1"/>
  </r>
  <r>
    <x v="432"/>
    <x v="0"/>
    <n v="5789"/>
    <x v="963"/>
    <x v="512"/>
    <x v="434"/>
    <x v="432"/>
    <n v="2586"/>
    <n v="2975"/>
    <n v="1548"/>
    <n v="4013"/>
    <n v="3079"/>
    <n v="934"/>
    <n v="0.60099999999999998"/>
    <n v="0.78"/>
    <n v="0.33700000000000002"/>
    <n v="0.629"/>
    <n v="0.60199999999999998"/>
    <n v="0.435"/>
    <n v="0.75600000000000001"/>
    <n v="1484.8969999999999"/>
    <s v="Scale-up"/>
    <n v="0.89300000000000002"/>
    <n v="0.93600000000000005"/>
    <n v="0.96799999999999997"/>
    <n v="0.89600000000000002"/>
    <d v="2025-03-17T21:13:06"/>
    <x v="5"/>
  </r>
  <r>
    <x v="432"/>
    <x v="0"/>
    <n v="5398"/>
    <x v="964"/>
    <x v="513"/>
    <x v="435"/>
    <x v="433"/>
    <n v="0"/>
    <n v="5533"/>
    <n v="1284"/>
    <n v="4249"/>
    <n v="3329"/>
    <n v="920"/>
    <n v="0"/>
    <n v="1.4059999999999999"/>
    <n v="0.28199999999999997"/>
    <n v="0.69499999999999995"/>
    <n v="0.61799999999999999"/>
    <n v="0"/>
    <n v="0.79900000000000004"/>
    <n v="1323.741"/>
    <s v="Scale-up"/>
    <n v="0"/>
    <n v="0.93100000000000005"/>
    <n v="0.95899999999999996"/>
    <n v="0.89900000000000002"/>
    <d v="2025-03-20T11:40:54"/>
    <x v="6"/>
  </r>
  <r>
    <x v="432"/>
    <x v="1"/>
    <n v="14"/>
    <x v="965"/>
    <x v="512"/>
    <x v="1"/>
    <x v="1"/>
    <n v="1"/>
    <n v="1"/>
    <n v="1"/>
    <s v="N/A"/>
    <n v="1"/>
    <n v="-1"/>
    <s v="NaN"/>
    <s v="NaN"/>
    <s v="NaN"/>
    <s v="NaN"/>
    <s v="NaN"/>
    <s v="NaN"/>
    <s v="NaN"/>
    <s v="NaN"/>
    <s v="Scale-up"/>
    <s v="NaN"/>
    <s v="NaN"/>
    <s v="NaN"/>
    <s v="NaN"/>
    <d v="2025-03-17T21:13:06"/>
    <x v="5"/>
  </r>
  <r>
    <x v="432"/>
    <x v="1"/>
    <n v="99"/>
    <x v="966"/>
    <x v="513"/>
    <x v="1"/>
    <x v="1"/>
    <n v="1"/>
    <n v="13"/>
    <n v="2"/>
    <s v="N/A"/>
    <n v="6"/>
    <n v="6"/>
    <n v="0"/>
    <n v="0.13200000000000001"/>
    <s v="NaN"/>
    <n v="5.2999999999999999E-2"/>
    <s v="NaN"/>
    <s v="NaN"/>
    <s v="NaN"/>
    <s v="NaN"/>
    <s v="Scale-up"/>
    <n v="0"/>
    <n v="0.97899999999999998"/>
    <s v="NaN"/>
    <n v="0.90500000000000003"/>
    <d v="2025-03-20T11:40:54"/>
    <x v="6"/>
  </r>
  <r>
    <x v="433"/>
    <x v="0"/>
    <n v="3466"/>
    <x v="967"/>
    <x v="514"/>
    <x v="179"/>
    <x v="175"/>
    <n v="169"/>
    <n v="76"/>
    <n v="9"/>
    <n v="236"/>
    <n v="209"/>
    <n v="27"/>
    <n v="5.7000000000000002E-2"/>
    <n v="2.8000000000000001E-2"/>
    <n v="3.0000000000000001E-3"/>
    <n v="7.4999999999999997E-2"/>
    <n v="0.91500000000000004"/>
    <n v="0.67100000000000004"/>
    <n v="0.96499999999999997"/>
    <n v="360"/>
    <s v="Scale-up"/>
    <n v="0.96599999999999997"/>
    <n v="0.95499999999999996"/>
    <n v="0.90700000000000003"/>
    <n v="0.96699999999999997"/>
    <d v="2025-03-18T00:41:07"/>
    <x v="3"/>
  </r>
  <r>
    <x v="433"/>
    <x v="1"/>
    <n v="63"/>
    <x v="968"/>
    <x v="514"/>
    <x v="1"/>
    <x v="1"/>
    <n v="1"/>
    <n v="1"/>
    <n v="1"/>
    <s v="N/A"/>
    <n v="1"/>
    <n v="1"/>
    <s v="NaN"/>
    <s v="NaN"/>
    <s v="NaN"/>
    <s v="NaN"/>
    <s v="NaN"/>
    <s v="NaN"/>
    <s v="NaN"/>
    <s v="NaN"/>
    <s v="Scale-up"/>
    <s v="NaN"/>
    <s v="NaN"/>
    <s v="NaN"/>
    <s v="NaN"/>
    <d v="2025-03-18T00:41:07"/>
    <x v="3"/>
  </r>
  <r>
    <x v="434"/>
    <x v="0"/>
    <n v="6007"/>
    <x v="969"/>
    <x v="515"/>
    <x v="436"/>
    <x v="434"/>
    <n v="2580"/>
    <n v="3655"/>
    <n v="696"/>
    <n v="5539"/>
    <n v="4786"/>
    <n v="753"/>
    <n v="0.498"/>
    <n v="0.79300000000000004"/>
    <n v="0.14000000000000001"/>
    <n v="0.98699999999999999"/>
    <n v="0.85799999999999998"/>
    <n v="0.38600000000000001"/>
    <n v="0.89200000000000002"/>
    <n v="762.91800000000001"/>
    <s v="Scale-up"/>
    <n v="0.94199999999999995"/>
    <n v="0.95899999999999996"/>
    <n v="0.98299999999999998"/>
    <n v="0.95"/>
    <d v="2025-03-18T00:40:57"/>
    <x v="3"/>
  </r>
  <r>
    <x v="434"/>
    <x v="1"/>
    <n v="97"/>
    <x v="970"/>
    <x v="515"/>
    <x v="1"/>
    <x v="1"/>
    <n v="25"/>
    <n v="13"/>
    <n v="6"/>
    <s v="N/A"/>
    <n v="39"/>
    <n v="-8"/>
    <n v="0.30299999999999999"/>
    <n v="0.109"/>
    <n v="6.0999999999999999E-2"/>
    <n v="0.41"/>
    <n v="1.1679999999999999"/>
    <n v="0.73499999999999999"/>
    <n v="0.85199999999999998"/>
    <n v="1836.585"/>
    <s v="Catch-up"/>
    <n v="0.873"/>
    <n v="0.95599999999999996"/>
    <n v="0.79800000000000004"/>
    <n v="0.95299999999999996"/>
    <d v="2025-03-18T00:40:59"/>
    <x v="3"/>
  </r>
  <r>
    <x v="435"/>
    <x v="0"/>
    <n v="403"/>
    <x v="971"/>
    <x v="516"/>
    <x v="437"/>
    <x v="435"/>
    <n v="26"/>
    <n v="26"/>
    <n v="0"/>
    <n v="52"/>
    <n v="37"/>
    <n v="15"/>
    <n v="5.0999999999999997E-2"/>
    <n v="5.7000000000000002E-2"/>
    <n v="0"/>
    <n v="7.1999999999999995E-2"/>
    <n v="0.66700000000000004"/>
    <n v="0.47199999999999998"/>
    <n v="1"/>
    <n v="208.333"/>
    <s v="Scale-up"/>
    <n v="0.90100000000000002"/>
    <n v="0.76500000000000001"/>
    <n v="0"/>
    <n v="0.81699999999999995"/>
    <d v="2025-03-16T23:49:54"/>
    <x v="0"/>
  </r>
  <r>
    <x v="435"/>
    <x v="1"/>
    <n v="58"/>
    <x v="972"/>
    <x v="516"/>
    <x v="1"/>
    <x v="1"/>
    <n v="8"/>
    <n v="6"/>
    <n v="1"/>
    <s v="N/A"/>
    <n v="21"/>
    <n v="-8"/>
    <n v="0.106"/>
    <n v="0.19800000000000001"/>
    <n v="0"/>
    <n v="0.74299999999999999"/>
    <n v="2.444"/>
    <n v="0.34899999999999998"/>
    <n v="1"/>
    <n v="20.187999999999999"/>
    <s v="Plan-up"/>
    <n v="0.88300000000000001"/>
    <n v="0.93"/>
    <n v="0"/>
    <n v="0.79700000000000004"/>
    <d v="2025-03-16T23:49:55"/>
    <x v="0"/>
  </r>
  <r>
    <x v="436"/>
    <x v="0"/>
    <n v="919"/>
    <x v="973"/>
    <x v="517"/>
    <x v="438"/>
    <x v="436"/>
    <n v="69"/>
    <n v="39"/>
    <n v="29"/>
    <n v="79"/>
    <n v="71"/>
    <n v="8"/>
    <n v="9.5000000000000001E-2"/>
    <n v="0.04"/>
    <n v="0.04"/>
    <n v="7.9000000000000001E-2"/>
    <n v="0.83199999999999996"/>
    <n v="0.70399999999999996"/>
    <n v="0.70399999999999996"/>
    <n v="101.26600000000001"/>
    <s v="Scale-up"/>
    <n v="0.91800000000000004"/>
    <n v="0.93100000000000005"/>
    <n v="0.91600000000000004"/>
    <n v="0.90100000000000002"/>
    <d v="2025-03-17T19:16:48"/>
    <x v="12"/>
  </r>
  <r>
    <x v="436"/>
    <x v="1"/>
    <n v="99"/>
    <x v="974"/>
    <x v="517"/>
    <x v="1"/>
    <x v="1"/>
    <n v="1"/>
    <n v="3"/>
    <n v="1"/>
    <s v="N/A"/>
    <n v="4"/>
    <n v="0"/>
    <s v="NaN"/>
    <n v="2.1000000000000001E-2"/>
    <s v="NaN"/>
    <n v="2.8000000000000001E-2"/>
    <s v="NaN"/>
    <s v="NaN"/>
    <s v="NaN"/>
    <s v="NaN"/>
    <s v="Scale-up"/>
    <s v="NaN"/>
    <n v="0.78"/>
    <s v="NaN"/>
    <n v="0.82699999999999996"/>
    <d v="2025-03-17T19:16:48"/>
    <x v="12"/>
  </r>
  <r>
    <x v="437"/>
    <x v="0"/>
    <n v="1961"/>
    <x v="975"/>
    <x v="518"/>
    <x v="439"/>
    <x v="437"/>
    <n v="1590"/>
    <n v="218"/>
    <n v="328"/>
    <n v="1480"/>
    <n v="1449"/>
    <n v="31"/>
    <n v="1.8"/>
    <n v="0.20300000000000001"/>
    <n v="0.379"/>
    <n v="1.5660000000000001"/>
    <n v="0.96399999999999997"/>
    <n v="0.89900000000000002"/>
    <n v="0.81100000000000005"/>
    <n v="19.795999999999999"/>
    <s v="Start-up"/>
    <n v="0.9"/>
    <n v="0.98399999999999999"/>
    <n v="0.54500000000000004"/>
    <n v="0.93700000000000006"/>
    <d v="2025-03-17T21:57:34"/>
    <x v="2"/>
  </r>
  <r>
    <x v="437"/>
    <x v="0"/>
    <n v="231"/>
    <x v="976"/>
    <x v="519"/>
    <x v="440"/>
    <x v="438"/>
    <n v="234"/>
    <n v="4"/>
    <n v="0"/>
    <n v="238"/>
    <n v="189"/>
    <n v="49"/>
    <n v="1.9530000000000001"/>
    <n v="4.1000000000000002E-2"/>
    <n v="0"/>
    <n v="1.6259999999999999"/>
    <n v="0.81499999999999995"/>
    <n v="0.97899999999999998"/>
    <n v="1"/>
    <n v="30.135000000000002"/>
    <s v="Scale-up"/>
    <n v="0.77700000000000002"/>
    <n v="0.91600000000000004"/>
    <n v="0"/>
    <n v="0.73899999999999999"/>
    <d v="2025-03-16T23:50:00"/>
    <x v="0"/>
  </r>
  <r>
    <x v="437"/>
    <x v="1"/>
    <n v="0"/>
    <x v="977"/>
    <x v="519"/>
    <x v="1"/>
    <x v="1"/>
    <n v="2"/>
    <n v="1"/>
    <n v="1"/>
    <s v="N/A"/>
    <n v="2"/>
    <n v="-1"/>
    <s v="NaN"/>
    <s v="NaN"/>
    <n v="0"/>
    <s v="NaN"/>
    <s v="NaN"/>
    <s v="NaN"/>
    <s v="NaN"/>
    <s v="NaN"/>
    <s v="Scale-up"/>
    <s v="NaN"/>
    <s v="NaN"/>
    <n v="0"/>
    <s v="NaN"/>
    <d v="2025-03-16T23:50:00"/>
    <x v="0"/>
  </r>
  <r>
    <x v="437"/>
    <x v="1"/>
    <n v="31"/>
    <x v="978"/>
    <x v="518"/>
    <x v="1"/>
    <x v="1"/>
    <n v="1"/>
    <n v="1"/>
    <n v="1"/>
    <s v="N/A"/>
    <n v="2"/>
    <n v="-1"/>
    <s v="NaN"/>
    <s v="NaN"/>
    <s v="NaN"/>
    <n v="3.1E-2"/>
    <s v="NaN"/>
    <s v="NaN"/>
    <s v="NaN"/>
    <s v="NaN"/>
    <s v="Start-up"/>
    <s v="NaN"/>
    <s v="NaN"/>
    <s v="NaN"/>
    <n v="1"/>
    <d v="2025-03-17T21:57:34"/>
    <x v="2"/>
  </r>
  <r>
    <x v="438"/>
    <x v="0"/>
    <n v="144"/>
    <x v="979"/>
    <x v="520"/>
    <x v="441"/>
    <x v="439"/>
    <n v="32"/>
    <n v="0"/>
    <n v="1"/>
    <n v="31"/>
    <n v="0"/>
    <n v="31"/>
    <n v="0.16300000000000001"/>
    <n v="0"/>
    <n v="0"/>
    <n v="0"/>
    <n v="0"/>
    <n v="1"/>
    <n v="1"/>
    <s v="NaN"/>
    <s v="Indeterminate"/>
    <n v="0.77100000000000002"/>
    <n v="0"/>
    <n v="0"/>
    <n v="0"/>
    <d v="2025-03-17T19:53:35"/>
    <x v="4"/>
  </r>
  <r>
    <x v="438"/>
    <x v="0"/>
    <n v="897"/>
    <x v="980"/>
    <x v="195"/>
    <x v="442"/>
    <x v="440"/>
    <n v="1208"/>
    <n v="56"/>
    <n v="0"/>
    <n v="1264"/>
    <n v="1224"/>
    <n v="40"/>
    <n v="3.3980000000000001"/>
    <n v="0.245"/>
    <n v="0"/>
    <n v="3.2949999999999999"/>
    <n v="0.90400000000000003"/>
    <n v="0.93300000000000005"/>
    <n v="1"/>
    <n v="12.14"/>
    <s v="Start-up"/>
    <n v="0.92700000000000005"/>
    <n v="0.86199999999999999"/>
    <n v="0"/>
    <n v="0.86799999999999999"/>
    <d v="2025-03-16T23:50:05"/>
    <x v="0"/>
  </r>
  <r>
    <x v="438"/>
    <x v="1"/>
    <n v="0"/>
    <x v="981"/>
    <x v="195"/>
    <x v="1"/>
    <x v="1"/>
    <n v="1"/>
    <n v="1"/>
    <n v="1"/>
    <s v="N/A"/>
    <n v="3"/>
    <n v="-2"/>
    <s v="NaN"/>
    <s v="NaN"/>
    <n v="0"/>
    <s v="NaN"/>
    <s v="NaN"/>
    <s v="NaN"/>
    <s v="NaN"/>
    <s v="NaN"/>
    <s v="Start-up"/>
    <s v="NaN"/>
    <s v="NaN"/>
    <n v="0"/>
    <s v="NaN"/>
    <d v="2025-03-16T23:50:05"/>
    <x v="0"/>
  </r>
  <r>
    <x v="438"/>
    <x v="1"/>
    <n v="40"/>
    <x v="982"/>
    <x v="520"/>
    <x v="1"/>
    <x v="1"/>
    <n v="11"/>
    <n v="1"/>
    <n v="1"/>
    <s v="N/A"/>
    <n v="1"/>
    <n v="9"/>
    <n v="0.20799999999999999"/>
    <n v="0"/>
    <s v="NaN"/>
    <s v="NaN"/>
    <s v="NaN"/>
    <s v="NaN"/>
    <s v="NaN"/>
    <s v="NaN"/>
    <s v="Indeterminate"/>
    <n v="0.88900000000000001"/>
    <n v="0"/>
    <s v="NaN"/>
    <s v="NaN"/>
    <d v="2025-03-17T19:53:35"/>
    <x v="4"/>
  </r>
  <r>
    <x v="439"/>
    <x v="0"/>
    <n v="6986"/>
    <x v="983"/>
    <x v="521"/>
    <x v="263"/>
    <x v="258"/>
    <n v="104"/>
    <n v="210"/>
    <n v="126"/>
    <n v="188"/>
    <n v="148"/>
    <n v="40"/>
    <n v="1.4E-2"/>
    <n v="3.1E-2"/>
    <n v="1.7999999999999999E-2"/>
    <n v="2.3E-2"/>
    <n v="0.85199999999999998"/>
    <n v="0.311"/>
    <n v="0.6"/>
    <n v="1739.13"/>
    <s v="Scale-up"/>
    <n v="0.96799999999999997"/>
    <n v="0.93799999999999994"/>
    <n v="0.68200000000000005"/>
    <n v="0.878"/>
    <d v="2025-03-18T00:40:48"/>
    <x v="3"/>
  </r>
  <r>
    <x v="439"/>
    <x v="1"/>
    <n v="93"/>
    <x v="984"/>
    <x v="521"/>
    <x v="1"/>
    <x v="1"/>
    <n v="1"/>
    <n v="2"/>
    <n v="1"/>
    <s v="N/A"/>
    <n v="1"/>
    <n v="3"/>
    <s v="NaN"/>
    <n v="1.0999999999999999E-2"/>
    <s v="NaN"/>
    <s v="NaN"/>
    <s v="NaN"/>
    <s v="NaN"/>
    <s v="NaN"/>
    <s v="NaN"/>
    <s v="Scale-up"/>
    <s v="NaN"/>
    <n v="1"/>
    <s v="NaN"/>
    <s v="NaN"/>
    <d v="2025-03-18T00:40:48"/>
    <x v="3"/>
  </r>
  <r>
    <x v="440"/>
    <x v="0"/>
    <n v="1407"/>
    <x v="985"/>
    <x v="522"/>
    <x v="443"/>
    <x v="441"/>
    <n v="192"/>
    <n v="107"/>
    <n v="6"/>
    <n v="293"/>
    <n v="70"/>
    <n v="223"/>
    <n v="0.11700000000000001"/>
    <n v="7.6999999999999999E-2"/>
    <n v="5.0000000000000001E-3"/>
    <n v="5.2999999999999999E-2"/>
    <n v="0.28000000000000003"/>
    <n v="0.60299999999999998"/>
    <n v="0.97399999999999998"/>
    <n v="4207.5469999999996"/>
    <s v="Scale-up"/>
    <n v="0.95499999999999996"/>
    <n v="0.95899999999999996"/>
    <n v="0.871"/>
    <n v="0.90700000000000003"/>
    <d v="2025-03-18T00:40:40"/>
    <x v="3"/>
  </r>
  <r>
    <x v="440"/>
    <x v="1"/>
    <n v="89"/>
    <x v="986"/>
    <x v="522"/>
    <x v="1"/>
    <x v="1"/>
    <n v="16"/>
    <n v="2"/>
    <n v="1"/>
    <s v="N/A"/>
    <n v="11"/>
    <n v="5"/>
    <n v="0.23699999999999999"/>
    <n v="0.25"/>
    <s v="NaN"/>
    <n v="8.4000000000000005E-2"/>
    <s v="NaN"/>
    <s v="NaN"/>
    <s v="NaN"/>
    <s v="NaN"/>
    <s v="Scale-up"/>
    <n v="0.46600000000000003"/>
    <n v="1"/>
    <s v="NaN"/>
    <n v="0.45900000000000002"/>
    <d v="2025-03-18T00:40:40"/>
    <x v="3"/>
  </r>
  <r>
    <x v="441"/>
    <x v="0"/>
    <n v="2203"/>
    <x v="987"/>
    <x v="523"/>
    <x v="444"/>
    <x v="442"/>
    <n v="633"/>
    <n v="759"/>
    <n v="152"/>
    <n v="1240"/>
    <n v="653"/>
    <n v="587"/>
    <n v="0.26300000000000001"/>
    <n v="0.307"/>
    <n v="7.8E-2"/>
    <n v="0.28299999999999997"/>
    <n v="0.57499999999999996"/>
    <n v="0.46100000000000002"/>
    <n v="0.86299999999999999"/>
    <n v="2074.2049999999999"/>
    <s v="Scale-up"/>
    <n v="0.97499999999999998"/>
    <n v="0.96699999999999997"/>
    <n v="0.96099999999999997"/>
    <n v="0.95699999999999996"/>
    <d v="2025-03-18T00:40:31"/>
    <x v="3"/>
  </r>
  <r>
    <x v="441"/>
    <x v="1"/>
    <n v="98"/>
    <x v="988"/>
    <x v="523"/>
    <x v="1"/>
    <x v="1"/>
    <n v="30"/>
    <n v="43"/>
    <n v="8"/>
    <s v="N/A"/>
    <n v="59"/>
    <n v="5"/>
    <n v="0.28699999999999998"/>
    <n v="0.39200000000000002"/>
    <n v="0.104"/>
    <n v="0.57699999999999996"/>
    <n v="1.0029999999999999"/>
    <n v="0.42299999999999999"/>
    <n v="0.84699999999999998"/>
    <n v="1017.331"/>
    <s v="Catch-up"/>
    <n v="0.84599999999999997"/>
    <n v="0.96299999999999997"/>
    <n v="0.93400000000000005"/>
    <n v="0.94299999999999995"/>
    <d v="2025-03-18T00:40:33"/>
    <x v="3"/>
  </r>
  <r>
    <x v="442"/>
    <x v="0"/>
    <n v="3776"/>
    <x v="989"/>
    <x v="524"/>
    <x v="445"/>
    <x v="443"/>
    <n v="19"/>
    <n v="44"/>
    <n v="6"/>
    <n v="57"/>
    <n v="7"/>
    <n v="50"/>
    <n v="8.0000000000000002E-3"/>
    <n v="2.8000000000000001E-2"/>
    <n v="2E-3"/>
    <n v="6.0000000000000001E-3"/>
    <n v="0.17599999999999999"/>
    <n v="0.222"/>
    <n v="0.94399999999999995"/>
    <n v="8333.3330000000005"/>
    <s v="Scale-up"/>
    <n v="0.47"/>
    <n v="0.54700000000000004"/>
    <n v="0.622"/>
    <n v="0.52800000000000002"/>
    <d v="2025-03-17T19:53:30"/>
    <x v="4"/>
  </r>
  <r>
    <x v="442"/>
    <x v="1"/>
    <n v="0"/>
    <x v="990"/>
    <x v="524"/>
    <x v="1"/>
    <x v="1"/>
    <n v="1"/>
    <n v="1"/>
    <n v="1"/>
    <s v="N/A"/>
    <n v="1"/>
    <n v="0"/>
    <s v="NaN"/>
    <s v="NaN"/>
    <s v="NaN"/>
    <s v="NaN"/>
    <s v="NaN"/>
    <s v="NaN"/>
    <s v="NaN"/>
    <s v="NaN"/>
    <s v="Scale-up"/>
    <s v="NaN"/>
    <s v="NaN"/>
    <s v="NaN"/>
    <s v="NaN"/>
    <d v="2025-03-17T19:53:30"/>
    <x v="4"/>
  </r>
  <r>
    <x v="443"/>
    <x v="0"/>
    <n v="600"/>
    <x v="991"/>
    <x v="525"/>
    <x v="179"/>
    <x v="175"/>
    <n v="119"/>
    <n v="126"/>
    <n v="0"/>
    <n v="245"/>
    <n v="245"/>
    <n v="0"/>
    <n v="0.45800000000000002"/>
    <n v="0.65500000000000003"/>
    <n v="0"/>
    <n v="0.64800000000000002"/>
    <n v="0.58199999999999996"/>
    <n v="0.41199999999999998"/>
    <n v="1"/>
    <n v="0"/>
    <s v="Start-up"/>
    <n v="0.85799999999999998"/>
    <n v="0.89800000000000002"/>
    <n v="0"/>
    <n v="0.79300000000000004"/>
    <d v="2025-03-16T23:50:10"/>
    <x v="0"/>
  </r>
  <r>
    <x v="443"/>
    <x v="1"/>
    <n v="0"/>
    <x v="992"/>
    <x v="525"/>
    <x v="1"/>
    <x v="1"/>
    <n v="1"/>
    <n v="1"/>
    <n v="1"/>
    <s v="N/A"/>
    <n v="5"/>
    <n v="-4"/>
    <s v="NaN"/>
    <s v="NaN"/>
    <n v="0"/>
    <s v="NaN"/>
    <s v="NaN"/>
    <s v="NaN"/>
    <s v="NaN"/>
    <s v="NaN"/>
    <s v="Start-up"/>
    <s v="NaN"/>
    <s v="NaN"/>
    <n v="0"/>
    <s v="NaN"/>
    <d v="2025-03-16T23:50:10"/>
    <x v="0"/>
  </r>
  <r>
    <x v="444"/>
    <x v="0"/>
    <n v="321"/>
    <x v="993"/>
    <x v="526"/>
    <x v="446"/>
    <x v="444"/>
    <n v="38"/>
    <n v="59"/>
    <n v="0"/>
    <n v="97"/>
    <n v="90"/>
    <n v="7"/>
    <n v="0.13500000000000001"/>
    <n v="0.52600000000000002"/>
    <n v="0"/>
    <n v="0.34"/>
    <n v="0.51400000000000001"/>
    <n v="0.20399999999999999"/>
    <n v="1"/>
    <n v="20.588000000000001"/>
    <s v="Start-up"/>
    <n v="0.53"/>
    <n v="0.83799999999999997"/>
    <n v="0"/>
    <n v="0.77500000000000002"/>
    <d v="2025-03-16T23:50:15"/>
    <x v="0"/>
  </r>
  <r>
    <x v="444"/>
    <x v="1"/>
    <n v="0"/>
    <x v="994"/>
    <x v="526"/>
    <x v="1"/>
    <x v="1"/>
    <n v="1"/>
    <n v="1"/>
    <n v="1"/>
    <s v="N/A"/>
    <n v="1"/>
    <n v="0"/>
    <s v="NaN"/>
    <s v="NaN"/>
    <n v="0"/>
    <s v="NaN"/>
    <s v="NaN"/>
    <s v="NaN"/>
    <s v="NaN"/>
    <s v="NaN"/>
    <s v="Start-up"/>
    <s v="NaN"/>
    <s v="NaN"/>
    <n v="0"/>
    <s v="NaN"/>
    <d v="2025-03-16T23:50:15"/>
    <x v="0"/>
  </r>
  <r>
    <x v="445"/>
    <x v="0"/>
    <n v="1935"/>
    <x v="995"/>
    <x v="527"/>
    <x v="447"/>
    <x v="445"/>
    <n v="288"/>
    <n v="80"/>
    <n v="23"/>
    <n v="345"/>
    <n v="239"/>
    <n v="106"/>
    <n v="0.182"/>
    <n v="5.6000000000000001E-2"/>
    <n v="1.4999999999999999E-2"/>
    <n v="0.16500000000000001"/>
    <n v="0.74"/>
    <n v="0.76500000000000001"/>
    <n v="0.93700000000000006"/>
    <n v="642.42399999999998"/>
    <s v="Scale-up"/>
    <n v="0.95199999999999996"/>
    <n v="0.95"/>
    <n v="0.89800000000000002"/>
    <n v="0.92600000000000005"/>
    <d v="2025-03-18T00:40:23"/>
    <x v="3"/>
  </r>
  <r>
    <x v="445"/>
    <x v="1"/>
    <n v="0"/>
    <x v="996"/>
    <x v="527"/>
    <x v="1"/>
    <x v="1"/>
    <n v="1"/>
    <n v="1"/>
    <n v="1"/>
    <s v="N/A"/>
    <n v="1"/>
    <n v="0"/>
    <s v="NaN"/>
    <s v="NaN"/>
    <s v="NaN"/>
    <s v="NaN"/>
    <s v="NaN"/>
    <s v="NaN"/>
    <s v="NaN"/>
    <s v="NaN"/>
    <s v="Scale-up"/>
    <s v="NaN"/>
    <s v="NaN"/>
    <s v="NaN"/>
    <s v="NaN"/>
    <d v="2025-03-18T00:40:23"/>
    <x v="3"/>
  </r>
  <r>
    <x v="446"/>
    <x v="0"/>
    <n v="6168"/>
    <x v="997"/>
    <x v="528"/>
    <x v="448"/>
    <x v="446"/>
    <n v="4396"/>
    <n v="30727"/>
    <n v="14295"/>
    <n v="20828"/>
    <n v="17011"/>
    <n v="3817"/>
    <n v="1.234"/>
    <n v="9.6869999999999994"/>
    <n v="6.0010000000000003"/>
    <n v="5.7140000000000004"/>
    <n v="1.161"/>
    <n v="0.113"/>
    <n v="0.45100000000000001"/>
    <n v="668.00800000000004"/>
    <s v="Catch-up"/>
    <n v="0.89500000000000002"/>
    <n v="0.92100000000000004"/>
    <n v="0.88700000000000001"/>
    <n v="0.78500000000000003"/>
    <d v="2025-03-18T00:40:16"/>
    <x v="3"/>
  </r>
  <r>
    <x v="446"/>
    <x v="1"/>
    <n v="63"/>
    <x v="998"/>
    <x v="528"/>
    <x v="1"/>
    <x v="1"/>
    <n v="2"/>
    <n v="1"/>
    <n v="1"/>
    <s v="N/A"/>
    <n v="1"/>
    <n v="0"/>
    <n v="1.6E-2"/>
    <s v="NaN"/>
    <s v="NaN"/>
    <s v="NaN"/>
    <s v="NaN"/>
    <s v="NaN"/>
    <s v="NaN"/>
    <s v="NaN"/>
    <s v="Catch-up"/>
    <n v="1"/>
    <s v="NaN"/>
    <s v="NaN"/>
    <s v="NaN"/>
    <d v="2025-03-18T00:40:16"/>
    <x v="3"/>
  </r>
  <r>
    <x v="447"/>
    <x v="0"/>
    <n v="2767"/>
    <x v="999"/>
    <x v="529"/>
    <x v="449"/>
    <x v="447"/>
    <n v="10045"/>
    <n v="10126"/>
    <n v="4339"/>
    <n v="15832"/>
    <n v="12425"/>
    <n v="3407"/>
    <n v="3.7050000000000001"/>
    <n v="3.4329999999999998"/>
    <n v="1.8"/>
    <n v="4.2409999999999997"/>
    <n v="0.79400000000000004"/>
    <n v="0.51900000000000002"/>
    <n v="0.748"/>
    <n v="803.34799999999996"/>
    <s v="Scale-up"/>
    <n v="0.97899999999999998"/>
    <n v="0.97"/>
    <n v="0.92200000000000004"/>
    <n v="0.98299999999999998"/>
    <d v="2025-03-18T00:40:00"/>
    <x v="3"/>
  </r>
  <r>
    <x v="447"/>
    <x v="1"/>
    <n v="99"/>
    <x v="1000"/>
    <x v="529"/>
    <x v="1"/>
    <x v="1"/>
    <n v="413"/>
    <n v="447"/>
    <n v="195"/>
    <s v="N/A"/>
    <n v="471"/>
    <n v="193"/>
    <n v="4.548"/>
    <n v="4.665"/>
    <n v="1.869"/>
    <n v="5.008"/>
    <n v="0.68200000000000005"/>
    <n v="0.49399999999999999"/>
    <n v="0.79700000000000004"/>
    <n v="680.31200000000001"/>
    <s v="Scale-up"/>
    <n v="0.99399999999999999"/>
    <n v="0.998"/>
    <n v="0.95599999999999996"/>
    <n v="0.98099999999999998"/>
    <d v="2025-03-18T00:40:01"/>
    <x v="3"/>
  </r>
  <r>
    <x v="448"/>
    <x v="1"/>
    <n v="99"/>
    <x v="1001"/>
    <x v="530"/>
    <x v="1"/>
    <x v="1"/>
    <n v="163"/>
    <n v="89"/>
    <n v="122"/>
    <s v="N/A"/>
    <n v="159"/>
    <n v="-28"/>
    <n v="1.613"/>
    <n v="0.86699999999999999"/>
    <n v="1.631"/>
    <n v="1.71"/>
    <n v="2.0139999999999998"/>
    <n v="0.65"/>
    <n v="0.34200000000000003"/>
    <n v="152.047"/>
    <s v="Catch-up"/>
    <n v="0.99099999999999999"/>
    <n v="0.97199999999999998"/>
    <n v="0.44900000000000001"/>
    <n v="0.94699999999999995"/>
    <d v="2025-02-25T14:44:01"/>
    <x v="1"/>
  </r>
  <r>
    <x v="448"/>
    <x v="0"/>
    <n v="640"/>
    <x v="1002"/>
    <x v="530"/>
    <x v="450"/>
    <x v="448"/>
    <n v="1109"/>
    <n v="409"/>
    <n v="295"/>
    <n v="1223"/>
    <n v="963"/>
    <n v="260"/>
    <n v="1.627"/>
    <n v="0.77900000000000003"/>
    <n v="0.59599999999999997"/>
    <n v="1.55"/>
    <n v="0.85599999999999998"/>
    <n v="0.67600000000000005"/>
    <n v="0.752"/>
    <n v="167.74199999999999"/>
    <s v="Scale-up"/>
    <n v="0.995"/>
    <n v="0.86799999999999999"/>
    <n v="0.86899999999999999"/>
    <n v="0.98099999999999998"/>
    <d v="2025-02-25T14:43:58"/>
    <x v="1"/>
  </r>
  <r>
    <x v="449"/>
    <x v="0"/>
    <n v="4189"/>
    <x v="1003"/>
    <x v="531"/>
    <x v="451"/>
    <x v="449"/>
    <n v="1383"/>
    <n v="1772"/>
    <n v="692"/>
    <n v="2463"/>
    <n v="1499"/>
    <n v="964"/>
    <n v="0.44900000000000001"/>
    <n v="0.56899999999999995"/>
    <n v="0.28799999999999998"/>
    <n v="0.499"/>
    <n v="0.68400000000000005"/>
    <n v="0.441"/>
    <n v="0.71699999999999997"/>
    <n v="1931.864"/>
    <s v="Scale-up"/>
    <n v="0.85899999999999999"/>
    <n v="0.90700000000000003"/>
    <n v="0.79800000000000004"/>
    <n v="0.86499999999999999"/>
    <d v="2025-03-18T00:39:48"/>
    <x v="3"/>
  </r>
  <r>
    <x v="449"/>
    <x v="1"/>
    <n v="47"/>
    <x v="1004"/>
    <x v="531"/>
    <x v="1"/>
    <x v="1"/>
    <n v="1"/>
    <n v="4"/>
    <n v="1"/>
    <s v="N/A"/>
    <n v="3"/>
    <n v="1"/>
    <s v="NaN"/>
    <n v="7.2999999999999995E-2"/>
    <s v="NaN"/>
    <n v="4.8000000000000001E-2"/>
    <s v="NaN"/>
    <s v="NaN"/>
    <s v="NaN"/>
    <s v="NaN"/>
    <s v="Scale-up"/>
    <s v="NaN"/>
    <n v="0.94799999999999995"/>
    <s v="NaN"/>
    <n v="0.999"/>
    <d v="2025-03-18T00:39:48"/>
    <x v="3"/>
  </r>
  <r>
    <x v="450"/>
    <x v="0"/>
    <n v="2146"/>
    <x v="1005"/>
    <x v="532"/>
    <x v="452"/>
    <x v="450"/>
    <n v="1443"/>
    <n v="1351"/>
    <n v="0"/>
    <n v="2794"/>
    <n v="1441"/>
    <n v="1353"/>
    <n v="0.61599999999999999"/>
    <n v="0.83499999999999996"/>
    <n v="0"/>
    <n v="1.155"/>
    <n v="0.79600000000000004"/>
    <n v="0.42499999999999999"/>
    <n v="1"/>
    <n v="1171.4290000000001"/>
    <s v="Scale-up"/>
    <n v="0.97299999999999998"/>
    <n v="0.96"/>
    <n v="0"/>
    <n v="0.90700000000000003"/>
    <d v="2025-03-16T23:50:21"/>
    <x v="0"/>
  </r>
  <r>
    <x v="450"/>
    <x v="1"/>
    <n v="98"/>
    <x v="1006"/>
    <x v="532"/>
    <x v="1"/>
    <x v="1"/>
    <n v="176"/>
    <n v="1"/>
    <n v="1"/>
    <s v="N/A"/>
    <n v="1"/>
    <n v="175"/>
    <n v="1.206"/>
    <s v="NaN"/>
    <n v="0"/>
    <s v="NaN"/>
    <s v="NaN"/>
    <s v="NaN"/>
    <s v="NaN"/>
    <s v="NaN"/>
    <s v="Scale-up"/>
    <n v="0.16900000000000001"/>
    <s v="NaN"/>
    <n v="0"/>
    <s v="NaN"/>
    <d v="2025-03-16T23:50:21"/>
    <x v="0"/>
  </r>
  <r>
    <x v="451"/>
    <x v="0"/>
    <n v="849"/>
    <x v="1007"/>
    <x v="533"/>
    <x v="433"/>
    <x v="451"/>
    <n v="27"/>
    <n v="255"/>
    <n v="0"/>
    <n v="282"/>
    <n v="263"/>
    <n v="19"/>
    <n v="0.27"/>
    <n v="4.0629999999999997"/>
    <n v="0"/>
    <n v="0.61099999999999999"/>
    <n v="0.14099999999999999"/>
    <n v="6.2E-2"/>
    <n v="1"/>
    <n v="31.097000000000001"/>
    <s v="Scale-up"/>
    <n v="0.98299999999999998"/>
    <n v="0.93500000000000005"/>
    <n v="0"/>
    <n v="0.17599999999999999"/>
    <d v="2025-03-16T23:50:26"/>
    <x v="0"/>
  </r>
  <r>
    <x v="451"/>
    <x v="1"/>
    <n v="0"/>
    <x v="1008"/>
    <x v="533"/>
    <x v="1"/>
    <x v="1"/>
    <n v="1"/>
    <n v="1"/>
    <n v="1"/>
    <s v="N/A"/>
    <n v="1"/>
    <n v="0"/>
    <s v="NaN"/>
    <s v="NaN"/>
    <n v="0"/>
    <s v="NaN"/>
    <s v="NaN"/>
    <s v="NaN"/>
    <s v="NaN"/>
    <s v="NaN"/>
    <s v="Scale-up"/>
    <s v="NaN"/>
    <s v="NaN"/>
    <n v="0"/>
    <s v="NaN"/>
    <d v="2025-03-16T23:50:26"/>
    <x v="0"/>
  </r>
  <r>
    <x v="452"/>
    <x v="0"/>
    <n v="7643"/>
    <x v="1009"/>
    <x v="534"/>
    <x v="453"/>
    <x v="452"/>
    <n v="317"/>
    <n v="2723"/>
    <n v="952"/>
    <n v="2088"/>
    <n v="1531"/>
    <n v="557"/>
    <n v="4.7E-2"/>
    <n v="0.36499999999999999"/>
    <n v="0.23"/>
    <n v="0.35199999999999998"/>
    <n v="1.9339999999999999"/>
    <n v="0.114"/>
    <n v="0.442"/>
    <n v="1582.386"/>
    <s v="Catch-up"/>
    <n v="0.98499999999999999"/>
    <n v="0.97099999999999997"/>
    <n v="0.47499999999999998"/>
    <n v="0.58399999999999996"/>
    <d v="2025-03-18T00:39:39"/>
    <x v="3"/>
  </r>
  <r>
    <x v="452"/>
    <x v="1"/>
    <n v="98"/>
    <x v="1010"/>
    <x v="534"/>
    <x v="1"/>
    <x v="1"/>
    <n v="1"/>
    <n v="18"/>
    <n v="6"/>
    <s v="N/A"/>
    <n v="14"/>
    <n v="-3"/>
    <s v="NaN"/>
    <n v="0.17799999999999999"/>
    <n v="8.2000000000000003E-2"/>
    <n v="0.17299999999999999"/>
    <s v="NaN"/>
    <s v="NaN"/>
    <s v="NaN"/>
    <s v="NaN"/>
    <s v="Catch-up"/>
    <s v="NaN"/>
    <n v="0.95799999999999996"/>
    <n v="0.81499999999999995"/>
    <n v="0.86399999999999999"/>
    <d v="2025-03-18T00:39:39"/>
    <x v="3"/>
  </r>
  <r>
    <x v="453"/>
    <x v="0"/>
    <n v="6890"/>
    <x v="1011"/>
    <x v="535"/>
    <x v="454"/>
    <x v="453"/>
    <n v="556"/>
    <n v="626"/>
    <n v="135"/>
    <n v="1047"/>
    <n v="671"/>
    <n v="376"/>
    <n v="0.16700000000000001"/>
    <n v="0.221"/>
    <n v="2.7E-2"/>
    <n v="0.189"/>
    <n v="0.52400000000000002"/>
    <n v="0.43"/>
    <n v="0.93"/>
    <n v="1989.4179999999999"/>
    <s v="Scale-up"/>
    <n v="0.72399999999999998"/>
    <n v="0.81799999999999995"/>
    <n v="0.59599999999999997"/>
    <n v="0.751"/>
    <d v="2025-03-18T00:39:31"/>
    <x v="3"/>
  </r>
  <r>
    <x v="453"/>
    <x v="1"/>
    <n v="0"/>
    <x v="1012"/>
    <x v="535"/>
    <x v="1"/>
    <x v="1"/>
    <n v="1"/>
    <n v="1"/>
    <n v="1"/>
    <s v="N/A"/>
    <n v="1"/>
    <n v="0"/>
    <s v="NaN"/>
    <s v="NaN"/>
    <s v="NaN"/>
    <s v="NaN"/>
    <s v="NaN"/>
    <s v="NaN"/>
    <s v="NaN"/>
    <s v="NaN"/>
    <s v="Scale-up"/>
    <s v="NaN"/>
    <s v="NaN"/>
    <s v="NaN"/>
    <s v="NaN"/>
    <d v="2025-03-18T00:39:31"/>
    <x v="3"/>
  </r>
  <r>
    <x v="454"/>
    <x v="0"/>
    <n v="4820"/>
    <x v="1013"/>
    <x v="536"/>
    <x v="455"/>
    <x v="454"/>
    <n v="1452"/>
    <n v="848"/>
    <n v="426"/>
    <n v="1874"/>
    <n v="1638"/>
    <n v="236"/>
    <n v="0.64200000000000002"/>
    <n v="0.38400000000000001"/>
    <n v="0.11899999999999999"/>
    <n v="0.749"/>
    <n v="0.82599999999999996"/>
    <n v="0.626"/>
    <n v="0.88400000000000001"/>
    <n v="315.08699999999999"/>
    <s v="Scale-up"/>
    <n v="0.91300000000000003"/>
    <n v="0.90800000000000003"/>
    <n v="0.81100000000000005"/>
    <n v="0.92700000000000005"/>
    <d v="2025-02-25T14:44:08"/>
    <x v="1"/>
  </r>
  <r>
    <x v="454"/>
    <x v="0"/>
    <n v="4031"/>
    <x v="1014"/>
    <x v="537"/>
    <x v="456"/>
    <x v="455"/>
    <n v="1451"/>
    <n v="847"/>
    <n v="73"/>
    <n v="2225"/>
    <n v="1983"/>
    <n v="242"/>
    <n v="0.65"/>
    <n v="0.39200000000000002"/>
    <n v="2.9000000000000001E-2"/>
    <n v="0.82199999999999995"/>
    <n v="0.81100000000000005"/>
    <n v="0.624"/>
    <n v="0.97199999999999998"/>
    <n v="294.404"/>
    <s v="Scale-up"/>
    <n v="0.92"/>
    <n v="0.92100000000000004"/>
    <n v="0.94099999999999995"/>
    <n v="0.88800000000000001"/>
    <d v="2025-03-17T21:57:28"/>
    <x v="2"/>
  </r>
  <r>
    <x v="454"/>
    <x v="1"/>
    <n v="61"/>
    <x v="1015"/>
    <x v="537"/>
    <x v="1"/>
    <x v="1"/>
    <n v="1"/>
    <n v="1"/>
    <n v="1"/>
    <s v="N/A"/>
    <n v="1"/>
    <n v="0"/>
    <s v="NaN"/>
    <s v="NaN"/>
    <s v="NaN"/>
    <s v="NaN"/>
    <s v="NaN"/>
    <s v="NaN"/>
    <s v="NaN"/>
    <s v="NaN"/>
    <s v="Scale-up"/>
    <s v="NaN"/>
    <s v="NaN"/>
    <s v="NaN"/>
    <s v="NaN"/>
    <d v="2025-03-17T21:57:28"/>
    <x v="2"/>
  </r>
  <r>
    <x v="455"/>
    <x v="0"/>
    <n v="2773"/>
    <x v="1016"/>
    <x v="538"/>
    <x v="422"/>
    <x v="421"/>
    <n v="20"/>
    <n v="11"/>
    <n v="5"/>
    <n v="26"/>
    <n v="26"/>
    <n v="0"/>
    <n v="6.0000000000000001E-3"/>
    <n v="4.0000000000000001E-3"/>
    <n v="4.0000000000000001E-3"/>
    <n v="8.0000000000000002E-3"/>
    <n v="1.333"/>
    <n v="0.6"/>
    <n v="0.6"/>
    <n v="0"/>
    <s v="Plan-up"/>
    <n v="0.92"/>
    <n v="0.77"/>
    <n v="0.89500000000000002"/>
    <n v="0.93400000000000005"/>
    <d v="2025-03-17T19:53:25"/>
    <x v="4"/>
  </r>
  <r>
    <x v="455"/>
    <x v="0"/>
    <n v="612"/>
    <x v="1017"/>
    <x v="539"/>
    <x v="457"/>
    <x v="456"/>
    <n v="48"/>
    <n v="97"/>
    <n v="0"/>
    <n v="145"/>
    <n v="145"/>
    <n v="0"/>
    <n v="0.20200000000000001"/>
    <n v="0.44900000000000001"/>
    <n v="0"/>
    <n v="0.17799999999999999"/>
    <n v="0.27300000000000002"/>
    <n v="0.31"/>
    <n v="1"/>
    <n v="0"/>
    <s v="Start-up"/>
    <n v="0.57599999999999996"/>
    <n v="0.84199999999999997"/>
    <n v="0"/>
    <n v="0.81299999999999994"/>
    <d v="2025-03-16T23:50:30"/>
    <x v="0"/>
  </r>
  <r>
    <x v="455"/>
    <x v="1"/>
    <n v="0"/>
    <x v="1018"/>
    <x v="539"/>
    <x v="1"/>
    <x v="1"/>
    <n v="1"/>
    <n v="1"/>
    <n v="1"/>
    <s v="N/A"/>
    <n v="36"/>
    <n v="-35"/>
    <s v="NaN"/>
    <s v="NaN"/>
    <n v="0"/>
    <n v="18"/>
    <s v="NaN"/>
    <s v="NaN"/>
    <s v="NaN"/>
    <s v="NaN"/>
    <s v="Start-up"/>
    <s v="NaN"/>
    <s v="NaN"/>
    <n v="0"/>
    <n v="8.1000000000000003E-2"/>
    <d v="2025-03-16T23:50:30"/>
    <x v="0"/>
  </r>
  <r>
    <x v="455"/>
    <x v="1"/>
    <n v="0"/>
    <x v="1019"/>
    <x v="538"/>
    <x v="1"/>
    <x v="1"/>
    <n v="1"/>
    <n v="1"/>
    <n v="1"/>
    <s v="N/A"/>
    <n v="1"/>
    <n v="0"/>
    <s v="NaN"/>
    <s v="NaN"/>
    <s v="NaN"/>
    <s v="NaN"/>
    <s v="NaN"/>
    <s v="NaN"/>
    <s v="NaN"/>
    <s v="NaN"/>
    <s v="Plan-up"/>
    <s v="NaN"/>
    <s v="NaN"/>
    <s v="NaN"/>
    <s v="NaN"/>
    <d v="2025-03-17T19:53:25"/>
    <x v="4"/>
  </r>
  <r>
    <x v="456"/>
    <x v="0"/>
    <n v="246"/>
    <x v="1020"/>
    <x v="540"/>
    <x v="458"/>
    <x v="457"/>
    <n v="62"/>
    <n v="3"/>
    <n v="0"/>
    <n v="65"/>
    <n v="65"/>
    <n v="0"/>
    <n v="0.27300000000000002"/>
    <n v="0.16700000000000001"/>
    <n v="0"/>
    <n v="0.433"/>
    <n v="0.98399999999999999"/>
    <n v="0.62"/>
    <n v="1"/>
    <n v="0"/>
    <s v="Start-up"/>
    <n v="0.161"/>
    <n v="0.75"/>
    <n v="0"/>
    <n v="0.72399999999999998"/>
    <d v="2025-03-16T23:50:36"/>
    <x v="0"/>
  </r>
  <r>
    <x v="456"/>
    <x v="1"/>
    <n v="80"/>
    <x v="1021"/>
    <x v="540"/>
    <x v="1"/>
    <x v="1"/>
    <n v="1"/>
    <n v="1"/>
    <n v="1"/>
    <s v="N/A"/>
    <n v="1"/>
    <n v="-1"/>
    <s v="NaN"/>
    <s v="NaN"/>
    <n v="0"/>
    <s v="NaN"/>
    <s v="NaN"/>
    <s v="NaN"/>
    <s v="NaN"/>
    <s v="NaN"/>
    <s v="Start-up"/>
    <s v="NaN"/>
    <s v="NaN"/>
    <n v="0"/>
    <s v="NaN"/>
    <d v="2025-03-16T23:50:36"/>
    <x v="0"/>
  </r>
  <r>
    <x v="457"/>
    <x v="0"/>
    <n v="909"/>
    <x v="1022"/>
    <x v="541"/>
    <x v="459"/>
    <x v="458"/>
    <n v="350"/>
    <n v="228"/>
    <n v="0"/>
    <n v="578"/>
    <n v="566"/>
    <n v="12"/>
    <n v="0.98399999999999999"/>
    <n v="0.67500000000000004"/>
    <n v="0"/>
    <n v="1.2529999999999999"/>
    <n v="0.755"/>
    <n v="0.59299999999999997"/>
    <n v="1"/>
    <n v="9.577"/>
    <s v="Start-up"/>
    <n v="0.76400000000000001"/>
    <n v="0.66"/>
    <n v="0"/>
    <n v="0.60499999999999998"/>
    <d v="2025-03-16T23:50:41"/>
    <x v="0"/>
  </r>
  <r>
    <x v="457"/>
    <x v="1"/>
    <n v="0"/>
    <x v="1023"/>
    <x v="541"/>
    <x v="1"/>
    <x v="1"/>
    <n v="1"/>
    <n v="1"/>
    <n v="1"/>
    <s v="N/A"/>
    <n v="1"/>
    <n v="0"/>
    <s v="NaN"/>
    <s v="NaN"/>
    <n v="0"/>
    <s v="NaN"/>
    <s v="NaN"/>
    <s v="NaN"/>
    <s v="NaN"/>
    <s v="NaN"/>
    <s v="Start-up"/>
    <s v="NaN"/>
    <s v="NaN"/>
    <n v="0"/>
    <s v="NaN"/>
    <d v="2025-03-16T23:50:41"/>
    <x v="0"/>
  </r>
  <r>
    <x v="458"/>
    <x v="0"/>
    <n v="2278"/>
    <x v="1024"/>
    <x v="542"/>
    <x v="185"/>
    <x v="181"/>
    <n v="98"/>
    <n v="104"/>
    <n v="38"/>
    <n v="164"/>
    <n v="105"/>
    <n v="59"/>
    <n v="4.1000000000000002E-2"/>
    <n v="4.2999999999999997E-2"/>
    <n v="1.6E-2"/>
    <n v="4.3999999999999997E-2"/>
    <n v="0.64700000000000002"/>
    <n v="0.48799999999999999"/>
    <n v="0.81"/>
    <n v="1340.9090000000001"/>
    <s v="Scale-up"/>
    <n v="0.98"/>
    <n v="0.99099999999999999"/>
    <n v="0.96499999999999997"/>
    <n v="0.97199999999999998"/>
    <d v="2025-03-18T00:39:22"/>
    <x v="3"/>
  </r>
  <r>
    <x v="458"/>
    <x v="1"/>
    <n v="96"/>
    <x v="1025"/>
    <x v="542"/>
    <x v="1"/>
    <x v="1"/>
    <n v="6"/>
    <n v="4"/>
    <n v="3"/>
    <s v="N/A"/>
    <n v="5"/>
    <n v="3"/>
    <n v="0.20399999999999999"/>
    <n v="2.8000000000000001E-2"/>
    <n v="1.7999999999999999E-2"/>
    <n v="0.11799999999999999"/>
    <n v="0.55100000000000005"/>
    <n v="0.879"/>
    <n v="0.92200000000000004"/>
    <n v="500"/>
    <s v="Scale-up"/>
    <n v="0.93799999999999994"/>
    <n v="0.88500000000000001"/>
    <n v="0.75"/>
    <n v="0.88600000000000001"/>
    <d v="2025-03-18T00:39:23"/>
    <x v="3"/>
  </r>
  <r>
    <x v="459"/>
    <x v="0"/>
    <n v="769"/>
    <x v="1026"/>
    <x v="543"/>
    <x v="460"/>
    <x v="459"/>
    <n v="0"/>
    <n v="577"/>
    <n v="0"/>
    <n v="577"/>
    <n v="71"/>
    <n v="506"/>
    <n v="0"/>
    <n v="0.68"/>
    <n v="0"/>
    <n v="0.10199999999999999"/>
    <n v="0.15"/>
    <n v="0"/>
    <n v="1"/>
    <n v="4960.7839999999997"/>
    <s v="Scale-up"/>
    <n v="0"/>
    <n v="0.89500000000000002"/>
    <n v="0"/>
    <n v="0.97599999999999998"/>
    <d v="2025-03-17T19:53:20"/>
    <x v="4"/>
  </r>
  <r>
    <x v="459"/>
    <x v="1"/>
    <n v="98"/>
    <x v="1027"/>
    <x v="543"/>
    <x v="1"/>
    <x v="1"/>
    <n v="1"/>
    <n v="102"/>
    <n v="1"/>
    <s v="N/A"/>
    <n v="1"/>
    <n v="101"/>
    <n v="0"/>
    <n v="1.038"/>
    <n v="0"/>
    <s v="NaN"/>
    <s v="NaN"/>
    <s v="NaN"/>
    <s v="NaN"/>
    <s v="NaN"/>
    <s v="Scale-up"/>
    <n v="0"/>
    <n v="0.97599999999999998"/>
    <n v="0"/>
    <s v="NaN"/>
    <d v="2025-03-17T19:53:20"/>
    <x v="4"/>
  </r>
  <r>
    <x v="460"/>
    <x v="1"/>
    <n v="0"/>
    <x v="1028"/>
    <x v="544"/>
    <x v="1"/>
    <x v="1"/>
    <n v="1"/>
    <n v="1"/>
    <n v="1"/>
    <s v="N/A"/>
    <n v="1"/>
    <n v="0"/>
    <s v="NaN"/>
    <s v="NaN"/>
    <n v="0"/>
    <s v="NaN"/>
    <s v="NaN"/>
    <s v="NaN"/>
    <s v="NaN"/>
    <s v="NaN"/>
    <s v="Start-up"/>
    <s v="NaN"/>
    <s v="NaN"/>
    <n v="0"/>
    <s v="NaN"/>
    <d v="2025-03-16T23:50:46"/>
    <x v="0"/>
  </r>
  <r>
    <x v="460"/>
    <x v="0"/>
    <n v="291"/>
    <x v="1029"/>
    <x v="544"/>
    <x v="461"/>
    <x v="460"/>
    <n v="43"/>
    <n v="198"/>
    <n v="0"/>
    <n v="241"/>
    <n v="228"/>
    <n v="13"/>
    <n v="0.28199999999999997"/>
    <n v="2.641"/>
    <n v="0"/>
    <n v="2.403"/>
    <n v="0.82199999999999995"/>
    <n v="9.6000000000000002E-2"/>
    <n v="1"/>
    <n v="5.41"/>
    <s v="Start-up"/>
    <n v="0.878"/>
    <n v="0.80100000000000005"/>
    <n v="0"/>
    <n v="0.68799999999999994"/>
    <d v="2025-03-16T23:50:46"/>
    <x v="0"/>
  </r>
  <r>
    <x v="461"/>
    <x v="0"/>
    <n v="6360"/>
    <x v="1030"/>
    <x v="545"/>
    <x v="203"/>
    <x v="198"/>
    <n v="185"/>
    <n v="314"/>
    <n v="46"/>
    <n v="453"/>
    <n v="311"/>
    <n v="142"/>
    <n v="4.7E-2"/>
    <n v="6.5000000000000002E-2"/>
    <n v="1.0999999999999999E-2"/>
    <n v="8.4000000000000005E-2"/>
    <n v="0.83199999999999996"/>
    <n v="0.42"/>
    <n v="0.90200000000000002"/>
    <n v="1690.4760000000001"/>
    <s v="Scale-up"/>
    <n v="0.753"/>
    <n v="0.77400000000000002"/>
    <n v="0.66100000000000003"/>
    <n v="0.64600000000000002"/>
    <d v="2025-03-18T00:39:14"/>
    <x v="3"/>
  </r>
  <r>
    <x v="461"/>
    <x v="1"/>
    <n v="0"/>
    <x v="1031"/>
    <x v="545"/>
    <x v="1"/>
    <x v="1"/>
    <n v="1"/>
    <n v="1"/>
    <n v="1"/>
    <s v="N/A"/>
    <n v="1"/>
    <n v="0"/>
    <s v="NaN"/>
    <s v="NaN"/>
    <s v="NaN"/>
    <s v="NaN"/>
    <s v="NaN"/>
    <s v="NaN"/>
    <s v="NaN"/>
    <s v="NaN"/>
    <s v="Scale-up"/>
    <s v="NaN"/>
    <s v="NaN"/>
    <s v="NaN"/>
    <s v="NaN"/>
    <d v="2025-03-18T00:39:14"/>
    <x v="3"/>
  </r>
  <r>
    <x v="462"/>
    <x v="0"/>
    <n v="112"/>
    <x v="1032"/>
    <x v="546"/>
    <x v="352"/>
    <x v="348"/>
    <n v="161"/>
    <n v="21"/>
    <n v="0"/>
    <n v="182"/>
    <n v="174"/>
    <n v="8"/>
    <n v="1.4259999999999999"/>
    <n v="0.17399999999999999"/>
    <n v="0"/>
    <n v="1.4139999999999999"/>
    <n v="0.88400000000000001"/>
    <n v="0.89100000000000001"/>
    <n v="1"/>
    <n v="5.6580000000000004"/>
    <s v="Start-up"/>
    <n v="0.86599999999999999"/>
    <n v="0.95199999999999996"/>
    <n v="0"/>
    <n v="0.88600000000000001"/>
    <d v="2025-03-16T23:50:51"/>
    <x v="0"/>
  </r>
  <r>
    <x v="462"/>
    <x v="1"/>
    <n v="99"/>
    <x v="1033"/>
    <x v="546"/>
    <x v="1"/>
    <x v="1"/>
    <n v="97"/>
    <n v="21"/>
    <n v="1"/>
    <s v="N/A"/>
    <n v="145"/>
    <n v="-26"/>
    <n v="0.97699999999999998"/>
    <n v="0.17299999999999999"/>
    <n v="0"/>
    <n v="1.226"/>
    <n v="1.0660000000000001"/>
    <n v="0.85"/>
    <n v="1"/>
    <n v="6.5250000000000004"/>
    <s v="Plan-up"/>
    <n v="0.90600000000000003"/>
    <n v="0.95199999999999996"/>
    <n v="0"/>
    <n v="0.9"/>
    <d v="2025-03-16T23:50:52"/>
    <x v="0"/>
  </r>
  <r>
    <x v="463"/>
    <x v="0"/>
    <n v="3935"/>
    <x v="1034"/>
    <x v="547"/>
    <x v="422"/>
    <x v="421"/>
    <n v="25"/>
    <n v="6"/>
    <n v="2"/>
    <n v="29"/>
    <n v="26"/>
    <n v="3"/>
    <n v="8.0000000000000002E-3"/>
    <n v="3.0000000000000001E-3"/>
    <n v="1E-3"/>
    <n v="3.1E-2"/>
    <n v="3.1"/>
    <n v="0.72699999999999998"/>
    <n v="0.90900000000000003"/>
    <n v="96.774000000000001"/>
    <s v="Catch-up"/>
    <n v="0.48899999999999999"/>
    <n v="0.66600000000000004"/>
    <n v="1"/>
    <n v="0.81399999999999995"/>
    <d v="2025-03-18T00:39:06"/>
    <x v="3"/>
  </r>
  <r>
    <x v="463"/>
    <x v="1"/>
    <n v="0"/>
    <x v="1035"/>
    <x v="547"/>
    <x v="1"/>
    <x v="1"/>
    <n v="1"/>
    <n v="1"/>
    <n v="1"/>
    <s v="N/A"/>
    <n v="1"/>
    <n v="0"/>
    <s v="NaN"/>
    <s v="NaN"/>
    <s v="NaN"/>
    <s v="NaN"/>
    <s v="NaN"/>
    <s v="NaN"/>
    <s v="NaN"/>
    <s v="NaN"/>
    <s v="Catch-up"/>
    <s v="NaN"/>
    <s v="NaN"/>
    <s v="NaN"/>
    <s v="NaN"/>
    <d v="2025-03-18T00:39:06"/>
    <x v="3"/>
  </r>
  <r>
    <x v="464"/>
    <x v="0"/>
    <n v="5710"/>
    <x v="1036"/>
    <x v="548"/>
    <x v="154"/>
    <x v="150"/>
    <n v="155"/>
    <n v="148"/>
    <n v="31"/>
    <n v="272"/>
    <n v="266"/>
    <n v="6"/>
    <n v="0.04"/>
    <n v="0.04"/>
    <n v="1.7000000000000001E-2"/>
    <n v="6.9000000000000006E-2"/>
    <n v="1.095"/>
    <n v="0.5"/>
    <n v="0.78800000000000003"/>
    <n v="86.956999999999994"/>
    <s v="Catch-up"/>
    <n v="0.75600000000000001"/>
    <n v="0.92700000000000005"/>
    <n v="0.91700000000000004"/>
    <n v="0.94"/>
    <d v="2025-02-25T14:44:16"/>
    <x v="1"/>
  </r>
  <r>
    <x v="464"/>
    <x v="0"/>
    <n v="4772"/>
    <x v="1037"/>
    <x v="549"/>
    <x v="462"/>
    <x v="461"/>
    <n v="79"/>
    <n v="121"/>
    <n v="8"/>
    <n v="192"/>
    <n v="178"/>
    <n v="14"/>
    <n v="2.1999999999999999E-2"/>
    <n v="3.9E-2"/>
    <n v="1.2E-2"/>
    <n v="5.8999999999999997E-2"/>
    <n v="1.204"/>
    <n v="0.36099999999999999"/>
    <n v="0.80300000000000005"/>
    <n v="237.28800000000001"/>
    <s v="Catch-up"/>
    <n v="0.872"/>
    <n v="0.86799999999999999"/>
    <n v="0.9"/>
    <n v="0.94799999999999995"/>
    <d v="2025-03-17T21:57:20"/>
    <x v="2"/>
  </r>
  <r>
    <x v="464"/>
    <x v="1"/>
    <n v="98"/>
    <x v="1038"/>
    <x v="549"/>
    <x v="1"/>
    <x v="1"/>
    <n v="14"/>
    <n v="16"/>
    <n v="2"/>
    <s v="N/A"/>
    <n v="18"/>
    <n v="9"/>
    <n v="0.13100000000000001"/>
    <n v="0.25"/>
    <n v="1.7999999999999999E-2"/>
    <n v="0.255"/>
    <n v="0.70199999999999996"/>
    <n v="0.34399999999999997"/>
    <n v="0.95299999999999996"/>
    <n v="54.902000000000001"/>
    <s v="Scale-up"/>
    <n v="0.91800000000000004"/>
    <n v="0.91800000000000004"/>
    <n v="1"/>
    <n v="0.78700000000000003"/>
    <d v="2025-03-17T21:57:21"/>
    <x v="2"/>
  </r>
  <r>
    <x v="465"/>
    <x v="0"/>
    <n v="3440"/>
    <x v="1039"/>
    <x v="550"/>
    <x v="175"/>
    <x v="171"/>
    <n v="55"/>
    <n v="84"/>
    <n v="3"/>
    <n v="136"/>
    <n v="129"/>
    <n v="7"/>
    <n v="2.9000000000000001E-2"/>
    <n v="3.6999999999999998E-2"/>
    <n v="1E-3"/>
    <n v="3.9E-2"/>
    <n v="0.6"/>
    <n v="0.439"/>
    <n v="0.98499999999999999"/>
    <n v="179.48699999999999"/>
    <s v="Scale-up"/>
    <n v="0.79100000000000004"/>
    <n v="0.82"/>
    <n v="0.92100000000000004"/>
    <n v="0.625"/>
    <d v="2025-03-17T21:57:14"/>
    <x v="2"/>
  </r>
  <r>
    <x v="465"/>
    <x v="1"/>
    <n v="0"/>
    <x v="1040"/>
    <x v="550"/>
    <x v="1"/>
    <x v="1"/>
    <n v="1"/>
    <n v="1"/>
    <n v="1"/>
    <s v="N/A"/>
    <n v="5"/>
    <n v="-4"/>
    <s v="NaN"/>
    <s v="NaN"/>
    <s v="NaN"/>
    <n v="2.5"/>
    <s v="NaN"/>
    <s v="NaN"/>
    <s v="NaN"/>
    <s v="NaN"/>
    <s v="Scale-up"/>
    <s v="NaN"/>
    <s v="NaN"/>
    <s v="NaN"/>
    <n v="0.5"/>
    <d v="2025-03-17T21:57:14"/>
    <x v="2"/>
  </r>
  <r>
    <x v="466"/>
    <x v="0"/>
    <n v="4688"/>
    <x v="1041"/>
    <x v="551"/>
    <x v="463"/>
    <x v="462"/>
    <n v="1629"/>
    <n v="1396"/>
    <n v="610"/>
    <n v="2415"/>
    <n v="1925"/>
    <n v="490"/>
    <n v="0.39700000000000002"/>
    <n v="0.39900000000000002"/>
    <n v="0.17399999999999999"/>
    <n v="0.47399999999999998"/>
    <n v="0.76200000000000001"/>
    <n v="0.499"/>
    <n v="0.78100000000000003"/>
    <n v="1033.7550000000001"/>
    <s v="Scale-up"/>
    <n v="0.95699999999999996"/>
    <n v="0.95599999999999996"/>
    <n v="0.94099999999999995"/>
    <n v="0.97"/>
    <d v="2025-02-25T14:44:23"/>
    <x v="1"/>
  </r>
  <r>
    <x v="466"/>
    <x v="0"/>
    <n v="4016"/>
    <x v="1042"/>
    <x v="552"/>
    <x v="464"/>
    <x v="463"/>
    <n v="1567"/>
    <n v="1375"/>
    <n v="140"/>
    <n v="2802"/>
    <n v="2289"/>
    <n v="513"/>
    <n v="0.40699999999999997"/>
    <n v="0.41199999999999998"/>
    <n v="4.4999999999999998E-2"/>
    <n v="0.63300000000000001"/>
    <n v="0.81799999999999995"/>
    <n v="0.497"/>
    <n v="0.94499999999999995"/>
    <n v="810.42700000000002"/>
    <s v="Scale-up"/>
    <n v="0.95599999999999996"/>
    <n v="0.96399999999999997"/>
    <n v="0.92500000000000004"/>
    <n v="0.97499999999999998"/>
    <d v="2025-03-17T21:57:09"/>
    <x v="2"/>
  </r>
  <r>
    <x v="466"/>
    <x v="1"/>
    <n v="94"/>
    <x v="1043"/>
    <x v="552"/>
    <x v="1"/>
    <x v="1"/>
    <n v="34"/>
    <n v="9"/>
    <n v="1"/>
    <s v="N/A"/>
    <n v="45"/>
    <n v="-2"/>
    <n v="0.30599999999999999"/>
    <n v="0.23799999999999999"/>
    <s v="NaN"/>
    <n v="0.46800000000000003"/>
    <s v="NaN"/>
    <s v="NaN"/>
    <s v="NaN"/>
    <s v="NaN"/>
    <s v="Scale-up"/>
    <n v="0.96699999999999997"/>
    <n v="0.871"/>
    <s v="NaN"/>
    <n v="0.96699999999999997"/>
    <d v="2025-03-17T21:57:09"/>
    <x v="2"/>
  </r>
  <r>
    <x v="467"/>
    <x v="0"/>
    <n v="890"/>
    <x v="1044"/>
    <x v="553"/>
    <x v="405"/>
    <x v="402"/>
    <n v="136"/>
    <n v="17"/>
    <n v="0"/>
    <n v="153"/>
    <n v="131"/>
    <n v="22"/>
    <n v="0.754"/>
    <n v="7.3999999999999996E-2"/>
    <n v="0"/>
    <n v="0.27900000000000003"/>
    <n v="0.33700000000000002"/>
    <n v="0.91100000000000003"/>
    <n v="1"/>
    <n v="78.852999999999994"/>
    <s v="Scale-up"/>
    <n v="0.77"/>
    <n v="0.64500000000000002"/>
    <n v="0"/>
    <n v="0.43099999999999999"/>
    <d v="2025-03-16T23:50:57"/>
    <x v="0"/>
  </r>
  <r>
    <x v="467"/>
    <x v="1"/>
    <n v="0"/>
    <x v="1045"/>
    <x v="553"/>
    <x v="1"/>
    <x v="1"/>
    <n v="1"/>
    <n v="1"/>
    <n v="1"/>
    <s v="N/A"/>
    <n v="1"/>
    <n v="0"/>
    <s v="NaN"/>
    <s v="NaN"/>
    <n v="0"/>
    <s v="NaN"/>
    <s v="NaN"/>
    <s v="NaN"/>
    <s v="NaN"/>
    <s v="NaN"/>
    <s v="Scale-up"/>
    <s v="NaN"/>
    <s v="NaN"/>
    <n v="0"/>
    <s v="NaN"/>
    <d v="2025-03-16T23:50:57"/>
    <x v="0"/>
  </r>
  <r>
    <x v="468"/>
    <x v="0"/>
    <n v="310"/>
    <x v="1046"/>
    <x v="554"/>
    <x v="157"/>
    <x v="153"/>
    <n v="45"/>
    <n v="44"/>
    <n v="0"/>
    <n v="89"/>
    <n v="79"/>
    <n v="10"/>
    <n v="0.26700000000000002"/>
    <n v="0.23499999999999999"/>
    <n v="0"/>
    <n v="0.318"/>
    <n v="0.63300000000000001"/>
    <n v="0.53200000000000003"/>
    <n v="1"/>
    <n v="31.446999999999999"/>
    <s v="Scale-up"/>
    <n v="0.755"/>
    <n v="0.86399999999999999"/>
    <n v="0"/>
    <n v="0.79300000000000004"/>
    <d v="2025-03-16T23:51:02"/>
    <x v="0"/>
  </r>
  <r>
    <x v="468"/>
    <x v="1"/>
    <n v="58"/>
    <x v="1047"/>
    <x v="554"/>
    <x v="1"/>
    <x v="1"/>
    <n v="1"/>
    <n v="1"/>
    <n v="1"/>
    <s v="N/A"/>
    <n v="4"/>
    <n v="-4"/>
    <s v="NaN"/>
    <s v="NaN"/>
    <n v="0"/>
    <n v="4.7E-2"/>
    <s v="NaN"/>
    <s v="NaN"/>
    <s v="NaN"/>
    <s v="NaN"/>
    <s v="Scale-up"/>
    <s v="NaN"/>
    <s v="NaN"/>
    <n v="0"/>
    <n v="0.82599999999999996"/>
    <d v="2025-03-16T23:51:02"/>
    <x v="0"/>
  </r>
  <r>
    <x v="469"/>
    <x v="0"/>
    <n v="760"/>
    <x v="1048"/>
    <x v="207"/>
    <x v="400"/>
    <x v="396"/>
    <n v="132"/>
    <n v="24"/>
    <n v="0"/>
    <n v="156"/>
    <n v="152"/>
    <n v="4"/>
    <n v="0.94899999999999995"/>
    <n v="0.55500000000000005"/>
    <n v="0"/>
    <n v="0.21199999999999999"/>
    <n v="0.14099999999999999"/>
    <n v="0.63100000000000001"/>
    <n v="1"/>
    <n v="18.867999999999999"/>
    <s v="Start-up"/>
    <n v="0.41399999999999998"/>
    <n v="0.93200000000000005"/>
    <n v="0"/>
    <n v="0.214"/>
    <d v="2025-03-16T23:51:07"/>
    <x v="0"/>
  </r>
  <r>
    <x v="469"/>
    <x v="1"/>
    <n v="71"/>
    <x v="1049"/>
    <x v="207"/>
    <x v="1"/>
    <x v="1"/>
    <n v="1"/>
    <n v="1"/>
    <n v="1"/>
    <s v="N/A"/>
    <n v="3"/>
    <n v="-2"/>
    <s v="NaN"/>
    <s v="NaN"/>
    <n v="0"/>
    <n v="2.1000000000000001E-2"/>
    <s v="NaN"/>
    <s v="NaN"/>
    <s v="NaN"/>
    <s v="NaN"/>
    <s v="Start-up"/>
    <s v="NaN"/>
    <s v="NaN"/>
    <n v="0"/>
    <n v="0.75"/>
    <d v="2025-03-16T23:51:07"/>
    <x v="0"/>
  </r>
  <r>
    <x v="470"/>
    <x v="1"/>
    <n v="0"/>
    <x v="1050"/>
    <x v="555"/>
    <x v="1"/>
    <x v="1"/>
    <n v="1"/>
    <n v="1"/>
    <n v="1"/>
    <s v="N/A"/>
    <n v="1"/>
    <n v="0"/>
    <s v="NaN"/>
    <s v="NaN"/>
    <n v="0"/>
    <s v="NaN"/>
    <s v="NaN"/>
    <s v="NaN"/>
    <s v="NaN"/>
    <s v="NaN"/>
    <s v="Start-up"/>
    <s v="NaN"/>
    <s v="NaN"/>
    <n v="0"/>
    <s v="NaN"/>
    <d v="2025-03-16T23:51:12"/>
    <x v="0"/>
  </r>
  <r>
    <x v="470"/>
    <x v="0"/>
    <n v="711"/>
    <x v="1051"/>
    <x v="555"/>
    <x v="188"/>
    <x v="184"/>
    <n v="24"/>
    <n v="58"/>
    <n v="0"/>
    <n v="82"/>
    <n v="81"/>
    <n v="1"/>
    <n v="9.0999999999999998E-2"/>
    <n v="0.16900000000000001"/>
    <n v="0"/>
    <n v="0.17"/>
    <n v="0.65400000000000003"/>
    <n v="0.35"/>
    <n v="1"/>
    <n v="5.8819999999999997"/>
    <s v="Start-up"/>
    <n v="0.67900000000000005"/>
    <n v="0.81699999999999995"/>
    <n v="0"/>
    <n v="0.64300000000000002"/>
    <d v="2025-03-16T23:51:12"/>
    <x v="0"/>
  </r>
  <r>
    <x v="471"/>
    <x v="0"/>
    <n v="844"/>
    <x v="1052"/>
    <x v="556"/>
    <x v="40"/>
    <x v="40"/>
    <n v="67"/>
    <n v="5"/>
    <n v="0"/>
    <n v="72"/>
    <n v="72"/>
    <n v="0"/>
    <n v="0.17"/>
    <n v="1.7000000000000001E-2"/>
    <n v="0"/>
    <n v="0.05"/>
    <n v="0.26700000000000002"/>
    <n v="0.90900000000000003"/>
    <n v="1"/>
    <n v="0"/>
    <s v="Start-up"/>
    <n v="0.73599999999999999"/>
    <n v="0.78"/>
    <n v="0"/>
    <n v="0.77700000000000002"/>
    <d v="2025-03-16T23:51:16"/>
    <x v="0"/>
  </r>
  <r>
    <x v="471"/>
    <x v="1"/>
    <n v="0"/>
    <x v="1053"/>
    <x v="556"/>
    <x v="1"/>
    <x v="1"/>
    <n v="1"/>
    <n v="1"/>
    <n v="1"/>
    <s v="N/A"/>
    <n v="24"/>
    <n v="-23"/>
    <s v="NaN"/>
    <s v="NaN"/>
    <n v="0"/>
    <s v="NaN"/>
    <s v="NaN"/>
    <s v="NaN"/>
    <s v="NaN"/>
    <s v="NaN"/>
    <s v="Start-up"/>
    <s v="NaN"/>
    <s v="NaN"/>
    <n v="0"/>
    <s v="NaN"/>
    <d v="2025-03-16T23:51:16"/>
    <x v="0"/>
  </r>
  <r>
    <x v="472"/>
    <x v="0"/>
    <n v="941"/>
    <x v="1054"/>
    <x v="557"/>
    <x v="465"/>
    <x v="464"/>
    <n v="633"/>
    <n v="263"/>
    <n v="0"/>
    <n v="896"/>
    <n v="896"/>
    <n v="0"/>
    <n v="0.93400000000000005"/>
    <n v="0.47699999999999998"/>
    <n v="0"/>
    <n v="1.236"/>
    <n v="0.876"/>
    <n v="0.66200000000000003"/>
    <n v="1"/>
    <n v="0"/>
    <s v="Start-up"/>
    <n v="0.874"/>
    <n v="0.93300000000000005"/>
    <n v="0"/>
    <n v="0.94499999999999995"/>
    <d v="2025-03-16T23:51:22"/>
    <x v="0"/>
  </r>
  <r>
    <x v="472"/>
    <x v="1"/>
    <n v="97"/>
    <x v="1055"/>
    <x v="557"/>
    <x v="1"/>
    <x v="1"/>
    <n v="13"/>
    <n v="1"/>
    <n v="1"/>
    <s v="N/A"/>
    <n v="27"/>
    <n v="-12"/>
    <n v="0.20499999999999999"/>
    <s v="NaN"/>
    <n v="0"/>
    <n v="0.20499999999999999"/>
    <s v="NaN"/>
    <s v="NaN"/>
    <s v="NaN"/>
    <s v="NaN"/>
    <s v="Start-up"/>
    <n v="0.96499999999999997"/>
    <s v="NaN"/>
    <n v="0"/>
    <n v="0.88900000000000001"/>
    <d v="2025-03-16T23:51:22"/>
    <x v="0"/>
  </r>
  <r>
    <x v="473"/>
    <x v="0"/>
    <n v="1530"/>
    <x v="1056"/>
    <x v="558"/>
    <x v="278"/>
    <x v="274"/>
    <n v="79"/>
    <n v="48"/>
    <n v="0"/>
    <n v="127"/>
    <n v="127"/>
    <n v="0"/>
    <n v="0.13500000000000001"/>
    <n v="6.8000000000000005E-2"/>
    <n v="0"/>
    <n v="5.0999999999999997E-2"/>
    <n v="0.251"/>
    <n v="0.66500000000000004"/>
    <n v="1"/>
    <n v="0"/>
    <s v="Start-up"/>
    <n v="0.47499999999999998"/>
    <n v="0.60299999999999998"/>
    <n v="0"/>
    <n v="0.64700000000000002"/>
    <d v="2025-03-16T23:51:27"/>
    <x v="0"/>
  </r>
  <r>
    <x v="473"/>
    <x v="1"/>
    <n v="0"/>
    <x v="1057"/>
    <x v="558"/>
    <x v="1"/>
    <x v="1"/>
    <n v="1"/>
    <n v="1"/>
    <n v="1"/>
    <s v="N/A"/>
    <n v="27"/>
    <n v="-26"/>
    <s v="NaN"/>
    <s v="NaN"/>
    <n v="0"/>
    <s v="NaN"/>
    <s v="NaN"/>
    <s v="NaN"/>
    <s v="NaN"/>
    <s v="NaN"/>
    <s v="Start-up"/>
    <s v="NaN"/>
    <s v="NaN"/>
    <n v="0"/>
    <s v="NaN"/>
    <d v="2025-03-16T23:51:27"/>
    <x v="0"/>
  </r>
  <r>
    <x v="474"/>
    <x v="0"/>
    <n v="3984"/>
    <x v="1058"/>
    <x v="559"/>
    <x v="466"/>
    <x v="465"/>
    <n v="51"/>
    <n v="55"/>
    <n v="41"/>
    <n v="65"/>
    <n v="44"/>
    <n v="21"/>
    <n v="0.104"/>
    <n v="0.122"/>
    <n v="1.0999999999999999E-2"/>
    <n v="9.2999999999999999E-2"/>
    <n v="0.433"/>
    <n v="0.46"/>
    <n v="0.95099999999999996"/>
    <n v="225.80600000000001"/>
    <s v="Scale-up"/>
    <n v="0.77900000000000003"/>
    <n v="0.79800000000000004"/>
    <n v="0.35799999999999998"/>
    <n v="0.89600000000000002"/>
    <d v="2025-03-17T20:08:44"/>
    <x v="10"/>
  </r>
  <r>
    <x v="474"/>
    <x v="1"/>
    <n v="0"/>
    <x v="1059"/>
    <x v="559"/>
    <x v="1"/>
    <x v="1"/>
    <n v="1"/>
    <n v="1"/>
    <n v="1"/>
    <s v="N/A"/>
    <n v="1"/>
    <n v="0"/>
    <s v="NaN"/>
    <s v="NaN"/>
    <s v="NaN"/>
    <s v="NaN"/>
    <s v="NaN"/>
    <s v="NaN"/>
    <s v="NaN"/>
    <s v="NaN"/>
    <s v="Scale-up"/>
    <s v="NaN"/>
    <s v="NaN"/>
    <s v="NaN"/>
    <s v="NaN"/>
    <d v="2025-03-17T20:08:44"/>
    <x v="10"/>
  </r>
  <r>
    <x v="475"/>
    <x v="0"/>
    <n v="4217"/>
    <x v="1060"/>
    <x v="560"/>
    <x v="467"/>
    <x v="466"/>
    <n v="66"/>
    <n v="123"/>
    <n v="8"/>
    <n v="181"/>
    <n v="125"/>
    <n v="56"/>
    <n v="1.4999999999999999E-2"/>
    <n v="3.2000000000000001E-2"/>
    <n v="2E-3"/>
    <n v="0.03"/>
    <n v="0.66700000000000004"/>
    <n v="0.31900000000000001"/>
    <n v="0.95699999999999996"/>
    <n v="1866.6669999999999"/>
    <s v="Scale-up"/>
    <n v="0.98499999999999999"/>
    <n v="0.98099999999999998"/>
    <n v="0.94099999999999995"/>
    <n v="0.97399999999999998"/>
    <d v="2025-03-17T17:47:10"/>
    <x v="9"/>
  </r>
  <r>
    <x v="475"/>
    <x v="1"/>
    <n v="0"/>
    <x v="1061"/>
    <x v="560"/>
    <x v="1"/>
    <x v="1"/>
    <n v="1"/>
    <n v="1"/>
    <n v="1"/>
    <s v="N/A"/>
    <n v="1"/>
    <n v="0"/>
    <s v="NaN"/>
    <s v="NaN"/>
    <s v="NaN"/>
    <s v="NaN"/>
    <s v="NaN"/>
    <s v="NaN"/>
    <s v="NaN"/>
    <s v="NaN"/>
    <s v="Scale-up"/>
    <s v="NaN"/>
    <s v="NaN"/>
    <s v="NaN"/>
    <s v="NaN"/>
    <d v="2025-03-17T17:47:10"/>
    <x v="9"/>
  </r>
  <r>
    <x v="476"/>
    <x v="0"/>
    <n v="426"/>
    <x v="1062"/>
    <x v="561"/>
    <x v="299"/>
    <x v="296"/>
    <n v="54"/>
    <n v="48"/>
    <n v="0"/>
    <n v="102"/>
    <n v="90"/>
    <n v="12"/>
    <n v="0.29099999999999998"/>
    <n v="0.50800000000000001"/>
    <n v="0"/>
    <n v="0.35799999999999998"/>
    <n v="0.44800000000000001"/>
    <n v="0.36399999999999999"/>
    <n v="1"/>
    <n v="33.520000000000003"/>
    <s v="Scale-up"/>
    <n v="0.753"/>
    <n v="0.89800000000000002"/>
    <n v="0"/>
    <n v="0.78800000000000003"/>
    <d v="2025-03-16T23:51:32"/>
    <x v="0"/>
  </r>
  <r>
    <x v="476"/>
    <x v="1"/>
    <n v="0"/>
    <x v="1063"/>
    <x v="561"/>
    <x v="1"/>
    <x v="1"/>
    <n v="1"/>
    <n v="1"/>
    <n v="1"/>
    <s v="N/A"/>
    <n v="1"/>
    <n v="0"/>
    <s v="NaN"/>
    <s v="NaN"/>
    <n v="0"/>
    <s v="NaN"/>
    <s v="NaN"/>
    <s v="NaN"/>
    <s v="NaN"/>
    <s v="NaN"/>
    <s v="Scale-up"/>
    <s v="NaN"/>
    <s v="NaN"/>
    <n v="0"/>
    <s v="NaN"/>
    <d v="2025-03-16T23:51:32"/>
    <x v="0"/>
  </r>
  <r>
    <x v="477"/>
    <x v="0"/>
    <n v="772"/>
    <x v="1064"/>
    <x v="562"/>
    <x v="468"/>
    <x v="467"/>
    <n v="54"/>
    <n v="29"/>
    <n v="0"/>
    <n v="83"/>
    <n v="67"/>
    <n v="16"/>
    <n v="0.193"/>
    <n v="0.106"/>
    <n v="0"/>
    <n v="8.7999999999999995E-2"/>
    <n v="0.29399999999999998"/>
    <n v="0.64500000000000002"/>
    <n v="1"/>
    <n v="181.81800000000001"/>
    <s v="Scale-up"/>
    <n v="0.45100000000000001"/>
    <n v="0.68500000000000005"/>
    <n v="0"/>
    <n v="0.28699999999999998"/>
    <d v="2025-03-16T23:51:36"/>
    <x v="0"/>
  </r>
  <r>
    <x v="477"/>
    <x v="1"/>
    <n v="0"/>
    <x v="1065"/>
    <x v="562"/>
    <x v="1"/>
    <x v="1"/>
    <n v="1"/>
    <n v="1"/>
    <n v="1"/>
    <s v="N/A"/>
    <n v="1"/>
    <n v="0"/>
    <s v="NaN"/>
    <s v="NaN"/>
    <n v="0"/>
    <s v="NaN"/>
    <s v="NaN"/>
    <s v="NaN"/>
    <s v="NaN"/>
    <s v="NaN"/>
    <s v="Scale-up"/>
    <s v="NaN"/>
    <s v="NaN"/>
    <n v="0"/>
    <s v="NaN"/>
    <d v="2025-03-16T23:51:36"/>
    <x v="0"/>
  </r>
  <r>
    <x v="478"/>
    <x v="0"/>
    <n v="313"/>
    <x v="1066"/>
    <x v="563"/>
    <x v="469"/>
    <x v="416"/>
    <n v="107"/>
    <n v="36"/>
    <n v="0"/>
    <n v="143"/>
    <n v="143"/>
    <n v="0"/>
    <n v="0.46"/>
    <n v="0.23899999999999999"/>
    <n v="0"/>
    <n v="0.43099999999999999"/>
    <n v="0.61699999999999999"/>
    <n v="0.65800000000000003"/>
    <n v="1"/>
    <n v="0"/>
    <s v="Start-up"/>
    <n v="0.63300000000000001"/>
    <n v="0.92300000000000004"/>
    <n v="0"/>
    <n v="0.70099999999999996"/>
    <d v="2025-03-16T23:51:42"/>
    <x v="0"/>
  </r>
  <r>
    <x v="478"/>
    <x v="1"/>
    <n v="87"/>
    <x v="1067"/>
    <x v="563"/>
    <x v="1"/>
    <x v="1"/>
    <n v="4"/>
    <n v="1"/>
    <n v="1"/>
    <s v="N/A"/>
    <n v="11"/>
    <n v="-8"/>
    <s v="NaN"/>
    <s v="NaN"/>
    <n v="0"/>
    <s v="NaN"/>
    <s v="NaN"/>
    <s v="NaN"/>
    <s v="NaN"/>
    <s v="NaN"/>
    <s v="Start-up"/>
    <s v="NaN"/>
    <s v="NaN"/>
    <n v="0"/>
    <s v="NaN"/>
    <d v="2025-03-16T23:51:42"/>
    <x v="0"/>
  </r>
  <r>
    <x v="479"/>
    <x v="0"/>
    <n v="278"/>
    <x v="1068"/>
    <x v="564"/>
    <x v="376"/>
    <x v="372"/>
    <n v="290"/>
    <n v="199"/>
    <n v="0"/>
    <n v="489"/>
    <n v="469"/>
    <n v="20"/>
    <n v="1.18"/>
    <n v="0.68899999999999995"/>
    <n v="0"/>
    <n v="1.909"/>
    <n v="1.0209999999999999"/>
    <n v="0.63100000000000001"/>
    <n v="1"/>
    <n v="10.477"/>
    <s v="Plan-up"/>
    <n v="0.93899999999999995"/>
    <n v="0.92700000000000005"/>
    <n v="0"/>
    <n v="0.95"/>
    <d v="2025-03-16T23:51:47"/>
    <x v="0"/>
  </r>
  <r>
    <x v="479"/>
    <x v="1"/>
    <n v="98"/>
    <x v="1069"/>
    <x v="564"/>
    <x v="1"/>
    <x v="1"/>
    <n v="71"/>
    <n v="57"/>
    <n v="1"/>
    <s v="N/A"/>
    <n v="166"/>
    <n v="-39"/>
    <n v="0.627"/>
    <n v="0.48399999999999999"/>
    <n v="0"/>
    <n v="1.4"/>
    <n v="1.26"/>
    <n v="0.56399999999999995"/>
    <n v="1"/>
    <n v="14.286"/>
    <s v="Plan-up"/>
    <n v="0.88700000000000001"/>
    <n v="0.93500000000000005"/>
    <n v="0"/>
    <n v="0.95899999999999996"/>
    <d v="2025-03-16T23:51:48"/>
    <x v="0"/>
  </r>
  <r>
    <x v="480"/>
    <x v="0"/>
    <n v="882"/>
    <x v="1070"/>
    <x v="565"/>
    <x v="470"/>
    <x v="468"/>
    <n v="195"/>
    <n v="144"/>
    <n v="22"/>
    <n v="317"/>
    <n v="195"/>
    <n v="122"/>
    <n v="0.24299999999999999"/>
    <n v="0.19500000000000001"/>
    <n v="1.9E-2"/>
    <n v="0.251"/>
    <n v="0.59899999999999998"/>
    <n v="0.55500000000000005"/>
    <n v="0.95699999999999996"/>
    <n v="486.05599999999998"/>
    <s v="Scale-up"/>
    <n v="0.75800000000000001"/>
    <n v="0.96799999999999997"/>
    <n v="0.92"/>
    <n v="0.91800000000000004"/>
    <d v="2025-03-18T00:38:59"/>
    <x v="3"/>
  </r>
  <r>
    <x v="480"/>
    <x v="1"/>
    <n v="84"/>
    <x v="1071"/>
    <x v="565"/>
    <x v="1"/>
    <x v="1"/>
    <n v="1"/>
    <n v="1"/>
    <n v="7"/>
    <s v="N/A"/>
    <n v="8"/>
    <n v="-12"/>
    <s v="NaN"/>
    <s v="NaN"/>
    <n v="4.1000000000000002E-2"/>
    <n v="5.3999999999999999E-2"/>
    <s v="NaN"/>
    <s v="NaN"/>
    <s v="NaN"/>
    <s v="NaN"/>
    <s v="Scale-up"/>
    <s v="NaN"/>
    <s v="NaN"/>
    <n v="0.375"/>
    <n v="0.39100000000000001"/>
    <d v="2025-03-18T00:38:59"/>
    <x v="3"/>
  </r>
  <r>
    <x v="481"/>
    <x v="0"/>
    <n v="2436"/>
    <x v="1072"/>
    <x v="566"/>
    <x v="471"/>
    <x v="469"/>
    <n v="3408"/>
    <n v="5340"/>
    <n v="1080"/>
    <n v="7668"/>
    <n v="6075"/>
    <n v="1593"/>
    <n v="1.573"/>
    <n v="2.3370000000000002"/>
    <n v="0.55100000000000005"/>
    <n v="2.7480000000000002"/>
    <n v="0.81799999999999995"/>
    <n v="0.40200000000000002"/>
    <n v="0.85899999999999999"/>
    <n v="579.69399999999996"/>
    <s v="Scale-up"/>
    <n v="0.99099999999999999"/>
    <n v="0.98599999999999999"/>
    <n v="0.95499999999999996"/>
    <n v="0.997"/>
    <d v="2025-03-18T00:38:50"/>
    <x v="3"/>
  </r>
  <r>
    <x v="481"/>
    <x v="1"/>
    <n v="99"/>
    <x v="1073"/>
    <x v="566"/>
    <x v="1"/>
    <x v="1"/>
    <n v="111"/>
    <n v="163"/>
    <n v="20"/>
    <s v="N/A"/>
    <n v="200"/>
    <n v="53"/>
    <n v="1.23"/>
    <n v="1.587"/>
    <n v="0.214"/>
    <n v="2.2069999999999999"/>
    <n v="0.84799999999999998"/>
    <n v="0.437"/>
    <n v="0.92400000000000004"/>
    <n v="721.79399999999998"/>
    <s v="Scale-up"/>
    <n v="0.96099999999999997"/>
    <n v="0.95899999999999996"/>
    <n v="0.89700000000000002"/>
    <n v="0.97299999999999998"/>
    <d v="2025-03-18T00:38:51"/>
    <x v="3"/>
  </r>
  <r>
    <x v="482"/>
    <x v="0"/>
    <n v="1320"/>
    <x v="1074"/>
    <x v="567"/>
    <x v="243"/>
    <x v="238"/>
    <n v="105"/>
    <n v="25"/>
    <n v="10"/>
    <n v="120"/>
    <n v="112"/>
    <n v="8"/>
    <n v="8.1000000000000003E-2"/>
    <n v="2.4E-2"/>
    <n v="8.0000000000000002E-3"/>
    <n v="9.6000000000000002E-2"/>
    <n v="0.99"/>
    <n v="0.77100000000000002"/>
    <n v="0.92400000000000004"/>
    <n v="83.332999999999998"/>
    <s v="Scale-up"/>
    <n v="0.97599999999999998"/>
    <n v="0.95299999999999996"/>
    <n v="0.93300000000000005"/>
    <n v="0.96699999999999997"/>
    <d v="2025-03-18T00:38:40"/>
    <x v="3"/>
  </r>
  <r>
    <x v="482"/>
    <x v="1"/>
    <n v="98"/>
    <x v="1075"/>
    <x v="567"/>
    <x v="1"/>
    <x v="1"/>
    <n v="3"/>
    <n v="1"/>
    <n v="2"/>
    <s v="N/A"/>
    <n v="1"/>
    <n v="1"/>
    <n v="3.1E-2"/>
    <s v="NaN"/>
    <n v="0.03"/>
    <s v="NaN"/>
    <s v="NaN"/>
    <s v="NaN"/>
    <s v="NaN"/>
    <s v="NaN"/>
    <s v="Scale-up"/>
    <n v="0.76500000000000001"/>
    <s v="NaN"/>
    <n v="1"/>
    <s v="NaN"/>
    <d v="2025-03-18T00:38:40"/>
    <x v="3"/>
  </r>
  <r>
    <x v="483"/>
    <x v="0"/>
    <n v="5741"/>
    <x v="1076"/>
    <x v="568"/>
    <x v="162"/>
    <x v="158"/>
    <n v="411"/>
    <n v="369"/>
    <n v="109"/>
    <n v="671"/>
    <n v="642"/>
    <n v="29"/>
    <n v="0.35599999999999998"/>
    <n v="0.17100000000000001"/>
    <n v="7.3999999999999996E-2"/>
    <n v="0.36199999999999999"/>
    <n v="0.79900000000000004"/>
    <n v="0.67600000000000005"/>
    <n v="0.86"/>
    <n v="80.11"/>
    <s v="Scale-up"/>
    <n v="0.70199999999999996"/>
    <n v="0.37"/>
    <n v="0.85299999999999998"/>
    <n v="0.64200000000000002"/>
    <d v="2025-03-18T00:38:32"/>
    <x v="3"/>
  </r>
  <r>
    <x v="483"/>
    <x v="1"/>
    <n v="22"/>
    <x v="1077"/>
    <x v="568"/>
    <x v="1"/>
    <x v="1"/>
    <n v="1"/>
    <n v="1"/>
    <n v="1"/>
    <s v="N/A"/>
    <n v="1"/>
    <n v="-1"/>
    <s v="NaN"/>
    <s v="NaN"/>
    <s v="NaN"/>
    <s v="NaN"/>
    <s v="NaN"/>
    <s v="NaN"/>
    <s v="NaN"/>
    <s v="NaN"/>
    <s v="Scale-up"/>
    <s v="NaN"/>
    <s v="NaN"/>
    <s v="NaN"/>
    <s v="NaN"/>
    <d v="2025-03-18T00:38:32"/>
    <x v="3"/>
  </r>
  <r>
    <x v="484"/>
    <x v="0"/>
    <n v="4778"/>
    <x v="1078"/>
    <x v="569"/>
    <x v="472"/>
    <x v="211"/>
    <n v="191"/>
    <n v="451"/>
    <n v="88"/>
    <n v="554"/>
    <n v="463"/>
    <n v="91"/>
    <n v="7.8E-2"/>
    <n v="0.16900000000000001"/>
    <n v="3.7999999999999999E-2"/>
    <n v="0.182"/>
    <n v="0.871"/>
    <n v="0.316"/>
    <n v="0.84599999999999997"/>
    <n v="500"/>
    <s v="Scale-up"/>
    <n v="0.96799999999999997"/>
    <n v="0.92600000000000005"/>
    <n v="0.97599999999999998"/>
    <n v="0.97199999999999998"/>
    <d v="2025-03-18T00:38:24"/>
    <x v="3"/>
  </r>
  <r>
    <x v="484"/>
    <x v="1"/>
    <n v="0"/>
    <x v="1079"/>
    <x v="569"/>
    <x v="1"/>
    <x v="1"/>
    <n v="1"/>
    <n v="1"/>
    <n v="1"/>
    <s v="N/A"/>
    <n v="1"/>
    <n v="0"/>
    <s v="NaN"/>
    <s v="NaN"/>
    <s v="NaN"/>
    <s v="NaN"/>
    <s v="NaN"/>
    <s v="NaN"/>
    <s v="NaN"/>
    <s v="NaN"/>
    <s v="Scale-up"/>
    <s v="NaN"/>
    <s v="NaN"/>
    <s v="NaN"/>
    <s v="NaN"/>
    <d v="2025-03-18T00:38:24"/>
    <x v="3"/>
  </r>
  <r>
    <x v="485"/>
    <x v="0"/>
    <n v="84"/>
    <x v="1080"/>
    <x v="570"/>
    <x v="79"/>
    <x v="78"/>
    <n v="45"/>
    <n v="6"/>
    <n v="0"/>
    <n v="51"/>
    <n v="51"/>
    <n v="0"/>
    <n v="0.87"/>
    <n v="0.6"/>
    <n v="0"/>
    <n v="0.64600000000000002"/>
    <n v="0.439"/>
    <n v="0.59199999999999997"/>
    <n v="1"/>
    <n v="0"/>
    <s v="Start-up"/>
    <n v="0.85699999999999998"/>
    <n v="0.68600000000000005"/>
    <n v="0"/>
    <n v="0.85599999999999998"/>
    <d v="2025-03-16T23:51:53"/>
    <x v="0"/>
  </r>
  <r>
    <x v="485"/>
    <x v="1"/>
    <n v="84"/>
    <x v="1080"/>
    <x v="570"/>
    <x v="1"/>
    <x v="1"/>
    <n v="45"/>
    <n v="6"/>
    <n v="1"/>
    <s v="N/A"/>
    <n v="51"/>
    <n v="-1"/>
    <n v="0.86799999999999999"/>
    <n v="0.6"/>
    <n v="0"/>
    <n v="0.64"/>
    <n v="0.436"/>
    <n v="0.59099999999999997"/>
    <n v="1"/>
    <n v="0"/>
    <s v="Start-up"/>
    <n v="0.85499999999999998"/>
    <n v="0.77100000000000002"/>
    <n v="0"/>
    <n v="0.85299999999999998"/>
    <d v="2025-03-16T23:51:54"/>
    <x v="0"/>
  </r>
  <r>
    <x v="486"/>
    <x v="0"/>
    <n v="115"/>
    <x v="1081"/>
    <x v="571"/>
    <x v="297"/>
    <x v="294"/>
    <n v="83"/>
    <n v="9"/>
    <n v="0"/>
    <n v="92"/>
    <n v="92"/>
    <n v="0"/>
    <n v="1.008"/>
    <n v="0.14099999999999999"/>
    <n v="0"/>
    <n v="0.97699999999999998"/>
    <n v="0.85"/>
    <n v="0.877"/>
    <n v="1"/>
    <n v="0"/>
    <s v="Start-up"/>
    <n v="0.93"/>
    <n v="0.70299999999999996"/>
    <n v="0"/>
    <n v="0.93"/>
    <d v="2025-03-16T23:51:59"/>
    <x v="0"/>
  </r>
  <r>
    <x v="486"/>
    <x v="1"/>
    <n v="99"/>
    <x v="1082"/>
    <x v="571"/>
    <x v="1"/>
    <x v="1"/>
    <n v="62"/>
    <n v="3"/>
    <n v="1"/>
    <s v="N/A"/>
    <n v="86"/>
    <n v="-20"/>
    <n v="0.91500000000000004"/>
    <n v="4.8000000000000001E-2"/>
    <n v="0"/>
    <n v="0.96099999999999997"/>
    <n v="0.998"/>
    <n v="0.95"/>
    <n v="1"/>
    <n v="0"/>
    <s v="Start-up"/>
    <n v="0.86699999999999999"/>
    <n v="0.75"/>
    <n v="0"/>
    <n v="0.91400000000000003"/>
    <d v="2025-03-16T23:52:00"/>
    <x v="0"/>
  </r>
  <r>
    <x v="487"/>
    <x v="0"/>
    <n v="257"/>
    <x v="1083"/>
    <x v="572"/>
    <x v="473"/>
    <x v="470"/>
    <n v="185"/>
    <n v="13"/>
    <n v="0"/>
    <n v="198"/>
    <n v="196"/>
    <n v="2"/>
    <n v="0.71"/>
    <n v="6.4000000000000001E-2"/>
    <n v="0"/>
    <n v="0.78800000000000003"/>
    <n v="1.018"/>
    <n v="0.91700000000000004"/>
    <n v="1"/>
    <n v="2.5379999999999998"/>
    <s v="Plan-up"/>
    <n v="0.98299999999999998"/>
    <n v="0.71599999999999997"/>
    <n v="0"/>
    <n v="0.99099999999999999"/>
    <d v="2025-03-16T23:52:05"/>
    <x v="0"/>
  </r>
  <r>
    <x v="487"/>
    <x v="1"/>
    <n v="99"/>
    <x v="1084"/>
    <x v="572"/>
    <x v="1"/>
    <x v="1"/>
    <n v="66"/>
    <n v="1"/>
    <n v="1"/>
    <s v="N/A"/>
    <n v="77"/>
    <n v="-9"/>
    <n v="0.86899999999999999"/>
    <s v="NaN"/>
    <n v="0"/>
    <n v="0.875"/>
    <s v="NaN"/>
    <s v="NaN"/>
    <s v="NaN"/>
    <s v="NaN"/>
    <s v="Plan-up"/>
    <n v="0.95499999999999996"/>
    <s v="NaN"/>
    <n v="0"/>
    <n v="0.95199999999999996"/>
    <d v="2025-03-16T23:52:05"/>
    <x v="0"/>
  </r>
  <r>
    <x v="488"/>
    <x v="0"/>
    <n v="449"/>
    <x v="1085"/>
    <x v="573"/>
    <x v="253"/>
    <x v="248"/>
    <n v="45"/>
    <n v="12"/>
    <n v="0"/>
    <n v="57"/>
    <n v="57"/>
    <n v="0"/>
    <n v="0.68200000000000005"/>
    <n v="0.48599999999999999"/>
    <n v="0"/>
    <n v="0.14499999999999999"/>
    <n v="0.124"/>
    <n v="0.58399999999999996"/>
    <n v="1"/>
    <n v="0"/>
    <s v="Start-up"/>
    <n v="0.90200000000000002"/>
    <n v="0.91600000000000004"/>
    <n v="0"/>
    <n v="0.23499999999999999"/>
    <d v="2025-03-16T23:52:10"/>
    <x v="0"/>
  </r>
  <r>
    <x v="488"/>
    <x v="1"/>
    <n v="0"/>
    <x v="1086"/>
    <x v="573"/>
    <x v="1"/>
    <x v="1"/>
    <n v="1"/>
    <n v="1"/>
    <n v="1"/>
    <s v="N/A"/>
    <n v="1"/>
    <n v="0"/>
    <s v="NaN"/>
    <s v="NaN"/>
    <n v="0"/>
    <s v="NaN"/>
    <s v="NaN"/>
    <s v="NaN"/>
    <s v="NaN"/>
    <s v="NaN"/>
    <s v="Start-up"/>
    <s v="NaN"/>
    <s v="NaN"/>
    <n v="0"/>
    <s v="NaN"/>
    <d v="2025-03-16T23:52:10"/>
    <x v="0"/>
  </r>
  <r>
    <x v="489"/>
    <x v="0"/>
    <n v="3751"/>
    <x v="1087"/>
    <x v="574"/>
    <x v="474"/>
    <x v="471"/>
    <n v="669"/>
    <n v="559"/>
    <n v="136"/>
    <n v="1092"/>
    <n v="905"/>
    <n v="187"/>
    <n v="0.215"/>
    <n v="0.23"/>
    <n v="0.03"/>
    <n v="0.26800000000000002"/>
    <n v="0.64600000000000002"/>
    <n v="0.48299999999999998"/>
    <n v="0.93300000000000005"/>
    <n v="697.76099999999997"/>
    <s v="Scale-up"/>
    <n v="0.83299999999999996"/>
    <n v="0.78200000000000003"/>
    <n v="0.877"/>
    <n v="0.79700000000000004"/>
    <d v="2025-03-18T00:38:16"/>
    <x v="3"/>
  </r>
  <r>
    <x v="489"/>
    <x v="1"/>
    <n v="0"/>
    <x v="1088"/>
    <x v="574"/>
    <x v="1"/>
    <x v="1"/>
    <n v="1"/>
    <n v="1"/>
    <n v="1"/>
    <s v="N/A"/>
    <n v="1"/>
    <n v="0"/>
    <s v="NaN"/>
    <s v="NaN"/>
    <s v="NaN"/>
    <s v="NaN"/>
    <s v="NaN"/>
    <s v="NaN"/>
    <s v="NaN"/>
    <s v="NaN"/>
    <s v="Scale-up"/>
    <s v="NaN"/>
    <s v="NaN"/>
    <s v="NaN"/>
    <s v="NaN"/>
    <d v="2025-03-18T00:38:16"/>
    <x v="3"/>
  </r>
  <r>
    <x v="490"/>
    <x v="1"/>
    <n v="99"/>
    <x v="1089"/>
    <x v="575"/>
    <x v="1"/>
    <x v="1"/>
    <n v="352"/>
    <n v="56"/>
    <n v="248"/>
    <s v="N/A"/>
    <n v="253"/>
    <n v="-92"/>
    <n v="3.319"/>
    <n v="0.58699999999999997"/>
    <n v="3.34"/>
    <n v="2.7080000000000002"/>
    <n v="4.7839999999999998"/>
    <n v="0.85"/>
    <n v="0.14499999999999999"/>
    <n v="117.43"/>
    <s v="Catch-up"/>
    <n v="0.89900000000000002"/>
    <n v="0.97599999999999998"/>
    <n v="0.49299999999999999"/>
    <n v="0.97199999999999998"/>
    <d v="2025-02-25T14:44:34"/>
    <x v="1"/>
  </r>
  <r>
    <x v="490"/>
    <x v="0"/>
    <n v="1546"/>
    <x v="1090"/>
    <x v="575"/>
    <x v="475"/>
    <x v="472"/>
    <n v="2764"/>
    <n v="840"/>
    <n v="832"/>
    <n v="2772"/>
    <n v="2454"/>
    <n v="318"/>
    <n v="1.919"/>
    <n v="0.65900000000000003"/>
    <n v="0.57899999999999996"/>
    <n v="1.8440000000000001"/>
    <n v="0.92200000000000004"/>
    <n v="0.74399999999999999"/>
    <n v="0.77500000000000002"/>
    <n v="172.45099999999999"/>
    <s v="Scale-up"/>
    <n v="0.98299999999999998"/>
    <n v="0.98799999999999999"/>
    <n v="0.92900000000000005"/>
    <n v="0.99099999999999999"/>
    <d v="2025-02-25T14:44:32"/>
    <x v="1"/>
  </r>
  <r>
    <x v="490"/>
    <x v="0"/>
    <n v="283"/>
    <x v="1091"/>
    <x v="576"/>
    <x v="32"/>
    <x v="32"/>
    <n v="373"/>
    <n v="108"/>
    <n v="0"/>
    <n v="481"/>
    <n v="243"/>
    <n v="238"/>
    <n v="1.2849999999999999"/>
    <n v="0.36899999999999999"/>
    <n v="0"/>
    <n v="0.92"/>
    <n v="0.55600000000000005"/>
    <n v="0.77700000000000002"/>
    <n v="1"/>
    <n v="258.69600000000003"/>
    <s v="Scale-up"/>
    <n v="0.99399999999999999"/>
    <n v="0.98899999999999999"/>
    <n v="0"/>
    <n v="0.96299999999999997"/>
    <d v="2025-03-17T21:57:01"/>
    <x v="2"/>
  </r>
  <r>
    <x v="490"/>
    <x v="1"/>
    <n v="99"/>
    <x v="1092"/>
    <x v="576"/>
    <x v="1"/>
    <x v="1"/>
    <n v="127"/>
    <n v="36"/>
    <n v="1"/>
    <s v="N/A"/>
    <n v="121"/>
    <n v="43"/>
    <n v="1.17"/>
    <n v="0.35399999999999998"/>
    <n v="0"/>
    <n v="1.2689999999999999"/>
    <n v="0.83299999999999996"/>
    <n v="0.76800000000000002"/>
    <n v="1"/>
    <n v="187.54900000000001"/>
    <s v="Scale-up"/>
    <n v="0.97399999999999998"/>
    <n v="0.95599999999999996"/>
    <n v="0"/>
    <n v="0.98899999999999999"/>
    <d v="2025-03-17T21:57:03"/>
    <x v="2"/>
  </r>
  <r>
    <x v="491"/>
    <x v="0"/>
    <n v="234"/>
    <x v="1093"/>
    <x v="577"/>
    <x v="101"/>
    <x v="100"/>
    <n v="67"/>
    <n v="107"/>
    <n v="0"/>
    <n v="174"/>
    <n v="164"/>
    <n v="10"/>
    <n v="0.96499999999999997"/>
    <n v="0.90900000000000003"/>
    <n v="0"/>
    <n v="1.0720000000000001"/>
    <n v="0.57199999999999995"/>
    <n v="0.51500000000000001"/>
    <n v="1"/>
    <n v="9.3279999999999994"/>
    <s v="Start-up"/>
    <n v="0.83299999999999996"/>
    <n v="0.67900000000000005"/>
    <n v="0"/>
    <n v="0.64300000000000002"/>
    <d v="2025-03-16T23:52:15"/>
    <x v="0"/>
  </r>
  <r>
    <x v="491"/>
    <x v="1"/>
    <n v="97"/>
    <x v="1094"/>
    <x v="577"/>
    <x v="1"/>
    <x v="1"/>
    <n v="1"/>
    <n v="1"/>
    <n v="1"/>
    <s v="N/A"/>
    <n v="3"/>
    <n v="-3"/>
    <s v="NaN"/>
    <s v="NaN"/>
    <n v="0"/>
    <n v="2.1000000000000001E-2"/>
    <s v="NaN"/>
    <s v="NaN"/>
    <s v="NaN"/>
    <s v="NaN"/>
    <s v="Start-up"/>
    <s v="NaN"/>
    <s v="NaN"/>
    <n v="0"/>
    <n v="0.999"/>
    <d v="2025-03-16T23:52:15"/>
    <x v="0"/>
  </r>
  <r>
    <x v="492"/>
    <x v="0"/>
    <n v="221"/>
    <x v="1095"/>
    <x v="578"/>
    <x v="247"/>
    <x v="242"/>
    <n v="111"/>
    <n v="23"/>
    <n v="0"/>
    <n v="134"/>
    <n v="106"/>
    <n v="28"/>
    <n v="0.51600000000000001"/>
    <n v="0.1"/>
    <n v="0"/>
    <n v="0.40100000000000002"/>
    <n v="0.65100000000000002"/>
    <n v="0.83799999999999997"/>
    <n v="1"/>
    <n v="69.825000000000003"/>
    <s v="Scale-up"/>
    <n v="0.53200000000000003"/>
    <n v="0.379"/>
    <n v="0"/>
    <n v="0.72199999999999998"/>
    <d v="2025-03-16T23:52:20"/>
    <x v="0"/>
  </r>
  <r>
    <x v="492"/>
    <x v="1"/>
    <n v="95"/>
    <x v="1096"/>
    <x v="578"/>
    <x v="1"/>
    <x v="1"/>
    <n v="13"/>
    <n v="2"/>
    <n v="1"/>
    <s v="N/A"/>
    <n v="28"/>
    <n v="-14"/>
    <n v="0.26"/>
    <n v="1.4999999999999999E-2"/>
    <n v="0"/>
    <n v="0.38400000000000001"/>
    <n v="1.3959999999999999"/>
    <n v="0.94499999999999995"/>
    <n v="1"/>
    <n v="72.917000000000002"/>
    <s v="Catch-up"/>
    <n v="0.78"/>
    <n v="1"/>
    <n v="0"/>
    <n v="0.90400000000000003"/>
    <d v="2025-03-16T23:52:21"/>
    <x v="0"/>
  </r>
  <r>
    <x v="493"/>
    <x v="0"/>
    <n v="4379"/>
    <x v="1097"/>
    <x v="579"/>
    <x v="457"/>
    <x v="456"/>
    <n v="99"/>
    <n v="46"/>
    <n v="9"/>
    <n v="136"/>
    <n v="91"/>
    <n v="45"/>
    <n v="0.109"/>
    <n v="7.1999999999999995E-2"/>
    <n v="8.0000000000000002E-3"/>
    <n v="3.1E-2"/>
    <n v="0.17899999999999999"/>
    <n v="0.60199999999999998"/>
    <n v="0.95599999999999996"/>
    <n v="1451.6130000000001"/>
    <s v="Scale-up"/>
    <n v="0.83099999999999996"/>
    <n v="0.73699999999999999"/>
    <n v="0.95099999999999996"/>
    <n v="0.32"/>
    <d v="2025-03-17T20:08:39"/>
    <x v="10"/>
  </r>
  <r>
    <x v="493"/>
    <x v="0"/>
    <n v="397"/>
    <x v="1098"/>
    <x v="580"/>
    <x v="402"/>
    <x v="398"/>
    <n v="35"/>
    <n v="63"/>
    <n v="0"/>
    <n v="98"/>
    <n v="98"/>
    <n v="0"/>
    <n v="0.38400000000000001"/>
    <n v="0.59899999999999998"/>
    <n v="0"/>
    <n v="0.14799999999999999"/>
    <n v="0.151"/>
    <n v="0.39100000000000001"/>
    <n v="1"/>
    <n v="0"/>
    <s v="Start-up"/>
    <n v="0.92100000000000004"/>
    <n v="0.63400000000000001"/>
    <n v="0"/>
    <n v="0.75600000000000001"/>
    <d v="2025-03-16T23:52:26"/>
    <x v="0"/>
  </r>
  <r>
    <x v="493"/>
    <x v="1"/>
    <n v="0"/>
    <x v="1099"/>
    <x v="580"/>
    <x v="1"/>
    <x v="1"/>
    <n v="1"/>
    <n v="1"/>
    <n v="1"/>
    <s v="N/A"/>
    <n v="37"/>
    <n v="-36"/>
    <s v="NaN"/>
    <s v="NaN"/>
    <n v="0"/>
    <s v="NaN"/>
    <s v="NaN"/>
    <s v="NaN"/>
    <s v="NaN"/>
    <s v="NaN"/>
    <s v="Start-up"/>
    <s v="NaN"/>
    <s v="NaN"/>
    <n v="0"/>
    <s v="NaN"/>
    <d v="2025-03-16T23:52:26"/>
    <x v="0"/>
  </r>
  <r>
    <x v="493"/>
    <x v="1"/>
    <n v="0"/>
    <x v="1100"/>
    <x v="579"/>
    <x v="1"/>
    <x v="1"/>
    <n v="1"/>
    <n v="1"/>
    <n v="1"/>
    <s v="N/A"/>
    <n v="1"/>
    <n v="0"/>
    <s v="NaN"/>
    <s v="NaN"/>
    <s v="NaN"/>
    <s v="NaN"/>
    <s v="NaN"/>
    <s v="NaN"/>
    <s v="NaN"/>
    <s v="NaN"/>
    <s v="Scale-up"/>
    <s v="NaN"/>
    <s v="NaN"/>
    <s v="NaN"/>
    <s v="NaN"/>
    <d v="2025-03-17T20:08:39"/>
    <x v="10"/>
  </r>
  <r>
    <x v="494"/>
    <x v="0"/>
    <n v="1022"/>
    <x v="1101"/>
    <x v="581"/>
    <x v="129"/>
    <x v="127"/>
    <n v="119"/>
    <n v="35"/>
    <n v="0"/>
    <n v="154"/>
    <n v="154"/>
    <n v="0"/>
    <n v="0.16"/>
    <n v="3.6999999999999998E-2"/>
    <n v="0"/>
    <n v="0.16800000000000001"/>
    <n v="0.85299999999999998"/>
    <n v="0.81200000000000006"/>
    <n v="1"/>
    <n v="0"/>
    <s v="Start-up"/>
    <n v="0.875"/>
    <n v="0.38200000000000001"/>
    <n v="0"/>
    <n v="0.84599999999999997"/>
    <d v="2025-03-16T23:52:31"/>
    <x v="0"/>
  </r>
  <r>
    <x v="494"/>
    <x v="1"/>
    <n v="25"/>
    <x v="1102"/>
    <x v="581"/>
    <x v="1"/>
    <x v="1"/>
    <n v="1"/>
    <n v="1"/>
    <n v="1"/>
    <s v="N/A"/>
    <n v="1"/>
    <n v="-1"/>
    <s v="NaN"/>
    <s v="NaN"/>
    <n v="0"/>
    <s v="NaN"/>
    <s v="NaN"/>
    <s v="NaN"/>
    <s v="NaN"/>
    <s v="NaN"/>
    <s v="Start-up"/>
    <s v="NaN"/>
    <s v="NaN"/>
    <n v="0"/>
    <s v="NaN"/>
    <d v="2025-03-16T23:52:31"/>
    <x v="0"/>
  </r>
  <r>
    <x v="495"/>
    <x v="0"/>
    <n v="274"/>
    <x v="1103"/>
    <x v="582"/>
    <x v="179"/>
    <x v="175"/>
    <n v="139"/>
    <n v="106"/>
    <n v="0"/>
    <n v="245"/>
    <n v="232"/>
    <n v="13"/>
    <n v="0.51200000000000001"/>
    <n v="0.49199999999999999"/>
    <n v="0"/>
    <n v="0.995"/>
    <n v="0.99099999999999999"/>
    <n v="0.51"/>
    <n v="1"/>
    <n v="13.065"/>
    <s v="Start-up"/>
    <n v="0.94799999999999995"/>
    <n v="0.92600000000000005"/>
    <n v="0"/>
    <n v="0.94199999999999995"/>
    <d v="2025-03-16T23:52:36"/>
    <x v="0"/>
  </r>
  <r>
    <x v="495"/>
    <x v="1"/>
    <n v="93"/>
    <x v="1104"/>
    <x v="582"/>
    <x v="1"/>
    <x v="1"/>
    <n v="25"/>
    <n v="41"/>
    <n v="1"/>
    <s v="N/A"/>
    <n v="80"/>
    <n v="-15"/>
    <n v="0.34899999999999998"/>
    <n v="0.29199999999999998"/>
    <n v="0"/>
    <n v="0.79"/>
    <n v="1.232"/>
    <n v="0.54400000000000004"/>
    <n v="1"/>
    <n v="16.456"/>
    <s v="Plan-up"/>
    <n v="0.95199999999999996"/>
    <n v="0.78600000000000003"/>
    <n v="0"/>
    <n v="0.91100000000000003"/>
    <d v="2025-03-16T23:52:37"/>
    <x v="0"/>
  </r>
  <r>
    <x v="496"/>
    <x v="0"/>
    <n v="1759"/>
    <x v="1105"/>
    <x v="583"/>
    <x v="476"/>
    <x v="473"/>
    <n v="996"/>
    <n v="576"/>
    <n v="17"/>
    <n v="1555"/>
    <n v="1037"/>
    <n v="518"/>
    <n v="0.63500000000000001"/>
    <n v="0.30299999999999999"/>
    <n v="1.2999999999999999E-2"/>
    <n v="0.66400000000000003"/>
    <n v="0.71799999999999997"/>
    <n v="0.67700000000000005"/>
    <n v="0.98599999999999999"/>
    <n v="780.12"/>
    <s v="Scale-up"/>
    <n v="0.995"/>
    <n v="0.92600000000000005"/>
    <n v="0.86499999999999999"/>
    <n v="0.98399999999999999"/>
    <d v="2025-03-18T00:38:09"/>
    <x v="3"/>
  </r>
  <r>
    <x v="496"/>
    <x v="1"/>
    <n v="99"/>
    <x v="1106"/>
    <x v="583"/>
    <x v="1"/>
    <x v="1"/>
    <n v="28"/>
    <n v="14"/>
    <n v="1"/>
    <s v="N/A"/>
    <n v="5"/>
    <n v="36"/>
    <n v="0.33"/>
    <n v="0.13500000000000001"/>
    <s v="NaN"/>
    <n v="7.9000000000000001E-2"/>
    <s v="NaN"/>
    <s v="NaN"/>
    <s v="NaN"/>
    <s v="NaN"/>
    <s v="Scale-up"/>
    <n v="0.98499999999999999"/>
    <n v="0.91500000000000004"/>
    <s v="NaN"/>
    <n v="0.92100000000000004"/>
    <d v="2025-03-18T00:38:09"/>
    <x v="3"/>
  </r>
  <r>
    <x v="497"/>
    <x v="0"/>
    <n v="1754"/>
    <x v="1107"/>
    <x v="584"/>
    <x v="477"/>
    <x v="474"/>
    <n v="1466"/>
    <n v="615"/>
    <n v="601"/>
    <n v="1480"/>
    <n v="1217"/>
    <n v="263"/>
    <n v="0.93500000000000005"/>
    <n v="0.45800000000000002"/>
    <n v="0.48799999999999999"/>
    <n v="0.84599999999999997"/>
    <n v="0.93500000000000005"/>
    <n v="0.67100000000000004"/>
    <n v="0.65"/>
    <n v="310.875"/>
    <s v="Scale-up"/>
    <n v="0.98399999999999999"/>
    <n v="0.96599999999999997"/>
    <n v="0.97399999999999998"/>
    <n v="0.98299999999999998"/>
    <d v="2025-03-17T20:48:57"/>
    <x v="14"/>
  </r>
  <r>
    <x v="497"/>
    <x v="1"/>
    <n v="99"/>
    <x v="1108"/>
    <x v="584"/>
    <x v="1"/>
    <x v="1"/>
    <n v="63"/>
    <n v="21"/>
    <n v="19"/>
    <s v="N/A"/>
    <n v="45"/>
    <n v="19"/>
    <n v="0.79100000000000004"/>
    <n v="0.24"/>
    <n v="0.22500000000000001"/>
    <n v="0.58199999999999996"/>
    <n v="0.72199999999999998"/>
    <n v="0.76700000000000002"/>
    <n v="0.78200000000000003"/>
    <n v="451.89"/>
    <s v="Scale-up"/>
    <n v="0.94799999999999995"/>
    <n v="0.94099999999999995"/>
    <n v="0.89900000000000002"/>
    <n v="0.93300000000000005"/>
    <d v="2025-03-17T20:48:58"/>
    <x v="14"/>
  </r>
  <r>
    <x v="498"/>
    <x v="0"/>
    <n v="4046"/>
    <x v="1109"/>
    <x v="585"/>
    <x v="478"/>
    <x v="475"/>
    <n v="401"/>
    <n v="210"/>
    <n v="70"/>
    <n v="541"/>
    <n v="415"/>
    <n v="126"/>
    <n v="0.1"/>
    <n v="6.7000000000000004E-2"/>
    <n v="0.02"/>
    <n v="0.115"/>
    <n v="0.78200000000000003"/>
    <n v="0.59899999999999998"/>
    <n v="0.88"/>
    <n v="1095.652"/>
    <s v="Scale-up"/>
    <n v="0.95399999999999996"/>
    <n v="0.91100000000000003"/>
    <n v="0.93200000000000005"/>
    <n v="0.97899999999999998"/>
    <d v="2025-03-18T00:38:00"/>
    <x v="3"/>
  </r>
  <r>
    <x v="498"/>
    <x v="1"/>
    <n v="87"/>
    <x v="1110"/>
    <x v="585"/>
    <x v="1"/>
    <x v="1"/>
    <n v="6"/>
    <n v="1"/>
    <n v="1"/>
    <s v="N/A"/>
    <n v="1"/>
    <n v="4"/>
    <n v="3.5000000000000003E-2"/>
    <s v="NaN"/>
    <s v="NaN"/>
    <s v="NaN"/>
    <s v="NaN"/>
    <s v="NaN"/>
    <s v="NaN"/>
    <s v="NaN"/>
    <s v="Scale-up"/>
    <n v="0.44800000000000001"/>
    <s v="NaN"/>
    <s v="NaN"/>
    <s v="NaN"/>
    <d v="2025-03-18T00:38:00"/>
    <x v="3"/>
  </r>
  <r>
    <x v="499"/>
    <x v="0"/>
    <n v="533"/>
    <x v="1111"/>
    <x v="586"/>
    <x v="479"/>
    <x v="476"/>
    <n v="72"/>
    <n v="24"/>
    <n v="6"/>
    <n v="90"/>
    <n v="68"/>
    <n v="22"/>
    <n v="0.16400000000000001"/>
    <n v="4.7E-2"/>
    <n v="1.7000000000000001E-2"/>
    <n v="0.154"/>
    <n v="0.79400000000000004"/>
    <n v="0.77700000000000002"/>
    <n v="0.91900000000000004"/>
    <n v="142.857"/>
    <s v="Scale-up"/>
    <n v="0.878"/>
    <n v="0.97899999999999998"/>
    <n v="0.83299999999999996"/>
    <n v="0.98199999999999998"/>
    <d v="2025-03-18T00:37:52"/>
    <x v="3"/>
  </r>
  <r>
    <x v="499"/>
    <x v="1"/>
    <n v="96"/>
    <x v="1112"/>
    <x v="586"/>
    <x v="1"/>
    <x v="1"/>
    <n v="2"/>
    <n v="2"/>
    <n v="1"/>
    <s v="N/A"/>
    <n v="4"/>
    <n v="1"/>
    <n v="3.4000000000000002E-2"/>
    <n v="4.8000000000000001E-2"/>
    <s v="NaN"/>
    <n v="9.8000000000000004E-2"/>
    <s v="NaN"/>
    <s v="NaN"/>
    <s v="NaN"/>
    <s v="NaN"/>
    <s v="Scale-up"/>
    <n v="1"/>
    <n v="1"/>
    <s v="NaN"/>
    <n v="0.88200000000000001"/>
    <d v="2025-03-18T00:37:52"/>
    <x v="3"/>
  </r>
  <r>
    <x v="500"/>
    <x v="1"/>
    <n v="0"/>
    <x v="1113"/>
    <x v="587"/>
    <x v="1"/>
    <x v="1"/>
    <n v="1"/>
    <n v="1"/>
    <n v="1"/>
    <s v="N/A"/>
    <n v="3"/>
    <n v="-2"/>
    <s v="NaN"/>
    <s v="NaN"/>
    <n v="0"/>
    <s v="NaN"/>
    <s v="NaN"/>
    <s v="NaN"/>
    <s v="NaN"/>
    <s v="NaN"/>
    <s v="Start-up"/>
    <s v="NaN"/>
    <s v="NaN"/>
    <n v="0"/>
    <s v="NaN"/>
    <d v="2025-03-16T23:52:42"/>
    <x v="0"/>
  </r>
  <r>
    <x v="500"/>
    <x v="0"/>
    <n v="302"/>
    <x v="1114"/>
    <x v="587"/>
    <x v="104"/>
    <x v="103"/>
    <n v="23"/>
    <n v="80"/>
    <n v="0"/>
    <n v="103"/>
    <n v="103"/>
    <n v="0"/>
    <n v="0.498"/>
    <n v="2.4860000000000002"/>
    <n v="0"/>
    <n v="0.3"/>
    <n v="0.10100000000000001"/>
    <n v="0.16700000000000001"/>
    <n v="1"/>
    <n v="0"/>
    <s v="Start-up"/>
    <n v="0.94099999999999995"/>
    <n v="0.79"/>
    <n v="0"/>
    <n v="0.224"/>
    <d v="2025-03-16T23:52:42"/>
    <x v="0"/>
  </r>
  <r>
    <x v="501"/>
    <x v="0"/>
    <n v="132"/>
    <x v="1115"/>
    <x v="588"/>
    <x v="445"/>
    <x v="443"/>
    <n v="38"/>
    <n v="25"/>
    <n v="0"/>
    <n v="63"/>
    <n v="52"/>
    <n v="11"/>
    <n v="0.39700000000000002"/>
    <n v="0.67800000000000005"/>
    <n v="0"/>
    <n v="0.71199999999999997"/>
    <n v="0.66200000000000003"/>
    <n v="0.36899999999999999"/>
    <n v="1"/>
    <n v="15.449"/>
    <s v="Start-up"/>
    <n v="0.86399999999999999"/>
    <n v="0.89500000000000002"/>
    <n v="0"/>
    <n v="0.433"/>
    <d v="2025-03-16T23:52:47"/>
    <x v="0"/>
  </r>
  <r>
    <x v="501"/>
    <x v="1"/>
    <n v="87"/>
    <x v="1116"/>
    <x v="588"/>
    <x v="1"/>
    <x v="1"/>
    <n v="23"/>
    <n v="25"/>
    <n v="1"/>
    <s v="N/A"/>
    <n v="52"/>
    <n v="-3"/>
    <n v="0.61499999999999999"/>
    <n v="0.68200000000000005"/>
    <n v="0"/>
    <n v="0.70399999999999996"/>
    <n v="0.54300000000000004"/>
    <n v="0.47399999999999998"/>
    <n v="1"/>
    <n v="15.625"/>
    <s v="Start-up"/>
    <n v="0.70799999999999996"/>
    <n v="0.91200000000000003"/>
    <n v="0"/>
    <n v="0.433"/>
    <d v="2025-03-16T23:52:48"/>
    <x v="0"/>
  </r>
  <r>
    <x v="502"/>
    <x v="0"/>
    <n v="3838"/>
    <x v="1117"/>
    <x v="589"/>
    <x v="480"/>
    <x v="477"/>
    <n v="438"/>
    <n v="978"/>
    <n v="203"/>
    <n v="1213"/>
    <n v="838"/>
    <n v="375"/>
    <n v="0.23499999999999999"/>
    <n v="0.48299999999999998"/>
    <n v="0.126"/>
    <n v="0.45500000000000002"/>
    <n v="0.76900000000000002"/>
    <n v="0.32700000000000001"/>
    <n v="0.82499999999999996"/>
    <n v="824.17600000000004"/>
    <s v="Scale-up"/>
    <n v="0.80800000000000005"/>
    <n v="0.83399999999999996"/>
    <n v="0.89"/>
    <n v="0.83799999999999997"/>
    <d v="2025-03-17T20:08:33"/>
    <x v="10"/>
  </r>
  <r>
    <x v="502"/>
    <x v="1"/>
    <n v="0"/>
    <x v="1118"/>
    <x v="589"/>
    <x v="1"/>
    <x v="1"/>
    <n v="1"/>
    <n v="1"/>
    <n v="1"/>
    <s v="N/A"/>
    <n v="1"/>
    <n v="0"/>
    <s v="NaN"/>
    <s v="NaN"/>
    <s v="NaN"/>
    <s v="NaN"/>
    <s v="NaN"/>
    <s v="NaN"/>
    <s v="NaN"/>
    <s v="NaN"/>
    <s v="Scale-up"/>
    <s v="NaN"/>
    <s v="NaN"/>
    <s v="NaN"/>
    <s v="NaN"/>
    <d v="2025-03-17T20:08:33"/>
    <x v="10"/>
  </r>
  <r>
    <x v="503"/>
    <x v="0"/>
    <n v="2803"/>
    <x v="1119"/>
    <x v="590"/>
    <x v="481"/>
    <x v="478"/>
    <n v="364"/>
    <n v="148"/>
    <n v="16"/>
    <n v="496"/>
    <n v="304"/>
    <n v="192"/>
    <n v="0.17499999999999999"/>
    <n v="4.3999999999999997E-2"/>
    <n v="0.01"/>
    <n v="0.27600000000000002"/>
    <n v="1.321"/>
    <n v="0.79900000000000004"/>
    <n v="0.95399999999999996"/>
    <n v="695.65200000000004"/>
    <s v="Catch-up"/>
    <n v="0.33100000000000002"/>
    <n v="0.438"/>
    <n v="0.80600000000000005"/>
    <n v="0.53200000000000003"/>
    <d v="2025-03-17T20:32:41"/>
    <x v="7"/>
  </r>
  <r>
    <x v="503"/>
    <x v="1"/>
    <n v="88"/>
    <x v="1120"/>
    <x v="590"/>
    <x v="1"/>
    <x v="1"/>
    <n v="1"/>
    <n v="4"/>
    <n v="1"/>
    <s v="N/A"/>
    <n v="1"/>
    <n v="4"/>
    <s v="NaN"/>
    <n v="3.5999999999999997E-2"/>
    <s v="NaN"/>
    <s v="NaN"/>
    <s v="NaN"/>
    <s v="NaN"/>
    <s v="NaN"/>
    <s v="NaN"/>
    <s v="Catch-up"/>
    <s v="NaN"/>
    <n v="0.98199999999999998"/>
    <s v="NaN"/>
    <s v="NaN"/>
    <d v="2025-03-17T20:32:41"/>
    <x v="7"/>
  </r>
  <r>
    <x v="504"/>
    <x v="0"/>
    <n v="811"/>
    <x v="1121"/>
    <x v="591"/>
    <x v="205"/>
    <x v="200"/>
    <n v="83"/>
    <n v="24"/>
    <n v="0"/>
    <n v="107"/>
    <n v="77"/>
    <n v="30"/>
    <n v="0.113"/>
    <n v="2.3E-2"/>
    <n v="0"/>
    <n v="0.10199999999999999"/>
    <n v="0.75"/>
    <n v="0.83099999999999996"/>
    <n v="1"/>
    <n v="294.11799999999999"/>
    <s v="Scale-up"/>
    <n v="0.94199999999999995"/>
    <n v="0.94199999999999995"/>
    <n v="0"/>
    <n v="0.95099999999999996"/>
    <d v="2025-03-18T00:37:45"/>
    <x v="3"/>
  </r>
  <r>
    <x v="504"/>
    <x v="1"/>
    <n v="29"/>
    <x v="1122"/>
    <x v="591"/>
    <x v="1"/>
    <x v="1"/>
    <n v="1"/>
    <n v="2"/>
    <n v="1"/>
    <s v="N/A"/>
    <n v="4"/>
    <n v="-1"/>
    <s v="NaN"/>
    <s v="NaN"/>
    <n v="0"/>
    <n v="6.9000000000000006E-2"/>
    <s v="NaN"/>
    <s v="NaN"/>
    <s v="NaN"/>
    <s v="NaN"/>
    <s v="Scale-up"/>
    <s v="NaN"/>
    <s v="NaN"/>
    <n v="0"/>
    <n v="0.627"/>
    <d v="2025-03-18T00:37:45"/>
    <x v="3"/>
  </r>
  <r>
    <x v="505"/>
    <x v="0"/>
    <n v="635"/>
    <x v="1123"/>
    <x v="592"/>
    <x v="482"/>
    <x v="479"/>
    <n v="75"/>
    <n v="12"/>
    <n v="0"/>
    <n v="87"/>
    <n v="55"/>
    <n v="32"/>
    <n v="0.56699999999999995"/>
    <n v="1.6E-2"/>
    <n v="0"/>
    <n v="0.32400000000000001"/>
    <n v="0.55600000000000005"/>
    <n v="0.97299999999999998"/>
    <n v="1"/>
    <n v="98.765000000000001"/>
    <s v="Scale-up"/>
    <n v="0.65400000000000003"/>
    <n v="0.42299999999999999"/>
    <n v="0"/>
    <n v="0.84399999999999997"/>
    <d v="2025-03-17T19:16:42"/>
    <x v="12"/>
  </r>
  <r>
    <x v="505"/>
    <x v="1"/>
    <n v="0"/>
    <x v="1124"/>
    <x v="592"/>
    <x v="1"/>
    <x v="1"/>
    <n v="1"/>
    <n v="1"/>
    <n v="1"/>
    <s v="N/A"/>
    <n v="1"/>
    <n v="0"/>
    <s v="NaN"/>
    <s v="NaN"/>
    <n v="0"/>
    <s v="NaN"/>
    <s v="NaN"/>
    <s v="NaN"/>
    <s v="NaN"/>
    <s v="NaN"/>
    <s v="Scale-up"/>
    <s v="NaN"/>
    <s v="NaN"/>
    <n v="0"/>
    <s v="NaN"/>
    <d v="2025-03-17T19:16:42"/>
    <x v="12"/>
  </r>
  <r>
    <x v="506"/>
    <x v="0"/>
    <n v="1741"/>
    <x v="1125"/>
    <x v="593"/>
    <x v="340"/>
    <x v="336"/>
    <n v="228"/>
    <n v="125"/>
    <n v="17"/>
    <n v="336"/>
    <n v="239"/>
    <n v="97"/>
    <n v="0.17799999999999999"/>
    <n v="8.2000000000000003E-2"/>
    <n v="1.4E-2"/>
    <n v="0.19800000000000001"/>
    <n v="0.80500000000000005"/>
    <n v="0.68500000000000005"/>
    <n v="0.94599999999999995"/>
    <n v="489.899"/>
    <s v="Scale-up"/>
    <n v="0.92200000000000004"/>
    <n v="0.97899999999999998"/>
    <n v="0.92700000000000005"/>
    <n v="0.89300000000000002"/>
    <d v="2025-03-18T00:37:37"/>
    <x v="3"/>
  </r>
  <r>
    <x v="506"/>
    <x v="1"/>
    <n v="79"/>
    <x v="1126"/>
    <x v="593"/>
    <x v="1"/>
    <x v="1"/>
    <n v="1"/>
    <n v="1"/>
    <n v="1"/>
    <s v="N/A"/>
    <n v="1"/>
    <n v="0"/>
    <s v="NaN"/>
    <s v="NaN"/>
    <s v="NaN"/>
    <s v="NaN"/>
    <s v="NaN"/>
    <s v="NaN"/>
    <s v="NaN"/>
    <s v="NaN"/>
    <s v="Scale-up"/>
    <s v="NaN"/>
    <s v="NaN"/>
    <s v="NaN"/>
    <s v="NaN"/>
    <d v="2025-03-18T00:37:37"/>
    <x v="3"/>
  </r>
  <r>
    <x v="507"/>
    <x v="0"/>
    <n v="6677"/>
    <x v="1127"/>
    <x v="594"/>
    <x v="483"/>
    <x v="480"/>
    <n v="3053"/>
    <n v="6895"/>
    <n v="1716"/>
    <n v="8232"/>
    <n v="7019"/>
    <n v="1213"/>
    <n v="0.441"/>
    <n v="1.091"/>
    <n v="0.32100000000000001"/>
    <n v="1.0449999999999999"/>
    <n v="0.86299999999999999"/>
    <n v="0.28799999999999998"/>
    <n v="0.79"/>
    <n v="1160.7660000000001"/>
    <s v="Scale-up"/>
    <n v="0.99399999999999999"/>
    <n v="0.99199999999999999"/>
    <n v="0.96699999999999997"/>
    <n v="0.99399999999999999"/>
    <d v="2025-03-18T00:37:28"/>
    <x v="3"/>
  </r>
  <r>
    <x v="507"/>
    <x v="1"/>
    <n v="99"/>
    <x v="1128"/>
    <x v="594"/>
    <x v="1"/>
    <x v="1"/>
    <n v="73"/>
    <n v="99"/>
    <n v="14"/>
    <s v="N/A"/>
    <n v="221"/>
    <n v="-62"/>
    <n v="0.76100000000000001"/>
    <n v="1.08"/>
    <n v="0.14599999999999999"/>
    <n v="2.2240000000000002"/>
    <n v="1.3120000000000001"/>
    <n v="0.41299999999999998"/>
    <n v="0.92100000000000004"/>
    <n v="545.41399999999999"/>
    <s v="Catch-up"/>
    <n v="0.97599999999999998"/>
    <n v="0.94299999999999995"/>
    <n v="0.97599999999999998"/>
    <n v="0.98299999999999998"/>
    <d v="2025-03-18T00:37:29"/>
    <x v="3"/>
  </r>
  <r>
    <x v="508"/>
    <x v="0"/>
    <n v="1327"/>
    <x v="1129"/>
    <x v="595"/>
    <x v="484"/>
    <x v="348"/>
    <n v="176"/>
    <n v="6"/>
    <n v="27"/>
    <n v="155"/>
    <n v="154"/>
    <n v="1"/>
    <n v="0.317"/>
    <n v="0.02"/>
    <n v="0.09"/>
    <n v="0.27800000000000002"/>
    <n v="1.1259999999999999"/>
    <n v="0.94099999999999995"/>
    <n v="0.73299999999999998"/>
    <n v="3.597"/>
    <s v="Plan-up"/>
    <n v="0.61"/>
    <n v="0.88100000000000001"/>
    <n v="0.96899999999999997"/>
    <n v="0.65300000000000002"/>
    <d v="2025-02-25T14:44:41"/>
    <x v="1"/>
  </r>
  <r>
    <x v="508"/>
    <x v="0"/>
    <n v="315"/>
    <x v="1130"/>
    <x v="596"/>
    <x v="348"/>
    <x v="344"/>
    <n v="185"/>
    <n v="6"/>
    <n v="0"/>
    <n v="191"/>
    <n v="149"/>
    <n v="42"/>
    <n v="0.63900000000000001"/>
    <n v="0.02"/>
    <n v="0"/>
    <n v="0.53400000000000003"/>
    <n v="0.81"/>
    <n v="0.97"/>
    <n v="1"/>
    <n v="78.652000000000001"/>
    <s v="Scale-up"/>
    <n v="0.98799999999999999"/>
    <n v="0.88100000000000001"/>
    <n v="0"/>
    <n v="0.99299999999999999"/>
    <d v="2025-03-17T21:56:55"/>
    <x v="2"/>
  </r>
  <r>
    <x v="508"/>
    <x v="1"/>
    <n v="99"/>
    <x v="1131"/>
    <x v="596"/>
    <x v="1"/>
    <x v="1"/>
    <n v="42"/>
    <n v="2"/>
    <n v="1"/>
    <s v="N/A"/>
    <n v="50"/>
    <n v="-7"/>
    <n v="0.436"/>
    <n v="1.6E-2"/>
    <n v="0"/>
    <n v="0.56999999999999995"/>
    <n v="1.2609999999999999"/>
    <n v="0.96499999999999997"/>
    <n v="1"/>
    <n v="73.683999999999997"/>
    <s v="Catch-up"/>
    <n v="0.96099999999999997"/>
    <n v="1"/>
    <n v="0"/>
    <n v="0.98799999999999999"/>
    <d v="2025-03-17T21:56:56"/>
    <x v="2"/>
  </r>
  <r>
    <x v="509"/>
    <x v="0"/>
    <n v="976"/>
    <x v="1132"/>
    <x v="597"/>
    <x v="485"/>
    <x v="208"/>
    <n v="132"/>
    <n v="120"/>
    <n v="0"/>
    <n v="252"/>
    <n v="245"/>
    <n v="7"/>
    <n v="0.41399999999999998"/>
    <n v="0.54700000000000004"/>
    <n v="0"/>
    <n v="0.54300000000000004"/>
    <n v="0.56499999999999995"/>
    <n v="0.43099999999999999"/>
    <n v="1"/>
    <n v="12.891"/>
    <s v="Start-up"/>
    <n v="0.97599999999999998"/>
    <n v="0.747"/>
    <n v="0"/>
    <n v="0.47299999999999998"/>
    <d v="2025-03-16T23:52:53"/>
    <x v="0"/>
  </r>
  <r>
    <x v="509"/>
    <x v="1"/>
    <n v="0"/>
    <x v="1133"/>
    <x v="597"/>
    <x v="1"/>
    <x v="1"/>
    <n v="1"/>
    <n v="1"/>
    <n v="1"/>
    <s v="N/A"/>
    <n v="2"/>
    <n v="-1"/>
    <s v="NaN"/>
    <s v="NaN"/>
    <n v="0"/>
    <s v="NaN"/>
    <s v="NaN"/>
    <s v="NaN"/>
    <s v="NaN"/>
    <s v="NaN"/>
    <s v="Start-up"/>
    <s v="NaN"/>
    <s v="NaN"/>
    <n v="0"/>
    <s v="NaN"/>
    <d v="2025-03-16T23:52:53"/>
    <x v="0"/>
  </r>
  <r>
    <x v="510"/>
    <x v="1"/>
    <n v="0"/>
    <x v="1134"/>
    <x v="598"/>
    <x v="1"/>
    <x v="1"/>
    <n v="1"/>
    <n v="1"/>
    <n v="1"/>
    <s v="N/A"/>
    <n v="52"/>
    <n v="-51"/>
    <s v="NaN"/>
    <s v="NaN"/>
    <n v="0"/>
    <s v="NaN"/>
    <s v="NaN"/>
    <s v="NaN"/>
    <s v="NaN"/>
    <s v="NaN"/>
    <s v="Start-up"/>
    <s v="NaN"/>
    <s v="NaN"/>
    <n v="0"/>
    <s v="NaN"/>
    <d v="2025-03-16T23:52:58"/>
    <x v="0"/>
  </r>
  <r>
    <x v="510"/>
    <x v="0"/>
    <n v="661"/>
    <x v="1135"/>
    <x v="598"/>
    <x v="486"/>
    <x v="481"/>
    <n v="224"/>
    <n v="89"/>
    <n v="0"/>
    <n v="313"/>
    <n v="313"/>
    <n v="0"/>
    <n v="2.4220000000000002"/>
    <n v="0.74399999999999999"/>
    <n v="0"/>
    <n v="0.307"/>
    <n v="9.7000000000000003E-2"/>
    <n v="0.76500000000000001"/>
    <n v="1"/>
    <n v="0"/>
    <s v="Start-up"/>
    <n v="0.69799999999999995"/>
    <n v="0.86099999999999999"/>
    <n v="0"/>
    <n v="0.54200000000000004"/>
    <d v="2025-03-16T23:52:58"/>
    <x v="0"/>
  </r>
  <r>
    <x v="511"/>
    <x v="0"/>
    <n v="541"/>
    <x v="1136"/>
    <x v="599"/>
    <x v="414"/>
    <x v="412"/>
    <n v="47"/>
    <n v="68"/>
    <n v="0"/>
    <n v="115"/>
    <n v="115"/>
    <n v="0"/>
    <n v="2.407"/>
    <n v="4.6079999999999997"/>
    <n v="0"/>
    <n v="0.112"/>
    <n v="1.6E-2"/>
    <n v="0.34300000000000003"/>
    <n v="1"/>
    <n v="0"/>
    <s v="Start-up"/>
    <n v="0.80500000000000005"/>
    <n v="0.95099999999999996"/>
    <n v="0"/>
    <n v="0.5"/>
    <d v="2025-03-16T23:53:03"/>
    <x v="0"/>
  </r>
  <r>
    <x v="511"/>
    <x v="1"/>
    <n v="0"/>
    <x v="1137"/>
    <x v="599"/>
    <x v="1"/>
    <x v="1"/>
    <n v="1"/>
    <n v="1"/>
    <n v="1"/>
    <s v="N/A"/>
    <n v="23"/>
    <n v="-22"/>
    <s v="NaN"/>
    <s v="NaN"/>
    <n v="0"/>
    <s v="NaN"/>
    <s v="NaN"/>
    <s v="NaN"/>
    <s v="NaN"/>
    <s v="NaN"/>
    <s v="Start-up"/>
    <s v="NaN"/>
    <s v="NaN"/>
    <n v="0"/>
    <s v="NaN"/>
    <d v="2025-03-16T23:53:03"/>
    <x v="0"/>
  </r>
  <r>
    <x v="512"/>
    <x v="0"/>
    <n v="2108"/>
    <x v="1138"/>
    <x v="600"/>
    <x v="487"/>
    <x v="482"/>
    <n v="637"/>
    <n v="847"/>
    <n v="598"/>
    <n v="886"/>
    <n v="599"/>
    <n v="287"/>
    <n v="0.30399999999999999"/>
    <n v="0.41199999999999998"/>
    <n v="0.315"/>
    <n v="0.27600000000000002"/>
    <n v="0.68799999999999994"/>
    <n v="0.42499999999999999"/>
    <n v="0.56000000000000005"/>
    <n v="1039.855"/>
    <s v="Scale-up"/>
    <n v="0.995"/>
    <n v="0.99299999999999999"/>
    <n v="0.98899999999999999"/>
    <n v="0.98799999999999999"/>
    <d v="2025-03-18T00:37:16"/>
    <x v="3"/>
  </r>
  <r>
    <x v="512"/>
    <x v="1"/>
    <n v="99"/>
    <x v="1139"/>
    <x v="600"/>
    <x v="1"/>
    <x v="1"/>
    <n v="29"/>
    <n v="35"/>
    <n v="42"/>
    <s v="N/A"/>
    <n v="31"/>
    <n v="-8"/>
    <n v="0.26"/>
    <n v="0.31900000000000001"/>
    <n v="0.35799999999999998"/>
    <n v="0.28899999999999998"/>
    <n v="1.3080000000000001"/>
    <n v="0.44900000000000001"/>
    <n v="0.38200000000000001"/>
    <n v="993.08"/>
    <s v="Catch-up"/>
    <n v="0.97499999999999998"/>
    <n v="0.95"/>
    <n v="0.98"/>
    <n v="0.79800000000000004"/>
    <d v="2025-03-18T00:37:18"/>
    <x v="3"/>
  </r>
  <r>
    <x v="513"/>
    <x v="0"/>
    <n v="3411"/>
    <x v="1140"/>
    <x v="601"/>
    <x v="488"/>
    <x v="483"/>
    <n v="89"/>
    <n v="69"/>
    <n v="22"/>
    <n v="136"/>
    <n v="99"/>
    <n v="37"/>
    <n v="3.6999999999999998E-2"/>
    <n v="1.7000000000000001E-2"/>
    <n v="6.0000000000000001E-3"/>
    <n v="3.1E-2"/>
    <n v="0.64600000000000002"/>
    <n v="0.68500000000000005"/>
    <n v="0.88900000000000001"/>
    <n v="1193.548"/>
    <s v="Scale-up"/>
    <n v="0.432"/>
    <n v="0.51700000000000002"/>
    <n v="0.28399999999999997"/>
    <n v="0.42299999999999999"/>
    <d v="2025-03-18T00:37:08"/>
    <x v="3"/>
  </r>
  <r>
    <x v="513"/>
    <x v="1"/>
    <n v="33"/>
    <x v="1141"/>
    <x v="601"/>
    <x v="1"/>
    <x v="1"/>
    <n v="1"/>
    <n v="2"/>
    <n v="1"/>
    <s v="N/A"/>
    <n v="1"/>
    <n v="1"/>
    <s v="NaN"/>
    <n v="2.9000000000000001E-2"/>
    <s v="NaN"/>
    <s v="NaN"/>
    <s v="NaN"/>
    <s v="NaN"/>
    <s v="NaN"/>
    <s v="NaN"/>
    <s v="Scale-up"/>
    <s v="NaN"/>
    <n v="1"/>
    <s v="NaN"/>
    <s v="NaN"/>
    <d v="2025-03-18T00:37:08"/>
    <x v="3"/>
  </r>
  <r>
    <x v="514"/>
    <x v="0"/>
    <n v="336"/>
    <x v="1142"/>
    <x v="602"/>
    <x v="489"/>
    <x v="484"/>
    <n v="44"/>
    <n v="22"/>
    <n v="0"/>
    <n v="66"/>
    <n v="66"/>
    <n v="0"/>
    <n v="0.14899999999999999"/>
    <n v="0.152"/>
    <n v="0"/>
    <n v="0.314"/>
    <n v="1.0429999999999999"/>
    <n v="0.495"/>
    <n v="1"/>
    <n v="0"/>
    <s v="Plan-up"/>
    <n v="0.433"/>
    <n v="0.38200000000000001"/>
    <n v="0"/>
    <n v="0.71499999999999997"/>
    <d v="2025-03-16T23:53:08"/>
    <x v="0"/>
  </r>
  <r>
    <x v="514"/>
    <x v="1"/>
    <n v="86"/>
    <x v="1143"/>
    <x v="602"/>
    <x v="1"/>
    <x v="1"/>
    <n v="1"/>
    <n v="1"/>
    <n v="1"/>
    <s v="N/A"/>
    <n v="2"/>
    <n v="0"/>
    <s v="NaN"/>
    <s v="NaN"/>
    <n v="0"/>
    <n v="1.0999999999999999E-2"/>
    <s v="NaN"/>
    <s v="NaN"/>
    <s v="NaN"/>
    <s v="NaN"/>
    <s v="Plan-up"/>
    <s v="NaN"/>
    <s v="NaN"/>
    <n v="0"/>
    <n v="1"/>
    <d v="2025-03-16T23:53:08"/>
    <x v="0"/>
  </r>
  <r>
    <x v="515"/>
    <x v="0"/>
    <n v="138"/>
    <x v="1144"/>
    <x v="603"/>
    <x v="188"/>
    <x v="184"/>
    <n v="57"/>
    <n v="25"/>
    <n v="0"/>
    <n v="82"/>
    <n v="77"/>
    <n v="5"/>
    <n v="0.52600000000000002"/>
    <n v="0.19800000000000001"/>
    <n v="0"/>
    <n v="0.73499999999999999"/>
    <n v="1.0149999999999999"/>
    <n v="0.72699999999999998"/>
    <n v="1"/>
    <n v="6.8029999999999999"/>
    <s v="Plan-up"/>
    <n v="0.84399999999999997"/>
    <n v="0.57599999999999996"/>
    <n v="0"/>
    <n v="0.83599999999999997"/>
    <d v="2025-03-16T23:53:13"/>
    <x v="0"/>
  </r>
  <r>
    <x v="515"/>
    <x v="1"/>
    <n v="99"/>
    <x v="1145"/>
    <x v="603"/>
    <x v="1"/>
    <x v="1"/>
    <n v="16"/>
    <n v="8"/>
    <n v="1"/>
    <s v="N/A"/>
    <n v="49"/>
    <n v="-24"/>
    <n v="0.219"/>
    <n v="6.4000000000000001E-2"/>
    <n v="0"/>
    <n v="0.498"/>
    <n v="1.76"/>
    <n v="0.77400000000000002"/>
    <n v="1"/>
    <n v="10.039999999999999"/>
    <s v="Plan-up"/>
    <n v="0.77"/>
    <n v="0.876"/>
    <n v="0"/>
    <n v="0.81899999999999995"/>
    <d v="2025-03-16T23:53:14"/>
    <x v="0"/>
  </r>
  <r>
    <x v="516"/>
    <x v="1"/>
    <n v="0"/>
    <x v="1146"/>
    <x v="604"/>
    <x v="1"/>
    <x v="1"/>
    <n v="1"/>
    <n v="1"/>
    <n v="1"/>
    <s v="N/A"/>
    <n v="1"/>
    <n v="0"/>
    <s v="NaN"/>
    <s v="NaN"/>
    <n v="0"/>
    <s v="NaN"/>
    <s v="NaN"/>
    <s v="NaN"/>
    <s v="NaN"/>
    <s v="NaN"/>
    <s v="Scale-up"/>
    <s v="NaN"/>
    <s v="NaN"/>
    <n v="0"/>
    <s v="NaN"/>
    <d v="2025-03-16T23:53:24"/>
    <x v="0"/>
  </r>
  <r>
    <x v="516"/>
    <x v="0"/>
    <n v="579"/>
    <x v="1147"/>
    <x v="604"/>
    <x v="39"/>
    <x v="39"/>
    <n v="35"/>
    <n v="21"/>
    <n v="0"/>
    <n v="56"/>
    <n v="47"/>
    <n v="9"/>
    <n v="0.32100000000000001"/>
    <n v="0.50600000000000001"/>
    <n v="0"/>
    <n v="0.104"/>
    <n v="0.126"/>
    <n v="0.38800000000000001"/>
    <n v="1"/>
    <n v="86.537999999999997"/>
    <s v="Scale-up"/>
    <n v="0.89300000000000002"/>
    <n v="0.82799999999999996"/>
    <n v="0"/>
    <n v="0.57299999999999995"/>
    <d v="2025-03-16T23:53:24"/>
    <x v="0"/>
  </r>
  <r>
    <x v="517"/>
    <x v="1"/>
    <n v="0"/>
    <x v="1148"/>
    <x v="605"/>
    <x v="1"/>
    <x v="1"/>
    <n v="1"/>
    <n v="1"/>
    <n v="1"/>
    <s v="N/A"/>
    <n v="1"/>
    <n v="0"/>
    <s v="NaN"/>
    <s v="NaN"/>
    <n v="0"/>
    <s v="NaN"/>
    <s v="NaN"/>
    <s v="NaN"/>
    <s v="NaN"/>
    <s v="NaN"/>
    <s v="Scale-up"/>
    <s v="NaN"/>
    <s v="NaN"/>
    <n v="0"/>
    <s v="NaN"/>
    <d v="2025-03-16T23:53:19"/>
    <x v="0"/>
  </r>
  <r>
    <x v="517"/>
    <x v="0"/>
    <n v="1655"/>
    <x v="1149"/>
    <x v="605"/>
    <x v="490"/>
    <x v="485"/>
    <n v="116"/>
    <n v="57"/>
    <n v="0"/>
    <n v="173"/>
    <n v="166"/>
    <n v="7"/>
    <n v="0.46400000000000002"/>
    <n v="0.26"/>
    <n v="0"/>
    <n v="0.20300000000000001"/>
    <n v="0.28000000000000003"/>
    <n v="0.64100000000000001"/>
    <n v="1"/>
    <n v="34.482999999999997"/>
    <s v="Scale-up"/>
    <n v="0.86299999999999999"/>
    <n v="0.76"/>
    <n v="0"/>
    <n v="0.432"/>
    <d v="2025-03-16T23:53:19"/>
    <x v="0"/>
  </r>
  <r>
    <x v="518"/>
    <x v="0"/>
    <n v="435"/>
    <x v="1150"/>
    <x v="606"/>
    <x v="364"/>
    <x v="360"/>
    <n v="94"/>
    <n v="77"/>
    <n v="0"/>
    <n v="171"/>
    <n v="171"/>
    <n v="0"/>
    <n v="0.35799999999999998"/>
    <n v="0.29699999999999999"/>
    <n v="0"/>
    <n v="0.45700000000000002"/>
    <n v="0.69799999999999995"/>
    <n v="0.54700000000000004"/>
    <n v="1"/>
    <n v="0"/>
    <s v="Start-up"/>
    <n v="0.89500000000000002"/>
    <n v="0.82199999999999995"/>
    <n v="0"/>
    <n v="0.81799999999999995"/>
    <d v="2025-03-16T23:53:29"/>
    <x v="0"/>
  </r>
  <r>
    <x v="518"/>
    <x v="1"/>
    <n v="0"/>
    <x v="1151"/>
    <x v="606"/>
    <x v="1"/>
    <x v="1"/>
    <n v="1"/>
    <n v="1"/>
    <n v="1"/>
    <s v="N/A"/>
    <n v="8"/>
    <n v="-7"/>
    <s v="NaN"/>
    <s v="NaN"/>
    <n v="0"/>
    <n v="4"/>
    <s v="NaN"/>
    <s v="NaN"/>
    <s v="NaN"/>
    <s v="NaN"/>
    <s v="Start-up"/>
    <s v="NaN"/>
    <s v="NaN"/>
    <n v="0"/>
    <n v="0.33300000000000002"/>
    <d v="2025-03-16T23:53:29"/>
    <x v="0"/>
  </r>
  <r>
    <x v="519"/>
    <x v="0"/>
    <n v="357"/>
    <x v="1152"/>
    <x v="607"/>
    <x v="491"/>
    <x v="486"/>
    <n v="742"/>
    <n v="160"/>
    <n v="0"/>
    <n v="902"/>
    <n v="715"/>
    <n v="187"/>
    <n v="3.0270000000000001"/>
    <n v="1.4039999999999999"/>
    <n v="0"/>
    <n v="3.004"/>
    <n v="0.67800000000000005"/>
    <n v="0.68300000000000005"/>
    <n v="1"/>
    <n v="62.25"/>
    <s v="Scale-up"/>
    <n v="0.93100000000000005"/>
    <n v="0.85499999999999998"/>
    <n v="0"/>
    <n v="0.96499999999999997"/>
    <d v="2025-03-16T23:53:34"/>
    <x v="0"/>
  </r>
  <r>
    <x v="519"/>
    <x v="1"/>
    <n v="99"/>
    <x v="1153"/>
    <x v="607"/>
    <x v="1"/>
    <x v="1"/>
    <n v="126"/>
    <n v="137"/>
    <n v="1"/>
    <s v="N/A"/>
    <n v="263"/>
    <n v="-1"/>
    <n v="2.593"/>
    <n v="1.9"/>
    <n v="0"/>
    <n v="2.9420000000000002"/>
    <n v="0.65500000000000003"/>
    <n v="0.57699999999999996"/>
    <n v="1"/>
    <n v="63.561999999999998"/>
    <s v="Scale-up"/>
    <n v="0.85899999999999999"/>
    <n v="0.86299999999999999"/>
    <n v="0"/>
    <n v="0.97599999999999998"/>
    <d v="2025-03-16T23:53:35"/>
    <x v="0"/>
  </r>
  <r>
    <x v="520"/>
    <x v="0"/>
    <n v="812"/>
    <x v="1154"/>
    <x v="608"/>
    <x v="492"/>
    <x v="487"/>
    <n v="602"/>
    <n v="628"/>
    <n v="0"/>
    <n v="1230"/>
    <n v="1123"/>
    <n v="107"/>
    <n v="1.325"/>
    <n v="1.403"/>
    <n v="0"/>
    <n v="2.222"/>
    <n v="0.81499999999999995"/>
    <n v="0.48599999999999999"/>
    <n v="1"/>
    <n v="48.155000000000001"/>
    <s v="Scale-up"/>
    <n v="0.90900000000000003"/>
    <n v="0.98099999999999998"/>
    <n v="0"/>
    <n v="0.92100000000000004"/>
    <d v="2025-03-16T23:53:41"/>
    <x v="0"/>
  </r>
  <r>
    <x v="520"/>
    <x v="1"/>
    <n v="19"/>
    <x v="1155"/>
    <x v="608"/>
    <x v="1"/>
    <x v="1"/>
    <n v="1"/>
    <n v="1"/>
    <n v="1"/>
    <s v="N/A"/>
    <n v="7"/>
    <n v="-6"/>
    <s v="NaN"/>
    <s v="NaN"/>
    <n v="0"/>
    <n v="0.17499999999999999"/>
    <s v="NaN"/>
    <s v="NaN"/>
    <s v="NaN"/>
    <s v="NaN"/>
    <s v="Scale-up"/>
    <s v="NaN"/>
    <s v="NaN"/>
    <n v="0"/>
    <n v="0.375"/>
    <d v="2025-03-16T23:53:41"/>
    <x v="0"/>
  </r>
  <r>
    <x v="521"/>
    <x v="0"/>
    <n v="1043"/>
    <x v="1156"/>
    <x v="609"/>
    <x v="493"/>
    <x v="488"/>
    <n v="226"/>
    <n v="92"/>
    <n v="21"/>
    <n v="297"/>
    <n v="87"/>
    <n v="210"/>
    <n v="0.315"/>
    <n v="0.10100000000000001"/>
    <n v="0.33700000000000002"/>
    <n v="1.228"/>
    <n v="15.544"/>
    <n v="0.75700000000000001"/>
    <n v="0.19"/>
    <n v="171.01"/>
    <s v="Catch-up"/>
    <n v="0.5"/>
    <n v="0.84199999999999997"/>
    <n v="0.98099999999999998"/>
    <n v="0.98099999999999998"/>
    <d v="2025-03-17T21:56:48"/>
    <x v="2"/>
  </r>
  <r>
    <x v="521"/>
    <x v="1"/>
    <n v="97"/>
    <x v="1157"/>
    <x v="609"/>
    <x v="1"/>
    <x v="1"/>
    <n v="181"/>
    <n v="35"/>
    <n v="21"/>
    <s v="N/A"/>
    <n v="87"/>
    <n v="107"/>
    <n v="1.962"/>
    <n v="0.42"/>
    <n v="0.33600000000000002"/>
    <n v="1.2270000000000001"/>
    <n v="0.6"/>
    <n v="0.82399999999999995"/>
    <n v="0.85899999999999999"/>
    <n v="171.149"/>
    <s v="Scale-up"/>
    <n v="0.98799999999999999"/>
    <n v="0.95599999999999996"/>
    <n v="0.98"/>
    <n v="0.97899999999999998"/>
    <d v="2025-03-17T21:56:49"/>
    <x v="2"/>
  </r>
  <r>
    <x v="522"/>
    <x v="0"/>
    <n v="2565"/>
    <x v="1158"/>
    <x v="610"/>
    <x v="132"/>
    <x v="130"/>
    <n v="139"/>
    <n v="16"/>
    <n v="0"/>
    <n v="155"/>
    <n v="137"/>
    <n v="18"/>
    <n v="0.112"/>
    <n v="8.0000000000000002E-3"/>
    <n v="0"/>
    <n v="3.5000000000000003E-2"/>
    <n v="0.29199999999999998"/>
    <n v="0.93300000000000005"/>
    <n v="1"/>
    <n v="514.28599999999994"/>
    <s v="Scale-up"/>
    <n v="0.65300000000000002"/>
    <n v="0.81499999999999995"/>
    <n v="0"/>
    <n v="0.57099999999999995"/>
    <d v="2025-03-17T19:53:15"/>
    <x v="4"/>
  </r>
  <r>
    <x v="522"/>
    <x v="1"/>
    <n v="0"/>
    <x v="1159"/>
    <x v="610"/>
    <x v="1"/>
    <x v="1"/>
    <n v="1"/>
    <n v="1"/>
    <n v="1"/>
    <s v="N/A"/>
    <n v="1"/>
    <n v="0"/>
    <s v="NaN"/>
    <s v="NaN"/>
    <n v="0"/>
    <s v="NaN"/>
    <s v="NaN"/>
    <s v="NaN"/>
    <s v="NaN"/>
    <s v="NaN"/>
    <s v="Scale-up"/>
    <s v="NaN"/>
    <s v="NaN"/>
    <n v="0"/>
    <s v="NaN"/>
    <d v="2025-03-17T19:53:15"/>
    <x v="4"/>
  </r>
  <r>
    <x v="523"/>
    <x v="0"/>
    <n v="6008"/>
    <x v="1160"/>
    <x v="611"/>
    <x v="494"/>
    <x v="489"/>
    <n v="5517"/>
    <n v="7960"/>
    <n v="2906"/>
    <n v="10571"/>
    <n v="8414"/>
    <n v="2157"/>
    <n v="1.006"/>
    <n v="1.4770000000000001"/>
    <n v="0.57199999999999995"/>
    <n v="1.518"/>
    <n v="0.79400000000000004"/>
    <n v="0.40500000000000003"/>
    <n v="0.77"/>
    <n v="1420.9490000000001"/>
    <s v="Scale-up"/>
    <n v="0.99099999999999999"/>
    <n v="0.98099999999999998"/>
    <n v="0.98599999999999999"/>
    <n v="0.97899999999999998"/>
    <d v="2025-03-18T00:36:59"/>
    <x v="3"/>
  </r>
  <r>
    <x v="523"/>
    <x v="1"/>
    <n v="99"/>
    <x v="1161"/>
    <x v="611"/>
    <x v="1"/>
    <x v="1"/>
    <n v="46"/>
    <n v="59"/>
    <n v="20"/>
    <s v="N/A"/>
    <n v="72"/>
    <n v="14"/>
    <n v="0.46"/>
    <n v="0.64200000000000002"/>
    <n v="0.216"/>
    <n v="0.69899999999999995"/>
    <n v="0.78900000000000003"/>
    <n v="0.41699999999999998"/>
    <n v="0.80400000000000005"/>
    <n v="3085.837"/>
    <s v="Scale-up"/>
    <n v="0.99299999999999999"/>
    <n v="0.97699999999999998"/>
    <n v="0.96299999999999997"/>
    <n v="0.99299999999999999"/>
    <d v="2025-03-18T00:37:01"/>
    <x v="3"/>
  </r>
  <r>
    <x v="524"/>
    <x v="0"/>
    <n v="4862"/>
    <x v="1162"/>
    <x v="612"/>
    <x v="495"/>
    <x v="490"/>
    <n v="661"/>
    <n v="1041"/>
    <n v="300"/>
    <n v="1402"/>
    <n v="1298"/>
    <n v="104"/>
    <n v="0.16600000000000001"/>
    <n v="0.25900000000000001"/>
    <n v="9.2999999999999999E-2"/>
    <n v="0.33500000000000002"/>
    <n v="1.0089999999999999"/>
    <n v="0.39100000000000001"/>
    <n v="0.78100000000000003"/>
    <n v="310.44799999999998"/>
    <s v="Catch-up"/>
    <n v="0.89800000000000002"/>
    <n v="0.86899999999999999"/>
    <n v="0.83899999999999997"/>
    <n v="0.91400000000000003"/>
    <d v="2025-02-25T14:44:49"/>
    <x v="1"/>
  </r>
  <r>
    <x v="524"/>
    <x v="0"/>
    <n v="3787"/>
    <x v="1163"/>
    <x v="613"/>
    <x v="496"/>
    <x v="491"/>
    <n v="592"/>
    <n v="927"/>
    <n v="58"/>
    <n v="1461"/>
    <n v="1362"/>
    <n v="99"/>
    <n v="0.219"/>
    <n v="0.34899999999999998"/>
    <n v="2.3E-2"/>
    <n v="0.52700000000000002"/>
    <n v="0.96699999999999997"/>
    <n v="0.38600000000000001"/>
    <n v="0.96"/>
    <n v="187.85599999999999"/>
    <s v="Scale-up"/>
    <n v="0.95799999999999996"/>
    <n v="0.91900000000000004"/>
    <n v="0.88200000000000001"/>
    <n v="0.94899999999999995"/>
    <d v="2025-03-17T21:56:41"/>
    <x v="2"/>
  </r>
  <r>
    <x v="524"/>
    <x v="1"/>
    <n v="75"/>
    <x v="1164"/>
    <x v="613"/>
    <x v="1"/>
    <x v="1"/>
    <n v="2"/>
    <n v="6"/>
    <n v="2"/>
    <s v="N/A"/>
    <n v="10"/>
    <n v="-3"/>
    <n v="2.4E-2"/>
    <n v="5.7000000000000002E-2"/>
    <n v="5.6000000000000001E-2"/>
    <n v="0.1"/>
    <n v="4"/>
    <n v="0.29599999999999999"/>
    <n v="0.309"/>
    <n v="990"/>
    <s v="Catch-up"/>
    <n v="1"/>
    <n v="0.86299999999999999"/>
    <n v="1"/>
    <n v="0.90400000000000003"/>
    <d v="2025-03-17T21:56:42"/>
    <x v="2"/>
  </r>
  <r>
    <x v="525"/>
    <x v="0"/>
    <n v="3985"/>
    <x v="1165"/>
    <x v="614"/>
    <x v="497"/>
    <x v="492"/>
    <n v="610"/>
    <n v="254"/>
    <n v="141"/>
    <n v="723"/>
    <n v="613"/>
    <n v="110"/>
    <n v="0.222"/>
    <n v="9.1999999999999998E-2"/>
    <n v="0.05"/>
    <n v="0.22800000000000001"/>
    <n v="0.86399999999999999"/>
    <n v="0.70699999999999996"/>
    <n v="0.84099999999999997"/>
    <n v="482.45600000000002"/>
    <s v="Scale-up"/>
    <n v="0.96499999999999997"/>
    <n v="0.96799999999999997"/>
    <n v="0.93300000000000005"/>
    <n v="0.98099999999999998"/>
    <d v="2025-03-18T00:36:49"/>
    <x v="3"/>
  </r>
  <r>
    <x v="525"/>
    <x v="1"/>
    <n v="58"/>
    <x v="1166"/>
    <x v="614"/>
    <x v="1"/>
    <x v="1"/>
    <n v="1"/>
    <n v="1"/>
    <n v="1"/>
    <s v="N/A"/>
    <n v="1"/>
    <n v="1"/>
    <s v="NaN"/>
    <s v="NaN"/>
    <s v="NaN"/>
    <s v="NaN"/>
    <s v="NaN"/>
    <s v="NaN"/>
    <s v="NaN"/>
    <s v="NaN"/>
    <s v="Scale-up"/>
    <s v="NaN"/>
    <s v="NaN"/>
    <s v="NaN"/>
    <s v="NaN"/>
    <d v="2025-03-18T00:36:49"/>
    <x v="3"/>
  </r>
  <r>
    <x v="526"/>
    <x v="0"/>
    <n v="4765"/>
    <x v="1167"/>
    <x v="615"/>
    <x v="498"/>
    <x v="493"/>
    <n v="466"/>
    <n v="801"/>
    <n v="88"/>
    <n v="1179"/>
    <n v="652"/>
    <n v="527"/>
    <n v="0.11"/>
    <n v="0.20300000000000001"/>
    <n v="2.4E-2"/>
    <n v="0.155"/>
    <n v="0.53600000000000003"/>
    <n v="0.35099999999999998"/>
    <n v="0.92300000000000004"/>
    <n v="3400"/>
    <s v="Scale-up"/>
    <n v="0.97799999999999998"/>
    <n v="0.98799999999999999"/>
    <n v="0.98799999999999999"/>
    <n v="0.96899999999999997"/>
    <d v="2025-03-17T17:47:05"/>
    <x v="9"/>
  </r>
  <r>
    <x v="526"/>
    <x v="1"/>
    <n v="87"/>
    <x v="1168"/>
    <x v="615"/>
    <x v="1"/>
    <x v="1"/>
    <n v="1"/>
    <n v="8"/>
    <n v="1"/>
    <s v="N/A"/>
    <n v="1"/>
    <n v="6"/>
    <s v="NaN"/>
    <n v="7.3999999999999996E-2"/>
    <s v="NaN"/>
    <s v="NaN"/>
    <s v="NaN"/>
    <s v="NaN"/>
    <s v="NaN"/>
    <s v="NaN"/>
    <s v="Scale-up"/>
    <s v="NaN"/>
    <n v="0.79700000000000004"/>
    <s v="NaN"/>
    <s v="NaN"/>
    <d v="2025-03-17T17:47:05"/>
    <x v="9"/>
  </r>
  <r>
    <x v="527"/>
    <x v="0"/>
    <n v="2324"/>
    <x v="1169"/>
    <x v="616"/>
    <x v="499"/>
    <x v="494"/>
    <n v="2059"/>
    <n v="4324"/>
    <n v="585"/>
    <n v="5798"/>
    <n v="4846"/>
    <n v="952"/>
    <n v="1.611"/>
    <n v="2.99"/>
    <n v="0.505"/>
    <n v="3.585"/>
    <n v="0.875"/>
    <n v="0.35"/>
    <n v="0.89"/>
    <n v="265.55099999999999"/>
    <s v="Scale-up"/>
    <n v="0.84899999999999998"/>
    <n v="0.79100000000000004"/>
    <n v="0.82099999999999995"/>
    <n v="0.81200000000000006"/>
    <d v="2025-03-18T00:36:41"/>
    <x v="3"/>
  </r>
  <r>
    <x v="527"/>
    <x v="1"/>
    <n v="99"/>
    <x v="1170"/>
    <x v="616"/>
    <x v="1"/>
    <x v="1"/>
    <n v="1"/>
    <n v="5"/>
    <n v="1"/>
    <s v="N/A"/>
    <n v="1"/>
    <n v="4"/>
    <s v="NaN"/>
    <n v="3.4000000000000002E-2"/>
    <s v="NaN"/>
    <s v="NaN"/>
    <s v="NaN"/>
    <s v="NaN"/>
    <s v="NaN"/>
    <s v="NaN"/>
    <s v="Scale-up"/>
    <s v="NaN"/>
    <n v="0.78900000000000003"/>
    <s v="NaN"/>
    <s v="NaN"/>
    <d v="2025-03-18T00:36:41"/>
    <x v="3"/>
  </r>
  <r>
    <x v="528"/>
    <x v="0"/>
    <n v="3462"/>
    <x v="1171"/>
    <x v="617"/>
    <x v="500"/>
    <x v="495"/>
    <n v="543"/>
    <n v="562"/>
    <n v="308"/>
    <n v="797"/>
    <n v="756"/>
    <n v="41"/>
    <n v="0.436"/>
    <n v="0.70199999999999996"/>
    <n v="0.17899999999999999"/>
    <n v="0.54800000000000004"/>
    <n v="0.57099999999999995"/>
    <n v="0.38300000000000001"/>
    <n v="0.84299999999999997"/>
    <n v="74.817999999999998"/>
    <s v="Scale-up"/>
    <n v="0.66400000000000003"/>
    <n v="0.748"/>
    <n v="0.59199999999999997"/>
    <n v="0.53"/>
    <d v="2025-02-25T14:44:56"/>
    <x v="1"/>
  </r>
  <r>
    <x v="528"/>
    <x v="0"/>
    <n v="1958"/>
    <x v="1172"/>
    <x v="618"/>
    <x v="500"/>
    <x v="495"/>
    <n v="542"/>
    <n v="563"/>
    <n v="22"/>
    <n v="1083"/>
    <n v="1037"/>
    <n v="46"/>
    <n v="0.52300000000000002"/>
    <n v="0.70199999999999996"/>
    <n v="1.9E-2"/>
    <n v="1.0129999999999999"/>
    <n v="0.84"/>
    <n v="0.42699999999999999"/>
    <n v="0.98399999999999999"/>
    <n v="45.41"/>
    <s v="Scale-up"/>
    <n v="0.76800000000000002"/>
    <n v="0.751"/>
    <n v="0.73499999999999999"/>
    <n v="0.85"/>
    <d v="2025-03-17T21:56:35"/>
    <x v="2"/>
  </r>
  <r>
    <x v="528"/>
    <x v="1"/>
    <n v="0"/>
    <x v="1173"/>
    <x v="618"/>
    <x v="1"/>
    <x v="1"/>
    <n v="1"/>
    <n v="1"/>
    <n v="1"/>
    <s v="N/A"/>
    <n v="1"/>
    <n v="0"/>
    <s v="NaN"/>
    <s v="NaN"/>
    <s v="NaN"/>
    <s v="NaN"/>
    <s v="NaN"/>
    <s v="NaN"/>
    <s v="NaN"/>
    <s v="NaN"/>
    <s v="Scale-up"/>
    <s v="NaN"/>
    <s v="NaN"/>
    <s v="NaN"/>
    <s v="NaN"/>
    <d v="2025-03-17T21:56:35"/>
    <x v="2"/>
  </r>
  <r>
    <x v="529"/>
    <x v="1"/>
    <n v="77"/>
    <x v="1174"/>
    <x v="619"/>
    <x v="1"/>
    <x v="1"/>
    <n v="4"/>
    <n v="9"/>
    <n v="6"/>
    <s v="N/A"/>
    <n v="8"/>
    <n v="-2"/>
    <n v="0.115"/>
    <n v="0.58599999999999997"/>
    <n v="7.0999999999999994E-2"/>
    <n v="0.114"/>
    <n v="0.18099999999999999"/>
    <n v="0.16400000000000001"/>
    <n v="0.89900000000000002"/>
    <n v="131.57900000000001"/>
    <s v="Scale-up"/>
    <n v="0.89700000000000002"/>
    <n v="0.85899999999999999"/>
    <n v="0.69"/>
    <n v="0.74099999999999999"/>
    <d v="2025-02-25T14:45:05"/>
    <x v="1"/>
  </r>
  <r>
    <x v="529"/>
    <x v="0"/>
    <n v="799"/>
    <x v="1175"/>
    <x v="619"/>
    <x v="313"/>
    <x v="310"/>
    <n v="241"/>
    <n v="20"/>
    <n v="207"/>
    <n v="54"/>
    <n v="39"/>
    <n v="15"/>
    <n v="0.73399999999999999"/>
    <n v="2.5999999999999999E-2"/>
    <n v="0.55800000000000005"/>
    <n v="8.6999999999999994E-2"/>
    <n v="0.43099999999999999"/>
    <n v="0.96599999999999997"/>
    <n v="0.26600000000000001"/>
    <n v="172.41399999999999"/>
    <s v="Scale-up"/>
    <n v="0.76400000000000001"/>
    <n v="0.58399999999999996"/>
    <n v="0.16800000000000001"/>
    <n v="0.97199999999999998"/>
    <d v="2025-02-25T14:45:04"/>
    <x v="1"/>
  </r>
  <r>
    <x v="530"/>
    <x v="0"/>
    <n v="2298"/>
    <x v="1176"/>
    <x v="620"/>
    <x v="501"/>
    <x v="496"/>
    <n v="590"/>
    <n v="936"/>
    <n v="65"/>
    <n v="1461"/>
    <n v="1202"/>
    <n v="259"/>
    <n v="0.317"/>
    <n v="0.47399999999999998"/>
    <n v="7.1999999999999995E-2"/>
    <n v="0.64500000000000002"/>
    <n v="0.89700000000000002"/>
    <n v="0.40100000000000002"/>
    <n v="0.90900000000000003"/>
    <n v="401.55"/>
    <s v="Scale-up"/>
    <n v="0.64100000000000001"/>
    <n v="0.627"/>
    <n v="0.91300000000000003"/>
    <n v="0.55300000000000005"/>
    <d v="2025-03-18T00:36:33"/>
    <x v="3"/>
  </r>
  <r>
    <x v="530"/>
    <x v="1"/>
    <n v="84"/>
    <x v="1177"/>
    <x v="620"/>
    <x v="1"/>
    <x v="1"/>
    <n v="7"/>
    <n v="11"/>
    <n v="1"/>
    <s v="N/A"/>
    <n v="17"/>
    <n v="0"/>
    <n v="7.5999999999999998E-2"/>
    <n v="0.152"/>
    <s v="NaN"/>
    <n v="0.23300000000000001"/>
    <s v="NaN"/>
    <s v="NaN"/>
    <s v="NaN"/>
    <s v="NaN"/>
    <s v="Scale-up"/>
    <n v="0.95"/>
    <n v="0.94199999999999995"/>
    <s v="NaN"/>
    <n v="0.94299999999999995"/>
    <d v="2025-03-18T00:36:33"/>
    <x v="3"/>
  </r>
  <r>
    <x v="531"/>
    <x v="0"/>
    <n v="5426"/>
    <x v="1178"/>
    <x v="621"/>
    <x v="502"/>
    <x v="497"/>
    <n v="9578"/>
    <n v="12202"/>
    <n v="4094"/>
    <n v="17686"/>
    <n v="14582"/>
    <n v="3104"/>
    <n v="2.0880000000000001"/>
    <n v="2.7160000000000002"/>
    <n v="1.028"/>
    <n v="3.165"/>
    <n v="0.83799999999999997"/>
    <n v="0.435"/>
    <n v="0.78600000000000003"/>
    <n v="980.72699999999998"/>
    <s v="Scale-up"/>
    <n v="0.995"/>
    <n v="0.98599999999999999"/>
    <n v="0.95899999999999996"/>
    <n v="0.99099999999999999"/>
    <d v="2025-03-18T00:36:23"/>
    <x v="3"/>
  </r>
  <r>
    <x v="531"/>
    <x v="1"/>
    <n v="99"/>
    <x v="1179"/>
    <x v="621"/>
    <x v="1"/>
    <x v="1"/>
    <n v="131"/>
    <n v="99"/>
    <n v="20"/>
    <s v="N/A"/>
    <n v="169"/>
    <n v="40"/>
    <n v="1.26"/>
    <n v="1.1259999999999999"/>
    <n v="0.17799999999999999"/>
    <n v="1.673"/>
    <n v="0.75800000000000001"/>
    <n v="0.52800000000000002"/>
    <n v="0.92500000000000004"/>
    <n v="1855.35"/>
    <s v="Scale-up"/>
    <n v="0.97099999999999997"/>
    <n v="0.98899999999999999"/>
    <n v="0.92800000000000005"/>
    <n v="0.996"/>
    <d v="2025-03-18T00:36:25"/>
    <x v="3"/>
  </r>
  <r>
    <x v="532"/>
    <x v="0"/>
    <n v="274"/>
    <x v="1180"/>
    <x v="622"/>
    <x v="503"/>
    <x v="498"/>
    <n v="450"/>
    <n v="269"/>
    <n v="0"/>
    <n v="719"/>
    <n v="666"/>
    <n v="53"/>
    <n v="2.2719999999999998"/>
    <n v="1.595"/>
    <n v="0"/>
    <n v="3.63"/>
    <n v="0.93899999999999995"/>
    <n v="0.58799999999999997"/>
    <n v="1"/>
    <n v="14.601000000000001"/>
    <s v="Start-up"/>
    <n v="0.93400000000000005"/>
    <n v="0.97599999999999998"/>
    <n v="0"/>
    <n v="0.96899999999999997"/>
    <d v="2025-03-16T23:53:46"/>
    <x v="0"/>
  </r>
  <r>
    <x v="532"/>
    <x v="1"/>
    <n v="92"/>
    <x v="1181"/>
    <x v="622"/>
    <x v="1"/>
    <x v="1"/>
    <n v="33"/>
    <n v="18"/>
    <n v="1"/>
    <s v="N/A"/>
    <n v="57"/>
    <n v="-7"/>
    <n v="0.33100000000000002"/>
    <n v="0.497"/>
    <n v="0"/>
    <n v="0.67100000000000004"/>
    <n v="0.81"/>
    <n v="0.4"/>
    <n v="1"/>
    <n v="78.986999999999995"/>
    <s v="Scale-up"/>
    <n v="0.64700000000000002"/>
    <n v="0.96299999999999997"/>
    <n v="0"/>
    <n v="0.54400000000000004"/>
    <d v="2025-03-16T23:53:47"/>
    <x v="0"/>
  </r>
  <r>
    <x v="533"/>
    <x v="0"/>
    <n v="940"/>
    <x v="1182"/>
    <x v="623"/>
    <x v="504"/>
    <x v="499"/>
    <n v="214"/>
    <n v="379"/>
    <n v="77"/>
    <n v="516"/>
    <n v="374"/>
    <n v="142"/>
    <n v="0.314"/>
    <n v="0.57499999999999996"/>
    <n v="0.126"/>
    <n v="0.55600000000000005"/>
    <n v="0.72899999999999998"/>
    <n v="0.35299999999999998"/>
    <n v="0.85799999999999998"/>
    <n v="255.39599999999999"/>
    <s v="Scale-up"/>
    <n v="0.97799999999999998"/>
    <n v="0.98799999999999999"/>
    <n v="0.93500000000000005"/>
    <n v="0.97299999999999998"/>
    <d v="2025-03-18T00:36:11"/>
    <x v="3"/>
  </r>
  <r>
    <x v="533"/>
    <x v="1"/>
    <n v="56"/>
    <x v="1183"/>
    <x v="623"/>
    <x v="1"/>
    <x v="1"/>
    <n v="1"/>
    <n v="1"/>
    <n v="1"/>
    <s v="N/A"/>
    <n v="4"/>
    <n v="-4"/>
    <s v="NaN"/>
    <s v="NaN"/>
    <s v="NaN"/>
    <n v="3.9E-2"/>
    <s v="NaN"/>
    <s v="NaN"/>
    <s v="NaN"/>
    <s v="NaN"/>
    <s v="Scale-up"/>
    <s v="NaN"/>
    <s v="NaN"/>
    <s v="NaN"/>
    <n v="0.68600000000000005"/>
    <d v="2025-03-18T00:36:11"/>
    <x v="3"/>
  </r>
  <r>
    <x v="534"/>
    <x v="0"/>
    <n v="879"/>
    <x v="1184"/>
    <x v="624"/>
    <x v="505"/>
    <x v="500"/>
    <n v="88"/>
    <n v="40"/>
    <n v="27"/>
    <n v="101"/>
    <n v="101"/>
    <n v="0"/>
    <n v="0.151"/>
    <n v="4.5999999999999999E-2"/>
    <n v="3.2000000000000001E-2"/>
    <n v="0.14099999999999999"/>
    <n v="0.85499999999999998"/>
    <n v="0.76600000000000001"/>
    <n v="0.83799999999999997"/>
    <n v="0"/>
    <s v="Start-up"/>
    <n v="0.93"/>
    <n v="0.91200000000000003"/>
    <n v="0.97499999999999998"/>
    <n v="0.86099999999999999"/>
    <d v="2025-02-25T14:45:13"/>
    <x v="1"/>
  </r>
  <r>
    <x v="535"/>
    <x v="1"/>
    <n v="99"/>
    <x v="1185"/>
    <x v="625"/>
    <x v="1"/>
    <x v="1"/>
    <n v="66"/>
    <n v="55"/>
    <n v="10"/>
    <s v="N/A"/>
    <n v="64"/>
    <n v="46"/>
    <n v="0.82899999999999996"/>
    <n v="0.67200000000000004"/>
    <n v="0.14499999999999999"/>
    <n v="0.72099999999999997"/>
    <n v="0.53200000000000003"/>
    <n v="0.55200000000000005"/>
    <n v="0.90300000000000002"/>
    <n v="206.65700000000001"/>
    <s v="Scale-up"/>
    <n v="0.89400000000000002"/>
    <n v="0.95599999999999996"/>
    <n v="0.92"/>
    <n v="0.95599999999999996"/>
    <d v="2025-02-25T14:45:23"/>
    <x v="1"/>
  </r>
  <r>
    <x v="535"/>
    <x v="0"/>
    <n v="1176"/>
    <x v="1186"/>
    <x v="625"/>
    <x v="506"/>
    <x v="501"/>
    <n v="243"/>
    <n v="179"/>
    <n v="57"/>
    <n v="365"/>
    <n v="216"/>
    <n v="149"/>
    <n v="0.308"/>
    <n v="0.34100000000000003"/>
    <n v="0.16600000000000001"/>
    <n v="0.63300000000000001"/>
    <n v="1.3109999999999999"/>
    <n v="0.47499999999999998"/>
    <n v="0.74399999999999999"/>
    <n v="235.387"/>
    <s v="Catch-up"/>
    <n v="0.77"/>
    <n v="0.91100000000000003"/>
    <n v="0.92500000000000004"/>
    <n v="0.98699999999999999"/>
    <d v="2025-02-25T14:45:21"/>
    <x v="1"/>
  </r>
  <r>
    <x v="536"/>
    <x v="0"/>
    <n v="756"/>
    <x v="1187"/>
    <x v="626"/>
    <x v="507"/>
    <x v="502"/>
    <n v="457"/>
    <n v="291"/>
    <n v="0"/>
    <n v="748"/>
    <n v="370"/>
    <n v="378"/>
    <n v="0.86099999999999999"/>
    <n v="0.49199999999999999"/>
    <n v="0"/>
    <n v="0.40300000000000002"/>
    <n v="0.29799999999999999"/>
    <n v="0.63600000000000001"/>
    <n v="1"/>
    <n v="937.96500000000003"/>
    <s v="Scale-up"/>
    <n v="0.67600000000000005"/>
    <n v="0.78200000000000003"/>
    <n v="0"/>
    <n v="0.85399999999999998"/>
    <d v="2025-03-16T23:53:52"/>
    <x v="0"/>
  </r>
  <r>
    <x v="536"/>
    <x v="1"/>
    <n v="99"/>
    <x v="1188"/>
    <x v="626"/>
    <x v="1"/>
    <x v="1"/>
    <n v="29"/>
    <n v="1"/>
    <n v="1"/>
    <s v="N/A"/>
    <n v="74"/>
    <n v="-45"/>
    <n v="0.32400000000000001"/>
    <s v="NaN"/>
    <n v="0"/>
    <n v="1.8080000000000001"/>
    <s v="NaN"/>
    <s v="NaN"/>
    <s v="NaN"/>
    <s v="NaN"/>
    <s v="Scale-up"/>
    <n v="0.47699999999999998"/>
    <s v="NaN"/>
    <n v="0"/>
    <n v="0.7"/>
    <d v="2025-03-16T23:53:52"/>
    <x v="0"/>
  </r>
  <r>
    <x v="537"/>
    <x v="0"/>
    <n v="1721"/>
    <x v="1189"/>
    <x v="627"/>
    <x v="508"/>
    <x v="503"/>
    <n v="1858"/>
    <n v="2281"/>
    <n v="408"/>
    <n v="3731"/>
    <n v="2924"/>
    <n v="807"/>
    <n v="1.4870000000000001"/>
    <n v="1.837"/>
    <n v="0.35"/>
    <n v="2.3889999999999998"/>
    <n v="0.80300000000000005"/>
    <n v="0.44700000000000001"/>
    <n v="0.89500000000000002"/>
    <n v="337.798"/>
    <s v="Scale-up"/>
    <n v="0.98899999999999999"/>
    <n v="0.98"/>
    <n v="0.96"/>
    <n v="0.99199999999999999"/>
    <d v="2025-03-18T00:36:03"/>
    <x v="3"/>
  </r>
  <r>
    <x v="537"/>
    <x v="1"/>
    <n v="99"/>
    <x v="1190"/>
    <x v="627"/>
    <x v="1"/>
    <x v="1"/>
    <n v="97"/>
    <n v="99"/>
    <n v="19"/>
    <s v="N/A"/>
    <n v="133"/>
    <n v="43"/>
    <n v="0.92200000000000004"/>
    <n v="1.1040000000000001"/>
    <n v="0.22500000000000001"/>
    <n v="1.3140000000000001"/>
    <n v="0.73"/>
    <n v="0.45500000000000002"/>
    <n v="0.88900000000000001"/>
    <n v="614.15499999999997"/>
    <s v="Scale-up"/>
    <n v="0.98699999999999999"/>
    <n v="0.98899999999999999"/>
    <n v="0.96299999999999997"/>
    <n v="0.99"/>
    <d v="2025-03-18T00:36:04"/>
    <x v="3"/>
  </r>
  <r>
    <x v="538"/>
    <x v="0"/>
    <n v="5753"/>
    <x v="1191"/>
    <x v="628"/>
    <x v="509"/>
    <x v="504"/>
    <n v="4769"/>
    <n v="6701"/>
    <n v="2213"/>
    <n v="9257"/>
    <n v="6515"/>
    <n v="2742"/>
    <n v="1.0369999999999999"/>
    <n v="1.6120000000000001"/>
    <n v="0.60699999999999998"/>
    <n v="1.6060000000000001"/>
    <n v="0.78600000000000003"/>
    <n v="0.39100000000000001"/>
    <n v="0.77100000000000002"/>
    <n v="1707.347"/>
    <s v="Scale-up"/>
    <n v="0.99299999999999999"/>
    <n v="0.98"/>
    <n v="0.96599999999999997"/>
    <n v="0.98899999999999999"/>
    <d v="2025-03-18T00:35:53"/>
    <x v="3"/>
  </r>
  <r>
    <x v="538"/>
    <x v="1"/>
    <n v="100"/>
    <x v="1192"/>
    <x v="628"/>
    <x v="1"/>
    <x v="1"/>
    <n v="95"/>
    <n v="66"/>
    <n v="11"/>
    <s v="N/A"/>
    <n v="109"/>
    <n v="40"/>
    <n v="0.96199999999999997"/>
    <n v="0.71599999999999997"/>
    <n v="0.14599999999999999"/>
    <n v="1.165"/>
    <n v="0.76"/>
    <n v="0.57299999999999995"/>
    <n v="0.91300000000000003"/>
    <n v="2353.6480000000001"/>
    <s v="Scale-up"/>
    <n v="0.98899999999999999"/>
    <n v="0.96599999999999997"/>
    <n v="0.95399999999999996"/>
    <n v="0.99099999999999999"/>
    <d v="2025-03-18T00:35:54"/>
    <x v="3"/>
  </r>
  <r>
    <x v="539"/>
    <x v="0"/>
    <n v="565"/>
    <x v="1193"/>
    <x v="629"/>
    <x v="437"/>
    <x v="435"/>
    <n v="27"/>
    <n v="25"/>
    <n v="2"/>
    <n v="50"/>
    <n v="33"/>
    <n v="17"/>
    <n v="3.4000000000000002E-2"/>
    <n v="3.4000000000000002E-2"/>
    <n v="0"/>
    <n v="0.04"/>
    <n v="0.58799999999999997"/>
    <n v="0.5"/>
    <n v="1"/>
    <n v="425"/>
    <s v="Scale-up"/>
    <n v="0.81599999999999995"/>
    <n v="0.871"/>
    <n v="0"/>
    <n v="0.85599999999999998"/>
    <d v="2025-03-18T00:35:42"/>
    <x v="3"/>
  </r>
  <r>
    <x v="539"/>
    <x v="1"/>
    <n v="86"/>
    <x v="1194"/>
    <x v="629"/>
    <x v="1"/>
    <x v="1"/>
    <n v="9"/>
    <n v="7"/>
    <n v="1"/>
    <s v="N/A"/>
    <n v="17"/>
    <n v="-2"/>
    <n v="0.22700000000000001"/>
    <n v="5.8999999999999997E-2"/>
    <s v="NaN"/>
    <n v="0.20499999999999999"/>
    <s v="NaN"/>
    <s v="NaN"/>
    <s v="NaN"/>
    <s v="NaN"/>
    <s v="Scale-up"/>
    <n v="0.53"/>
    <n v="0.878"/>
    <s v="NaN"/>
    <n v="0.89300000000000002"/>
    <d v="2025-03-18T00:35:42"/>
    <x v="3"/>
  </r>
  <r>
    <x v="540"/>
    <x v="0"/>
    <n v="239"/>
    <x v="1195"/>
    <x v="630"/>
    <x v="510"/>
    <x v="505"/>
    <n v="600"/>
    <n v="62"/>
    <n v="0"/>
    <n v="662"/>
    <n v="587"/>
    <n v="75"/>
    <n v="4.306"/>
    <n v="0.63700000000000001"/>
    <n v="0"/>
    <n v="5.1369999999999996"/>
    <n v="1.0389999999999999"/>
    <n v="0.871"/>
    <n v="1"/>
    <n v="14.6"/>
    <s v="Plan-up"/>
    <n v="0.89500000000000002"/>
    <n v="0.96399999999999997"/>
    <n v="0"/>
    <n v="0.99099999999999999"/>
    <d v="2025-03-16T23:53:58"/>
    <x v="0"/>
  </r>
  <r>
    <x v="540"/>
    <x v="1"/>
    <n v="99"/>
    <x v="1196"/>
    <x v="630"/>
    <x v="1"/>
    <x v="1"/>
    <n v="347"/>
    <n v="60"/>
    <n v="1"/>
    <s v="N/A"/>
    <n v="494"/>
    <n v="-86"/>
    <n v="4.2949999999999999"/>
    <n v="0.65600000000000003"/>
    <n v="0"/>
    <n v="5.1479999999999997"/>
    <n v="1.04"/>
    <n v="0.86799999999999999"/>
    <n v="1"/>
    <n v="14.569000000000001"/>
    <s v="Plan-up"/>
    <n v="0.94099999999999995"/>
    <n v="0.97"/>
    <n v="0"/>
    <n v="0.98899999999999999"/>
    <d v="2025-03-16T23:53:59"/>
    <x v="0"/>
  </r>
  <r>
    <x v="541"/>
    <x v="0"/>
    <n v="3358"/>
    <x v="1197"/>
    <x v="631"/>
    <x v="511"/>
    <x v="506"/>
    <n v="370"/>
    <n v="339"/>
    <n v="80"/>
    <n v="629"/>
    <n v="354"/>
    <n v="275"/>
    <n v="0.109"/>
    <n v="0.10299999999999999"/>
    <n v="1.4999999999999999E-2"/>
    <n v="0.113"/>
    <n v="0.57399999999999995"/>
    <n v="0.51400000000000001"/>
    <n v="0.92900000000000005"/>
    <n v="2433.6280000000002"/>
    <s v="Scale-up"/>
    <n v="0.91400000000000003"/>
    <n v="0.76400000000000001"/>
    <n v="0.80400000000000005"/>
    <n v="0.77"/>
    <d v="2025-03-18T00:35:35"/>
    <x v="3"/>
  </r>
  <r>
    <x v="541"/>
    <x v="1"/>
    <n v="72"/>
    <x v="1198"/>
    <x v="631"/>
    <x v="1"/>
    <x v="1"/>
    <n v="2"/>
    <n v="5"/>
    <n v="9"/>
    <s v="N/A"/>
    <n v="1"/>
    <n v="-3"/>
    <n v="0.02"/>
    <n v="2.5"/>
    <n v="0.20499999999999999"/>
    <s v="NaN"/>
    <s v="NaN"/>
    <s v="NaN"/>
    <s v="NaN"/>
    <s v="NaN"/>
    <s v="Scale-up"/>
    <n v="1"/>
    <n v="0.5"/>
    <n v="0.3"/>
    <s v="NaN"/>
    <d v="2025-03-18T00:35:35"/>
    <x v="3"/>
  </r>
  <r>
    <x v="542"/>
    <x v="0"/>
    <n v="1735"/>
    <x v="1199"/>
    <x v="632"/>
    <x v="512"/>
    <x v="507"/>
    <n v="344"/>
    <n v="75"/>
    <n v="33"/>
    <n v="386"/>
    <n v="324"/>
    <n v="62"/>
    <n v="0.28699999999999998"/>
    <n v="7.5999999999999998E-2"/>
    <n v="0.03"/>
    <n v="0.31"/>
    <n v="0.93100000000000005"/>
    <n v="0.79100000000000004"/>
    <n v="0.91700000000000004"/>
    <n v="200"/>
    <s v="Scale-up"/>
    <n v="0.95199999999999996"/>
    <n v="0.92700000000000005"/>
    <n v="0.73699999999999999"/>
    <n v="0.96499999999999997"/>
    <d v="2025-02-25T14:45:31"/>
    <x v="1"/>
  </r>
  <r>
    <x v="542"/>
    <x v="0"/>
    <n v="749"/>
    <x v="1200"/>
    <x v="633"/>
    <x v="85"/>
    <x v="84"/>
    <n v="173"/>
    <n v="35"/>
    <n v="5"/>
    <n v="203"/>
    <n v="136"/>
    <n v="67"/>
    <n v="0.30299999999999999"/>
    <n v="9.2999999999999999E-2"/>
    <n v="1.2999999999999999E-2"/>
    <n v="0.33500000000000002"/>
    <n v="0.875"/>
    <n v="0.76500000000000001"/>
    <n v="0.96699999999999997"/>
    <n v="200"/>
    <s v="Scale-up"/>
    <n v="0.90400000000000003"/>
    <n v="0.88900000000000001"/>
    <n v="0.82899999999999996"/>
    <n v="0.97399999999999998"/>
    <d v="2025-03-17T21:56:30"/>
    <x v="2"/>
  </r>
  <r>
    <x v="542"/>
    <x v="1"/>
    <n v="99"/>
    <x v="1201"/>
    <x v="633"/>
    <x v="1"/>
    <x v="1"/>
    <n v="35"/>
    <n v="12"/>
    <n v="1"/>
    <s v="N/A"/>
    <n v="37"/>
    <n v="10"/>
    <n v="0.39100000000000001"/>
    <n v="0.106"/>
    <s v="NaN"/>
    <n v="0.36699999999999999"/>
    <s v="NaN"/>
    <s v="NaN"/>
    <s v="NaN"/>
    <s v="NaN"/>
    <s v="Scale-up"/>
    <n v="0.95899999999999996"/>
    <n v="0.93799999999999994"/>
    <s v="NaN"/>
    <n v="0.94199999999999995"/>
    <d v="2025-03-17T21:56:30"/>
    <x v="2"/>
  </r>
  <r>
    <x v="543"/>
    <x v="0"/>
    <n v="62"/>
    <x v="1202"/>
    <x v="634"/>
    <x v="513"/>
    <x v="13"/>
    <n v="108"/>
    <n v="115"/>
    <n v="0"/>
    <n v="223"/>
    <n v="221"/>
    <n v="2"/>
    <n v="1.9"/>
    <n v="2.0760000000000001"/>
    <n v="0"/>
    <n v="3.98"/>
    <n v="1.0009999999999999"/>
    <n v="0.47799999999999998"/>
    <n v="1"/>
    <n v="0.503"/>
    <s v="Plan-up"/>
    <n v="0.94799999999999995"/>
    <n v="0.93500000000000005"/>
    <n v="0"/>
    <n v="0.96799999999999997"/>
    <d v="2025-03-16T23:54:04"/>
    <x v="0"/>
  </r>
  <r>
    <x v="543"/>
    <x v="1"/>
    <n v="62"/>
    <x v="1202"/>
    <x v="634"/>
    <x v="1"/>
    <x v="1"/>
    <n v="108"/>
    <n v="115"/>
    <n v="1"/>
    <s v="N/A"/>
    <n v="221"/>
    <n v="1"/>
    <n v="1.911"/>
    <n v="2.0739999999999998"/>
    <n v="0"/>
    <n v="3.9569999999999999"/>
    <n v="0.99299999999999999"/>
    <n v="0.48"/>
    <n v="1"/>
    <n v="0.505"/>
    <s v="Start-up"/>
    <n v="0.94899999999999995"/>
    <n v="0.93400000000000005"/>
    <n v="0"/>
    <n v="0.96699999999999997"/>
    <d v="2025-03-16T23:54:05"/>
    <x v="0"/>
  </r>
  <r>
    <x v="544"/>
    <x v="0"/>
    <n v="567"/>
    <x v="1203"/>
    <x v="635"/>
    <x v="514"/>
    <x v="508"/>
    <n v="1862"/>
    <n v="933"/>
    <n v="0"/>
    <n v="2795"/>
    <n v="2411"/>
    <n v="384"/>
    <n v="7.468"/>
    <n v="4.63"/>
    <n v="0"/>
    <n v="10.435"/>
    <n v="0.86299999999999999"/>
    <n v="0.61699999999999999"/>
    <n v="1"/>
    <n v="36.798999999999999"/>
    <s v="Scale-up"/>
    <n v="0.90900000000000003"/>
    <n v="0.89200000000000002"/>
    <n v="0"/>
    <n v="0.91500000000000004"/>
    <d v="2025-03-16T23:54:11"/>
    <x v="0"/>
  </r>
  <r>
    <x v="544"/>
    <x v="1"/>
    <n v="82"/>
    <x v="1204"/>
    <x v="635"/>
    <x v="1"/>
    <x v="1"/>
    <n v="5"/>
    <n v="1"/>
    <n v="1"/>
    <s v="N/A"/>
    <n v="4"/>
    <n v="0"/>
    <n v="4.2999999999999997E-2"/>
    <s v="NaN"/>
    <n v="0"/>
    <n v="4.9000000000000002E-2"/>
    <s v="NaN"/>
    <s v="NaN"/>
    <s v="NaN"/>
    <s v="NaN"/>
    <s v="Scale-up"/>
    <n v="0.96899999999999997"/>
    <s v="NaN"/>
    <n v="0"/>
    <n v="0.8"/>
    <d v="2025-03-16T23:54:11"/>
    <x v="0"/>
  </r>
  <r>
    <x v="545"/>
    <x v="0"/>
    <n v="614"/>
    <x v="1205"/>
    <x v="636"/>
    <x v="299"/>
    <x v="296"/>
    <n v="68"/>
    <n v="34"/>
    <n v="3"/>
    <n v="99"/>
    <n v="74"/>
    <n v="25"/>
    <n v="0.16900000000000001"/>
    <n v="7.0999999999999994E-2"/>
    <n v="1.9E-2"/>
    <n v="0.186"/>
    <n v="0.84199999999999997"/>
    <n v="0.70399999999999996"/>
    <n v="0.92100000000000004"/>
    <n v="134.40899999999999"/>
    <s v="Scale-up"/>
    <n v="0.87"/>
    <n v="0.81100000000000005"/>
    <n v="0.77700000000000002"/>
    <n v="0.76100000000000001"/>
    <d v="2025-03-18T00:35:27"/>
    <x v="3"/>
  </r>
  <r>
    <x v="545"/>
    <x v="1"/>
    <n v="0"/>
    <x v="1206"/>
    <x v="636"/>
    <x v="1"/>
    <x v="1"/>
    <n v="1"/>
    <n v="1"/>
    <n v="1"/>
    <s v="N/A"/>
    <n v="1"/>
    <n v="-1"/>
    <s v="NaN"/>
    <s v="NaN"/>
    <s v="NaN"/>
    <s v="NaN"/>
    <s v="NaN"/>
    <s v="NaN"/>
    <s v="NaN"/>
    <s v="NaN"/>
    <s v="Scale-up"/>
    <s v="NaN"/>
    <s v="NaN"/>
    <s v="NaN"/>
    <s v="NaN"/>
    <d v="2025-03-18T00:35:27"/>
    <x v="3"/>
  </r>
  <r>
    <x v="546"/>
    <x v="1"/>
    <n v="99"/>
    <x v="1207"/>
    <x v="637"/>
    <x v="1"/>
    <x v="1"/>
    <n v="55"/>
    <n v="5"/>
    <n v="18"/>
    <s v="N/A"/>
    <n v="48"/>
    <n v="-5"/>
    <n v="0.47699999999999998"/>
    <n v="0.09"/>
    <n v="0.16400000000000001"/>
    <n v="0.47099999999999997"/>
    <n v="1.169"/>
    <n v="0.84099999999999997"/>
    <n v="0.71099999999999997"/>
    <n v="507.43099999999998"/>
    <s v="Catch-up"/>
    <n v="0.97399999999999998"/>
    <n v="0.96799999999999997"/>
    <n v="0.95499999999999996"/>
    <n v="0.98299999999999998"/>
    <d v="2025-02-25T14:45:41"/>
    <x v="1"/>
  </r>
  <r>
    <x v="546"/>
    <x v="0"/>
    <n v="2300"/>
    <x v="1208"/>
    <x v="637"/>
    <x v="118"/>
    <x v="509"/>
    <n v="822"/>
    <n v="176"/>
    <n v="190"/>
    <n v="808"/>
    <n v="569"/>
    <n v="239"/>
    <n v="0.55600000000000005"/>
    <n v="0.124"/>
    <n v="0.13100000000000001"/>
    <n v="0.38300000000000001"/>
    <n v="0.69799999999999995"/>
    <n v="0.81799999999999995"/>
    <n v="0.80700000000000005"/>
    <n v="624.02099999999996"/>
    <s v="Scale-up"/>
    <n v="0.98899999999999999"/>
    <n v="0.98599999999999999"/>
    <n v="0.99099999999999999"/>
    <n v="0.997"/>
    <d v="2025-02-25T14:45:39"/>
    <x v="1"/>
  </r>
  <r>
    <x v="546"/>
    <x v="0"/>
    <n v="1257"/>
    <x v="1209"/>
    <x v="638"/>
    <x v="515"/>
    <x v="510"/>
    <n v="240"/>
    <n v="61"/>
    <n v="0"/>
    <n v="301"/>
    <n v="171"/>
    <n v="130"/>
    <n v="0.503"/>
    <n v="0.17599999999999999"/>
    <n v="0"/>
    <n v="0.52500000000000002"/>
    <n v="0.77300000000000002"/>
    <n v="0.74099999999999999"/>
    <n v="1"/>
    <n v="247.619"/>
    <s v="Scale-up"/>
    <n v="0.77300000000000002"/>
    <n v="0.98399999999999999"/>
    <n v="0"/>
    <n v="0.98799999999999999"/>
    <d v="2025-03-17T21:56:23"/>
    <x v="2"/>
  </r>
  <r>
    <x v="546"/>
    <x v="0"/>
    <n v="4871"/>
    <x v="1210"/>
    <x v="639"/>
    <x v="516"/>
    <x v="511"/>
    <n v="7229"/>
    <n v="14114"/>
    <n v="2322"/>
    <n v="19021"/>
    <n v="12629"/>
    <n v="6392"/>
    <n v="1.5629999999999999"/>
    <n v="3.7170000000000001"/>
    <n v="0.59799999999999998"/>
    <n v="3.157"/>
    <n v="0.67400000000000004"/>
    <n v="0.29599999999999999"/>
    <n v="0.88700000000000001"/>
    <n v="2024.7070000000001"/>
    <s v="Scale-up"/>
    <n v="0.99199999999999999"/>
    <n v="0.96399999999999997"/>
    <n v="0.97399999999999998"/>
    <n v="0.97299999999999998"/>
    <d v="2025-03-18T00:35:17"/>
    <x v="3"/>
  </r>
  <r>
    <x v="546"/>
    <x v="1"/>
    <n v="97"/>
    <x v="1211"/>
    <x v="638"/>
    <x v="1"/>
    <x v="1"/>
    <n v="45"/>
    <n v="13"/>
    <n v="1"/>
    <s v="N/A"/>
    <n v="35"/>
    <n v="22"/>
    <n v="0.53900000000000003"/>
    <n v="0.114"/>
    <n v="0"/>
    <n v="0.40200000000000002"/>
    <n v="0.61599999999999999"/>
    <n v="0.82499999999999996"/>
    <n v="1"/>
    <n v="323.38299999999998"/>
    <s v="Scale-up"/>
    <n v="0.97099999999999997"/>
    <n v="0.94299999999999995"/>
    <n v="0"/>
    <n v="0.92"/>
    <d v="2025-03-17T21:56:24"/>
    <x v="2"/>
  </r>
  <r>
    <x v="546"/>
    <x v="1"/>
    <n v="100"/>
    <x v="1212"/>
    <x v="639"/>
    <x v="1"/>
    <x v="1"/>
    <n v="127"/>
    <n v="144"/>
    <n v="26"/>
    <s v="N/A"/>
    <n v="167"/>
    <n v="77"/>
    <n v="1.357"/>
    <n v="1.454"/>
    <n v="0.252"/>
    <n v="1.7589999999999999"/>
    <n v="0.68700000000000006"/>
    <n v="0.48299999999999998"/>
    <n v="0.91"/>
    <n v="3633.8829999999998"/>
    <s v="Scale-up"/>
    <n v="0.99"/>
    <n v="0.98599999999999999"/>
    <n v="0.95299999999999996"/>
    <n v="0.99299999999999999"/>
    <d v="2025-03-18T00:35:19"/>
    <x v="3"/>
  </r>
  <r>
    <x v="547"/>
    <x v="0"/>
    <n v="1898"/>
    <x v="1213"/>
    <x v="640"/>
    <x v="517"/>
    <x v="512"/>
    <n v="192"/>
    <n v="85"/>
    <n v="30"/>
    <n v="247"/>
    <n v="190"/>
    <n v="57"/>
    <n v="0.114"/>
    <n v="0.05"/>
    <n v="2.3E-2"/>
    <n v="0.111"/>
    <n v="0.78700000000000003"/>
    <n v="0.69499999999999995"/>
    <n v="0.86"/>
    <n v="513.51400000000001"/>
    <s v="Scale-up"/>
    <n v="0.89700000000000002"/>
    <n v="0.93400000000000005"/>
    <n v="0.83"/>
    <n v="0.94899999999999995"/>
    <d v="2025-03-18T00:35:06"/>
    <x v="3"/>
  </r>
  <r>
    <x v="547"/>
    <x v="1"/>
    <n v="3"/>
    <x v="1214"/>
    <x v="640"/>
    <x v="1"/>
    <x v="1"/>
    <n v="1"/>
    <n v="1"/>
    <n v="1"/>
    <s v="N/A"/>
    <n v="1"/>
    <n v="-1"/>
    <s v="NaN"/>
    <s v="NaN"/>
    <s v="NaN"/>
    <s v="NaN"/>
    <s v="NaN"/>
    <s v="NaN"/>
    <s v="NaN"/>
    <s v="NaN"/>
    <s v="Scale-up"/>
    <s v="NaN"/>
    <s v="NaN"/>
    <s v="NaN"/>
    <s v="NaN"/>
    <d v="2025-03-18T00:35:06"/>
    <x v="3"/>
  </r>
  <r>
    <x v="548"/>
    <x v="0"/>
    <n v="1694"/>
    <x v="1215"/>
    <x v="641"/>
    <x v="518"/>
    <x v="513"/>
    <n v="96"/>
    <n v="117"/>
    <n v="23"/>
    <n v="190"/>
    <n v="109"/>
    <n v="81"/>
    <n v="0.09"/>
    <n v="0.09"/>
    <n v="2.4E-2"/>
    <n v="0.1"/>
    <n v="0.64100000000000001"/>
    <n v="0.5"/>
    <n v="0.86699999999999999"/>
    <n v="810"/>
    <s v="Scale-up"/>
    <n v="0.85299999999999998"/>
    <n v="0.89800000000000002"/>
    <n v="0.879"/>
    <n v="0.83599999999999997"/>
    <d v="2025-03-18T00:34:58"/>
    <x v="3"/>
  </r>
  <r>
    <x v="548"/>
    <x v="1"/>
    <n v="0"/>
    <x v="1216"/>
    <x v="641"/>
    <x v="1"/>
    <x v="1"/>
    <n v="1"/>
    <n v="1"/>
    <n v="1"/>
    <s v="N/A"/>
    <n v="1"/>
    <n v="0"/>
    <s v="NaN"/>
    <s v="NaN"/>
    <s v="NaN"/>
    <s v="NaN"/>
    <s v="NaN"/>
    <s v="NaN"/>
    <s v="NaN"/>
    <s v="NaN"/>
    <s v="Scale-up"/>
    <s v="NaN"/>
    <s v="NaN"/>
    <s v="NaN"/>
    <s v="NaN"/>
    <d v="2025-03-18T00:34:58"/>
    <x v="3"/>
  </r>
  <r>
    <x v="549"/>
    <x v="0"/>
    <n v="318"/>
    <x v="1217"/>
    <x v="642"/>
    <x v="382"/>
    <x v="378"/>
    <n v="115"/>
    <n v="54"/>
    <n v="0"/>
    <n v="169"/>
    <n v="166"/>
    <n v="3"/>
    <n v="0.72899999999999998"/>
    <n v="0.377"/>
    <n v="0"/>
    <n v="0.80100000000000005"/>
    <n v="0.72399999999999998"/>
    <n v="0.65900000000000003"/>
    <n v="1"/>
    <n v="3.7450000000000001"/>
    <s v="Start-up"/>
    <n v="0.73"/>
    <n v="0.86899999999999999"/>
    <n v="0"/>
    <n v="0.84299999999999997"/>
    <d v="2025-03-16T23:54:16"/>
    <x v="0"/>
  </r>
  <r>
    <x v="549"/>
    <x v="1"/>
    <n v="98"/>
    <x v="1218"/>
    <x v="642"/>
    <x v="1"/>
    <x v="1"/>
    <n v="1"/>
    <n v="1"/>
    <n v="1"/>
    <s v="N/A"/>
    <n v="2"/>
    <n v="-1"/>
    <s v="NaN"/>
    <s v="NaN"/>
    <n v="0"/>
    <n v="0.01"/>
    <s v="NaN"/>
    <s v="NaN"/>
    <s v="NaN"/>
    <s v="NaN"/>
    <s v="Start-up"/>
    <s v="NaN"/>
    <s v="NaN"/>
    <n v="0"/>
    <n v="1"/>
    <d v="2025-03-16T23:54:16"/>
    <x v="0"/>
  </r>
  <r>
    <x v="550"/>
    <x v="0"/>
    <n v="473"/>
    <x v="1219"/>
    <x v="643"/>
    <x v="133"/>
    <x v="131"/>
    <n v="12"/>
    <n v="42"/>
    <n v="0"/>
    <n v="54"/>
    <n v="53"/>
    <n v="1"/>
    <n v="0.113"/>
    <n v="0.123"/>
    <n v="0"/>
    <n v="0.11799999999999999"/>
    <n v="0.5"/>
    <n v="0.47899999999999998"/>
    <n v="1"/>
    <n v="8.4749999999999996"/>
    <s v="Start-up"/>
    <n v="0.53900000000000003"/>
    <n v="0.502"/>
    <n v="0"/>
    <n v="0.72699999999999998"/>
    <d v="2025-03-16T23:54:21"/>
    <x v="0"/>
  </r>
  <r>
    <x v="550"/>
    <x v="1"/>
    <n v="61"/>
    <x v="1220"/>
    <x v="643"/>
    <x v="1"/>
    <x v="1"/>
    <n v="1"/>
    <n v="1"/>
    <n v="1"/>
    <s v="N/A"/>
    <n v="1"/>
    <n v="-1"/>
    <s v="NaN"/>
    <s v="NaN"/>
    <n v="0"/>
    <s v="NaN"/>
    <s v="NaN"/>
    <s v="NaN"/>
    <s v="NaN"/>
    <s v="NaN"/>
    <s v="Start-up"/>
    <s v="NaN"/>
    <s v="NaN"/>
    <n v="0"/>
    <s v="NaN"/>
    <d v="2025-03-16T23:54:21"/>
    <x v="0"/>
  </r>
  <r>
    <x v="551"/>
    <x v="1"/>
    <n v="0"/>
    <x v="1221"/>
    <x v="644"/>
    <x v="1"/>
    <x v="1"/>
    <n v="1"/>
    <n v="1"/>
    <n v="1"/>
    <s v="N/A"/>
    <n v="2"/>
    <n v="-1"/>
    <s v="NaN"/>
    <s v="NaN"/>
    <n v="0"/>
    <s v="NaN"/>
    <s v="NaN"/>
    <s v="NaN"/>
    <s v="NaN"/>
    <s v="NaN"/>
    <s v="Start-up"/>
    <s v="NaN"/>
    <s v="NaN"/>
    <n v="0"/>
    <s v="NaN"/>
    <d v="2025-03-16T23:54:26"/>
    <x v="0"/>
  </r>
  <r>
    <x v="551"/>
    <x v="0"/>
    <n v="406"/>
    <x v="1222"/>
    <x v="644"/>
    <x v="241"/>
    <x v="514"/>
    <n v="36"/>
    <n v="87"/>
    <n v="0"/>
    <n v="123"/>
    <n v="123"/>
    <n v="0"/>
    <n v="0.56999999999999995"/>
    <n v="1.0249999999999999"/>
    <n v="0"/>
    <n v="0.39200000000000002"/>
    <n v="0.246"/>
    <n v="0.35699999999999998"/>
    <n v="1"/>
    <n v="0"/>
    <s v="Start-up"/>
    <n v="0.875"/>
    <n v="0.82199999999999995"/>
    <n v="0"/>
    <n v="0.32200000000000001"/>
    <d v="2025-03-16T23:54:26"/>
    <x v="0"/>
  </r>
  <r>
    <x v="552"/>
    <x v="1"/>
    <n v="0"/>
    <x v="1223"/>
    <x v="645"/>
    <x v="1"/>
    <x v="1"/>
    <n v="1"/>
    <n v="1"/>
    <n v="1"/>
    <s v="N/A"/>
    <n v="1"/>
    <n v="-1"/>
    <s v="NaN"/>
    <s v="NaN"/>
    <n v="0"/>
    <s v="NaN"/>
    <s v="NaN"/>
    <s v="NaN"/>
    <s v="NaN"/>
    <s v="NaN"/>
    <s v="Start-up"/>
    <s v="NaN"/>
    <s v="NaN"/>
    <n v="0"/>
    <s v="NaN"/>
    <d v="2025-03-16T23:54:31"/>
    <x v="0"/>
  </r>
  <r>
    <x v="552"/>
    <x v="0"/>
    <n v="418"/>
    <x v="1224"/>
    <x v="645"/>
    <x v="519"/>
    <x v="515"/>
    <n v="61"/>
    <n v="367"/>
    <n v="0"/>
    <n v="428"/>
    <n v="428"/>
    <n v="0"/>
    <n v="0.20200000000000001"/>
    <n v="4.024"/>
    <n v="0"/>
    <n v="3.3220000000000001"/>
    <n v="0.78600000000000003"/>
    <n v="4.8000000000000001E-2"/>
    <n v="1"/>
    <n v="0"/>
    <s v="Start-up"/>
    <n v="0.42899999999999999"/>
    <n v="0.98299999999999998"/>
    <n v="0"/>
    <n v="0.77"/>
    <d v="2025-03-16T23:54:31"/>
    <x v="0"/>
  </r>
  <r>
    <x v="553"/>
    <x v="1"/>
    <n v="99"/>
    <x v="1225"/>
    <x v="646"/>
    <x v="1"/>
    <x v="1"/>
    <n v="214"/>
    <n v="60"/>
    <n v="69"/>
    <s v="N/A"/>
    <n v="232"/>
    <n v="-28"/>
    <n v="1.974"/>
    <n v="0.58299999999999996"/>
    <n v="0.70799999999999996"/>
    <n v="2.3610000000000002"/>
    <n v="1.2769999999999999"/>
    <n v="0.77200000000000002"/>
    <n v="0.72299999999999998"/>
    <n v="104.617"/>
    <s v="Catch-up"/>
    <n v="0.99199999999999999"/>
    <n v="0.98799999999999999"/>
    <n v="0.747"/>
    <n v="0.995"/>
    <d v="2025-02-25T14:45:51"/>
    <x v="1"/>
  </r>
  <r>
    <x v="553"/>
    <x v="0"/>
    <n v="1038"/>
    <x v="1226"/>
    <x v="646"/>
    <x v="520"/>
    <x v="516"/>
    <n v="1581"/>
    <n v="488"/>
    <n v="207"/>
    <n v="1862"/>
    <n v="1615"/>
    <n v="247"/>
    <n v="2.0659999999999998"/>
    <n v="0.64500000000000002"/>
    <n v="0.26100000000000001"/>
    <n v="2.2530000000000001"/>
    <n v="0.92"/>
    <n v="0.76200000000000001"/>
    <n v="0.90400000000000003"/>
    <n v="109.63200000000001"/>
    <s v="Scale-up"/>
    <n v="0.99399999999999999"/>
    <n v="0.996"/>
    <n v="0.94399999999999995"/>
    <n v="0.99399999999999999"/>
    <d v="2025-02-25T14:45:49"/>
    <x v="1"/>
  </r>
  <r>
    <x v="554"/>
    <x v="1"/>
    <n v="0"/>
    <x v="1227"/>
    <x v="647"/>
    <x v="1"/>
    <x v="1"/>
    <n v="1"/>
    <n v="1"/>
    <n v="1"/>
    <s v="N/A"/>
    <n v="1"/>
    <n v="0"/>
    <s v="NaN"/>
    <s v="NaN"/>
    <n v="0"/>
    <s v="NaN"/>
    <s v="NaN"/>
    <s v="NaN"/>
    <s v="NaN"/>
    <s v="NaN"/>
    <s v="Start-up"/>
    <s v="NaN"/>
    <s v="NaN"/>
    <n v="0"/>
    <s v="NaN"/>
    <d v="2025-03-16T23:54:36"/>
    <x v="0"/>
  </r>
  <r>
    <x v="554"/>
    <x v="0"/>
    <n v="736"/>
    <x v="1228"/>
    <x v="647"/>
    <x v="505"/>
    <x v="500"/>
    <n v="127"/>
    <n v="1"/>
    <n v="0"/>
    <n v="128"/>
    <n v="127"/>
    <n v="1"/>
    <n v="0.25800000000000001"/>
    <n v="0"/>
    <n v="0"/>
    <n v="0.23200000000000001"/>
    <n v="0.89900000000000002"/>
    <n v="1"/>
    <n v="1"/>
    <n v="4.3099999999999996"/>
    <s v="Start-up"/>
    <n v="0.95"/>
    <n v="0"/>
    <n v="0"/>
    <n v="0.96599999999999997"/>
    <d v="2025-03-16T23:54:36"/>
    <x v="0"/>
  </r>
  <r>
    <x v="555"/>
    <x v="1"/>
    <n v="0"/>
    <x v="1229"/>
    <x v="648"/>
    <x v="1"/>
    <x v="1"/>
    <n v="1"/>
    <n v="1"/>
    <n v="1"/>
    <s v="N/A"/>
    <n v="1"/>
    <n v="0"/>
    <s v="NaN"/>
    <s v="NaN"/>
    <n v="0"/>
    <s v="NaN"/>
    <s v="NaN"/>
    <s v="NaN"/>
    <s v="NaN"/>
    <s v="NaN"/>
    <s v="Plan-up"/>
    <s v="NaN"/>
    <s v="NaN"/>
    <n v="0"/>
    <s v="NaN"/>
    <d v="2025-03-16T23:54:40"/>
    <x v="0"/>
  </r>
  <r>
    <x v="555"/>
    <x v="0"/>
    <n v="877"/>
    <x v="1230"/>
    <x v="648"/>
    <x v="521"/>
    <x v="517"/>
    <n v="101"/>
    <n v="23"/>
    <n v="0"/>
    <n v="124"/>
    <n v="121"/>
    <n v="3"/>
    <n v="0.30299999999999999"/>
    <n v="7.1999999999999995E-2"/>
    <n v="0"/>
    <n v="0.38200000000000001"/>
    <n v="1.0189999999999999"/>
    <n v="0.80800000000000005"/>
    <n v="1"/>
    <n v="7.8529999999999998"/>
    <s v="Plan-up"/>
    <n v="0.61899999999999999"/>
    <n v="0.74"/>
    <n v="0"/>
    <n v="0.88100000000000001"/>
    <d v="2025-03-16T23:54:40"/>
    <x v="0"/>
  </r>
  <r>
    <x v="556"/>
    <x v="0"/>
    <n v="464"/>
    <x v="1231"/>
    <x v="649"/>
    <x v="522"/>
    <x v="518"/>
    <n v="1125"/>
    <n v="840"/>
    <n v="123"/>
    <n v="1842"/>
    <n v="1466"/>
    <n v="376"/>
    <n v="2.1379999999999999"/>
    <n v="1.61"/>
    <n v="0.223"/>
    <n v="2.9020000000000001"/>
    <n v="0.82299999999999995"/>
    <n v="0.56999999999999995"/>
    <n v="0.94099999999999995"/>
    <n v="129.566"/>
    <s v="Scale-up"/>
    <n v="0.90900000000000003"/>
    <n v="0.97299999999999998"/>
    <n v="0.83"/>
    <n v="0.95799999999999996"/>
    <d v="2025-03-18T00:34:49"/>
    <x v="3"/>
  </r>
  <r>
    <x v="556"/>
    <x v="1"/>
    <n v="99"/>
    <x v="1232"/>
    <x v="649"/>
    <x v="1"/>
    <x v="1"/>
    <n v="146"/>
    <n v="136"/>
    <n v="11"/>
    <s v="N/A"/>
    <n v="193"/>
    <n v="79"/>
    <n v="1.39"/>
    <n v="1.2330000000000001"/>
    <n v="9.7000000000000003E-2"/>
    <n v="1.778"/>
    <n v="0.70399999999999996"/>
    <n v="0.53"/>
    <n v="0.96299999999999997"/>
    <n v="211.47399999999999"/>
    <s v="Scale-up"/>
    <n v="0.94599999999999995"/>
    <n v="0.96899999999999997"/>
    <n v="0.90300000000000002"/>
    <n v="0.97599999999999998"/>
    <d v="2025-03-18T00:34:51"/>
    <x v="3"/>
  </r>
  <r>
    <x v="557"/>
    <x v="0"/>
    <n v="52"/>
    <x v="1233"/>
    <x v="650"/>
    <x v="523"/>
    <x v="519"/>
    <n v="59"/>
    <n v="0"/>
    <n v="0"/>
    <n v="59"/>
    <n v="31"/>
    <n v="28"/>
    <n v="0.998"/>
    <n v="0"/>
    <n v="0"/>
    <n v="0.81699999999999995"/>
    <n v="0.81899999999999995"/>
    <n v="1"/>
    <n v="1"/>
    <n v="34.271999999999998"/>
    <s v="Scale-up"/>
    <n v="0.503"/>
    <n v="0"/>
    <n v="0"/>
    <n v="0.89300000000000002"/>
    <d v="2025-03-17T21:56:17"/>
    <x v="2"/>
  </r>
  <r>
    <x v="557"/>
    <x v="1"/>
    <n v="52"/>
    <x v="1233"/>
    <x v="650"/>
    <x v="1"/>
    <x v="1"/>
    <n v="59"/>
    <n v="1"/>
    <n v="1"/>
    <s v="N/A"/>
    <n v="31"/>
    <n v="27"/>
    <n v="0.97"/>
    <n v="0"/>
    <n v="0"/>
    <n v="0.81100000000000005"/>
    <n v="0.83599999999999997"/>
    <n v="1"/>
    <n v="1"/>
    <n v="34.524999999999999"/>
    <s v="Scale-up"/>
    <n v="0.50600000000000001"/>
    <n v="0"/>
    <n v="0"/>
    <n v="0.89600000000000002"/>
    <d v="2025-03-17T21:56:17"/>
    <x v="2"/>
  </r>
  <r>
    <x v="558"/>
    <x v="0"/>
    <n v="2260"/>
    <x v="1234"/>
    <x v="651"/>
    <x v="39"/>
    <x v="39"/>
    <n v="32"/>
    <n v="24"/>
    <n v="0"/>
    <n v="56"/>
    <n v="11"/>
    <n v="45"/>
    <n v="1.2E-2"/>
    <n v="7.0000000000000001E-3"/>
    <n v="0"/>
    <n v="2.5000000000000001E-2"/>
    <n v="1.3160000000000001"/>
    <n v="0.63200000000000001"/>
    <n v="1"/>
    <n v="1800"/>
    <s v="Catch-up"/>
    <n v="0.41099999999999998"/>
    <n v="0.44600000000000001"/>
    <n v="0"/>
    <n v="0.92900000000000005"/>
    <d v="2025-03-18T00:34:41"/>
    <x v="3"/>
  </r>
  <r>
    <x v="558"/>
    <x v="1"/>
    <n v="0"/>
    <x v="1235"/>
    <x v="651"/>
    <x v="1"/>
    <x v="1"/>
    <n v="1"/>
    <n v="1"/>
    <n v="1"/>
    <s v="N/A"/>
    <n v="1"/>
    <n v="0"/>
    <s v="NaN"/>
    <s v="NaN"/>
    <n v="0"/>
    <s v="NaN"/>
    <s v="NaN"/>
    <s v="NaN"/>
    <s v="NaN"/>
    <s v="NaN"/>
    <s v="Catch-up"/>
    <s v="NaN"/>
    <s v="NaN"/>
    <n v="0"/>
    <s v="NaN"/>
    <d v="2025-03-18T00:34:41"/>
    <x v="3"/>
  </r>
  <r>
    <x v="559"/>
    <x v="1"/>
    <n v="99"/>
    <x v="1236"/>
    <x v="652"/>
    <x v="1"/>
    <x v="1"/>
    <n v="249"/>
    <n v="4"/>
    <n v="54"/>
    <s v="N/A"/>
    <n v="106"/>
    <n v="92"/>
    <n v="2.0840000000000001"/>
    <n v="3.1E-2"/>
    <n v="0.56899999999999995"/>
    <n v="0.97299999999999998"/>
    <n v="0.629"/>
    <n v="0.98499999999999999"/>
    <n v="0.73099999999999998"/>
    <n v="399.79399999999998"/>
    <s v="Scale-up"/>
    <n v="0.92200000000000004"/>
    <n v="0.6"/>
    <n v="0.63600000000000001"/>
    <n v="0.98899999999999999"/>
    <d v="2025-02-25T14:46:01"/>
    <x v="1"/>
  </r>
  <r>
    <x v="559"/>
    <x v="0"/>
    <n v="1755"/>
    <x v="1237"/>
    <x v="652"/>
    <x v="524"/>
    <x v="384"/>
    <n v="1304"/>
    <n v="138"/>
    <n v="235"/>
    <n v="1207"/>
    <n v="818"/>
    <n v="389"/>
    <n v="0.78300000000000003"/>
    <n v="0.11700000000000001"/>
    <n v="0.13900000000000001"/>
    <n v="0.53900000000000003"/>
    <n v="0.70799999999999996"/>
    <n v="0.87"/>
    <n v="0.84599999999999997"/>
    <n v="721.70699999999999"/>
    <s v="Scale-up"/>
    <n v="0.90900000000000003"/>
    <n v="0.92100000000000004"/>
    <n v="0.92300000000000004"/>
    <n v="0.93700000000000006"/>
    <d v="2025-02-25T14:45:59"/>
    <x v="1"/>
  </r>
  <r>
    <x v="559"/>
    <x v="0"/>
    <n v="697"/>
    <x v="1238"/>
    <x v="653"/>
    <x v="372"/>
    <x v="367"/>
    <n v="200"/>
    <n v="14"/>
    <n v="0"/>
    <n v="214"/>
    <n v="122"/>
    <n v="92"/>
    <n v="0.247"/>
    <n v="1.4E-2"/>
    <n v="0"/>
    <n v="0.14299999999999999"/>
    <n v="0.54800000000000004"/>
    <n v="0.94599999999999995"/>
    <n v="1"/>
    <n v="643.35699999999997"/>
    <s v="Scale-up"/>
    <n v="0.92900000000000005"/>
    <n v="0.44800000000000001"/>
    <n v="0"/>
    <n v="0.84299999999999997"/>
    <d v="2025-03-17T21:56:11"/>
    <x v="2"/>
  </r>
  <r>
    <x v="559"/>
    <x v="1"/>
    <n v="85"/>
    <x v="1239"/>
    <x v="653"/>
    <x v="1"/>
    <x v="1"/>
    <n v="44"/>
    <n v="1"/>
    <n v="1"/>
    <s v="N/A"/>
    <n v="37"/>
    <n v="8"/>
    <n v="0.503"/>
    <s v="NaN"/>
    <n v="0"/>
    <n v="0.38700000000000001"/>
    <s v="NaN"/>
    <s v="NaN"/>
    <s v="NaN"/>
    <s v="NaN"/>
    <s v="Scale-up"/>
    <n v="0.94899999999999995"/>
    <s v="NaN"/>
    <n v="0"/>
    <n v="0.97599999999999998"/>
    <d v="2025-03-17T21:56:11"/>
    <x v="2"/>
  </r>
  <r>
    <x v="560"/>
    <x v="0"/>
    <n v="733"/>
    <x v="1240"/>
    <x v="654"/>
    <x v="223"/>
    <x v="219"/>
    <n v="33"/>
    <n v="48"/>
    <n v="0"/>
    <n v="81"/>
    <n v="54"/>
    <n v="27"/>
    <n v="4.1000000000000002E-2"/>
    <n v="0.22800000000000001"/>
    <n v="0"/>
    <n v="0.108"/>
    <n v="0.40100000000000002"/>
    <n v="0.152"/>
    <n v="1"/>
    <n v="250"/>
    <s v="Scale-up"/>
    <n v="0.95899999999999996"/>
    <n v="0.67900000000000005"/>
    <n v="0"/>
    <n v="0.82799999999999996"/>
    <d v="2025-03-16T23:54:46"/>
    <x v="0"/>
  </r>
  <r>
    <x v="560"/>
    <x v="1"/>
    <n v="81"/>
    <x v="1241"/>
    <x v="654"/>
    <x v="1"/>
    <x v="1"/>
    <n v="3"/>
    <n v="1"/>
    <n v="1"/>
    <s v="N/A"/>
    <n v="7"/>
    <n v="-5"/>
    <n v="4.3999999999999997E-2"/>
    <s v="NaN"/>
    <n v="0"/>
    <n v="5.3999999999999999E-2"/>
    <s v="NaN"/>
    <s v="NaN"/>
    <s v="NaN"/>
    <s v="NaN"/>
    <s v="Scale-up"/>
    <n v="0.95"/>
    <s v="NaN"/>
    <n v="0"/>
    <n v="0.63700000000000001"/>
    <d v="2025-03-16T23:54:46"/>
    <x v="0"/>
  </r>
  <r>
    <x v="561"/>
    <x v="0"/>
    <n v="555"/>
    <x v="1242"/>
    <x v="655"/>
    <x v="525"/>
    <x v="520"/>
    <n v="240"/>
    <n v="416"/>
    <n v="0"/>
    <n v="656"/>
    <n v="626"/>
    <n v="30"/>
    <n v="0.66300000000000003"/>
    <n v="1.02"/>
    <n v="0"/>
    <n v="1.524"/>
    <n v="0.90600000000000003"/>
    <n v="0.39400000000000002"/>
    <n v="1"/>
    <n v="19.684999999999999"/>
    <s v="Start-up"/>
    <n v="0.94199999999999995"/>
    <n v="0.93400000000000005"/>
    <n v="0"/>
    <n v="0.92600000000000005"/>
    <d v="2025-03-16T23:54:51"/>
    <x v="0"/>
  </r>
  <r>
    <x v="561"/>
    <x v="1"/>
    <n v="99"/>
    <x v="1243"/>
    <x v="655"/>
    <x v="1"/>
    <x v="1"/>
    <n v="1"/>
    <n v="15"/>
    <n v="1"/>
    <s v="N/A"/>
    <n v="24"/>
    <n v="-10"/>
    <s v="NaN"/>
    <n v="0.56399999999999995"/>
    <n v="0"/>
    <n v="0.216"/>
    <s v="NaN"/>
    <s v="NaN"/>
    <s v="NaN"/>
    <s v="NaN"/>
    <s v="Start-up"/>
    <s v="NaN"/>
    <n v="0.93899999999999995"/>
    <n v="0"/>
    <n v="0.38400000000000001"/>
    <d v="2025-03-16T23:54:51"/>
    <x v="0"/>
  </r>
  <r>
    <x v="562"/>
    <x v="0"/>
    <n v="461"/>
    <x v="1244"/>
    <x v="656"/>
    <x v="358"/>
    <x v="354"/>
    <n v="207"/>
    <n v="20"/>
    <n v="0"/>
    <n v="227"/>
    <n v="142"/>
    <n v="85"/>
    <n v="0.56599999999999995"/>
    <n v="0.11"/>
    <n v="0"/>
    <n v="1.0109999999999999"/>
    <n v="1.496"/>
    <n v="0.83699999999999997"/>
    <n v="1"/>
    <n v="84.075000000000003"/>
    <s v="Catch-up"/>
    <n v="0.58499999999999996"/>
    <n v="0.752"/>
    <n v="0"/>
    <n v="0.94499999999999995"/>
    <d v="2025-03-16T23:54:56"/>
    <x v="0"/>
  </r>
  <r>
    <x v="562"/>
    <x v="1"/>
    <n v="99"/>
    <x v="1245"/>
    <x v="656"/>
    <x v="1"/>
    <x v="1"/>
    <n v="15"/>
    <n v="6"/>
    <n v="1"/>
    <s v="N/A"/>
    <n v="39"/>
    <n v="-17"/>
    <n v="0.38800000000000001"/>
    <n v="0.14399999999999999"/>
    <n v="0"/>
    <n v="0.46100000000000002"/>
    <n v="0.86699999999999999"/>
    <n v="0.72899999999999998"/>
    <n v="1"/>
    <n v="184.38200000000001"/>
    <s v="Scale-up"/>
    <n v="0.76800000000000002"/>
    <n v="0.95499999999999996"/>
    <n v="0"/>
    <n v="0.58899999999999997"/>
    <d v="2025-03-16T23:54:57"/>
    <x v="0"/>
  </r>
  <r>
    <x v="563"/>
    <x v="0"/>
    <n v="3527"/>
    <x v="1246"/>
    <x v="657"/>
    <x v="65"/>
    <x v="65"/>
    <n v="260"/>
    <n v="222"/>
    <n v="35"/>
    <n v="447"/>
    <n v="422"/>
    <n v="25"/>
    <n v="0.111"/>
    <n v="8.7999999999999995E-2"/>
    <n v="6.0000000000000001E-3"/>
    <n v="0.159"/>
    <n v="0.82399999999999995"/>
    <n v="0.55800000000000005"/>
    <n v="0.97"/>
    <n v="157.233"/>
    <s v="Scale-up"/>
    <n v="0.93799999999999994"/>
    <n v="0.90600000000000003"/>
    <n v="0.81499999999999995"/>
    <n v="0.90600000000000003"/>
    <d v="2025-02-25T14:46:09"/>
    <x v="1"/>
  </r>
  <r>
    <x v="563"/>
    <x v="0"/>
    <n v="2948"/>
    <x v="1247"/>
    <x v="658"/>
    <x v="431"/>
    <x v="521"/>
    <n v="258"/>
    <n v="220"/>
    <n v="0"/>
    <n v="478"/>
    <n v="431"/>
    <n v="47"/>
    <n v="0.11899999999999999"/>
    <n v="9.4E-2"/>
    <n v="0"/>
    <n v="0.184"/>
    <n v="0.86399999999999999"/>
    <n v="0.55900000000000005"/>
    <n v="1"/>
    <n v="255.435"/>
    <s v="Scale-up"/>
    <n v="0.97"/>
    <n v="0.93600000000000005"/>
    <n v="0"/>
    <n v="0.95499999999999996"/>
    <d v="2025-03-17T21:56:06"/>
    <x v="2"/>
  </r>
  <r>
    <x v="563"/>
    <x v="1"/>
    <n v="50"/>
    <x v="1248"/>
    <x v="658"/>
    <x v="1"/>
    <x v="1"/>
    <n v="1"/>
    <n v="1"/>
    <n v="1"/>
    <s v="N/A"/>
    <n v="2"/>
    <n v="0"/>
    <s v="NaN"/>
    <s v="NaN"/>
    <n v="0"/>
    <s v="NaN"/>
    <s v="NaN"/>
    <s v="NaN"/>
    <s v="NaN"/>
    <s v="NaN"/>
    <s v="Scale-up"/>
    <s v="NaN"/>
    <s v="NaN"/>
    <n v="0"/>
    <s v="NaN"/>
    <d v="2025-03-17T21:56:06"/>
    <x v="2"/>
  </r>
  <r>
    <x v="564"/>
    <x v="0"/>
    <n v="2001"/>
    <x v="1249"/>
    <x v="659"/>
    <x v="526"/>
    <x v="522"/>
    <n v="52"/>
    <n v="33"/>
    <n v="2"/>
    <n v="83"/>
    <n v="61"/>
    <n v="22"/>
    <n v="2.9000000000000001E-2"/>
    <n v="2.1999999999999999E-2"/>
    <n v="1E-3"/>
    <n v="3.9E-2"/>
    <n v="0.78"/>
    <n v="0.56899999999999995"/>
    <n v="0.98"/>
    <n v="564.10299999999995"/>
    <s v="Scale-up"/>
    <n v="0.86"/>
    <n v="0.88500000000000001"/>
    <n v="1"/>
    <n v="0.91200000000000003"/>
    <d v="2025-03-17T21:56:00"/>
    <x v="2"/>
  </r>
  <r>
    <x v="564"/>
    <x v="1"/>
    <n v="0"/>
    <x v="1250"/>
    <x v="659"/>
    <x v="1"/>
    <x v="1"/>
    <n v="1"/>
    <n v="1"/>
    <n v="1"/>
    <s v="N/A"/>
    <n v="1"/>
    <n v="0"/>
    <s v="NaN"/>
    <s v="NaN"/>
    <s v="NaN"/>
    <s v="NaN"/>
    <s v="NaN"/>
    <s v="NaN"/>
    <s v="NaN"/>
    <s v="NaN"/>
    <s v="Scale-up"/>
    <s v="NaN"/>
    <s v="NaN"/>
    <s v="NaN"/>
    <s v="NaN"/>
    <d v="2025-03-17T21:56:00"/>
    <x v="2"/>
  </r>
  <r>
    <x v="565"/>
    <x v="0"/>
    <n v="638"/>
    <x v="1251"/>
    <x v="660"/>
    <x v="233"/>
    <x v="228"/>
    <n v="456"/>
    <n v="342"/>
    <n v="0"/>
    <n v="798"/>
    <n v="798"/>
    <n v="0"/>
    <n v="1.486"/>
    <n v="1.3140000000000001"/>
    <n v="0"/>
    <n v="1.4330000000000001"/>
    <n v="0.51200000000000001"/>
    <n v="0.53100000000000003"/>
    <n v="1"/>
    <n v="0"/>
    <s v="Start-up"/>
    <n v="0.90700000000000003"/>
    <n v="0.98"/>
    <n v="0"/>
    <n v="0.75600000000000001"/>
    <d v="2025-03-16T23:55:02"/>
    <x v="0"/>
  </r>
  <r>
    <x v="565"/>
    <x v="1"/>
    <n v="50"/>
    <x v="1252"/>
    <x v="660"/>
    <x v="1"/>
    <x v="1"/>
    <n v="1"/>
    <n v="1"/>
    <n v="1"/>
    <s v="N/A"/>
    <n v="54"/>
    <n v="-53"/>
    <s v="NaN"/>
    <s v="NaN"/>
    <n v="0"/>
    <n v="0.64500000000000002"/>
    <s v="NaN"/>
    <s v="NaN"/>
    <s v="NaN"/>
    <s v="NaN"/>
    <s v="Start-up"/>
    <s v="NaN"/>
    <s v="NaN"/>
    <n v="0"/>
    <n v="7.9000000000000001E-2"/>
    <d v="2025-03-16T23:55:02"/>
    <x v="0"/>
  </r>
  <r>
    <x v="566"/>
    <x v="0"/>
    <n v="1084"/>
    <x v="1253"/>
    <x v="661"/>
    <x v="128"/>
    <x v="126"/>
    <n v="133"/>
    <n v="97"/>
    <n v="0"/>
    <n v="230"/>
    <n v="193"/>
    <n v="37"/>
    <n v="0.13100000000000001"/>
    <n v="0.11799999999999999"/>
    <n v="0"/>
    <n v="0.22700000000000001"/>
    <n v="0.91200000000000003"/>
    <n v="0.52600000000000002"/>
    <n v="1"/>
    <n v="162.99600000000001"/>
    <s v="Scale-up"/>
    <n v="0.95499999999999996"/>
    <n v="0.80600000000000005"/>
    <n v="0"/>
    <n v="0.90500000000000003"/>
    <d v="2025-03-16T23:55:08"/>
    <x v="0"/>
  </r>
  <r>
    <x v="566"/>
    <x v="1"/>
    <n v="56"/>
    <x v="1254"/>
    <x v="661"/>
    <x v="1"/>
    <x v="1"/>
    <n v="5"/>
    <n v="1"/>
    <n v="1"/>
    <s v="N/A"/>
    <n v="3"/>
    <n v="1"/>
    <n v="4.3999999999999997E-2"/>
    <s v="NaN"/>
    <n v="0"/>
    <n v="0.125"/>
    <s v="NaN"/>
    <s v="NaN"/>
    <s v="NaN"/>
    <s v="NaN"/>
    <s v="Scale-up"/>
    <n v="0.5"/>
    <s v="NaN"/>
    <n v="0"/>
    <n v="0.75"/>
    <d v="2025-03-16T23:55:08"/>
    <x v="0"/>
  </r>
  <r>
    <x v="567"/>
    <x v="0"/>
    <n v="1244"/>
    <x v="1255"/>
    <x v="662"/>
    <x v="527"/>
    <x v="523"/>
    <n v="184"/>
    <n v="187"/>
    <n v="30"/>
    <n v="341"/>
    <n v="273"/>
    <n v="68"/>
    <n v="0.23899999999999999"/>
    <n v="0.24199999999999999"/>
    <n v="3.5999999999999997E-2"/>
    <n v="0.36299999999999999"/>
    <n v="0.81599999999999995"/>
    <n v="0.497"/>
    <n v="0.92500000000000004"/>
    <n v="187.328"/>
    <s v="Scale-up"/>
    <n v="0.872"/>
    <n v="0.84599999999999997"/>
    <n v="0.85399999999999998"/>
    <n v="0.84"/>
    <d v="2025-03-18T00:34:34"/>
    <x v="3"/>
  </r>
  <r>
    <x v="567"/>
    <x v="1"/>
    <n v="93"/>
    <x v="1256"/>
    <x v="662"/>
    <x v="1"/>
    <x v="1"/>
    <n v="2"/>
    <n v="1"/>
    <n v="1"/>
    <s v="N/A"/>
    <n v="2"/>
    <n v="-1"/>
    <s v="NaN"/>
    <s v="NaN"/>
    <s v="NaN"/>
    <n v="1.0999999999999999E-2"/>
    <s v="NaN"/>
    <s v="NaN"/>
    <s v="NaN"/>
    <s v="NaN"/>
    <s v="Scale-up"/>
    <s v="NaN"/>
    <s v="NaN"/>
    <s v="NaN"/>
    <n v="1"/>
    <d v="2025-03-18T00:34:34"/>
    <x v="3"/>
  </r>
  <r>
    <x v="568"/>
    <x v="0"/>
    <n v="6311"/>
    <x v="1257"/>
    <x v="663"/>
    <x v="528"/>
    <x v="524"/>
    <n v="20"/>
    <n v="113"/>
    <n v="51"/>
    <n v="82"/>
    <n v="82"/>
    <n v="0"/>
    <n v="4.0000000000000001E-3"/>
    <n v="3.3000000000000002E-2"/>
    <n v="1.4999999999999999E-2"/>
    <n v="2.5000000000000001E-2"/>
    <n v="1.1359999999999999"/>
    <n v="0.108"/>
    <n v="0.59499999999999997"/>
    <n v="0"/>
    <s v="Plan-up"/>
    <n v="0.80300000000000005"/>
    <n v="0.95899999999999996"/>
    <n v="0.98099999999999998"/>
    <n v="0.88400000000000001"/>
    <d v="2025-03-18T00:34:26"/>
    <x v="3"/>
  </r>
  <r>
    <x v="568"/>
    <x v="1"/>
    <n v="19"/>
    <x v="1258"/>
    <x v="663"/>
    <x v="1"/>
    <x v="1"/>
    <n v="1"/>
    <n v="2"/>
    <n v="1"/>
    <s v="N/A"/>
    <n v="2"/>
    <n v="-1"/>
    <s v="NaN"/>
    <n v="5.2999999999999999E-2"/>
    <s v="NaN"/>
    <n v="5.6000000000000001E-2"/>
    <s v="NaN"/>
    <s v="NaN"/>
    <s v="NaN"/>
    <s v="NaN"/>
    <s v="Plan-up"/>
    <s v="NaN"/>
    <n v="1"/>
    <s v="NaN"/>
    <n v="1"/>
    <d v="2025-03-18T00:34:26"/>
    <x v="3"/>
  </r>
  <r>
    <x v="569"/>
    <x v="0"/>
    <n v="7373"/>
    <x v="1259"/>
    <x v="664"/>
    <x v="529"/>
    <x v="525"/>
    <n v="644"/>
    <n v="1467"/>
    <n v="735"/>
    <n v="1376"/>
    <n v="1323"/>
    <n v="53"/>
    <n v="9.4E-2"/>
    <n v="0.20399999999999999"/>
    <n v="0.122"/>
    <n v="0.22700000000000001"/>
    <n v="1.29"/>
    <n v="0.315"/>
    <n v="0.59099999999999997"/>
    <n v="233.48"/>
    <s v="Catch-up"/>
    <n v="0.99199999999999999"/>
    <n v="0.99399999999999999"/>
    <n v="0.96799999999999997"/>
    <n v="0.93700000000000006"/>
    <d v="2025-03-18T00:34:16"/>
    <x v="3"/>
  </r>
  <r>
    <x v="569"/>
    <x v="1"/>
    <n v="98"/>
    <x v="1260"/>
    <x v="664"/>
    <x v="1"/>
    <x v="1"/>
    <n v="5"/>
    <n v="8"/>
    <n v="3"/>
    <s v="N/A"/>
    <n v="8"/>
    <n v="1"/>
    <n v="5.8999999999999997E-2"/>
    <n v="7.0999999999999994E-2"/>
    <n v="3.2000000000000001E-2"/>
    <n v="0.106"/>
    <n v="1.0820000000000001"/>
    <n v="0.45400000000000001"/>
    <n v="0.754"/>
    <n v="500"/>
    <s v="Catch-up"/>
    <n v="0.77200000000000002"/>
    <n v="0.94499999999999995"/>
    <n v="0.86"/>
    <n v="0.78600000000000003"/>
    <d v="2025-03-18T00:34:18"/>
    <x v="3"/>
  </r>
  <r>
    <x v="570"/>
    <x v="0"/>
    <n v="7106"/>
    <x v="1261"/>
    <x v="665"/>
    <x v="73"/>
    <x v="526"/>
    <n v="316"/>
    <n v="366"/>
    <n v="135"/>
    <n v="547"/>
    <n v="538"/>
    <n v="9"/>
    <n v="4.8000000000000001E-2"/>
    <n v="5.8999999999999997E-2"/>
    <n v="2.1000000000000001E-2"/>
    <n v="8.6999999999999994E-2"/>
    <n v="1.012"/>
    <n v="0.44900000000000001"/>
    <n v="0.80400000000000005"/>
    <n v="103.44799999999999"/>
    <s v="Catch-up"/>
    <n v="0.98299999999999998"/>
    <n v="0.99199999999999999"/>
    <n v="0.99099999999999999"/>
    <n v="0.98899999999999999"/>
    <d v="2025-03-18T00:34:07"/>
    <x v="3"/>
  </r>
  <r>
    <x v="570"/>
    <x v="1"/>
    <n v="93"/>
    <x v="1262"/>
    <x v="665"/>
    <x v="1"/>
    <x v="1"/>
    <n v="11"/>
    <n v="10"/>
    <n v="7"/>
    <s v="N/A"/>
    <n v="13"/>
    <n v="0"/>
    <n v="0.26200000000000001"/>
    <n v="9.6000000000000002E-2"/>
    <n v="8.6999999999999994E-2"/>
    <n v="0.152"/>
    <n v="0.56100000000000005"/>
    <n v="0.73199999999999998"/>
    <n v="0.75700000000000001"/>
    <n v="59.210999999999999"/>
    <s v="Scale-up"/>
    <n v="0.95699999999999996"/>
    <n v="0.96199999999999997"/>
    <n v="0.94299999999999995"/>
    <n v="0.90500000000000003"/>
    <d v="2025-03-18T00:34:08"/>
    <x v="3"/>
  </r>
  <r>
    <x v="571"/>
    <x v="0"/>
    <n v="3595"/>
    <x v="1263"/>
    <x v="666"/>
    <x v="530"/>
    <x v="527"/>
    <n v="36"/>
    <n v="59"/>
    <n v="1"/>
    <n v="94"/>
    <n v="23"/>
    <n v="71"/>
    <n v="0.36"/>
    <n v="8.9999999999999993E-3"/>
    <n v="0"/>
    <n v="0.48099999999999998"/>
    <n v="1.304"/>
    <n v="0.97599999999999998"/>
    <n v="1"/>
    <n v="147.60900000000001"/>
    <s v="Catch-up"/>
    <n v="0.158"/>
    <n v="5.7000000000000002E-2"/>
    <n v="0"/>
    <n v="0.84299999999999997"/>
    <d v="2025-03-18T00:33:59"/>
    <x v="3"/>
  </r>
  <r>
    <x v="571"/>
    <x v="1"/>
    <n v="0"/>
    <x v="1264"/>
    <x v="666"/>
    <x v="1"/>
    <x v="1"/>
    <n v="1"/>
    <n v="1"/>
    <n v="1"/>
    <s v="N/A"/>
    <n v="1"/>
    <n v="0"/>
    <s v="NaN"/>
    <s v="NaN"/>
    <s v="NaN"/>
    <s v="NaN"/>
    <s v="NaN"/>
    <s v="NaN"/>
    <s v="NaN"/>
    <s v="NaN"/>
    <s v="Catch-up"/>
    <s v="NaN"/>
    <s v="NaN"/>
    <s v="NaN"/>
    <s v="NaN"/>
    <d v="2025-03-18T00:33:59"/>
    <x v="3"/>
  </r>
  <r>
    <x v="572"/>
    <x v="0"/>
    <n v="708"/>
    <x v="1265"/>
    <x v="667"/>
    <x v="531"/>
    <x v="528"/>
    <n v="237"/>
    <n v="451"/>
    <n v="0"/>
    <n v="688"/>
    <n v="653"/>
    <n v="35"/>
    <n v="0.88400000000000001"/>
    <n v="2.0259999999999998"/>
    <n v="0"/>
    <n v="1.2130000000000001"/>
    <n v="0.41699999999999998"/>
    <n v="0.30399999999999999"/>
    <n v="1"/>
    <n v="28.853999999999999"/>
    <s v="Start-up"/>
    <n v="0.64900000000000002"/>
    <n v="0.85399999999999998"/>
    <n v="0"/>
    <n v="0.59499999999999997"/>
    <d v="2025-03-16T23:55:13"/>
    <x v="0"/>
  </r>
  <r>
    <x v="572"/>
    <x v="1"/>
    <n v="53"/>
    <x v="1266"/>
    <x v="667"/>
    <x v="1"/>
    <x v="1"/>
    <n v="1"/>
    <n v="1"/>
    <n v="1"/>
    <s v="N/A"/>
    <n v="20"/>
    <n v="-19"/>
    <s v="NaN"/>
    <s v="NaN"/>
    <n v="0"/>
    <n v="0.253"/>
    <s v="NaN"/>
    <s v="NaN"/>
    <s v="NaN"/>
    <s v="NaN"/>
    <s v="Start-up"/>
    <s v="NaN"/>
    <s v="NaN"/>
    <n v="0"/>
    <n v="0.85899999999999999"/>
    <d v="2025-03-16T23:55:13"/>
    <x v="0"/>
  </r>
  <r>
    <x v="573"/>
    <x v="0"/>
    <n v="1037"/>
    <x v="1267"/>
    <x v="668"/>
    <x v="532"/>
    <x v="529"/>
    <n v="1732"/>
    <n v="755"/>
    <n v="178"/>
    <n v="2309"/>
    <n v="1201"/>
    <n v="1108"/>
    <n v="1.6359999999999999"/>
    <n v="0.71599999999999997"/>
    <n v="0.17399999999999999"/>
    <n v="1.319"/>
    <n v="0.60599999999999998"/>
    <n v="0.69599999999999995"/>
    <n v="0.92600000000000005"/>
    <n v="840.03"/>
    <s v="Scale-up"/>
    <n v="0.95399999999999996"/>
    <n v="0.94899999999999995"/>
    <n v="0.93899999999999995"/>
    <n v="0.95599999999999996"/>
    <d v="2025-03-18T00:33:50"/>
    <x v="3"/>
  </r>
  <r>
    <x v="573"/>
    <x v="1"/>
    <n v="99"/>
    <x v="1268"/>
    <x v="668"/>
    <x v="1"/>
    <x v="1"/>
    <n v="401"/>
    <n v="167"/>
    <n v="56"/>
    <s v="N/A"/>
    <n v="141"/>
    <n v="370"/>
    <n v="4.3360000000000003"/>
    <n v="2.0920000000000001"/>
    <n v="0.56899999999999995"/>
    <n v="1.496"/>
    <n v="0.255"/>
    <n v="0.67500000000000004"/>
    <n v="0.91100000000000003"/>
    <n v="740.64200000000005"/>
    <s v="Scale-up"/>
    <n v="0.99399999999999999"/>
    <n v="0.92800000000000005"/>
    <n v="0.94699999999999995"/>
    <n v="0.80600000000000005"/>
    <d v="2025-03-18T00:33:52"/>
    <x v="3"/>
  </r>
  <r>
    <x v="574"/>
    <x v="0"/>
    <n v="3137"/>
    <x v="1269"/>
    <x v="669"/>
    <x v="97"/>
    <x v="96"/>
    <n v="67"/>
    <n v="49"/>
    <n v="10"/>
    <n v="106"/>
    <n v="70"/>
    <n v="36"/>
    <n v="2.5000000000000001E-2"/>
    <n v="1.4999999999999999E-2"/>
    <n v="3.0000000000000001E-3"/>
    <n v="0.03"/>
    <n v="0.81100000000000005"/>
    <n v="0.625"/>
    <n v="0.92500000000000004"/>
    <n v="1200"/>
    <s v="Scale-up"/>
    <n v="0.69899999999999995"/>
    <n v="0.752"/>
    <n v="0.91"/>
    <n v="0.60699999999999998"/>
    <d v="2025-03-18T00:33:42"/>
    <x v="3"/>
  </r>
  <r>
    <x v="574"/>
    <x v="1"/>
    <n v="0"/>
    <x v="1270"/>
    <x v="669"/>
    <x v="1"/>
    <x v="1"/>
    <n v="1"/>
    <n v="1"/>
    <n v="1"/>
    <s v="N/A"/>
    <n v="1"/>
    <n v="0"/>
    <s v="NaN"/>
    <s v="NaN"/>
    <s v="NaN"/>
    <s v="NaN"/>
    <s v="NaN"/>
    <s v="NaN"/>
    <s v="NaN"/>
    <s v="NaN"/>
    <s v="Scale-up"/>
    <s v="NaN"/>
    <s v="NaN"/>
    <s v="NaN"/>
    <s v="NaN"/>
    <d v="2025-03-18T00:33:42"/>
    <x v="3"/>
  </r>
  <r>
    <x v="575"/>
    <x v="0"/>
    <n v="466"/>
    <x v="1271"/>
    <x v="667"/>
    <x v="533"/>
    <x v="530"/>
    <n v="83"/>
    <n v="103"/>
    <n v="0"/>
    <n v="186"/>
    <n v="180"/>
    <n v="6"/>
    <n v="0.70099999999999996"/>
    <n v="1.4950000000000001"/>
    <n v="0"/>
    <n v="0.71799999999999997"/>
    <n v="0.32700000000000001"/>
    <n v="0.31900000000000001"/>
    <n v="1"/>
    <n v="8.3569999999999993"/>
    <s v="Start-up"/>
    <n v="0.95099999999999996"/>
    <n v="0.96499999999999997"/>
    <n v="0"/>
    <n v="0.38400000000000001"/>
    <d v="2025-03-16T23:55:18"/>
    <x v="0"/>
  </r>
  <r>
    <x v="575"/>
    <x v="1"/>
    <n v="53"/>
    <x v="1272"/>
    <x v="667"/>
    <x v="1"/>
    <x v="1"/>
    <n v="1"/>
    <n v="1"/>
    <n v="1"/>
    <s v="N/A"/>
    <n v="2"/>
    <n v="-1"/>
    <s v="NaN"/>
    <s v="NaN"/>
    <n v="0"/>
    <n v="1.9E-2"/>
    <s v="NaN"/>
    <s v="NaN"/>
    <s v="NaN"/>
    <s v="NaN"/>
    <s v="Start-up"/>
    <s v="NaN"/>
    <s v="NaN"/>
    <n v="0"/>
    <n v="1"/>
    <d v="2025-03-16T23:55:18"/>
    <x v="0"/>
  </r>
  <r>
    <x v="576"/>
    <x v="0"/>
    <n v="455"/>
    <x v="1273"/>
    <x v="38"/>
    <x v="401"/>
    <x v="397"/>
    <n v="46"/>
    <n v="25"/>
    <n v="0"/>
    <n v="71"/>
    <n v="56"/>
    <n v="15"/>
    <n v="0.39400000000000002"/>
    <n v="0.18"/>
    <n v="0"/>
    <n v="0.13"/>
    <n v="0.22600000000000001"/>
    <n v="0.68600000000000005"/>
    <n v="1"/>
    <n v="115.38500000000001"/>
    <s v="Scale-up"/>
    <n v="0.74399999999999999"/>
    <n v="0.64400000000000002"/>
    <n v="0"/>
    <n v="0.42399999999999999"/>
    <d v="2025-03-16T23:55:22"/>
    <x v="0"/>
  </r>
  <r>
    <x v="576"/>
    <x v="1"/>
    <n v="0"/>
    <x v="1274"/>
    <x v="38"/>
    <x v="1"/>
    <x v="1"/>
    <n v="1"/>
    <n v="1"/>
    <n v="1"/>
    <s v="N/A"/>
    <n v="2"/>
    <n v="-1"/>
    <s v="NaN"/>
    <s v="NaN"/>
    <n v="0"/>
    <n v="1"/>
    <s v="NaN"/>
    <s v="NaN"/>
    <s v="NaN"/>
    <s v="NaN"/>
    <s v="Scale-up"/>
    <s v="NaN"/>
    <s v="NaN"/>
    <n v="0"/>
    <n v="1"/>
    <d v="2025-03-16T23:55:22"/>
    <x v="0"/>
  </r>
  <r>
    <x v="577"/>
    <x v="0"/>
    <n v="722"/>
    <x v="1275"/>
    <x v="670"/>
    <x v="189"/>
    <x v="185"/>
    <n v="68"/>
    <n v="41"/>
    <n v="0"/>
    <n v="109"/>
    <n v="83"/>
    <n v="26"/>
    <n v="9.5000000000000001E-2"/>
    <n v="4.5999999999999999E-2"/>
    <n v="0"/>
    <n v="0.114"/>
    <n v="0.80900000000000005"/>
    <n v="0.67400000000000004"/>
    <n v="1"/>
    <n v="228.07"/>
    <s v="Scale-up"/>
    <n v="0.94099999999999995"/>
    <n v="0.84"/>
    <n v="0"/>
    <n v="0.88700000000000001"/>
    <d v="2025-03-16T23:55:27"/>
    <x v="0"/>
  </r>
  <r>
    <x v="577"/>
    <x v="1"/>
    <n v="94"/>
    <x v="1276"/>
    <x v="670"/>
    <x v="1"/>
    <x v="1"/>
    <n v="4"/>
    <n v="2"/>
    <n v="1"/>
    <s v="N/A"/>
    <n v="3"/>
    <n v="4"/>
    <n v="2.5000000000000001E-2"/>
    <s v="NaN"/>
    <n v="0"/>
    <n v="0.13600000000000001"/>
    <s v="NaN"/>
    <s v="NaN"/>
    <s v="NaN"/>
    <s v="NaN"/>
    <s v="Scale-up"/>
    <n v="0.877"/>
    <s v="NaN"/>
    <n v="0"/>
    <n v="0.75"/>
    <d v="2025-03-16T23:55:27"/>
    <x v="0"/>
  </r>
  <r>
    <x v="578"/>
    <x v="0"/>
    <n v="533"/>
    <x v="1277"/>
    <x v="671"/>
    <x v="534"/>
    <x v="531"/>
    <n v="48"/>
    <n v="238"/>
    <n v="0"/>
    <n v="286"/>
    <n v="258"/>
    <n v="28"/>
    <n v="0.13700000000000001"/>
    <n v="0.45500000000000002"/>
    <n v="0"/>
    <n v="0.54400000000000004"/>
    <n v="0.91900000000000004"/>
    <n v="0.23100000000000001"/>
    <n v="1"/>
    <n v="51.470999999999997"/>
    <s v="Scale-up"/>
    <n v="0.90400000000000003"/>
    <n v="0.94799999999999995"/>
    <n v="0"/>
    <n v="0.97599999999999998"/>
    <d v="2025-03-16T23:55:32"/>
    <x v="0"/>
  </r>
  <r>
    <x v="578"/>
    <x v="1"/>
    <n v="99"/>
    <x v="1278"/>
    <x v="671"/>
    <x v="1"/>
    <x v="1"/>
    <n v="1"/>
    <n v="2"/>
    <n v="1"/>
    <s v="N/A"/>
    <n v="3"/>
    <n v="1"/>
    <s v="NaN"/>
    <n v="1.0999999999999999E-2"/>
    <n v="0"/>
    <n v="1.7999999999999999E-2"/>
    <s v="NaN"/>
    <s v="NaN"/>
    <s v="NaN"/>
    <s v="NaN"/>
    <s v="Scale-up"/>
    <s v="NaN"/>
    <n v="1"/>
    <n v="0"/>
    <n v="0.88"/>
    <d v="2025-03-16T23:55:32"/>
    <x v="0"/>
  </r>
  <r>
    <x v="579"/>
    <x v="0"/>
    <n v="532"/>
    <x v="1279"/>
    <x v="672"/>
    <x v="143"/>
    <x v="141"/>
    <n v="58"/>
    <n v="138"/>
    <n v="0"/>
    <n v="196"/>
    <n v="178"/>
    <n v="18"/>
    <n v="9.5000000000000001E-2"/>
    <n v="0.33100000000000002"/>
    <n v="0"/>
    <n v="0.63100000000000001"/>
    <n v="1.4810000000000001"/>
    <n v="0.223"/>
    <n v="1"/>
    <n v="28.526"/>
    <s v="Plan-up"/>
    <n v="0.37"/>
    <n v="0.49099999999999999"/>
    <n v="0"/>
    <n v="0.71599999999999997"/>
    <d v="2025-03-16T23:55:37"/>
    <x v="0"/>
  </r>
  <r>
    <x v="579"/>
    <x v="1"/>
    <n v="76"/>
    <x v="1280"/>
    <x v="672"/>
    <x v="1"/>
    <x v="1"/>
    <n v="1"/>
    <n v="5"/>
    <n v="1"/>
    <s v="N/A"/>
    <n v="1"/>
    <n v="5"/>
    <s v="NaN"/>
    <n v="4.2000000000000003E-2"/>
    <n v="0"/>
    <s v="NaN"/>
    <s v="NaN"/>
    <s v="NaN"/>
    <s v="NaN"/>
    <s v="NaN"/>
    <s v="Plan-up"/>
    <s v="NaN"/>
    <n v="0.85599999999999998"/>
    <n v="0"/>
    <s v="NaN"/>
    <d v="2025-03-16T23:55:37"/>
    <x v="0"/>
  </r>
  <r>
    <x v="580"/>
    <x v="0"/>
    <n v="910"/>
    <x v="1281"/>
    <x v="673"/>
    <x v="535"/>
    <x v="532"/>
    <n v="813"/>
    <n v="784"/>
    <n v="0"/>
    <n v="1597"/>
    <n v="1576"/>
    <n v="21"/>
    <n v="0.95"/>
    <n v="0.85099999999999998"/>
    <n v="0"/>
    <n v="1.76"/>
    <n v="0.97699999999999998"/>
    <n v="0.52700000000000002"/>
    <n v="1"/>
    <n v="11.932"/>
    <s v="Start-up"/>
    <n v="0.97099999999999997"/>
    <n v="0.85899999999999999"/>
    <n v="0"/>
    <n v="0.96399999999999997"/>
    <d v="2025-03-16T23:55:43"/>
    <x v="0"/>
  </r>
  <r>
    <x v="580"/>
    <x v="1"/>
    <n v="98"/>
    <x v="1282"/>
    <x v="673"/>
    <x v="1"/>
    <x v="1"/>
    <n v="42"/>
    <n v="82"/>
    <n v="1"/>
    <s v="N/A"/>
    <n v="139"/>
    <n v="-16"/>
    <n v="0.51"/>
    <n v="2.14"/>
    <n v="0"/>
    <n v="1.752"/>
    <n v="0.66100000000000003"/>
    <n v="0.192"/>
    <n v="1"/>
    <n v="11.986000000000001"/>
    <s v="Start-up"/>
    <n v="0.80200000000000005"/>
    <n v="0.96299999999999997"/>
    <n v="0"/>
    <n v="0.79500000000000004"/>
    <d v="2025-03-16T23:55:44"/>
    <x v="0"/>
  </r>
  <r>
    <x v="581"/>
    <x v="0"/>
    <n v="5677"/>
    <x v="1283"/>
    <x v="674"/>
    <x v="536"/>
    <x v="533"/>
    <n v="65"/>
    <n v="772"/>
    <n v="34"/>
    <n v="803"/>
    <n v="377"/>
    <n v="426"/>
    <n v="3.6999999999999998E-2"/>
    <n v="0.44400000000000001"/>
    <n v="5.2999999999999999E-2"/>
    <n v="0.59299999999999997"/>
    <n v="1.3859999999999999"/>
    <n v="7.6999999999999999E-2"/>
    <n v="0.89"/>
    <n v="718.38099999999997"/>
    <s v="Catch-up"/>
    <n v="0.86099999999999999"/>
    <n v="0.80800000000000005"/>
    <n v="0.91600000000000004"/>
    <n v="0.95699999999999996"/>
    <d v="2025-03-17T21:12:59"/>
    <x v="5"/>
  </r>
  <r>
    <x v="581"/>
    <x v="1"/>
    <n v="98"/>
    <x v="1284"/>
    <x v="674"/>
    <x v="1"/>
    <x v="1"/>
    <n v="9"/>
    <n v="38"/>
    <n v="1"/>
    <s v="N/A"/>
    <n v="9"/>
    <n v="36"/>
    <n v="0.12"/>
    <n v="0.35799999999999998"/>
    <s v="NaN"/>
    <n v="7.8E-2"/>
    <s v="NaN"/>
    <s v="NaN"/>
    <s v="NaN"/>
    <s v="NaN"/>
    <s v="Catch-up"/>
    <n v="0.96499999999999997"/>
    <n v="0.98699999999999999"/>
    <s v="NaN"/>
    <n v="0.95599999999999996"/>
    <d v="2025-03-17T21:12:59"/>
    <x v="5"/>
  </r>
  <r>
    <x v="582"/>
    <x v="1"/>
    <n v="0"/>
    <x v="1285"/>
    <x v="675"/>
    <x v="1"/>
    <x v="1"/>
    <n v="1"/>
    <n v="1"/>
    <n v="17"/>
    <s v="N/A"/>
    <n v="2"/>
    <n v="-18"/>
    <s v="NaN"/>
    <s v="NaN"/>
    <s v="NaN"/>
    <s v="NaN"/>
    <s v="NaN"/>
    <s v="NaN"/>
    <s v="NaN"/>
    <s v="NaN"/>
    <s v="Indeterminate"/>
    <s v="NaN"/>
    <s v="NaN"/>
    <s v="NaN"/>
    <s v="NaN"/>
    <d v="2025-03-17T19:16:37"/>
    <x v="12"/>
  </r>
  <r>
    <x v="582"/>
    <x v="0"/>
    <n v="421"/>
    <x v="1286"/>
    <x v="676"/>
    <x v="361"/>
    <x v="357"/>
    <n v="311"/>
    <n v="27"/>
    <n v="0"/>
    <n v="338"/>
    <n v="231"/>
    <n v="107"/>
    <n v="0.72199999999999998"/>
    <n v="3.9E-2"/>
    <n v="0"/>
    <n v="0.46200000000000002"/>
    <n v="0.60699999999999998"/>
    <n v="0.94899999999999995"/>
    <n v="1"/>
    <n v="231.602"/>
    <s v="Scale-up"/>
    <n v="0.44400000000000001"/>
    <n v="0.77600000000000002"/>
    <n v="0"/>
    <n v="0.54100000000000004"/>
    <d v="2025-03-16T23:55:49"/>
    <x v="0"/>
  </r>
  <r>
    <x v="582"/>
    <x v="1"/>
    <n v="9"/>
    <x v="1287"/>
    <x v="676"/>
    <x v="1"/>
    <x v="1"/>
    <n v="15"/>
    <n v="14"/>
    <n v="1"/>
    <s v="N/A"/>
    <n v="16"/>
    <n v="12"/>
    <n v="1.25"/>
    <n v="7"/>
    <n v="0"/>
    <n v="1.401"/>
    <n v="0.17"/>
    <n v="0.152"/>
    <n v="1"/>
    <n v="76.373999999999995"/>
    <s v="Scale-up"/>
    <n v="0.187"/>
    <n v="0.2"/>
    <n v="0"/>
    <n v="0.872"/>
    <d v="2025-03-16T23:55:50"/>
    <x v="0"/>
  </r>
  <r>
    <x v="582"/>
    <x v="0"/>
    <n v="777"/>
    <x v="1288"/>
    <x v="675"/>
    <x v="411"/>
    <x v="408"/>
    <n v="45"/>
    <n v="1"/>
    <n v="21"/>
    <n v="25"/>
    <n v="2"/>
    <n v="23"/>
    <n v="0.105"/>
    <n v="0"/>
    <n v="6.0999999999999999E-2"/>
    <n v="0"/>
    <n v="0"/>
    <n v="1"/>
    <n v="0.41899999999999998"/>
    <s v="NaN"/>
    <s v="Indeterminate"/>
    <n v="0.69599999999999995"/>
    <n v="0"/>
    <n v="0.46400000000000002"/>
    <n v="0"/>
    <d v="2025-03-17T19:16:37"/>
    <x v="12"/>
  </r>
  <r>
    <x v="583"/>
    <x v="0"/>
    <n v="1685"/>
    <x v="1289"/>
    <x v="677"/>
    <x v="537"/>
    <x v="534"/>
    <n v="277"/>
    <n v="100"/>
    <n v="0"/>
    <n v="377"/>
    <n v="296"/>
    <n v="81"/>
    <n v="0.23499999999999999"/>
    <n v="7.3999999999999996E-2"/>
    <n v="0"/>
    <n v="0.20300000000000001"/>
    <n v="0.65700000000000003"/>
    <n v="0.76100000000000001"/>
    <n v="1"/>
    <n v="399.01499999999999"/>
    <s v="Scale-up"/>
    <n v="0.51700000000000002"/>
    <n v="0.48"/>
    <n v="0"/>
    <n v="0.752"/>
    <d v="2025-03-16T23:55:55"/>
    <x v="0"/>
  </r>
  <r>
    <x v="583"/>
    <x v="1"/>
    <n v="0"/>
    <x v="1290"/>
    <x v="677"/>
    <x v="1"/>
    <x v="1"/>
    <n v="1"/>
    <n v="1"/>
    <n v="1"/>
    <s v="N/A"/>
    <n v="1"/>
    <n v="0"/>
    <s v="NaN"/>
    <s v="NaN"/>
    <n v="0"/>
    <s v="NaN"/>
    <s v="NaN"/>
    <s v="NaN"/>
    <s v="NaN"/>
    <s v="NaN"/>
    <s v="Scale-up"/>
    <s v="NaN"/>
    <s v="NaN"/>
    <n v="0"/>
    <s v="NaN"/>
    <d v="2025-03-16T23:55:55"/>
    <x v="0"/>
  </r>
  <r>
    <x v="584"/>
    <x v="0"/>
    <n v="2019"/>
    <x v="1291"/>
    <x v="678"/>
    <x v="538"/>
    <x v="535"/>
    <n v="325"/>
    <n v="452"/>
    <n v="248"/>
    <n v="529"/>
    <n v="321"/>
    <n v="208"/>
    <n v="0.14199999999999999"/>
    <n v="0.19500000000000001"/>
    <n v="0.109"/>
    <n v="0.13400000000000001"/>
    <n v="0.58799999999999997"/>
    <n v="0.42099999999999999"/>
    <n v="0.67700000000000005"/>
    <n v="1552.239"/>
    <s v="Scale-up"/>
    <n v="0.96599999999999997"/>
    <n v="0.98799999999999999"/>
    <n v="0.91600000000000004"/>
    <n v="0.96699999999999997"/>
    <d v="2025-03-18T00:33:33"/>
    <x v="3"/>
  </r>
  <r>
    <x v="584"/>
    <x v="1"/>
    <n v="99"/>
    <x v="1292"/>
    <x v="678"/>
    <x v="1"/>
    <x v="1"/>
    <n v="13"/>
    <n v="30"/>
    <n v="9"/>
    <s v="N/A"/>
    <n v="16"/>
    <n v="19"/>
    <n v="0.16500000000000001"/>
    <n v="0.318"/>
    <n v="7.5999999999999998E-2"/>
    <n v="0.19600000000000001"/>
    <n v="0.48199999999999998"/>
    <n v="0.34200000000000003"/>
    <n v="0.84299999999999997"/>
    <n v="1061.2239999999999"/>
    <s v="Scale-up"/>
    <n v="0.95399999999999996"/>
    <n v="0.98599999999999999"/>
    <n v="0.91500000000000004"/>
    <n v="0.93700000000000006"/>
    <d v="2025-03-18T00:33:34"/>
    <x v="3"/>
  </r>
  <r>
    <x v="585"/>
    <x v="0"/>
    <n v="1920"/>
    <x v="1293"/>
    <x v="679"/>
    <x v="443"/>
    <x v="441"/>
    <n v="134"/>
    <n v="165"/>
    <n v="55"/>
    <n v="244"/>
    <n v="190"/>
    <n v="54"/>
    <n v="7.8E-2"/>
    <n v="9.8000000000000004E-2"/>
    <n v="3.6999999999999998E-2"/>
    <n v="0.13"/>
    <n v="0.93500000000000005"/>
    <n v="0.443"/>
    <n v="0.79"/>
    <n v="415.38499999999999"/>
    <s v="Scale-up"/>
    <n v="0.92200000000000004"/>
    <n v="0.92700000000000005"/>
    <n v="0.94699999999999995"/>
    <n v="0.93700000000000006"/>
    <d v="2025-03-18T00:33:25"/>
    <x v="3"/>
  </r>
  <r>
    <x v="585"/>
    <x v="1"/>
    <n v="92"/>
    <x v="1294"/>
    <x v="679"/>
    <x v="1"/>
    <x v="1"/>
    <n v="2"/>
    <n v="4"/>
    <n v="1"/>
    <s v="N/A"/>
    <n v="1"/>
    <n v="5"/>
    <n v="1.4E-2"/>
    <n v="2.7E-2"/>
    <s v="NaN"/>
    <s v="NaN"/>
    <s v="NaN"/>
    <s v="NaN"/>
    <s v="NaN"/>
    <s v="NaN"/>
    <s v="Scale-up"/>
    <n v="1"/>
    <n v="0.92"/>
    <s v="NaN"/>
    <s v="NaN"/>
    <d v="2025-03-18T00:33:25"/>
    <x v="3"/>
  </r>
  <r>
    <x v="586"/>
    <x v="0"/>
    <n v="412"/>
    <x v="1295"/>
    <x v="680"/>
    <x v="539"/>
    <x v="536"/>
    <n v="336"/>
    <n v="428"/>
    <n v="0"/>
    <n v="764"/>
    <n v="741"/>
    <n v="23"/>
    <n v="1.298"/>
    <n v="1.792"/>
    <n v="0"/>
    <n v="2.6070000000000002"/>
    <n v="0.84399999999999997"/>
    <n v="0.42"/>
    <n v="1"/>
    <n v="8.8219999999999992"/>
    <s v="Start-up"/>
    <n v="0.90900000000000003"/>
    <n v="0.97"/>
    <n v="0"/>
    <n v="0.98499999999999999"/>
    <d v="2025-03-16T23:56:00"/>
    <x v="0"/>
  </r>
  <r>
    <x v="586"/>
    <x v="1"/>
    <n v="98"/>
    <x v="1296"/>
    <x v="680"/>
    <x v="1"/>
    <x v="1"/>
    <n v="4"/>
    <n v="60"/>
    <n v="1"/>
    <s v="N/A"/>
    <n v="87"/>
    <n v="-24"/>
    <n v="9.6000000000000002E-2"/>
    <n v="1.591"/>
    <n v="0"/>
    <n v="1.1859999999999999"/>
    <n v="0.70299999999999996"/>
    <n v="5.7000000000000002E-2"/>
    <n v="1"/>
    <n v="19.393000000000001"/>
    <s v="Start-up"/>
    <n v="0.96"/>
    <n v="0.95899999999999996"/>
    <n v="0"/>
    <n v="0.755"/>
    <d v="2025-03-16T23:56:01"/>
    <x v="0"/>
  </r>
  <r>
    <x v="587"/>
    <x v="0"/>
    <n v="1256"/>
    <x v="1297"/>
    <x v="681"/>
    <x v="540"/>
    <x v="537"/>
    <n v="30"/>
    <n v="49"/>
    <n v="5"/>
    <n v="74"/>
    <n v="8"/>
    <n v="66"/>
    <n v="0.02"/>
    <n v="7.6999999999999999E-2"/>
    <n v="8.9999999999999993E-3"/>
    <n v="0.02"/>
    <n v="0.22700000000000001"/>
    <n v="0.20599999999999999"/>
    <n v="0.90700000000000003"/>
    <n v="3300"/>
    <s v="Scale-up"/>
    <n v="0.65400000000000003"/>
    <n v="0.93300000000000005"/>
    <n v="0.92100000000000004"/>
    <n v="0.91800000000000004"/>
    <d v="2025-03-17T16:55:30"/>
    <x v="18"/>
  </r>
  <r>
    <x v="587"/>
    <x v="1"/>
    <n v="97"/>
    <x v="1298"/>
    <x v="681"/>
    <x v="1"/>
    <x v="1"/>
    <n v="11"/>
    <n v="6"/>
    <n v="2"/>
    <s v="N/A"/>
    <n v="1"/>
    <n v="13"/>
    <n v="0.11799999999999999"/>
    <n v="5.5E-2"/>
    <s v="NaN"/>
    <s v="NaN"/>
    <s v="NaN"/>
    <s v="NaN"/>
    <s v="NaN"/>
    <s v="NaN"/>
    <s v="Scale-up"/>
    <n v="0.91200000000000003"/>
    <n v="0.92500000000000004"/>
    <s v="NaN"/>
    <s v="NaN"/>
    <d v="2025-03-17T16:55:30"/>
    <x v="18"/>
  </r>
  <r>
    <x v="588"/>
    <x v="0"/>
    <n v="2078"/>
    <x v="1299"/>
    <x v="682"/>
    <x v="541"/>
    <x v="538"/>
    <n v="1103"/>
    <n v="744"/>
    <n v="41"/>
    <n v="1806"/>
    <n v="477"/>
    <n v="1329"/>
    <n v="0.65600000000000003"/>
    <n v="0.57399999999999995"/>
    <n v="3.4000000000000002E-2"/>
    <n v="0.34499999999999997"/>
    <n v="0.28799999999999998"/>
    <n v="0.53300000000000003"/>
    <n v="0.97199999999999998"/>
    <n v="3852.174"/>
    <s v="Scale-up"/>
    <n v="0.97399999999999998"/>
    <n v="0.995"/>
    <n v="0.98099999999999998"/>
    <n v="0.96599999999999997"/>
    <d v="2025-03-17T16:55:22"/>
    <x v="18"/>
  </r>
  <r>
    <x v="588"/>
    <x v="1"/>
    <n v="99"/>
    <x v="1300"/>
    <x v="682"/>
    <x v="1"/>
    <x v="1"/>
    <n v="13"/>
    <n v="25"/>
    <n v="4"/>
    <s v="N/A"/>
    <n v="24"/>
    <n v="9"/>
    <n v="0.20399999999999999"/>
    <n v="0.44500000000000001"/>
    <n v="2.3E-2"/>
    <n v="0.442"/>
    <n v="0.70599999999999996"/>
    <n v="0.314"/>
    <n v="0.96499999999999997"/>
    <n v="3006.7869999999998"/>
    <s v="Scale-up"/>
    <n v="0.97899999999999998"/>
    <n v="0.85399999999999998"/>
    <n v="0.84199999999999997"/>
    <n v="0.84099999999999997"/>
    <d v="2025-03-17T16:55:24"/>
    <x v="18"/>
  </r>
  <r>
    <x v="589"/>
    <x v="0"/>
    <n v="404"/>
    <x v="1301"/>
    <x v="683"/>
    <x v="71"/>
    <x v="539"/>
    <n v="206"/>
    <n v="118"/>
    <n v="0"/>
    <n v="324"/>
    <n v="286"/>
    <n v="38"/>
    <n v="0.81399999999999995"/>
    <n v="0.56299999999999994"/>
    <n v="0"/>
    <n v="1.1319999999999999"/>
    <n v="0.82199999999999995"/>
    <n v="0.59099999999999997"/>
    <n v="1"/>
    <n v="33.569000000000003"/>
    <s v="Scale-up"/>
    <n v="0.94699999999999995"/>
    <n v="0.96899999999999997"/>
    <n v="0"/>
    <n v="0.97299999999999998"/>
    <d v="2025-03-16T23:56:07"/>
    <x v="0"/>
  </r>
  <r>
    <x v="589"/>
    <x v="1"/>
    <n v="98"/>
    <x v="1302"/>
    <x v="683"/>
    <x v="1"/>
    <x v="1"/>
    <n v="1"/>
    <n v="1"/>
    <n v="1"/>
    <s v="N/A"/>
    <n v="11"/>
    <n v="-9"/>
    <s v="NaN"/>
    <s v="NaN"/>
    <n v="0"/>
    <n v="0.24299999999999999"/>
    <s v="NaN"/>
    <s v="NaN"/>
    <s v="NaN"/>
    <s v="NaN"/>
    <s v="Scale-up"/>
    <s v="NaN"/>
    <s v="NaN"/>
    <n v="0"/>
    <n v="0.76500000000000001"/>
    <d v="2025-03-16T23:56:07"/>
    <x v="0"/>
  </r>
  <r>
    <x v="589"/>
    <x v="0"/>
    <n v="6882"/>
    <x v="1303"/>
    <x v="684"/>
    <x v="542"/>
    <x v="540"/>
    <n v="653"/>
    <n v="657"/>
    <n v="596"/>
    <n v="714"/>
    <n v="417"/>
    <n v="297"/>
    <n v="0.17799999999999999"/>
    <n v="0.218"/>
    <n v="0.23300000000000001"/>
    <n v="0.17699999999999999"/>
    <n v="1.0860000000000001"/>
    <n v="0.44900000000000001"/>
    <n v="0.41199999999999998"/>
    <n v="1677.9659999999999"/>
    <s v="Catch-up"/>
    <n v="0.89400000000000002"/>
    <n v="0.95399999999999996"/>
    <n v="0.85299999999999998"/>
    <n v="0.95699999999999996"/>
    <d v="2025-03-17T21:12:51"/>
    <x v="5"/>
  </r>
  <r>
    <x v="589"/>
    <x v="0"/>
    <n v="1590"/>
    <x v="1304"/>
    <x v="685"/>
    <x v="482"/>
    <x v="479"/>
    <n v="70"/>
    <n v="17"/>
    <n v="13"/>
    <n v="74"/>
    <n v="48"/>
    <n v="26"/>
    <n v="5.6000000000000001E-2"/>
    <n v="1.2E-2"/>
    <n v="1.0999999999999999E-2"/>
    <n v="3.7999999999999999E-2"/>
    <n v="0.66700000000000004"/>
    <n v="0.82399999999999995"/>
    <n v="0.83799999999999997"/>
    <n v="684.21100000000001"/>
    <s v="Scale-up"/>
    <n v="0.98699999999999999"/>
    <n v="0.97899999999999998"/>
    <n v="0.89200000000000002"/>
    <n v="0.97599999999999998"/>
    <d v="2025-03-17T16:55:16"/>
    <x v="18"/>
  </r>
  <r>
    <x v="589"/>
    <x v="1"/>
    <n v="98"/>
    <x v="1305"/>
    <x v="684"/>
    <x v="1"/>
    <x v="1"/>
    <n v="22"/>
    <n v="26"/>
    <n v="8"/>
    <s v="N/A"/>
    <n v="11"/>
    <n v="28"/>
    <n v="0.192"/>
    <n v="0.32700000000000001"/>
    <n v="0.104"/>
    <n v="0.126"/>
    <n v="0.30399999999999999"/>
    <n v="0.37"/>
    <n v="0.8"/>
    <n v="2357.143"/>
    <s v="Scale-up"/>
    <n v="0.90400000000000003"/>
    <n v="0.97699999999999998"/>
    <n v="0.93100000000000005"/>
    <n v="0.98099999999999998"/>
    <d v="2025-03-17T21:12:53"/>
    <x v="5"/>
  </r>
  <r>
    <x v="589"/>
    <x v="1"/>
    <n v="42"/>
    <x v="1306"/>
    <x v="685"/>
    <x v="1"/>
    <x v="1"/>
    <n v="1"/>
    <n v="3"/>
    <n v="1"/>
    <s v="N/A"/>
    <n v="1"/>
    <n v="1"/>
    <s v="NaN"/>
    <n v="6.5000000000000002E-2"/>
    <s v="NaN"/>
    <s v="NaN"/>
    <s v="NaN"/>
    <s v="NaN"/>
    <s v="NaN"/>
    <s v="NaN"/>
    <s v="Scale-up"/>
    <s v="NaN"/>
    <n v="0.88300000000000001"/>
    <s v="NaN"/>
    <s v="NaN"/>
    <d v="2025-03-17T16:55:16"/>
    <x v="18"/>
  </r>
  <r>
    <x v="590"/>
    <x v="0"/>
    <n v="4392"/>
    <x v="1307"/>
    <x v="686"/>
    <x v="109"/>
    <x v="108"/>
    <n v="494"/>
    <n v="882"/>
    <n v="543"/>
    <n v="833"/>
    <n v="833"/>
    <n v="0"/>
    <n v="0.16800000000000001"/>
    <n v="0.24299999999999999"/>
    <n v="8.8999999999999996E-2"/>
    <n v="0.28399999999999997"/>
    <n v="0.88200000000000001"/>
    <n v="0.40899999999999997"/>
    <n v="0.78300000000000003"/>
    <n v="0"/>
    <s v="Start-up"/>
    <n v="0.78400000000000003"/>
    <n v="0.91400000000000003"/>
    <n v="0.91700000000000004"/>
    <n v="0.82099999999999995"/>
    <d v="2025-03-17T20:32:36"/>
    <x v="7"/>
  </r>
  <r>
    <x v="590"/>
    <x v="1"/>
    <n v="12"/>
    <x v="1308"/>
    <x v="686"/>
    <x v="1"/>
    <x v="1"/>
    <n v="1"/>
    <n v="1"/>
    <n v="205"/>
    <s v="N/A"/>
    <n v="1"/>
    <n v="-206"/>
    <s v="NaN"/>
    <s v="NaN"/>
    <n v="19.295000000000002"/>
    <s v="NaN"/>
    <s v="NaN"/>
    <s v="NaN"/>
    <s v="NaN"/>
    <s v="NaN"/>
    <s v="Start-up"/>
    <s v="NaN"/>
    <s v="NaN"/>
    <n v="9.9000000000000005E-2"/>
    <s v="NaN"/>
    <d v="2025-03-17T20:32:36"/>
    <x v="7"/>
  </r>
  <r>
    <x v="591"/>
    <x v="0"/>
    <n v="657"/>
    <x v="1309"/>
    <x v="687"/>
    <x v="543"/>
    <x v="541"/>
    <n v="429"/>
    <n v="0"/>
    <n v="0"/>
    <n v="429"/>
    <n v="371"/>
    <n v="58"/>
    <n v="1.5029999999999999"/>
    <n v="0"/>
    <n v="0"/>
    <n v="1.234"/>
    <n v="0.82099999999999995"/>
    <n v="1"/>
    <n v="1"/>
    <n v="47.002000000000002"/>
    <s v="Scale-up"/>
    <n v="0.879"/>
    <n v="0"/>
    <n v="0"/>
    <n v="0.68600000000000005"/>
    <d v="2025-03-16T23:56:12"/>
    <x v="0"/>
  </r>
  <r>
    <x v="591"/>
    <x v="1"/>
    <n v="0"/>
    <x v="1310"/>
    <x v="687"/>
    <x v="1"/>
    <x v="1"/>
    <n v="1"/>
    <n v="1"/>
    <n v="1"/>
    <s v="N/A"/>
    <n v="1"/>
    <n v="0"/>
    <s v="NaN"/>
    <n v="0"/>
    <n v="0"/>
    <s v="NaN"/>
    <s v="NaN"/>
    <s v="NaN"/>
    <s v="NaN"/>
    <s v="NaN"/>
    <s v="Scale-up"/>
    <s v="NaN"/>
    <n v="0"/>
    <n v="0"/>
    <s v="NaN"/>
    <d v="2025-03-16T23:56:12"/>
    <x v="0"/>
  </r>
  <r>
    <x v="592"/>
    <x v="0"/>
    <n v="126"/>
    <x v="1311"/>
    <x v="688"/>
    <x v="213"/>
    <x v="542"/>
    <n v="204"/>
    <n v="44"/>
    <n v="0"/>
    <n v="248"/>
    <n v="235"/>
    <n v="13"/>
    <n v="2.1739999999999999"/>
    <n v="1.0169999999999999"/>
    <n v="0"/>
    <n v="2.8719999999999999"/>
    <n v="0.9"/>
    <n v="0.68100000000000005"/>
    <n v="1"/>
    <n v="4.5259999999999998"/>
    <s v="Start-up"/>
    <n v="0.89600000000000002"/>
    <n v="0.96399999999999997"/>
    <n v="0"/>
    <n v="0.93700000000000006"/>
    <d v="2025-03-16T23:56:17"/>
    <x v="0"/>
  </r>
  <r>
    <x v="592"/>
    <x v="1"/>
    <n v="97"/>
    <x v="1312"/>
    <x v="688"/>
    <x v="1"/>
    <x v="1"/>
    <n v="110"/>
    <n v="44"/>
    <n v="1"/>
    <s v="N/A"/>
    <n v="201"/>
    <n v="-46"/>
    <n v="1.522"/>
    <n v="1.0229999999999999"/>
    <n v="0"/>
    <n v="3.6379999999999999"/>
    <n v="1.429"/>
    <n v="0.59799999999999998"/>
    <n v="1"/>
    <n v="3.573"/>
    <s v="Plan-up"/>
    <n v="0.82299999999999995"/>
    <n v="0.96299999999999997"/>
    <n v="0"/>
    <n v="0.97599999999999998"/>
    <d v="2025-03-16T23:56:18"/>
    <x v="0"/>
  </r>
  <r>
    <x v="593"/>
    <x v="0"/>
    <n v="2608"/>
    <x v="1313"/>
    <x v="689"/>
    <x v="544"/>
    <x v="543"/>
    <n v="7721"/>
    <n v="6931"/>
    <n v="2085"/>
    <n v="12567"/>
    <n v="8519"/>
    <n v="4048"/>
    <n v="3.14"/>
    <n v="2.8889999999999998"/>
    <n v="0.96599999999999997"/>
    <n v="3.5230000000000001"/>
    <n v="0.69599999999999995"/>
    <n v="0.52100000000000002"/>
    <n v="0.84"/>
    <n v="1149.021"/>
    <s v="Scale-up"/>
    <n v="0.98399999999999999"/>
    <n v="0.98199999999999998"/>
    <n v="0.97799999999999998"/>
    <n v="0.98499999999999999"/>
    <d v="2025-03-18T00:33:16"/>
    <x v="3"/>
  </r>
  <r>
    <x v="593"/>
    <x v="1"/>
    <n v="99"/>
    <x v="1314"/>
    <x v="689"/>
    <x v="1"/>
    <x v="1"/>
    <n v="376"/>
    <n v="203"/>
    <n v="42"/>
    <s v="N/A"/>
    <n v="385"/>
    <n v="151"/>
    <n v="3.8279999999999998"/>
    <n v="2.161"/>
    <n v="0.47"/>
    <n v="3.9980000000000002"/>
    <n v="0.72399999999999998"/>
    <n v="0.63900000000000001"/>
    <n v="0.92200000000000004"/>
    <n v="1012.506"/>
    <s v="Scale-up"/>
    <n v="0.99399999999999999"/>
    <n v="0.98699999999999999"/>
    <n v="0.99"/>
    <n v="0.998"/>
    <d v="2025-03-18T00:33:18"/>
    <x v="3"/>
  </r>
  <r>
    <x v="594"/>
    <x v="0"/>
    <n v="824"/>
    <x v="1315"/>
    <x v="690"/>
    <x v="545"/>
    <x v="544"/>
    <n v="78"/>
    <n v="6"/>
    <n v="0"/>
    <n v="84"/>
    <n v="78"/>
    <n v="6"/>
    <n v="0.187"/>
    <n v="1.5"/>
    <n v="0"/>
    <n v="0.112"/>
    <n v="6.6000000000000003E-2"/>
    <n v="0.111"/>
    <n v="1"/>
    <n v="53.570999999999998"/>
    <s v="Scale-up"/>
    <n v="0.42"/>
    <n v="0.68600000000000005"/>
    <n v="0"/>
    <n v="0.27400000000000002"/>
    <d v="2025-03-16T23:56:23"/>
    <x v="0"/>
  </r>
  <r>
    <x v="594"/>
    <x v="1"/>
    <n v="0"/>
    <x v="1316"/>
    <x v="690"/>
    <x v="1"/>
    <x v="1"/>
    <n v="1"/>
    <n v="1"/>
    <n v="1"/>
    <s v="N/A"/>
    <n v="1"/>
    <n v="0"/>
    <s v="NaN"/>
    <s v="NaN"/>
    <n v="0"/>
    <s v="NaN"/>
    <s v="NaN"/>
    <s v="NaN"/>
    <s v="NaN"/>
    <s v="NaN"/>
    <s v="Scale-up"/>
    <s v="NaN"/>
    <s v="NaN"/>
    <n v="0"/>
    <s v="NaN"/>
    <d v="2025-03-16T23:56:23"/>
    <x v="0"/>
  </r>
  <r>
    <x v="595"/>
    <x v="0"/>
    <n v="782"/>
    <x v="1317"/>
    <x v="691"/>
    <x v="162"/>
    <x v="545"/>
    <n v="385"/>
    <n v="384"/>
    <n v="0"/>
    <n v="769"/>
    <n v="687"/>
    <n v="82"/>
    <n v="0.499"/>
    <n v="0.55800000000000005"/>
    <n v="0"/>
    <n v="0.93700000000000006"/>
    <n v="0.88600000000000001"/>
    <n v="0.47199999999999998"/>
    <n v="1"/>
    <n v="87.513000000000005"/>
    <s v="Scale-up"/>
    <n v="0.98899999999999999"/>
    <n v="0.82199999999999995"/>
    <n v="0"/>
    <n v="0.94199999999999995"/>
    <d v="2025-03-16T23:56:28"/>
    <x v="0"/>
  </r>
  <r>
    <x v="595"/>
    <x v="1"/>
    <n v="99"/>
    <x v="1318"/>
    <x v="691"/>
    <x v="1"/>
    <x v="1"/>
    <n v="37"/>
    <n v="62"/>
    <n v="1"/>
    <s v="N/A"/>
    <n v="145"/>
    <n v="-45"/>
    <n v="0.40400000000000003"/>
    <n v="0.92400000000000004"/>
    <n v="0"/>
    <n v="1.5549999999999999"/>
    <n v="1.171"/>
    <n v="0.30399999999999999"/>
    <n v="1"/>
    <n v="52.732999999999997"/>
    <s v="Catch-up"/>
    <n v="0.97899999999999998"/>
    <n v="0.95"/>
    <n v="0"/>
    <n v="0.90900000000000003"/>
    <d v="2025-03-16T23:56:29"/>
    <x v="0"/>
  </r>
  <r>
    <x v="596"/>
    <x v="0"/>
    <n v="260"/>
    <x v="1319"/>
    <x v="692"/>
    <x v="131"/>
    <x v="129"/>
    <n v="197"/>
    <n v="125"/>
    <n v="0"/>
    <n v="322"/>
    <n v="292"/>
    <n v="30"/>
    <n v="1.9610000000000001"/>
    <n v="1.909"/>
    <n v="0"/>
    <n v="5.1669999999999998"/>
    <n v="1.335"/>
    <n v="0.50700000000000001"/>
    <n v="1"/>
    <n v="5.806"/>
    <s v="Plan-up"/>
    <n v="0.67300000000000004"/>
    <n v="0.86299999999999999"/>
    <n v="0"/>
    <n v="0.87"/>
    <d v="2025-03-16T23:56:34"/>
    <x v="0"/>
  </r>
  <r>
    <x v="596"/>
    <x v="1"/>
    <n v="84"/>
    <x v="1320"/>
    <x v="692"/>
    <x v="1"/>
    <x v="1"/>
    <n v="196"/>
    <n v="125"/>
    <n v="1"/>
    <s v="N/A"/>
    <n v="292"/>
    <n v="28"/>
    <n v="2.972"/>
    <n v="1.915"/>
    <n v="0"/>
    <n v="5.1820000000000004"/>
    <n v="1.06"/>
    <n v="0.60799999999999998"/>
    <n v="1"/>
    <n v="5.7889999999999997"/>
    <s v="Plan-up"/>
    <n v="0.93500000000000005"/>
    <n v="0.86399999999999999"/>
    <n v="0"/>
    <n v="0.86899999999999999"/>
    <d v="2025-03-16T23:56:35"/>
    <x v="0"/>
  </r>
  <r>
    <x v="597"/>
    <x v="0"/>
    <n v="1141"/>
    <x v="1321"/>
    <x v="693"/>
    <x v="284"/>
    <x v="280"/>
    <n v="19"/>
    <n v="16"/>
    <n v="3"/>
    <n v="32"/>
    <n v="7"/>
    <n v="25"/>
    <n v="1.4999999999999999E-2"/>
    <n v="1.4999999999999999E-2"/>
    <n v="3.0000000000000001E-3"/>
    <n v="1.7000000000000001E-2"/>
    <n v="0.63"/>
    <n v="0.5"/>
    <n v="0.9"/>
    <n v="1470.588"/>
    <s v="Scale-up"/>
    <n v="0.92200000000000004"/>
    <n v="0.98399999999999999"/>
    <n v="0.75"/>
    <n v="0.93799999999999994"/>
    <d v="2025-03-17T16:55:10"/>
    <x v="18"/>
  </r>
  <r>
    <x v="597"/>
    <x v="1"/>
    <n v="23"/>
    <x v="1322"/>
    <x v="693"/>
    <x v="1"/>
    <x v="1"/>
    <n v="2"/>
    <n v="1"/>
    <n v="1"/>
    <s v="N/A"/>
    <n v="1"/>
    <n v="2"/>
    <n v="4.2000000000000003E-2"/>
    <s v="NaN"/>
    <s v="NaN"/>
    <s v="NaN"/>
    <s v="NaN"/>
    <s v="NaN"/>
    <s v="NaN"/>
    <s v="NaN"/>
    <s v="Scale-up"/>
    <n v="1"/>
    <s v="NaN"/>
    <s v="NaN"/>
    <s v="NaN"/>
    <d v="2025-03-17T16:55:10"/>
    <x v="18"/>
  </r>
  <r>
    <x v="598"/>
    <x v="0"/>
    <n v="698"/>
    <x v="1323"/>
    <x v="694"/>
    <x v="468"/>
    <x v="467"/>
    <n v="20"/>
    <n v="63"/>
    <n v="0"/>
    <n v="83"/>
    <n v="53"/>
    <n v="30"/>
    <n v="2.3E-2"/>
    <n v="0.188"/>
    <n v="0"/>
    <n v="8.3000000000000004E-2"/>
    <n v="0.39300000000000002"/>
    <n v="0.109"/>
    <n v="1"/>
    <n v="361.44600000000003"/>
    <s v="Scale-up"/>
    <n v="0.72099999999999997"/>
    <n v="0.80300000000000005"/>
    <n v="0"/>
    <n v="0.70599999999999996"/>
    <d v="2025-03-16T23:56:40"/>
    <x v="0"/>
  </r>
  <r>
    <x v="598"/>
    <x v="1"/>
    <n v="57"/>
    <x v="1324"/>
    <x v="694"/>
    <x v="1"/>
    <x v="1"/>
    <n v="3"/>
    <n v="1"/>
    <n v="1"/>
    <s v="N/A"/>
    <n v="3"/>
    <n v="1"/>
    <n v="3.7999999999999999E-2"/>
    <s v="NaN"/>
    <n v="0"/>
    <n v="3.4000000000000002E-2"/>
    <s v="NaN"/>
    <s v="NaN"/>
    <s v="NaN"/>
    <s v="NaN"/>
    <s v="Scale-up"/>
    <n v="0.996"/>
    <s v="NaN"/>
    <n v="0"/>
    <n v="1"/>
    <d v="2025-03-16T23:56:40"/>
    <x v="0"/>
  </r>
  <r>
    <x v="599"/>
    <x v="0"/>
    <n v="733"/>
    <x v="1325"/>
    <x v="695"/>
    <x v="546"/>
    <x v="216"/>
    <n v="193"/>
    <n v="1"/>
    <n v="0"/>
    <n v="194"/>
    <n v="161"/>
    <n v="33"/>
    <n v="2.13"/>
    <n v="0"/>
    <n v="0"/>
    <n v="0.154"/>
    <n v="7.1999999999999995E-2"/>
    <n v="1"/>
    <n v="1"/>
    <n v="214.286"/>
    <s v="Scale-up"/>
    <n v="0.66400000000000003"/>
    <n v="0"/>
    <n v="0"/>
    <n v="0.191"/>
    <d v="2025-03-16T23:56:45"/>
    <x v="0"/>
  </r>
  <r>
    <x v="599"/>
    <x v="1"/>
    <n v="0"/>
    <x v="1326"/>
    <x v="695"/>
    <x v="1"/>
    <x v="1"/>
    <n v="1"/>
    <n v="1"/>
    <n v="1"/>
    <s v="N/A"/>
    <n v="7"/>
    <n v="-6"/>
    <s v="NaN"/>
    <s v="NaN"/>
    <n v="0"/>
    <s v="NaN"/>
    <s v="NaN"/>
    <s v="NaN"/>
    <s v="NaN"/>
    <s v="NaN"/>
    <s v="Scale-up"/>
    <s v="NaN"/>
    <s v="NaN"/>
    <n v="0"/>
    <s v="NaN"/>
    <d v="2025-03-16T23:56:45"/>
    <x v="0"/>
  </r>
  <r>
    <x v="600"/>
    <x v="0"/>
    <n v="768"/>
    <x v="1327"/>
    <x v="696"/>
    <x v="527"/>
    <x v="546"/>
    <n v="304"/>
    <n v="65"/>
    <n v="0"/>
    <n v="369"/>
    <n v="246"/>
    <n v="123"/>
    <n v="0.41299999999999998"/>
    <n v="7.5999999999999998E-2"/>
    <n v="0"/>
    <n v="0.315"/>
    <n v="0.64400000000000002"/>
    <n v="0.84499999999999997"/>
    <n v="1"/>
    <n v="390.476"/>
    <s v="Scale-up"/>
    <n v="0.98199999999999998"/>
    <n v="0.86"/>
    <n v="0"/>
    <n v="0.98199999999999998"/>
    <d v="2025-03-16T23:56:50"/>
    <x v="0"/>
  </r>
  <r>
    <x v="600"/>
    <x v="1"/>
    <n v="98"/>
    <x v="1328"/>
    <x v="696"/>
    <x v="1"/>
    <x v="1"/>
    <n v="18"/>
    <n v="9"/>
    <n v="1"/>
    <s v="N/A"/>
    <n v="29"/>
    <n v="-3"/>
    <n v="0.27100000000000002"/>
    <n v="0.06"/>
    <n v="0"/>
    <n v="0.38400000000000001"/>
    <n v="1.1599999999999999"/>
    <n v="0.81899999999999995"/>
    <n v="1"/>
    <n v="320.31200000000001"/>
    <s v="Catch-up"/>
    <n v="0.48299999999999998"/>
    <n v="0.45600000000000002"/>
    <n v="0"/>
    <n v="0.70199999999999996"/>
    <d v="2025-03-16T23:56:51"/>
    <x v="0"/>
  </r>
  <r>
    <x v="601"/>
    <x v="0"/>
    <n v="5164"/>
    <x v="1329"/>
    <x v="697"/>
    <x v="547"/>
    <x v="403"/>
    <n v="124"/>
    <n v="181"/>
    <n v="40"/>
    <n v="265"/>
    <n v="194"/>
    <n v="71"/>
    <n v="2.4E-2"/>
    <n v="3.5999999999999997E-2"/>
    <n v="8.0000000000000002E-3"/>
    <n v="3.9E-2"/>
    <n v="0.75"/>
    <n v="0.4"/>
    <n v="0.86699999999999999"/>
    <n v="1820.5129999999999"/>
    <s v="Scale-up"/>
    <n v="0.98499999999999999"/>
    <n v="0.99099999999999999"/>
    <n v="0.91800000000000004"/>
    <n v="0.96899999999999997"/>
    <d v="2025-03-18T00:33:06"/>
    <x v="3"/>
  </r>
  <r>
    <x v="601"/>
    <x v="1"/>
    <n v="91"/>
    <x v="1330"/>
    <x v="697"/>
    <x v="1"/>
    <x v="1"/>
    <n v="5"/>
    <n v="4"/>
    <n v="2"/>
    <s v="N/A"/>
    <n v="8"/>
    <n v="-2"/>
    <n v="0.05"/>
    <n v="3.1E-2"/>
    <s v="NaN"/>
    <n v="9.5000000000000001E-2"/>
    <s v="NaN"/>
    <s v="NaN"/>
    <s v="NaN"/>
    <s v="NaN"/>
    <s v="Scale-up"/>
    <n v="0.69899999999999995"/>
    <n v="0.79800000000000004"/>
    <s v="NaN"/>
    <n v="0.88500000000000001"/>
    <d v="2025-03-18T00:33:06"/>
    <x v="3"/>
  </r>
  <r>
    <x v="602"/>
    <x v="0"/>
    <n v="6365"/>
    <x v="1331"/>
    <x v="698"/>
    <x v="548"/>
    <x v="547"/>
    <n v="186"/>
    <n v="144"/>
    <n v="28"/>
    <n v="302"/>
    <n v="282"/>
    <n v="20"/>
    <n v="9.5000000000000001E-2"/>
    <n v="5.0999999999999997E-2"/>
    <n v="4.0000000000000001E-3"/>
    <n v="7.4999999999999997E-2"/>
    <n v="0.52800000000000002"/>
    <n v="0.65100000000000002"/>
    <n v="0.97299999999999998"/>
    <n v="266.66699999999997"/>
    <s v="Scale-up"/>
    <n v="0.81200000000000006"/>
    <n v="0.77200000000000002"/>
    <n v="0.84499999999999997"/>
    <n v="0.52500000000000002"/>
    <d v="2025-03-18T00:32:58"/>
    <x v="3"/>
  </r>
  <r>
    <x v="602"/>
    <x v="1"/>
    <n v="0"/>
    <x v="1332"/>
    <x v="698"/>
    <x v="1"/>
    <x v="1"/>
    <n v="1"/>
    <n v="1"/>
    <n v="5"/>
    <s v="N/A"/>
    <n v="7"/>
    <n v="-11"/>
    <s v="NaN"/>
    <s v="NaN"/>
    <n v="2.5"/>
    <s v="NaN"/>
    <s v="NaN"/>
    <s v="NaN"/>
    <s v="NaN"/>
    <s v="NaN"/>
    <s v="Scale-up"/>
    <s v="NaN"/>
    <s v="NaN"/>
    <n v="0.75"/>
    <s v="NaN"/>
    <d v="2025-03-18T00:32:58"/>
    <x v="3"/>
  </r>
  <r>
    <x v="603"/>
    <x v="0"/>
    <n v="1283"/>
    <x v="1333"/>
    <x v="699"/>
    <x v="62"/>
    <x v="62"/>
    <n v="44"/>
    <n v="32"/>
    <n v="4"/>
    <n v="72"/>
    <n v="8"/>
    <n v="64"/>
    <n v="3.7999999999999999E-2"/>
    <n v="2.5000000000000001E-2"/>
    <n v="2E-3"/>
    <n v="7.0000000000000001E-3"/>
    <n v="0.115"/>
    <n v="0.60299999999999998"/>
    <n v="0.96799999999999997"/>
    <n v="9142.857"/>
    <s v="Scale-up"/>
    <n v="0.97"/>
    <n v="0.96099999999999997"/>
    <n v="0.98899999999999999"/>
    <n v="0.94099999999999995"/>
    <d v="2025-03-17T16:55:04"/>
    <x v="18"/>
  </r>
  <r>
    <x v="603"/>
    <x v="1"/>
    <n v="58"/>
    <x v="1334"/>
    <x v="699"/>
    <x v="1"/>
    <x v="1"/>
    <n v="1"/>
    <n v="1"/>
    <n v="1"/>
    <s v="N/A"/>
    <n v="2"/>
    <n v="-2"/>
    <s v="NaN"/>
    <s v="NaN"/>
    <s v="NaN"/>
    <n v="1.7000000000000001E-2"/>
    <s v="NaN"/>
    <s v="NaN"/>
    <s v="NaN"/>
    <s v="NaN"/>
    <s v="Scale-up"/>
    <s v="NaN"/>
    <s v="NaN"/>
    <s v="NaN"/>
    <n v="1"/>
    <d v="2025-03-17T16:55:04"/>
    <x v="18"/>
  </r>
  <r>
    <x v="604"/>
    <x v="0"/>
    <n v="3353"/>
    <x v="1335"/>
    <x v="700"/>
    <x v="549"/>
    <x v="548"/>
    <n v="3792"/>
    <n v="6053"/>
    <n v="1990"/>
    <n v="7855"/>
    <n v="5912"/>
    <n v="1943"/>
    <n v="1.3260000000000001"/>
    <n v="2.1629999999999998"/>
    <n v="0.71399999999999997"/>
    <n v="2.0649999999999999"/>
    <n v="0.74399999999999999"/>
    <n v="0.38"/>
    <n v="0.79500000000000004"/>
    <n v="940.92"/>
    <s v="Scale-up"/>
    <n v="0.98499999999999999"/>
    <n v="0.98599999999999999"/>
    <n v="0.98799999999999999"/>
    <n v="0.99"/>
    <d v="2025-03-18T00:32:49"/>
    <x v="3"/>
  </r>
  <r>
    <x v="604"/>
    <x v="1"/>
    <n v="99"/>
    <x v="1336"/>
    <x v="700"/>
    <x v="1"/>
    <x v="1"/>
    <n v="57"/>
    <n v="77"/>
    <n v="9"/>
    <s v="N/A"/>
    <n v="65"/>
    <n v="61"/>
    <n v="0.56100000000000005"/>
    <n v="0.879"/>
    <n v="0.13300000000000001"/>
    <n v="0.70599999999999996"/>
    <n v="0.54"/>
    <n v="0.39"/>
    <n v="0.90800000000000003"/>
    <n v="2752.125"/>
    <s v="Scale-up"/>
    <n v="0.97299999999999998"/>
    <n v="0.97299999999999998"/>
    <n v="0.92100000000000004"/>
    <n v="0.98499999999999999"/>
    <d v="2025-03-18T00:32:50"/>
    <x v="3"/>
  </r>
  <r>
    <x v="605"/>
    <x v="0"/>
    <n v="1337"/>
    <x v="1337"/>
    <x v="701"/>
    <x v="550"/>
    <x v="549"/>
    <n v="5"/>
    <n v="29"/>
    <n v="1"/>
    <n v="33"/>
    <n v="7"/>
    <n v="26"/>
    <n v="0.01"/>
    <n v="2.5000000000000001E-2"/>
    <n v="0"/>
    <n v="1.2E-2"/>
    <n v="0.34300000000000003"/>
    <n v="0.28599999999999998"/>
    <n v="1"/>
    <n v="2166.6669999999999"/>
    <s v="Scale-up"/>
    <n v="0.95"/>
    <n v="0.83599999999999997"/>
    <n v="0"/>
    <n v="0.45600000000000002"/>
    <d v="2025-03-18T00:32:39"/>
    <x v="3"/>
  </r>
  <r>
    <x v="605"/>
    <x v="1"/>
    <n v="0"/>
    <x v="1338"/>
    <x v="701"/>
    <x v="1"/>
    <x v="1"/>
    <n v="1"/>
    <n v="1"/>
    <n v="1"/>
    <s v="N/A"/>
    <n v="1"/>
    <n v="0"/>
    <s v="NaN"/>
    <s v="NaN"/>
    <s v="NaN"/>
    <s v="NaN"/>
    <s v="NaN"/>
    <s v="NaN"/>
    <s v="NaN"/>
    <s v="NaN"/>
    <s v="Scale-up"/>
    <s v="NaN"/>
    <s v="NaN"/>
    <s v="NaN"/>
    <s v="NaN"/>
    <d v="2025-03-18T00:32:39"/>
    <x v="3"/>
  </r>
  <r>
    <x v="606"/>
    <x v="0"/>
    <n v="140"/>
    <x v="1339"/>
    <x v="702"/>
    <x v="551"/>
    <x v="161"/>
    <n v="393"/>
    <n v="338"/>
    <n v="0"/>
    <n v="731"/>
    <n v="650"/>
    <n v="81"/>
    <n v="3.4260000000000002"/>
    <n v="5.1159999999999997"/>
    <n v="0"/>
    <n v="9.1839999999999993"/>
    <n v="1.075"/>
    <n v="0.40100000000000002"/>
    <n v="1"/>
    <n v="8.82"/>
    <s v="Plan-up"/>
    <n v="0.71799999999999997"/>
    <n v="0.91400000000000003"/>
    <n v="0"/>
    <n v="0.96699999999999997"/>
    <d v="2025-03-16T23:56:57"/>
    <x v="0"/>
  </r>
  <r>
    <x v="606"/>
    <x v="1"/>
    <n v="99"/>
    <x v="1340"/>
    <x v="702"/>
    <x v="1"/>
    <x v="1"/>
    <n v="391"/>
    <n v="337"/>
    <n v="1"/>
    <s v="N/A"/>
    <n v="649"/>
    <n v="78"/>
    <n v="3.4180000000000001"/>
    <n v="5.4119999999999999"/>
    <n v="0"/>
    <n v="9.2620000000000005"/>
    <n v="1.0489999999999999"/>
    <n v="0.38700000000000001"/>
    <n v="1"/>
    <n v="8.7449999999999992"/>
    <s v="Plan-up"/>
    <n v="0.71699999999999997"/>
    <n v="0.95"/>
    <n v="0"/>
    <n v="0.96899999999999997"/>
    <d v="2025-03-16T23:56:58"/>
    <x v="0"/>
  </r>
  <r>
    <x v="607"/>
    <x v="0"/>
    <n v="6296"/>
    <x v="1341"/>
    <x v="703"/>
    <x v="36"/>
    <x v="36"/>
    <n v="198"/>
    <n v="48"/>
    <n v="91"/>
    <n v="155"/>
    <n v="134"/>
    <n v="21"/>
    <n v="2.7E-2"/>
    <n v="7.0000000000000001E-3"/>
    <n v="1.2E-2"/>
    <n v="1.7999999999999999E-2"/>
    <n v="0.81799999999999995"/>
    <n v="0.79400000000000004"/>
    <n v="0.64700000000000002"/>
    <n v="1166.6669999999999"/>
    <s v="Scale-up"/>
    <n v="0.90200000000000002"/>
    <n v="0.98099999999999998"/>
    <n v="0.40400000000000003"/>
    <n v="0.91700000000000004"/>
    <d v="2025-03-18T00:32:32"/>
    <x v="3"/>
  </r>
  <r>
    <x v="607"/>
    <x v="1"/>
    <n v="21"/>
    <x v="1342"/>
    <x v="703"/>
    <x v="1"/>
    <x v="1"/>
    <n v="2"/>
    <n v="1"/>
    <n v="1"/>
    <s v="N/A"/>
    <n v="1"/>
    <n v="0"/>
    <n v="4.4999999999999998E-2"/>
    <s v="NaN"/>
    <s v="NaN"/>
    <s v="NaN"/>
    <s v="NaN"/>
    <s v="NaN"/>
    <s v="NaN"/>
    <s v="NaN"/>
    <s v="Scale-up"/>
    <n v="1"/>
    <s v="NaN"/>
    <s v="NaN"/>
    <s v="NaN"/>
    <d v="2025-03-18T00:32:32"/>
    <x v="3"/>
  </r>
  <r>
    <x v="608"/>
    <x v="1"/>
    <n v="0"/>
    <x v="1343"/>
    <x v="704"/>
    <x v="1"/>
    <x v="1"/>
    <n v="1"/>
    <n v="1"/>
    <n v="1"/>
    <s v="N/A"/>
    <n v="1"/>
    <n v="0"/>
    <s v="NaN"/>
    <s v="NaN"/>
    <s v="NaN"/>
    <s v="NaN"/>
    <s v="NaN"/>
    <s v="NaN"/>
    <s v="NaN"/>
    <s v="NaN"/>
    <s v="Catch-up"/>
    <s v="NaN"/>
    <s v="NaN"/>
    <s v="NaN"/>
    <s v="NaN"/>
    <d v="2025-03-17T19:16:33"/>
    <x v="12"/>
  </r>
  <r>
    <x v="608"/>
    <x v="0"/>
    <n v="1316"/>
    <x v="1344"/>
    <x v="704"/>
    <x v="552"/>
    <x v="550"/>
    <n v="1338"/>
    <n v="826"/>
    <n v="526"/>
    <n v="1638"/>
    <n v="1319"/>
    <n v="319"/>
    <n v="1.335"/>
    <n v="0.88200000000000001"/>
    <n v="1.3720000000000001"/>
    <n v="3.1989999999999998"/>
    <n v="3.786"/>
    <n v="0.60199999999999998"/>
    <n v="0.38100000000000001"/>
    <n v="99.718999999999994"/>
    <s v="Catch-up"/>
    <n v="0.95799999999999996"/>
    <n v="0.91500000000000004"/>
    <n v="0.59399999999999997"/>
    <n v="0.48399999999999999"/>
    <d v="2025-03-17T19:16:33"/>
    <x v="12"/>
  </r>
  <r>
    <x v="608"/>
    <x v="0"/>
    <n v="1014"/>
    <x v="1345"/>
    <x v="705"/>
    <x v="553"/>
    <x v="551"/>
    <n v="349"/>
    <n v="826"/>
    <n v="382"/>
    <n v="793"/>
    <n v="681"/>
    <n v="112"/>
    <n v="0.46300000000000002"/>
    <n v="0.88200000000000001"/>
    <n v="0.97399999999999998"/>
    <n v="1.845"/>
    <n v="4.9729999999999999"/>
    <n v="0.34399999999999997"/>
    <n v="0.27600000000000002"/>
    <n v="60.704999999999998"/>
    <s v="Catch-up"/>
    <n v="0.77100000000000002"/>
    <n v="0.91500000000000004"/>
    <n v="0.40300000000000002"/>
    <n v="0.32300000000000001"/>
    <d v="2025-03-20T11:42:45"/>
    <x v="6"/>
  </r>
  <r>
    <x v="608"/>
    <x v="1"/>
    <n v="96"/>
    <x v="1346"/>
    <x v="705"/>
    <x v="1"/>
    <x v="1"/>
    <n v="1"/>
    <n v="19"/>
    <n v="17"/>
    <s v="N/A"/>
    <n v="19"/>
    <n v="-15"/>
    <s v="NaN"/>
    <n v="0.16700000000000001"/>
    <n v="0.17499999999999999"/>
    <n v="0.188"/>
    <s v="NaN"/>
    <s v="NaN"/>
    <s v="NaN"/>
    <s v="NaN"/>
    <s v="Catch-up"/>
    <s v="NaN"/>
    <n v="0.97099999999999997"/>
    <n v="0.76100000000000001"/>
    <n v="0.96099999999999997"/>
    <d v="2025-03-20T11:42:45"/>
    <x v="6"/>
  </r>
  <r>
    <x v="609"/>
    <x v="0"/>
    <n v="1301"/>
    <x v="1347"/>
    <x v="706"/>
    <x v="239"/>
    <x v="234"/>
    <n v="18"/>
    <n v="31"/>
    <n v="44"/>
    <n v="5"/>
    <n v="5"/>
    <n v="0"/>
    <n v="1.4999999999999999E-2"/>
    <n v="2.5999999999999999E-2"/>
    <n v="3.9E-2"/>
    <n v="3.0000000000000001E-3"/>
    <n v="1.5"/>
    <n v="0.36599999999999999"/>
    <n v="4.9000000000000002E-2"/>
    <n v="0"/>
    <s v="Plan-up"/>
    <n v="0.97199999999999998"/>
    <n v="0.95799999999999996"/>
    <n v="0.95699999999999996"/>
    <n v="0.63400000000000001"/>
    <d v="2025-03-17T20:32:29"/>
    <x v="7"/>
  </r>
  <r>
    <x v="609"/>
    <x v="0"/>
    <n v="6698"/>
    <x v="1348"/>
    <x v="707"/>
    <x v="554"/>
    <x v="552"/>
    <n v="9214"/>
    <n v="5804"/>
    <n v="2334"/>
    <n v="12684"/>
    <n v="12574"/>
    <n v="110"/>
    <n v="3.1960000000000002"/>
    <n v="1.865"/>
    <n v="0.75700000000000001"/>
    <n v="4.2430000000000003"/>
    <n v="0.98599999999999999"/>
    <n v="0.63100000000000001"/>
    <n v="0.85"/>
    <n v="25.925000000000001"/>
    <s v="Start-up"/>
    <n v="0.97399999999999998"/>
    <n v="0.92200000000000004"/>
    <n v="0.92200000000000004"/>
    <n v="0.96799999999999997"/>
    <d v="2025-03-18T00:32:23"/>
    <x v="3"/>
  </r>
  <r>
    <x v="609"/>
    <x v="1"/>
    <n v="95"/>
    <x v="1349"/>
    <x v="706"/>
    <x v="1"/>
    <x v="1"/>
    <n v="1"/>
    <n v="4"/>
    <n v="6"/>
    <s v="N/A"/>
    <n v="1"/>
    <n v="-2"/>
    <s v="NaN"/>
    <n v="2.7E-2"/>
    <n v="0.05"/>
    <s v="NaN"/>
    <s v="NaN"/>
    <s v="NaN"/>
    <s v="NaN"/>
    <s v="NaN"/>
    <s v="Plan-up"/>
    <s v="NaN"/>
    <n v="0.90400000000000003"/>
    <n v="0.85"/>
    <s v="NaN"/>
    <d v="2025-03-17T20:32:29"/>
    <x v="7"/>
  </r>
  <r>
    <x v="609"/>
    <x v="1"/>
    <n v="99"/>
    <x v="1350"/>
    <x v="707"/>
    <x v="1"/>
    <x v="1"/>
    <n v="210"/>
    <n v="125"/>
    <n v="69"/>
    <s v="N/A"/>
    <n v="310"/>
    <n v="-43"/>
    <n v="1.9419999999999999"/>
    <n v="1.4910000000000001"/>
    <n v="0.68600000000000005"/>
    <n v="2.9710000000000001"/>
    <n v="1.0820000000000001"/>
    <n v="0.56599999999999995"/>
    <n v="0.8"/>
    <n v="37.024999999999999"/>
    <s v="Catch-up"/>
    <n v="0.98899999999999999"/>
    <n v="0.96599999999999997"/>
    <n v="0.98099999999999998"/>
    <n v="0.99399999999999999"/>
    <d v="2025-03-18T00:32:24"/>
    <x v="3"/>
  </r>
  <r>
    <x v="610"/>
    <x v="0"/>
    <n v="698"/>
    <x v="1351"/>
    <x v="708"/>
    <x v="108"/>
    <x v="553"/>
    <n v="289"/>
    <n v="115"/>
    <n v="34"/>
    <n v="370"/>
    <n v="288"/>
    <n v="82"/>
    <n v="0.42"/>
    <n v="0.20399999999999999"/>
    <n v="5.2999999999999999E-2"/>
    <n v="0.44900000000000001"/>
    <n v="0.78600000000000003"/>
    <n v="0.67300000000000004"/>
    <n v="0.91500000000000004"/>
    <n v="182.62799999999999"/>
    <s v="Scale-up"/>
    <n v="0.93200000000000005"/>
    <n v="0.92700000000000005"/>
    <n v="0.75"/>
    <n v="0.93200000000000005"/>
    <d v="2025-03-18T00:32:12"/>
    <x v="3"/>
  </r>
  <r>
    <x v="610"/>
    <x v="1"/>
    <n v="90"/>
    <x v="1352"/>
    <x v="708"/>
    <x v="1"/>
    <x v="1"/>
    <n v="2"/>
    <n v="1"/>
    <n v="1"/>
    <s v="N/A"/>
    <n v="3"/>
    <n v="0"/>
    <n v="1"/>
    <s v="NaN"/>
    <s v="NaN"/>
    <n v="0.25"/>
    <s v="NaN"/>
    <s v="NaN"/>
    <s v="NaN"/>
    <s v="NaN"/>
    <s v="Scale-up"/>
    <n v="1"/>
    <s v="NaN"/>
    <s v="NaN"/>
    <n v="0.75"/>
    <d v="2025-03-18T00:32:12"/>
    <x v="3"/>
  </r>
  <r>
    <x v="611"/>
    <x v="1"/>
    <n v="97"/>
    <x v="1353"/>
    <x v="709"/>
    <x v="1"/>
    <x v="1"/>
    <n v="41"/>
    <n v="12"/>
    <n v="3"/>
    <s v="N/A"/>
    <n v="29"/>
    <n v="20"/>
    <n v="0.47599999999999998"/>
    <n v="0.15"/>
    <n v="0.13500000000000001"/>
    <n v="0.315"/>
    <n v="0.64200000000000002"/>
    <n v="0.76"/>
    <n v="0.78400000000000003"/>
    <n v="177.77799999999999"/>
    <s v="Scale-up"/>
    <n v="0.93500000000000005"/>
    <n v="0.94699999999999995"/>
    <n v="0.94199999999999995"/>
    <n v="0.97799999999999998"/>
    <d v="2025-02-25T14:46:19"/>
    <x v="1"/>
  </r>
  <r>
    <x v="611"/>
    <x v="0"/>
    <n v="1700"/>
    <x v="1354"/>
    <x v="709"/>
    <x v="261"/>
    <x v="223"/>
    <n v="97"/>
    <n v="23"/>
    <n v="5"/>
    <n v="115"/>
    <n v="59"/>
    <n v="56"/>
    <n v="9.4E-2"/>
    <n v="0.10199999999999999"/>
    <n v="1.6E-2"/>
    <n v="0.25700000000000001"/>
    <n v="1.4279999999999999"/>
    <n v="0.48"/>
    <n v="0.91800000000000004"/>
    <n v="217.899"/>
    <s v="Catch-up"/>
    <n v="0.35"/>
    <n v="0.95799999999999996"/>
    <n v="0.83399999999999996"/>
    <n v="0.98799999999999999"/>
    <d v="2025-02-25T14:46:17"/>
    <x v="1"/>
  </r>
  <r>
    <x v="612"/>
    <x v="0"/>
    <n v="4962"/>
    <x v="1355"/>
    <x v="710"/>
    <x v="555"/>
    <x v="554"/>
    <n v="2559"/>
    <n v="1673"/>
    <n v="460"/>
    <n v="3772"/>
    <n v="3641"/>
    <n v="131"/>
    <n v="0.71299999999999997"/>
    <n v="0.44700000000000001"/>
    <n v="0.105"/>
    <n v="0.93899999999999995"/>
    <n v="0.89"/>
    <n v="0.61499999999999999"/>
    <n v="0.90900000000000003"/>
    <n v="139.51"/>
    <s v="Scale-up"/>
    <n v="0.96399999999999997"/>
    <n v="0.97799999999999998"/>
    <n v="0.93200000000000005"/>
    <n v="0.97599999999999998"/>
    <d v="2025-03-17T20:32:23"/>
    <x v="7"/>
  </r>
  <r>
    <x v="612"/>
    <x v="1"/>
    <n v="95"/>
    <x v="1356"/>
    <x v="710"/>
    <x v="1"/>
    <x v="1"/>
    <n v="1"/>
    <n v="1"/>
    <n v="29"/>
    <s v="N/A"/>
    <n v="4"/>
    <n v="-32"/>
    <s v="NaN"/>
    <s v="NaN"/>
    <n v="0.54500000000000004"/>
    <n v="3.5999999999999997E-2"/>
    <s v="NaN"/>
    <s v="NaN"/>
    <s v="NaN"/>
    <s v="NaN"/>
    <s v="Scale-up"/>
    <s v="NaN"/>
    <s v="NaN"/>
    <n v="0.28899999999999998"/>
    <n v="0.628"/>
    <d v="2025-03-17T20:32:23"/>
    <x v="7"/>
  </r>
  <r>
    <x v="613"/>
    <x v="0"/>
    <n v="3617"/>
    <x v="1357"/>
    <x v="711"/>
    <x v="207"/>
    <x v="202"/>
    <n v="143"/>
    <n v="73"/>
    <n v="32"/>
    <n v="184"/>
    <n v="161"/>
    <n v="23"/>
    <n v="8.4000000000000005E-2"/>
    <n v="4.2000000000000003E-2"/>
    <n v="1.2999999999999999E-2"/>
    <n v="8.7999999999999995E-2"/>
    <n v="0.77900000000000003"/>
    <n v="0.66700000000000004"/>
    <n v="0.89700000000000002"/>
    <n v="261.36399999999998"/>
    <s v="Scale-up"/>
    <n v="0.92700000000000005"/>
    <n v="0.91600000000000004"/>
    <n v="0.89300000000000002"/>
    <n v="0.89500000000000002"/>
    <d v="2025-03-17T20:32:17"/>
    <x v="7"/>
  </r>
  <r>
    <x v="613"/>
    <x v="1"/>
    <n v="0"/>
    <x v="1358"/>
    <x v="711"/>
    <x v="1"/>
    <x v="1"/>
    <n v="1"/>
    <n v="1"/>
    <n v="13"/>
    <s v="N/A"/>
    <n v="4"/>
    <n v="-16"/>
    <s v="NaN"/>
    <s v="NaN"/>
    <n v="6.5"/>
    <n v="2"/>
    <s v="NaN"/>
    <s v="NaN"/>
    <s v="NaN"/>
    <s v="NaN"/>
    <s v="Scale-up"/>
    <s v="NaN"/>
    <s v="NaN"/>
    <n v="0.214"/>
    <n v="0.6"/>
    <d v="2025-03-17T20:32:17"/>
    <x v="7"/>
  </r>
  <r>
    <x v="614"/>
    <x v="0"/>
    <n v="2814"/>
    <x v="1359"/>
    <x v="712"/>
    <x v="556"/>
    <x v="555"/>
    <n v="104"/>
    <n v="45"/>
    <n v="10"/>
    <n v="139"/>
    <n v="114"/>
    <n v="25"/>
    <n v="5.0999999999999997E-2"/>
    <n v="0.03"/>
    <n v="8.9999999999999993E-3"/>
    <n v="5.2999999999999999E-2"/>
    <n v="0.73599999999999999"/>
    <n v="0.63"/>
    <n v="0.88900000000000001"/>
    <n v="471.69799999999998"/>
    <s v="Scale-up"/>
    <n v="0.88500000000000001"/>
    <n v="0.81899999999999995"/>
    <n v="0.86199999999999999"/>
    <n v="0.84199999999999997"/>
    <d v="2025-03-17T20:32:11"/>
    <x v="7"/>
  </r>
  <r>
    <x v="614"/>
    <x v="1"/>
    <n v="0"/>
    <x v="1360"/>
    <x v="712"/>
    <x v="1"/>
    <x v="1"/>
    <n v="1"/>
    <n v="1"/>
    <n v="1"/>
    <s v="N/A"/>
    <n v="1"/>
    <n v="0"/>
    <s v="NaN"/>
    <s v="NaN"/>
    <s v="NaN"/>
    <s v="NaN"/>
    <s v="NaN"/>
    <s v="NaN"/>
    <s v="NaN"/>
    <s v="NaN"/>
    <s v="Scale-up"/>
    <s v="NaN"/>
    <s v="NaN"/>
    <s v="NaN"/>
    <s v="NaN"/>
    <d v="2025-03-17T20:32:11"/>
    <x v="7"/>
  </r>
  <r>
    <x v="615"/>
    <x v="0"/>
    <n v="147"/>
    <x v="1361"/>
    <x v="713"/>
    <x v="27"/>
    <x v="483"/>
    <n v="148"/>
    <n v="10"/>
    <n v="0"/>
    <n v="158"/>
    <n v="87"/>
    <n v="71"/>
    <n v="0.92100000000000004"/>
    <n v="0.11799999999999999"/>
    <n v="0"/>
    <n v="0.60099999999999998"/>
    <n v="0.57799999999999996"/>
    <n v="0.88600000000000001"/>
    <n v="1"/>
    <n v="118.136"/>
    <s v="Scale-up"/>
    <n v="0.82"/>
    <n v="0.92200000000000004"/>
    <n v="0"/>
    <n v="0.98499999999999999"/>
    <d v="2025-03-16T23:57:03"/>
    <x v="0"/>
  </r>
  <r>
    <x v="615"/>
    <x v="1"/>
    <n v="99"/>
    <x v="1362"/>
    <x v="713"/>
    <x v="1"/>
    <x v="1"/>
    <n v="46"/>
    <n v="7"/>
    <n v="1"/>
    <s v="N/A"/>
    <n v="58"/>
    <n v="-4"/>
    <n v="0.45200000000000001"/>
    <n v="0.13500000000000001"/>
    <n v="0"/>
    <n v="0.53500000000000003"/>
    <n v="0.91100000000000003"/>
    <n v="0.77"/>
    <n v="1"/>
    <n v="132.71"/>
    <s v="Scale-up"/>
    <n v="0.93799999999999994"/>
    <n v="0.82"/>
    <n v="0"/>
    <n v="0.98499999999999999"/>
    <d v="2025-03-16T23:57:04"/>
    <x v="0"/>
  </r>
  <r>
    <x v="615"/>
    <x v="0"/>
    <n v="6839"/>
    <x v="1363"/>
    <x v="714"/>
    <x v="557"/>
    <x v="556"/>
    <n v="364"/>
    <n v="380"/>
    <n v="119"/>
    <n v="625"/>
    <n v="475"/>
    <n v="150"/>
    <n v="5.7000000000000002E-2"/>
    <n v="5.6000000000000001E-2"/>
    <n v="0.02"/>
    <n v="7.2999999999999995E-2"/>
    <n v="0.78500000000000003"/>
    <n v="0.504"/>
    <n v="0.82299999999999995"/>
    <n v="2054.7950000000001"/>
    <s v="Scale-up"/>
    <n v="0.99399999999999999"/>
    <n v="0.99199999999999999"/>
    <n v="0.98799999999999999"/>
    <n v="0.97699999999999998"/>
    <d v="2025-03-18T00:32:04"/>
    <x v="3"/>
  </r>
  <r>
    <x v="615"/>
    <x v="1"/>
    <n v="95"/>
    <x v="1364"/>
    <x v="714"/>
    <x v="1"/>
    <x v="1"/>
    <n v="4"/>
    <n v="5"/>
    <n v="1"/>
    <s v="N/A"/>
    <n v="13"/>
    <n v="-4"/>
    <n v="3.2000000000000001E-2"/>
    <n v="5.0999999999999997E-2"/>
    <s v="NaN"/>
    <n v="0.22700000000000001"/>
    <s v="NaN"/>
    <s v="NaN"/>
    <s v="NaN"/>
    <s v="NaN"/>
    <s v="Scale-up"/>
    <n v="0.86499999999999999"/>
    <n v="0.91600000000000004"/>
    <s v="NaN"/>
    <n v="0.63200000000000001"/>
    <d v="2025-03-18T00:32:04"/>
    <x v="3"/>
  </r>
  <r>
    <x v="616"/>
    <x v="0"/>
    <n v="1418"/>
    <x v="1365"/>
    <x v="715"/>
    <x v="274"/>
    <x v="270"/>
    <n v="39"/>
    <n v="4"/>
    <n v="1"/>
    <n v="42"/>
    <n v="25"/>
    <n v="17"/>
    <n v="2.5000000000000001E-2"/>
    <n v="1.6E-2"/>
    <n v="0"/>
    <n v="4.3999999999999997E-2"/>
    <n v="1.073"/>
    <n v="0.61"/>
    <n v="1"/>
    <n v="386.36399999999998"/>
    <s v="Catch-up"/>
    <n v="0.27100000000000002"/>
    <n v="0.61199999999999999"/>
    <n v="0"/>
    <n v="0.50800000000000001"/>
    <d v="2025-03-18T00:31:56"/>
    <x v="3"/>
  </r>
  <r>
    <x v="616"/>
    <x v="1"/>
    <n v="0"/>
    <x v="1366"/>
    <x v="715"/>
    <x v="1"/>
    <x v="1"/>
    <n v="1"/>
    <n v="1"/>
    <n v="1"/>
    <s v="N/A"/>
    <n v="1"/>
    <n v="0"/>
    <s v="NaN"/>
    <s v="NaN"/>
    <s v="NaN"/>
    <s v="NaN"/>
    <s v="NaN"/>
    <s v="NaN"/>
    <s v="NaN"/>
    <s v="NaN"/>
    <s v="Catch-up"/>
    <s v="NaN"/>
    <s v="NaN"/>
    <s v="NaN"/>
    <s v="NaN"/>
    <d v="2025-03-18T00:31:56"/>
    <x v="3"/>
  </r>
  <r>
    <x v="617"/>
    <x v="0"/>
    <n v="1087"/>
    <x v="1367"/>
    <x v="716"/>
    <x v="558"/>
    <x v="557"/>
    <n v="1216"/>
    <n v="920"/>
    <n v="132"/>
    <n v="2004"/>
    <n v="1461"/>
    <n v="543"/>
    <n v="1.1319999999999999"/>
    <n v="0.84899999999999998"/>
    <n v="0.13600000000000001"/>
    <n v="1.39"/>
    <n v="0.753"/>
    <n v="0.57099999999999995"/>
    <n v="0.93100000000000005"/>
    <n v="390.64699999999999"/>
    <s v="Scale-up"/>
    <n v="0.96899999999999997"/>
    <n v="0.96899999999999997"/>
    <n v="0.96599999999999997"/>
    <n v="0.98099999999999998"/>
    <d v="2025-03-18T00:31:47"/>
    <x v="3"/>
  </r>
  <r>
    <x v="617"/>
    <x v="1"/>
    <n v="99"/>
    <x v="1368"/>
    <x v="716"/>
    <x v="1"/>
    <x v="1"/>
    <n v="293"/>
    <n v="200"/>
    <n v="22"/>
    <s v="N/A"/>
    <n v="317"/>
    <n v="155"/>
    <n v="2.8780000000000001"/>
    <n v="2.0179999999999998"/>
    <n v="0.193"/>
    <n v="3.3660000000000001"/>
    <n v="0.71599999999999997"/>
    <n v="0.58799999999999997"/>
    <n v="0.96099999999999997"/>
    <n v="161.31899999999999"/>
    <s v="Scale-up"/>
    <n v="0.99"/>
    <n v="0.98699999999999999"/>
    <n v="0.96399999999999997"/>
    <n v="0.99399999999999999"/>
    <d v="2025-03-18T00:31:49"/>
    <x v="3"/>
  </r>
  <r>
    <x v="618"/>
    <x v="1"/>
    <n v="0"/>
    <x v="1369"/>
    <x v="717"/>
    <x v="1"/>
    <x v="1"/>
    <n v="1"/>
    <n v="1"/>
    <n v="1"/>
    <s v="N/A"/>
    <n v="2"/>
    <n v="-1"/>
    <s v="NaN"/>
    <s v="NaN"/>
    <n v="0"/>
    <n v="1"/>
    <s v="NaN"/>
    <s v="NaN"/>
    <s v="NaN"/>
    <s v="NaN"/>
    <s v="Scale-up"/>
    <s v="NaN"/>
    <s v="NaN"/>
    <n v="0"/>
    <n v="1"/>
    <d v="2025-03-16T23:57:09"/>
    <x v="0"/>
  </r>
  <r>
    <x v="618"/>
    <x v="0"/>
    <n v="452"/>
    <x v="1370"/>
    <x v="717"/>
    <x v="133"/>
    <x v="131"/>
    <n v="23"/>
    <n v="31"/>
    <n v="0"/>
    <n v="54"/>
    <n v="39"/>
    <n v="15"/>
    <n v="0.32100000000000001"/>
    <n v="1.772"/>
    <n v="0"/>
    <n v="5.7000000000000002E-2"/>
    <n v="2.7E-2"/>
    <n v="0.153"/>
    <n v="1"/>
    <n v="263.15800000000002"/>
    <s v="Scale-up"/>
    <n v="0.78200000000000003"/>
    <n v="0.872"/>
    <n v="0"/>
    <n v="0.246"/>
    <d v="2025-03-16T23:57:09"/>
    <x v="0"/>
  </r>
  <r>
    <x v="619"/>
    <x v="0"/>
    <n v="2105"/>
    <x v="1371"/>
    <x v="718"/>
    <x v="208"/>
    <x v="203"/>
    <n v="110"/>
    <n v="107"/>
    <n v="2"/>
    <n v="215"/>
    <n v="132"/>
    <n v="83"/>
    <n v="5.8000000000000003E-2"/>
    <n v="5.1999999999999998E-2"/>
    <n v="2.3E-2"/>
    <n v="7.8E-2"/>
    <n v="0.89700000000000002"/>
    <n v="0.52700000000000002"/>
    <n v="0.79100000000000004"/>
    <n v="1064.1030000000001"/>
    <s v="Scale-up"/>
    <n v="0.97899999999999998"/>
    <n v="0.93500000000000005"/>
    <n v="1"/>
    <n v="0.95"/>
    <d v="2025-03-17T21:55:55"/>
    <x v="2"/>
  </r>
  <r>
    <x v="619"/>
    <x v="1"/>
    <n v="77"/>
    <x v="1372"/>
    <x v="718"/>
    <x v="1"/>
    <x v="1"/>
    <n v="1"/>
    <n v="5"/>
    <n v="1"/>
    <s v="N/A"/>
    <n v="1"/>
    <n v="3"/>
    <s v="NaN"/>
    <n v="3.6999999999999998E-2"/>
    <s v="NaN"/>
    <s v="NaN"/>
    <s v="NaN"/>
    <s v="NaN"/>
    <s v="NaN"/>
    <s v="NaN"/>
    <s v="Scale-up"/>
    <s v="NaN"/>
    <n v="0.84499999999999997"/>
    <s v="NaN"/>
    <s v="NaN"/>
    <d v="2025-03-17T21:55:55"/>
    <x v="2"/>
  </r>
  <r>
    <x v="620"/>
    <x v="0"/>
    <n v="1442"/>
    <x v="1373"/>
    <x v="719"/>
    <x v="559"/>
    <x v="558"/>
    <n v="320"/>
    <n v="400"/>
    <n v="0"/>
    <n v="720"/>
    <n v="710"/>
    <n v="10"/>
    <n v="0.65500000000000003"/>
    <n v="0.83299999999999996"/>
    <n v="0"/>
    <n v="1.1599999999999999"/>
    <n v="0.78"/>
    <n v="0.44"/>
    <n v="1"/>
    <n v="8.6210000000000004"/>
    <s v="Start-up"/>
    <n v="0.71099999999999997"/>
    <n v="0.751"/>
    <n v="0"/>
    <n v="0.72299999999999998"/>
    <d v="2025-03-16T23:57:14"/>
    <x v="0"/>
  </r>
  <r>
    <x v="620"/>
    <x v="1"/>
    <n v="0"/>
    <x v="1374"/>
    <x v="719"/>
    <x v="1"/>
    <x v="1"/>
    <n v="1"/>
    <n v="1"/>
    <n v="1"/>
    <s v="N/A"/>
    <n v="1"/>
    <n v="0"/>
    <s v="NaN"/>
    <s v="NaN"/>
    <n v="0"/>
    <s v="NaN"/>
    <s v="NaN"/>
    <s v="NaN"/>
    <s v="NaN"/>
    <s v="NaN"/>
    <s v="Start-up"/>
    <s v="NaN"/>
    <s v="NaN"/>
    <n v="0"/>
    <s v="NaN"/>
    <d v="2025-03-16T23:57:14"/>
    <x v="0"/>
  </r>
  <r>
    <x v="621"/>
    <x v="1"/>
    <n v="84"/>
    <x v="1375"/>
    <x v="720"/>
    <x v="1"/>
    <x v="1"/>
    <n v="14"/>
    <n v="2"/>
    <n v="3"/>
    <s v="N/A"/>
    <n v="7"/>
    <n v="7"/>
    <n v="0.17899999999999999"/>
    <n v="5.2999999999999999E-2"/>
    <n v="3.1E-2"/>
    <n v="6.7000000000000004E-2"/>
    <n v="0.33300000000000002"/>
    <n v="0.77200000000000002"/>
    <n v="0.86599999999999999"/>
    <n v="671.64200000000005"/>
    <s v="Scale-up"/>
    <n v="0.92500000000000004"/>
    <n v="1"/>
    <n v="0.75"/>
    <n v="0.78500000000000003"/>
    <d v="2025-02-25T14:46:29"/>
    <x v="1"/>
  </r>
  <r>
    <x v="621"/>
    <x v="1"/>
    <n v="0"/>
    <x v="1376"/>
    <x v="721"/>
    <x v="1"/>
    <x v="1"/>
    <n v="1"/>
    <n v="2"/>
    <n v="1"/>
    <s v="N/A"/>
    <n v="1"/>
    <n v="1"/>
    <s v="NaN"/>
    <n v="1"/>
    <n v="0"/>
    <s v="NaN"/>
    <s v="NaN"/>
    <s v="NaN"/>
    <s v="NaN"/>
    <s v="NaN"/>
    <s v="Scale-up"/>
    <s v="NaN"/>
    <n v="1"/>
    <n v="0"/>
    <s v="NaN"/>
    <d v="2025-03-17T19:16:27"/>
    <x v="12"/>
  </r>
  <r>
    <x v="621"/>
    <x v="0"/>
    <n v="1988"/>
    <x v="1377"/>
    <x v="720"/>
    <x v="357"/>
    <x v="354"/>
    <n v="220"/>
    <n v="7"/>
    <n v="66"/>
    <n v="161"/>
    <n v="116"/>
    <n v="45"/>
    <n v="0.129"/>
    <n v="3.0000000000000001E-3"/>
    <n v="5.5E-2"/>
    <n v="8.4000000000000005E-2"/>
    <n v="1.091"/>
    <n v="0.97699999999999998"/>
    <n v="0.58299999999999996"/>
    <n v="535.71400000000006"/>
    <s v="Catch-up"/>
    <n v="0.95299999999999996"/>
    <n v="0.93899999999999995"/>
    <n v="0.92600000000000005"/>
    <n v="0.93"/>
    <d v="2025-02-25T14:46:27"/>
    <x v="1"/>
  </r>
  <r>
    <x v="621"/>
    <x v="0"/>
    <n v="1199"/>
    <x v="1378"/>
    <x v="722"/>
    <x v="174"/>
    <x v="170"/>
    <n v="43"/>
    <n v="207"/>
    <n v="0"/>
    <n v="250"/>
    <n v="246"/>
    <n v="4"/>
    <n v="0.28399999999999997"/>
    <n v="2.27"/>
    <n v="0"/>
    <n v="0.17299999999999999"/>
    <n v="6.8000000000000005E-2"/>
    <n v="0.111"/>
    <n v="1"/>
    <n v="23.120999999999999"/>
    <s v="Start-up"/>
    <n v="0.83299999999999996"/>
    <n v="0.79400000000000004"/>
    <n v="0"/>
    <n v="0.16600000000000001"/>
    <d v="2025-03-16T23:57:19"/>
    <x v="0"/>
  </r>
  <r>
    <x v="621"/>
    <x v="1"/>
    <n v="0"/>
    <x v="1379"/>
    <x v="722"/>
    <x v="1"/>
    <x v="1"/>
    <n v="1"/>
    <n v="1"/>
    <n v="1"/>
    <s v="N/A"/>
    <n v="6"/>
    <n v="-5"/>
    <s v="NaN"/>
    <s v="NaN"/>
    <n v="0"/>
    <n v="3"/>
    <s v="NaN"/>
    <s v="NaN"/>
    <s v="NaN"/>
    <s v="NaN"/>
    <s v="Start-up"/>
    <s v="NaN"/>
    <s v="NaN"/>
    <n v="0"/>
    <n v="0.68600000000000005"/>
    <d v="2025-03-16T23:57:19"/>
    <x v="0"/>
  </r>
  <r>
    <x v="621"/>
    <x v="0"/>
    <n v="1083"/>
    <x v="1380"/>
    <x v="721"/>
    <x v="560"/>
    <x v="559"/>
    <n v="899"/>
    <n v="159"/>
    <n v="0"/>
    <n v="1058"/>
    <n v="529"/>
    <n v="529"/>
    <n v="0.77300000000000002"/>
    <n v="0.13"/>
    <n v="0"/>
    <n v="0.45300000000000001"/>
    <n v="0.502"/>
    <n v="0.85599999999999998"/>
    <n v="1"/>
    <n v="1167.77"/>
    <s v="Scale-up"/>
    <n v="0.94"/>
    <n v="0.93799999999999994"/>
    <n v="0"/>
    <n v="0.93899999999999995"/>
    <d v="2025-03-17T19:16:27"/>
    <x v="12"/>
  </r>
  <r>
    <x v="621"/>
    <x v="0"/>
    <n v="944"/>
    <x v="1381"/>
    <x v="723"/>
    <x v="445"/>
    <x v="443"/>
    <n v="60"/>
    <n v="3"/>
    <n v="0"/>
    <n v="63"/>
    <n v="18"/>
    <n v="45"/>
    <n v="7.6999999999999999E-2"/>
    <n v="6.0000000000000001E-3"/>
    <n v="0"/>
    <n v="3.3000000000000002E-2"/>
    <n v="0.39800000000000002"/>
    <n v="0.92800000000000005"/>
    <n v="1"/>
    <n v="1363.636"/>
    <s v="Scale-up"/>
    <n v="0.91200000000000003"/>
    <n v="0.995"/>
    <n v="0"/>
    <n v="0.90600000000000003"/>
    <d v="2025-03-17T21:55:49"/>
    <x v="2"/>
  </r>
  <r>
    <x v="621"/>
    <x v="1"/>
    <n v="98"/>
    <x v="1382"/>
    <x v="723"/>
    <x v="1"/>
    <x v="1"/>
    <n v="11"/>
    <n v="1"/>
    <n v="1"/>
    <s v="N/A"/>
    <n v="3"/>
    <n v="7"/>
    <n v="0.106"/>
    <s v="NaN"/>
    <n v="0"/>
    <n v="3.5999999999999997E-2"/>
    <s v="NaN"/>
    <s v="NaN"/>
    <s v="NaN"/>
    <s v="NaN"/>
    <s v="Scale-up"/>
    <n v="0.83799999999999997"/>
    <s v="NaN"/>
    <n v="0"/>
    <n v="0.75"/>
    <d v="2025-03-17T21:55:49"/>
    <x v="2"/>
  </r>
  <r>
    <x v="622"/>
    <x v="1"/>
    <n v="91"/>
    <x v="1383"/>
    <x v="724"/>
    <x v="1"/>
    <x v="1"/>
    <n v="1"/>
    <n v="6"/>
    <n v="1"/>
    <s v="N/A"/>
    <n v="1"/>
    <n v="5"/>
    <s v="NaN"/>
    <n v="4.8000000000000001E-2"/>
    <s v="NaN"/>
    <s v="NaN"/>
    <s v="NaN"/>
    <s v="NaN"/>
    <s v="NaN"/>
    <s v="NaN"/>
    <s v="Catch-up"/>
    <s v="NaN"/>
    <n v="0.72699999999999998"/>
    <s v="NaN"/>
    <s v="NaN"/>
    <d v="2025-03-17T19:16:22"/>
    <x v="12"/>
  </r>
  <r>
    <x v="622"/>
    <x v="0"/>
    <n v="127"/>
    <x v="1384"/>
    <x v="725"/>
    <x v="297"/>
    <x v="294"/>
    <n v="3"/>
    <n v="89"/>
    <n v="0"/>
    <n v="92"/>
    <n v="92"/>
    <n v="0"/>
    <n v="1.5"/>
    <n v="0.67900000000000005"/>
    <n v="0"/>
    <n v="0.70199999999999996"/>
    <n v="0.32200000000000001"/>
    <n v="0.68799999999999994"/>
    <n v="1"/>
    <n v="0"/>
    <s v="Start-up"/>
    <n v="0.75"/>
    <n v="0.67400000000000004"/>
    <n v="0"/>
    <n v="0.90800000000000003"/>
    <d v="2025-03-16T23:57:24"/>
    <x v="0"/>
  </r>
  <r>
    <x v="622"/>
    <x v="1"/>
    <n v="98"/>
    <x v="1385"/>
    <x v="725"/>
    <x v="1"/>
    <x v="1"/>
    <n v="3"/>
    <n v="16"/>
    <n v="1"/>
    <s v="N/A"/>
    <n v="54"/>
    <n v="-34"/>
    <n v="0.75"/>
    <n v="0.28999999999999998"/>
    <n v="0"/>
    <n v="0.52600000000000002"/>
    <n v="0.50600000000000001"/>
    <n v="0.72099999999999997"/>
    <n v="1"/>
    <n v="0"/>
    <s v="Start-up"/>
    <n v="0.75"/>
    <n v="0.879"/>
    <n v="0"/>
    <n v="0.81100000000000005"/>
    <d v="2025-03-16T23:57:25"/>
    <x v="0"/>
  </r>
  <r>
    <x v="622"/>
    <x v="0"/>
    <n v="1303"/>
    <x v="1386"/>
    <x v="724"/>
    <x v="561"/>
    <x v="560"/>
    <n v="1050"/>
    <n v="401"/>
    <n v="158"/>
    <n v="1293"/>
    <n v="1077"/>
    <n v="216"/>
    <n v="0.99299999999999999"/>
    <n v="0.36899999999999999"/>
    <n v="0.378"/>
    <n v="1.044"/>
    <n v="1.0609999999999999"/>
    <n v="0.72899999999999998"/>
    <n v="0.72199999999999998"/>
    <n v="206.89699999999999"/>
    <s v="Catch-up"/>
    <n v="0.96299999999999997"/>
    <n v="0.96599999999999997"/>
    <n v="0.78900000000000003"/>
    <n v="0.97799999999999998"/>
    <d v="2025-03-17T19:16:22"/>
    <x v="12"/>
  </r>
  <r>
    <x v="622"/>
    <x v="0"/>
    <n v="1214"/>
    <x v="1387"/>
    <x v="726"/>
    <x v="562"/>
    <x v="561"/>
    <n v="518"/>
    <n v="396"/>
    <n v="103"/>
    <n v="811"/>
    <n v="677"/>
    <n v="134"/>
    <n v="0.53800000000000003"/>
    <n v="0.38200000000000001"/>
    <n v="0.22700000000000001"/>
    <n v="0.68300000000000005"/>
    <n v="0.98599999999999999"/>
    <n v="0.58499999999999996"/>
    <n v="0.753"/>
    <n v="196.19300000000001"/>
    <s v="Scale-up"/>
    <n v="0.91900000000000004"/>
    <n v="0.97599999999999998"/>
    <n v="0.66300000000000003"/>
    <n v="0.96699999999999997"/>
    <d v="2025-03-20T11:42:28"/>
    <x v="6"/>
  </r>
  <r>
    <x v="622"/>
    <x v="1"/>
    <n v="75"/>
    <x v="1388"/>
    <x v="726"/>
    <x v="1"/>
    <x v="1"/>
    <n v="1"/>
    <n v="3"/>
    <n v="1"/>
    <s v="N/A"/>
    <n v="3"/>
    <n v="0"/>
    <s v="NaN"/>
    <n v="3.9E-2"/>
    <s v="NaN"/>
    <n v="2.1999999999999999E-2"/>
    <s v="NaN"/>
    <s v="NaN"/>
    <s v="NaN"/>
    <s v="NaN"/>
    <s v="Scale-up"/>
    <s v="NaN"/>
    <n v="0.98699999999999999"/>
    <s v="NaN"/>
    <n v="0.83699999999999997"/>
    <d v="2025-03-20T11:42:28"/>
    <x v="6"/>
  </r>
  <r>
    <x v="623"/>
    <x v="0"/>
    <n v="4113"/>
    <x v="1389"/>
    <x v="727"/>
    <x v="563"/>
    <x v="562"/>
    <n v="2018"/>
    <n v="840"/>
    <n v="354"/>
    <n v="2504"/>
    <n v="2247"/>
    <n v="257"/>
    <n v="0.51200000000000001"/>
    <n v="0.218"/>
    <n v="9.4E-2"/>
    <n v="0.58699999999999997"/>
    <n v="0.92300000000000004"/>
    <n v="0.70099999999999996"/>
    <n v="0.871"/>
    <n v="437.81900000000002"/>
    <s v="Scale-up"/>
    <n v="0.99099999999999999"/>
    <n v="0.99"/>
    <n v="0.98199999999999998"/>
    <n v="0.99399999999999999"/>
    <d v="2025-03-18T00:31:38"/>
    <x v="3"/>
  </r>
  <r>
    <x v="623"/>
    <x v="1"/>
    <n v="94"/>
    <x v="1390"/>
    <x v="727"/>
    <x v="1"/>
    <x v="1"/>
    <n v="40"/>
    <n v="25"/>
    <n v="7"/>
    <s v="N/A"/>
    <n v="48"/>
    <n v="9"/>
    <n v="0.432"/>
    <n v="0.29599999999999999"/>
    <n v="0.17399999999999999"/>
    <n v="0.53800000000000003"/>
    <n v="0.97099999999999997"/>
    <n v="0.59299999999999997"/>
    <n v="0.76100000000000001"/>
    <n v="477.69499999999999"/>
    <s v="Scale-up"/>
    <n v="0.89"/>
    <n v="0.92800000000000005"/>
    <n v="0.81399999999999995"/>
    <n v="0.91700000000000004"/>
    <d v="2025-03-18T00:31:39"/>
    <x v="3"/>
  </r>
  <r>
    <x v="624"/>
    <x v="1"/>
    <n v="99"/>
    <x v="1391"/>
    <x v="728"/>
    <x v="1"/>
    <x v="1"/>
    <n v="199"/>
    <n v="270"/>
    <n v="251"/>
    <s v="N/A"/>
    <n v="320"/>
    <n v="-101"/>
    <n v="2.5449999999999999"/>
    <n v="2.9590000000000001"/>
    <n v="5.2110000000000003"/>
    <n v="3.742"/>
    <n v="12.771000000000001"/>
    <n v="0.46200000000000002"/>
    <n v="5.2999999999999999E-2"/>
    <n v="391.76900000000001"/>
    <s v="Catch-up"/>
    <n v="0.95799999999999996"/>
    <n v="0.98"/>
    <n v="0.24099999999999999"/>
    <n v="0.95599999999999996"/>
    <d v="2025-02-25T14:46:41"/>
    <x v="1"/>
  </r>
  <r>
    <x v="624"/>
    <x v="0"/>
    <n v="5729"/>
    <x v="1392"/>
    <x v="728"/>
    <x v="564"/>
    <x v="563"/>
    <n v="7709"/>
    <n v="7429"/>
    <n v="2851"/>
    <n v="12287"/>
    <n v="10821"/>
    <n v="1466"/>
    <n v="1.369"/>
    <n v="1.4690000000000001"/>
    <n v="0.51300000000000001"/>
    <n v="2.0049999999999999"/>
    <n v="0.86199999999999999"/>
    <n v="0.48199999999999998"/>
    <n v="0.81899999999999995"/>
    <n v="731.17200000000003"/>
    <s v="Scale-up"/>
    <n v="0.99299999999999999"/>
    <n v="0.99"/>
    <n v="0.96699999999999997"/>
    <n v="0.998"/>
    <d v="2025-02-25T14:46:39"/>
    <x v="1"/>
  </r>
  <r>
    <x v="624"/>
    <x v="0"/>
    <n v="4690"/>
    <x v="1393"/>
    <x v="729"/>
    <x v="565"/>
    <x v="564"/>
    <n v="5872"/>
    <n v="6412"/>
    <n v="156"/>
    <n v="12128"/>
    <n v="10384"/>
    <n v="1744"/>
    <n v="1.296"/>
    <n v="1.583"/>
    <n v="3.5000000000000003E-2"/>
    <n v="2.4119999999999999"/>
    <n v="0.84799999999999998"/>
    <n v="0.45"/>
    <n v="0.98799999999999999"/>
    <n v="723.05100000000004"/>
    <s v="Scale-up"/>
    <n v="0.99299999999999999"/>
    <n v="0.996"/>
    <n v="0.97399999999999998"/>
    <n v="0.996"/>
    <d v="2025-03-17T21:55:43"/>
    <x v="2"/>
  </r>
  <r>
    <x v="624"/>
    <x v="1"/>
    <n v="99"/>
    <x v="1394"/>
    <x v="729"/>
    <x v="1"/>
    <x v="1"/>
    <n v="130"/>
    <n v="125"/>
    <n v="3"/>
    <s v="N/A"/>
    <n v="203"/>
    <n v="48"/>
    <n v="1.4339999999999999"/>
    <n v="1.3839999999999999"/>
    <n v="3.2000000000000001E-2"/>
    <n v="2.0339999999999998"/>
    <n v="0.73"/>
    <n v="0.50900000000000001"/>
    <n v="0.98899999999999999"/>
    <n v="857.42399999999998"/>
    <s v="Scale-up"/>
    <n v="0.98299999999999998"/>
    <n v="0.99099999999999999"/>
    <n v="0.85799999999999998"/>
    <n v="0.95899999999999996"/>
    <d v="2025-03-17T21:55:44"/>
    <x v="2"/>
  </r>
  <r>
    <x v="625"/>
    <x v="0"/>
    <n v="2038"/>
    <x v="1395"/>
    <x v="730"/>
    <x v="566"/>
    <x v="502"/>
    <n v="0"/>
    <n v="748"/>
    <n v="0"/>
    <n v="748"/>
    <n v="57"/>
    <n v="691"/>
    <n v="0"/>
    <n v="0.42899999999999999"/>
    <n v="0"/>
    <n v="9.6000000000000002E-2"/>
    <n v="0.224"/>
    <n v="0"/>
    <n v="1"/>
    <n v="7197.9170000000004"/>
    <s v="Scale-up"/>
    <n v="0"/>
    <n v="0.97399999999999998"/>
    <n v="0"/>
    <n v="0.94299999999999995"/>
    <d v="2025-03-16T23:57:30"/>
    <x v="0"/>
  </r>
  <r>
    <x v="625"/>
    <x v="1"/>
    <n v="93"/>
    <x v="1396"/>
    <x v="730"/>
    <x v="1"/>
    <x v="1"/>
    <n v="1"/>
    <n v="9"/>
    <n v="1"/>
    <s v="N/A"/>
    <n v="2"/>
    <n v="6"/>
    <n v="0"/>
    <n v="6.8000000000000005E-2"/>
    <n v="0"/>
    <n v="1.9E-2"/>
    <n v="0.27900000000000003"/>
    <n v="0"/>
    <n v="1"/>
    <n v="36368.421000000002"/>
    <s v="Scale-up"/>
    <n v="0"/>
    <n v="0.92500000000000004"/>
    <n v="0"/>
    <n v="1"/>
    <d v="2025-03-16T23:57:31"/>
    <x v="0"/>
  </r>
  <r>
    <x v="626"/>
    <x v="0"/>
    <n v="59"/>
    <x v="1397"/>
    <x v="731"/>
    <x v="489"/>
    <x v="484"/>
    <n v="53"/>
    <n v="13"/>
    <n v="0"/>
    <n v="66"/>
    <n v="59"/>
    <n v="7"/>
    <n v="1.05"/>
    <n v="0.17"/>
    <n v="0"/>
    <n v="1.1830000000000001"/>
    <n v="0.97"/>
    <n v="0.86099999999999999"/>
    <n v="1"/>
    <n v="5.9169999999999998"/>
    <s v="Start-up"/>
    <n v="0.752"/>
    <n v="0.78200000000000003"/>
    <n v="0"/>
    <n v="0.76400000000000001"/>
    <d v="2025-03-16T23:57:36"/>
    <x v="0"/>
  </r>
  <r>
    <x v="626"/>
    <x v="1"/>
    <n v="59"/>
    <x v="1397"/>
    <x v="731"/>
    <x v="1"/>
    <x v="1"/>
    <n v="53"/>
    <n v="13"/>
    <n v="1"/>
    <s v="N/A"/>
    <n v="59"/>
    <n v="6"/>
    <n v="1.0409999999999999"/>
    <n v="0.16900000000000001"/>
    <n v="0"/>
    <n v="1.19"/>
    <n v="0.98299999999999998"/>
    <n v="0.86"/>
    <n v="1"/>
    <n v="5.8819999999999997"/>
    <s v="Start-up"/>
    <n v="0.747"/>
    <n v="0.78600000000000003"/>
    <n v="0"/>
    <n v="0.76500000000000001"/>
    <d v="2025-03-16T23:57:37"/>
    <x v="0"/>
  </r>
  <r>
    <x v="627"/>
    <x v="0"/>
    <n v="386"/>
    <x v="1398"/>
    <x v="732"/>
    <x v="567"/>
    <x v="565"/>
    <n v="618"/>
    <n v="229"/>
    <n v="0"/>
    <n v="847"/>
    <n v="794"/>
    <n v="53"/>
    <n v="4.1890000000000001"/>
    <n v="1.056"/>
    <n v="0"/>
    <n v="3.4049999999999998"/>
    <n v="0.64900000000000002"/>
    <n v="0.79900000000000004"/>
    <n v="1"/>
    <n v="15.565"/>
    <s v="Start-up"/>
    <n v="0.85099999999999998"/>
    <n v="0.78700000000000003"/>
    <n v="0"/>
    <n v="0.84599999999999997"/>
    <d v="2025-03-16T23:57:42"/>
    <x v="0"/>
  </r>
  <r>
    <x v="627"/>
    <x v="1"/>
    <n v="98"/>
    <x v="1399"/>
    <x v="732"/>
    <x v="1"/>
    <x v="1"/>
    <n v="2"/>
    <n v="3"/>
    <n v="1"/>
    <s v="N/A"/>
    <n v="6"/>
    <n v="0"/>
    <n v="1.2999999999999999E-2"/>
    <n v="3.1E-2"/>
    <n v="0"/>
    <n v="4.9000000000000002E-2"/>
    <n v="1.1140000000000001"/>
    <n v="0.29499999999999998"/>
    <n v="1"/>
    <n v="1081.633"/>
    <s v="Catch-up"/>
    <n v="1"/>
    <n v="0.995"/>
    <n v="0"/>
    <n v="0.97299999999999998"/>
    <d v="2025-03-16T23:57:43"/>
    <x v="0"/>
  </r>
  <r>
    <x v="628"/>
    <x v="0"/>
    <n v="6260"/>
    <x v="1400"/>
    <x v="733"/>
    <x v="568"/>
    <x v="566"/>
    <n v="624"/>
    <n v="996"/>
    <n v="191"/>
    <n v="1429"/>
    <n v="1027"/>
    <n v="402"/>
    <n v="0.14000000000000001"/>
    <n v="0.20899999999999999"/>
    <n v="3.6999999999999998E-2"/>
    <n v="0.20699999999999999"/>
    <n v="0.66300000000000003"/>
    <n v="0.40100000000000002"/>
    <n v="0.89400000000000002"/>
    <n v="1942.029"/>
    <s v="Scale-up"/>
    <n v="0.70399999999999996"/>
    <n v="0.86"/>
    <n v="0.88300000000000001"/>
    <n v="0.69299999999999995"/>
    <d v="2025-03-18T00:31:29"/>
    <x v="3"/>
  </r>
  <r>
    <x v="628"/>
    <x v="1"/>
    <n v="72"/>
    <x v="1401"/>
    <x v="733"/>
    <x v="1"/>
    <x v="1"/>
    <n v="1"/>
    <n v="3"/>
    <n v="1"/>
    <s v="N/A"/>
    <n v="2"/>
    <n v="1"/>
    <s v="NaN"/>
    <n v="2.7E-2"/>
    <s v="NaN"/>
    <n v="2.1999999999999999E-2"/>
    <s v="NaN"/>
    <s v="NaN"/>
    <s v="NaN"/>
    <s v="NaN"/>
    <s v="Scale-up"/>
    <s v="NaN"/>
    <n v="0.95599999999999996"/>
    <s v="NaN"/>
    <n v="1"/>
    <d v="2025-03-18T00:31:29"/>
    <x v="3"/>
  </r>
  <r>
    <x v="629"/>
    <x v="0"/>
    <n v="5210"/>
    <x v="1402"/>
    <x v="734"/>
    <x v="569"/>
    <x v="567"/>
    <n v="129"/>
    <n v="255"/>
    <n v="100"/>
    <n v="284"/>
    <n v="224"/>
    <n v="60"/>
    <n v="4.3999999999999997E-2"/>
    <n v="6.9000000000000006E-2"/>
    <n v="3.7999999999999999E-2"/>
    <n v="7.4999999999999997E-2"/>
    <n v="1"/>
    <n v="0.38900000000000001"/>
    <n v="0.66400000000000003"/>
    <n v="800"/>
    <s v="Catch-up"/>
    <n v="0.90700000000000003"/>
    <n v="0.89400000000000002"/>
    <n v="0.86499999999999999"/>
    <n v="0.82399999999999995"/>
    <d v="2025-03-18T00:31:21"/>
    <x v="3"/>
  </r>
  <r>
    <x v="629"/>
    <x v="1"/>
    <n v="0"/>
    <x v="1403"/>
    <x v="734"/>
    <x v="1"/>
    <x v="1"/>
    <n v="1"/>
    <n v="1"/>
    <n v="1"/>
    <s v="N/A"/>
    <n v="1"/>
    <n v="0"/>
    <s v="NaN"/>
    <s v="NaN"/>
    <s v="NaN"/>
    <s v="NaN"/>
    <s v="NaN"/>
    <s v="NaN"/>
    <s v="NaN"/>
    <s v="NaN"/>
    <s v="Catch-up"/>
    <s v="NaN"/>
    <s v="NaN"/>
    <s v="NaN"/>
    <s v="NaN"/>
    <d v="2025-03-18T00:31:21"/>
    <x v="3"/>
  </r>
  <r>
    <x v="630"/>
    <x v="0"/>
    <n v="743"/>
    <x v="1404"/>
    <x v="735"/>
    <x v="261"/>
    <x v="256"/>
    <n v="63"/>
    <n v="72"/>
    <n v="0"/>
    <n v="135"/>
    <n v="107"/>
    <n v="28"/>
    <n v="0.124"/>
    <n v="0.10299999999999999"/>
    <n v="0"/>
    <n v="0.16700000000000001"/>
    <n v="0.73599999999999999"/>
    <n v="0.54600000000000004"/>
    <n v="1"/>
    <n v="167.66499999999999"/>
    <s v="Scale-up"/>
    <n v="0.95099999999999996"/>
    <n v="0.97699999999999998"/>
    <n v="0"/>
    <n v="0.98499999999999999"/>
    <d v="2025-03-16T23:57:48"/>
    <x v="0"/>
  </r>
  <r>
    <x v="630"/>
    <x v="1"/>
    <n v="1"/>
    <x v="1405"/>
    <x v="735"/>
    <x v="1"/>
    <x v="1"/>
    <n v="1"/>
    <n v="2"/>
    <n v="1"/>
    <s v="N/A"/>
    <n v="1"/>
    <n v="1"/>
    <s v="NaN"/>
    <n v="0.5"/>
    <n v="0"/>
    <s v="NaN"/>
    <s v="NaN"/>
    <s v="NaN"/>
    <s v="NaN"/>
    <s v="NaN"/>
    <s v="Scale-up"/>
    <s v="NaN"/>
    <n v="1"/>
    <n v="0"/>
    <s v="NaN"/>
    <d v="2025-03-16T23:57:48"/>
    <x v="0"/>
  </r>
  <r>
    <x v="631"/>
    <x v="0"/>
    <n v="577"/>
    <x v="1406"/>
    <x v="736"/>
    <x v="556"/>
    <x v="456"/>
    <n v="134"/>
    <n v="11"/>
    <n v="0"/>
    <n v="145"/>
    <n v="72"/>
    <n v="73"/>
    <n v="0.28699999999999998"/>
    <n v="3.7999999999999999E-2"/>
    <n v="0"/>
    <n v="0.246"/>
    <n v="0.75700000000000001"/>
    <n v="0.88300000000000001"/>
    <n v="1"/>
    <n v="296.74799999999999"/>
    <s v="Scale-up"/>
    <n v="0.80800000000000005"/>
    <n v="0.81799999999999995"/>
    <n v="0"/>
    <n v="0.85699999999999998"/>
    <d v="2025-03-16T23:57:53"/>
    <x v="0"/>
  </r>
  <r>
    <x v="631"/>
    <x v="1"/>
    <n v="94"/>
    <x v="1407"/>
    <x v="736"/>
    <x v="1"/>
    <x v="1"/>
    <n v="65"/>
    <n v="2"/>
    <n v="1"/>
    <s v="N/A"/>
    <n v="10"/>
    <n v="58"/>
    <n v="0.54300000000000004"/>
    <n v="1.0999999999999999E-2"/>
    <n v="0"/>
    <n v="0.104"/>
    <n v="0.188"/>
    <n v="0.98"/>
    <n v="1"/>
    <n v="701.923"/>
    <s v="Scale-up"/>
    <n v="0.86299999999999999"/>
    <n v="1"/>
    <n v="0"/>
    <n v="0.77900000000000003"/>
    <d v="2025-03-16T23:57:54"/>
    <x v="0"/>
  </r>
  <r>
    <x v="632"/>
    <x v="0"/>
    <n v="1422"/>
    <x v="1408"/>
    <x v="737"/>
    <x v="167"/>
    <x v="163"/>
    <n v="150"/>
    <n v="17"/>
    <n v="0"/>
    <n v="167"/>
    <n v="159"/>
    <n v="8"/>
    <n v="0.14399999999999999"/>
    <n v="2.3580000000000001"/>
    <n v="0"/>
    <n v="0.12"/>
    <n v="4.8000000000000001E-2"/>
    <n v="5.8000000000000003E-2"/>
    <n v="1"/>
    <n v="66.667000000000002"/>
    <s v="Scale-up"/>
    <n v="0.88200000000000001"/>
    <n v="0.878"/>
    <n v="0"/>
    <n v="0.86599999999999999"/>
    <d v="2025-03-16T23:58:00"/>
    <x v="0"/>
  </r>
  <r>
    <x v="632"/>
    <x v="1"/>
    <n v="85"/>
    <x v="1409"/>
    <x v="737"/>
    <x v="1"/>
    <x v="1"/>
    <n v="2"/>
    <n v="17"/>
    <n v="1"/>
    <s v="N/A"/>
    <n v="12"/>
    <n v="6"/>
    <n v="3.2000000000000001E-2"/>
    <n v="2.1480000000000001"/>
    <n v="0"/>
    <n v="0.14099999999999999"/>
    <n v="6.5000000000000002E-2"/>
    <n v="1.4999999999999999E-2"/>
    <n v="1"/>
    <n v="56.738"/>
    <s v="Scale-up"/>
    <n v="1"/>
    <n v="0.84799999999999998"/>
    <n v="0"/>
    <n v="0.51500000000000001"/>
    <d v="2025-03-16T23:58:00"/>
    <x v="0"/>
  </r>
  <r>
    <x v="633"/>
    <x v="0"/>
    <n v="551"/>
    <x v="1410"/>
    <x v="738"/>
    <x v="570"/>
    <x v="568"/>
    <n v="410"/>
    <n v="479"/>
    <n v="0"/>
    <n v="889"/>
    <n v="778"/>
    <n v="111"/>
    <n v="0.77800000000000002"/>
    <n v="0.81599999999999995"/>
    <n v="0"/>
    <n v="1.3109999999999999"/>
    <n v="0.82199999999999995"/>
    <n v="0.48799999999999999"/>
    <n v="1"/>
    <n v="84.668000000000006"/>
    <s v="Scale-up"/>
    <n v="0.99"/>
    <n v="0.92400000000000004"/>
    <n v="0"/>
    <n v="0.98099999999999998"/>
    <d v="2025-03-16T23:58:06"/>
    <x v="0"/>
  </r>
  <r>
    <x v="633"/>
    <x v="1"/>
    <n v="99"/>
    <x v="1411"/>
    <x v="738"/>
    <x v="1"/>
    <x v="1"/>
    <n v="83"/>
    <n v="86"/>
    <n v="1"/>
    <s v="N/A"/>
    <n v="187"/>
    <n v="-17"/>
    <n v="0.93"/>
    <n v="1.153"/>
    <n v="0"/>
    <n v="1.591"/>
    <n v="0.76400000000000001"/>
    <n v="0.44600000000000001"/>
    <n v="1"/>
    <n v="69.766999999999996"/>
    <s v="Scale-up"/>
    <n v="0.96399999999999997"/>
    <n v="0.89800000000000002"/>
    <n v="0"/>
    <n v="0.95"/>
    <d v="2025-03-16T23:58:07"/>
    <x v="0"/>
  </r>
  <r>
    <x v="634"/>
    <x v="0"/>
    <n v="1016"/>
    <x v="1412"/>
    <x v="739"/>
    <x v="571"/>
    <x v="569"/>
    <n v="157"/>
    <n v="3"/>
    <n v="0"/>
    <n v="160"/>
    <n v="160"/>
    <n v="0"/>
    <n v="0.159"/>
    <n v="2E-3"/>
    <n v="0"/>
    <n v="0.15"/>
    <n v="0.93200000000000005"/>
    <n v="0.98799999999999999"/>
    <n v="1"/>
    <n v="0"/>
    <s v="Start-up"/>
    <n v="0.84399999999999997"/>
    <n v="0.76"/>
    <n v="0"/>
    <n v="0.85699999999999998"/>
    <d v="2025-03-16T23:58:12"/>
    <x v="0"/>
  </r>
  <r>
    <x v="634"/>
    <x v="1"/>
    <n v="99"/>
    <x v="1413"/>
    <x v="739"/>
    <x v="1"/>
    <x v="1"/>
    <n v="7"/>
    <n v="1"/>
    <n v="1"/>
    <s v="N/A"/>
    <n v="8"/>
    <n v="-1"/>
    <n v="6.2E-2"/>
    <s v="NaN"/>
    <n v="0"/>
    <n v="0.14899999999999999"/>
    <s v="NaN"/>
    <s v="NaN"/>
    <s v="NaN"/>
    <s v="NaN"/>
    <s v="Start-up"/>
    <n v="0.874"/>
    <s v="NaN"/>
    <n v="0"/>
    <n v="0.79"/>
    <d v="2025-03-16T23:58:12"/>
    <x v="0"/>
  </r>
  <r>
    <x v="635"/>
    <x v="0"/>
    <n v="7519"/>
    <x v="1414"/>
    <x v="740"/>
    <x v="572"/>
    <x v="570"/>
    <n v="1934"/>
    <n v="1382"/>
    <n v="349"/>
    <n v="2967"/>
    <n v="2661"/>
    <n v="306"/>
    <n v="0.27"/>
    <n v="0.17699999999999999"/>
    <n v="4.2999999999999997E-2"/>
    <n v="0.36299999999999999"/>
    <n v="0.89900000000000002"/>
    <n v="0.60399999999999998"/>
    <n v="0.90400000000000003"/>
    <n v="842.97500000000002"/>
    <s v="Scale-up"/>
    <n v="0.90500000000000003"/>
    <n v="0.97599999999999998"/>
    <n v="0.96699999999999997"/>
    <n v="0.93200000000000005"/>
    <d v="2025-03-18T00:31:12"/>
    <x v="3"/>
  </r>
  <r>
    <x v="635"/>
    <x v="1"/>
    <n v="98"/>
    <x v="1415"/>
    <x v="740"/>
    <x v="1"/>
    <x v="1"/>
    <n v="23"/>
    <n v="9"/>
    <n v="2"/>
    <s v="N/A"/>
    <n v="31"/>
    <n v="0"/>
    <n v="0.249"/>
    <n v="8.3000000000000004E-2"/>
    <n v="1.4E-2"/>
    <n v="0.30299999999999999"/>
    <n v="0.95299999999999996"/>
    <n v="0.75"/>
    <n v="0.95799999999999996"/>
    <n v="1009.901"/>
    <s v="Scale-up"/>
    <n v="0.95599999999999996"/>
    <n v="0.88500000000000001"/>
    <n v="1"/>
    <n v="0.95099999999999996"/>
    <d v="2025-03-18T00:31:13"/>
    <x v="3"/>
  </r>
  <r>
    <x v="636"/>
    <x v="0"/>
    <n v="4550"/>
    <x v="1416"/>
    <x v="741"/>
    <x v="239"/>
    <x v="234"/>
    <n v="22"/>
    <n v="27"/>
    <n v="10"/>
    <n v="39"/>
    <n v="39"/>
    <n v="0"/>
    <n v="7.0000000000000001E-3"/>
    <n v="7.0000000000000001E-3"/>
    <n v="2E-3"/>
    <n v="8.9999999999999993E-3"/>
    <n v="0.75"/>
    <n v="0.5"/>
    <n v="0.85699999999999998"/>
    <n v="0"/>
    <s v="Start-up"/>
    <n v="0.94399999999999995"/>
    <n v="0.90400000000000003"/>
    <n v="0.90200000000000002"/>
    <n v="0.88800000000000001"/>
    <d v="2025-02-25T14:46:49"/>
    <x v="1"/>
  </r>
  <r>
    <x v="636"/>
    <x v="0"/>
    <n v="2877"/>
    <x v="1417"/>
    <x v="742"/>
    <x v="209"/>
    <x v="204"/>
    <n v="22"/>
    <n v="26"/>
    <n v="0"/>
    <n v="48"/>
    <n v="42"/>
    <n v="6"/>
    <n v="7.0000000000000001E-3"/>
    <n v="8.9999999999999993E-3"/>
    <n v="0"/>
    <n v="1.4E-2"/>
    <n v="0.875"/>
    <n v="0.438"/>
    <n v="1"/>
    <n v="428.57100000000003"/>
    <s v="Scale-up"/>
    <n v="0.94399999999999995"/>
    <n v="0.98199999999999998"/>
    <n v="0"/>
    <n v="0.94699999999999995"/>
    <d v="2025-03-17T21:55:34"/>
    <x v="2"/>
  </r>
  <r>
    <x v="636"/>
    <x v="1"/>
    <n v="6"/>
    <x v="1418"/>
    <x v="742"/>
    <x v="1"/>
    <x v="1"/>
    <n v="1"/>
    <n v="1"/>
    <n v="1"/>
    <s v="N/A"/>
    <n v="4"/>
    <n v="-4"/>
    <s v="NaN"/>
    <s v="NaN"/>
    <n v="0"/>
    <n v="0.66700000000000004"/>
    <s v="NaN"/>
    <s v="NaN"/>
    <s v="NaN"/>
    <s v="NaN"/>
    <s v="Scale-up"/>
    <s v="NaN"/>
    <s v="NaN"/>
    <n v="0"/>
    <n v="0.6"/>
    <d v="2025-03-17T21:55:34"/>
    <x v="2"/>
  </r>
  <r>
    <x v="637"/>
    <x v="0"/>
    <n v="4644"/>
    <x v="1419"/>
    <x v="743"/>
    <x v="573"/>
    <x v="571"/>
    <n v="2788"/>
    <n v="1111"/>
    <n v="1190"/>
    <n v="2709"/>
    <n v="2489"/>
    <n v="220"/>
    <n v="0.67600000000000005"/>
    <n v="0.253"/>
    <n v="0.314"/>
    <n v="0.59099999999999997"/>
    <n v="0.96099999999999997"/>
    <n v="0.72799999999999998"/>
    <n v="0.66200000000000003"/>
    <n v="372.25"/>
    <s v="Scale-up"/>
    <n v="0.98299999999999998"/>
    <n v="0.99199999999999999"/>
    <n v="0.99299999999999999"/>
    <n v="0.98199999999999998"/>
    <d v="2025-03-17T20:48:49"/>
    <x v="14"/>
  </r>
  <r>
    <x v="637"/>
    <x v="0"/>
    <n v="4204"/>
    <x v="1420"/>
    <x v="744"/>
    <x v="574"/>
    <x v="572"/>
    <n v="1870"/>
    <n v="1028"/>
    <n v="612"/>
    <n v="2286"/>
    <n v="2184"/>
    <n v="103"/>
    <n v="0.48899999999999999"/>
    <n v="0.26"/>
    <n v="0.17299999999999999"/>
    <n v="0.56100000000000005"/>
    <n v="0.97399999999999998"/>
    <n v="0.65300000000000002"/>
    <n v="0.76900000000000002"/>
    <n v="183.601"/>
    <s v="Scale-up"/>
    <n v="0.98099999999999998"/>
    <n v="0.99199999999999999"/>
    <n v="0.99199999999999999"/>
    <n v="0.98599999999999999"/>
    <d v="2025-03-20T11:43:45"/>
    <x v="6"/>
  </r>
  <r>
    <x v="637"/>
    <x v="1"/>
    <n v="99"/>
    <x v="1421"/>
    <x v="743"/>
    <x v="1"/>
    <x v="1"/>
    <n v="86"/>
    <n v="19"/>
    <n v="25"/>
    <s v="N/A"/>
    <n v="78"/>
    <n v="1"/>
    <n v="1.024"/>
    <n v="0.18"/>
    <n v="0.28799999999999998"/>
    <n v="0.89100000000000001"/>
    <n v="0.97299999999999998"/>
    <n v="0.85"/>
    <n v="0.76100000000000001"/>
    <n v="246.91399999999999"/>
    <s v="Scale-up"/>
    <n v="0.92400000000000004"/>
    <n v="0.89200000000000002"/>
    <n v="0.97099999999999997"/>
    <n v="0.96899999999999997"/>
    <d v="2025-03-17T20:48:50"/>
    <x v="14"/>
  </r>
  <r>
    <x v="637"/>
    <x v="1"/>
    <n v="99"/>
    <x v="1422"/>
    <x v="744"/>
    <x v="1"/>
    <x v="1"/>
    <n v="45"/>
    <n v="17"/>
    <n v="17"/>
    <s v="N/A"/>
    <n v="52"/>
    <n v="-8"/>
    <n v="0.58699999999999997"/>
    <n v="0.14799999999999999"/>
    <n v="0.13"/>
    <n v="0.51400000000000001"/>
    <n v="0.85"/>
    <n v="0.79900000000000004"/>
    <n v="0.82299999999999995"/>
    <n v="200.38900000000001"/>
    <s v="Scale-up"/>
    <n v="0.97"/>
    <n v="0.92700000000000005"/>
    <n v="0.92400000000000004"/>
    <n v="0.98899999999999999"/>
    <d v="2025-03-20T11:43:47"/>
    <x v="6"/>
  </r>
  <r>
    <x v="638"/>
    <x v="0"/>
    <n v="2785"/>
    <x v="1423"/>
    <x v="745"/>
    <x v="575"/>
    <x v="573"/>
    <n v="11"/>
    <n v="93"/>
    <n v="22"/>
    <n v="82"/>
    <n v="55"/>
    <n v="27"/>
    <n v="6.0000000000000001E-3"/>
    <n v="3.9E-2"/>
    <n v="8.9999999999999993E-3"/>
    <n v="3.5999999999999997E-2"/>
    <n v="1"/>
    <n v="0.13300000000000001"/>
    <n v="0.8"/>
    <n v="750"/>
    <s v="Catch-up"/>
    <n v="0.878"/>
    <n v="0.80300000000000005"/>
    <n v="0.73099999999999998"/>
    <n v="0.64300000000000002"/>
    <d v="2025-03-18T00:31:03"/>
    <x v="3"/>
  </r>
  <r>
    <x v="638"/>
    <x v="1"/>
    <n v="0"/>
    <x v="1424"/>
    <x v="745"/>
    <x v="1"/>
    <x v="1"/>
    <n v="1"/>
    <n v="1"/>
    <n v="1"/>
    <s v="N/A"/>
    <n v="1"/>
    <n v="0"/>
    <s v="NaN"/>
    <s v="NaN"/>
    <s v="NaN"/>
    <s v="NaN"/>
    <s v="NaN"/>
    <s v="NaN"/>
    <s v="NaN"/>
    <s v="NaN"/>
    <s v="Catch-up"/>
    <s v="NaN"/>
    <s v="NaN"/>
    <s v="NaN"/>
    <s v="NaN"/>
    <d v="2025-03-18T00:31:03"/>
    <x v="3"/>
  </r>
  <r>
    <x v="639"/>
    <x v="0"/>
    <n v="1869"/>
    <x v="1425"/>
    <x v="746"/>
    <x v="428"/>
    <x v="427"/>
    <n v="458"/>
    <n v="29"/>
    <n v="0"/>
    <n v="487"/>
    <n v="469"/>
    <n v="18"/>
    <n v="0.33400000000000002"/>
    <n v="1.7999999999999999E-2"/>
    <n v="0"/>
    <n v="0.32800000000000001"/>
    <n v="0.93200000000000005"/>
    <n v="0.94899999999999995"/>
    <n v="1"/>
    <n v="54.878"/>
    <s v="Scale-up"/>
    <n v="0.76500000000000001"/>
    <n v="0.59699999999999998"/>
    <n v="0"/>
    <n v="0.78800000000000003"/>
    <d v="2025-03-16T23:58:17"/>
    <x v="0"/>
  </r>
  <r>
    <x v="639"/>
    <x v="1"/>
    <n v="0"/>
    <x v="1426"/>
    <x v="746"/>
    <x v="1"/>
    <x v="1"/>
    <n v="1"/>
    <n v="1"/>
    <n v="1"/>
    <s v="N/A"/>
    <n v="11"/>
    <n v="-10"/>
    <s v="NaN"/>
    <s v="NaN"/>
    <n v="0"/>
    <n v="5.5"/>
    <s v="NaN"/>
    <s v="NaN"/>
    <s v="NaN"/>
    <s v="NaN"/>
    <s v="Scale-up"/>
    <s v="NaN"/>
    <s v="NaN"/>
    <n v="0"/>
    <n v="0.25"/>
    <d v="2025-03-16T23:58:17"/>
    <x v="0"/>
  </r>
  <r>
    <x v="640"/>
    <x v="0"/>
    <n v="5778"/>
    <x v="1427"/>
    <x v="747"/>
    <x v="576"/>
    <x v="574"/>
    <n v="66"/>
    <n v="39"/>
    <n v="1"/>
    <n v="104"/>
    <n v="49"/>
    <n v="55"/>
    <n v="1.4E-2"/>
    <n v="7.0000000000000001E-3"/>
    <n v="0"/>
    <n v="1.2E-2"/>
    <n v="0.57099999999999995"/>
    <n v="0.66700000000000004"/>
    <n v="1"/>
    <n v="4583.3329999999996"/>
    <s v="Scale-up"/>
    <n v="0.52600000000000002"/>
    <n v="0.61"/>
    <n v="0"/>
    <n v="0.45100000000000001"/>
    <d v="2025-03-17T21:55:29"/>
    <x v="2"/>
  </r>
  <r>
    <x v="640"/>
    <x v="1"/>
    <n v="0"/>
    <x v="1428"/>
    <x v="747"/>
    <x v="1"/>
    <x v="1"/>
    <n v="1"/>
    <n v="1"/>
    <n v="1"/>
    <s v="N/A"/>
    <n v="1"/>
    <n v="0"/>
    <s v="NaN"/>
    <s v="NaN"/>
    <s v="NaN"/>
    <s v="NaN"/>
    <s v="NaN"/>
    <s v="NaN"/>
    <s v="NaN"/>
    <s v="NaN"/>
    <s v="Scale-up"/>
    <s v="NaN"/>
    <s v="NaN"/>
    <s v="NaN"/>
    <s v="NaN"/>
    <d v="2025-03-17T21:55:29"/>
    <x v="2"/>
  </r>
  <r>
    <x v="641"/>
    <x v="0"/>
    <n v="8223"/>
    <x v="1429"/>
    <x v="748"/>
    <x v="577"/>
    <x v="575"/>
    <n v="2518"/>
    <n v="4317"/>
    <n v="2546"/>
    <n v="4289"/>
    <n v="4007"/>
    <n v="282"/>
    <n v="0.91200000000000003"/>
    <n v="1.3"/>
    <n v="0.72499999999999998"/>
    <n v="1.548"/>
    <n v="1.0409999999999999"/>
    <n v="0.41199999999999998"/>
    <n v="0.67200000000000004"/>
    <n v="182.17099999999999"/>
    <s v="Catch-up"/>
    <n v="0.94499999999999995"/>
    <n v="0.98"/>
    <n v="0.91700000000000004"/>
    <n v="0.96899999999999997"/>
    <d v="2025-02-25T14:46:58"/>
    <x v="1"/>
  </r>
  <r>
    <x v="641"/>
    <x v="0"/>
    <n v="6926"/>
    <x v="1430"/>
    <x v="749"/>
    <x v="578"/>
    <x v="576"/>
    <n v="2519"/>
    <n v="4318"/>
    <n v="67"/>
    <n v="6770"/>
    <n v="6486"/>
    <n v="284"/>
    <n v="0.91200000000000003"/>
    <n v="1.3009999999999999"/>
    <n v="2.1999999999999999E-2"/>
    <n v="2.169"/>
    <n v="0.99"/>
    <n v="0.41199999999999998"/>
    <n v="0.99"/>
    <n v="130.93600000000001"/>
    <s v="Scale-up"/>
    <n v="0.94499999999999995"/>
    <n v="0.98"/>
    <n v="0.91500000000000004"/>
    <n v="0.97299999999999998"/>
    <d v="2025-03-17T21:55:23"/>
    <x v="2"/>
  </r>
  <r>
    <x v="641"/>
    <x v="1"/>
    <n v="0"/>
    <x v="1431"/>
    <x v="749"/>
    <x v="1"/>
    <x v="1"/>
    <n v="1"/>
    <n v="1"/>
    <n v="1"/>
    <s v="N/A"/>
    <n v="1"/>
    <n v="0"/>
    <s v="NaN"/>
    <s v="NaN"/>
    <s v="NaN"/>
    <s v="NaN"/>
    <s v="NaN"/>
    <s v="NaN"/>
    <s v="NaN"/>
    <s v="NaN"/>
    <s v="Scale-up"/>
    <s v="NaN"/>
    <s v="NaN"/>
    <s v="NaN"/>
    <s v="NaN"/>
    <d v="2025-03-17T21:55:23"/>
    <x v="2"/>
  </r>
  <r>
    <x v="642"/>
    <x v="0"/>
    <n v="5185"/>
    <x v="1432"/>
    <x v="750"/>
    <x v="579"/>
    <x v="577"/>
    <n v="147"/>
    <n v="71"/>
    <n v="0"/>
    <n v="218"/>
    <n v="185"/>
    <n v="33"/>
    <n v="5.2999999999999999E-2"/>
    <n v="1.9E-2"/>
    <n v="0"/>
    <n v="6.7000000000000004E-2"/>
    <n v="0.93100000000000005"/>
    <n v="0.73599999999999999"/>
    <n v="1"/>
    <n v="492.53699999999998"/>
    <s v="Scale-up"/>
    <n v="0.94799999999999995"/>
    <n v="0.88900000000000001"/>
    <n v="0"/>
    <n v="0.91100000000000003"/>
    <d v="2025-03-17T21:55:16"/>
    <x v="2"/>
  </r>
  <r>
    <x v="642"/>
    <x v="1"/>
    <n v="2"/>
    <x v="1433"/>
    <x v="750"/>
    <x v="1"/>
    <x v="1"/>
    <n v="1"/>
    <n v="1"/>
    <n v="1"/>
    <s v="N/A"/>
    <n v="1"/>
    <n v="-1"/>
    <s v="NaN"/>
    <s v="NaN"/>
    <n v="0"/>
    <s v="NaN"/>
    <s v="NaN"/>
    <s v="NaN"/>
    <s v="NaN"/>
    <s v="NaN"/>
    <s v="Scale-up"/>
    <s v="NaN"/>
    <s v="NaN"/>
    <n v="0"/>
    <s v="NaN"/>
    <d v="2025-03-17T21:55:16"/>
    <x v="2"/>
  </r>
  <r>
    <x v="643"/>
    <x v="0"/>
    <n v="3554"/>
    <x v="1434"/>
    <x v="751"/>
    <x v="580"/>
    <x v="578"/>
    <n v="104"/>
    <n v="531"/>
    <n v="154"/>
    <n v="481"/>
    <n v="445"/>
    <n v="36"/>
    <n v="4.4999999999999998E-2"/>
    <n v="0.18"/>
    <n v="5.8000000000000003E-2"/>
    <n v="0.13400000000000001"/>
    <n v="0.80200000000000005"/>
    <n v="0.2"/>
    <n v="0.74199999999999999"/>
    <n v="268.65699999999998"/>
    <s v="Scale-up"/>
    <n v="0.83799999999999997"/>
    <n v="0.88400000000000001"/>
    <n v="0.91600000000000004"/>
    <n v="0.97599999999999998"/>
    <d v="2025-02-25T14:47:06"/>
    <x v="1"/>
  </r>
  <r>
    <x v="643"/>
    <x v="0"/>
    <n v="2498"/>
    <x v="1435"/>
    <x v="752"/>
    <x v="581"/>
    <x v="579"/>
    <n v="40"/>
    <n v="484"/>
    <n v="8"/>
    <n v="516"/>
    <n v="464"/>
    <n v="52"/>
    <n v="1.7000000000000001E-2"/>
    <n v="0.24"/>
    <n v="3.0000000000000001E-3"/>
    <n v="0.23"/>
    <n v="0.90600000000000003"/>
    <n v="6.6000000000000003E-2"/>
    <n v="0.98799999999999999"/>
    <n v="226.08699999999999"/>
    <s v="Scale-up"/>
    <n v="0.58499999999999996"/>
    <n v="0.92600000000000005"/>
    <n v="0.93200000000000005"/>
    <n v="0.98399999999999999"/>
    <d v="2025-03-17T21:55:10"/>
    <x v="2"/>
  </r>
  <r>
    <x v="643"/>
    <x v="1"/>
    <n v="99"/>
    <x v="1436"/>
    <x v="752"/>
    <x v="1"/>
    <x v="1"/>
    <n v="15"/>
    <n v="4"/>
    <n v="1"/>
    <s v="N/A"/>
    <n v="22"/>
    <n v="-3"/>
    <n v="0.159"/>
    <n v="4.1000000000000002E-2"/>
    <s v="NaN"/>
    <n v="0.217"/>
    <s v="NaN"/>
    <s v="NaN"/>
    <s v="NaN"/>
    <s v="NaN"/>
    <s v="Scale-up"/>
    <n v="0.76700000000000002"/>
    <n v="0.77800000000000002"/>
    <s v="NaN"/>
    <n v="0.94"/>
    <d v="2025-03-17T21:55:10"/>
    <x v="2"/>
  </r>
  <r>
    <x v="644"/>
    <x v="0"/>
    <n v="6186"/>
    <x v="1437"/>
    <x v="753"/>
    <x v="582"/>
    <x v="580"/>
    <n v="1685"/>
    <n v="2201"/>
    <n v="918"/>
    <n v="2968"/>
    <n v="2841"/>
    <n v="127"/>
    <n v="0.378"/>
    <n v="0.53300000000000003"/>
    <n v="0.214"/>
    <n v="0.63300000000000001"/>
    <n v="0.90800000000000003"/>
    <n v="0.41499999999999998"/>
    <n v="0.76500000000000001"/>
    <n v="200.63200000000001"/>
    <s v="Scale-up"/>
    <n v="0.97799999999999998"/>
    <n v="0.97399999999999998"/>
    <n v="0.97099999999999997"/>
    <n v="0.97899999999999998"/>
    <d v="2025-02-25T14:47:14"/>
    <x v="1"/>
  </r>
  <r>
    <x v="644"/>
    <x v="0"/>
    <n v="5408"/>
    <x v="1438"/>
    <x v="754"/>
    <x v="583"/>
    <x v="581"/>
    <n v="1685"/>
    <n v="2195"/>
    <n v="114"/>
    <n v="3766"/>
    <n v="3625"/>
    <n v="141"/>
    <n v="0.378"/>
    <n v="0.53800000000000003"/>
    <n v="2.5999999999999999E-2"/>
    <n v="0.82499999999999996"/>
    <n v="0.92700000000000005"/>
    <n v="0.41299999999999998"/>
    <n v="0.97199999999999998"/>
    <n v="170.90899999999999"/>
    <s v="Scale-up"/>
    <n v="0.97799999999999998"/>
    <n v="0.97799999999999998"/>
    <n v="0.97399999999999998"/>
    <n v="0.98399999999999999"/>
    <d v="2025-03-17T21:55:03"/>
    <x v="2"/>
  </r>
  <r>
    <x v="644"/>
    <x v="1"/>
    <n v="99"/>
    <x v="1439"/>
    <x v="754"/>
    <x v="1"/>
    <x v="1"/>
    <n v="6"/>
    <n v="12"/>
    <n v="1"/>
    <s v="N/A"/>
    <n v="11"/>
    <n v="5"/>
    <n v="4.2000000000000003E-2"/>
    <n v="9.2999999999999999E-2"/>
    <s v="NaN"/>
    <n v="0.10299999999999999"/>
    <s v="NaN"/>
    <s v="NaN"/>
    <s v="NaN"/>
    <s v="NaN"/>
    <s v="Scale-up"/>
    <n v="0.90100000000000002"/>
    <n v="0.84"/>
    <s v="NaN"/>
    <n v="0.97499999999999998"/>
    <d v="2025-03-17T21:55:03"/>
    <x v="2"/>
  </r>
  <r>
    <x v="645"/>
    <x v="1"/>
    <n v="99"/>
    <x v="1440"/>
    <x v="755"/>
    <x v="1"/>
    <x v="1"/>
    <n v="133"/>
    <n v="128"/>
    <n v="68"/>
    <s v="N/A"/>
    <n v="257"/>
    <n v="-63"/>
    <n v="1.357"/>
    <n v="1.3640000000000001"/>
    <n v="0.70599999999999996"/>
    <n v="2.4510000000000001"/>
    <n v="1.216"/>
    <n v="0.499"/>
    <n v="0.74099999999999999"/>
    <n v="272.13400000000001"/>
    <s v="Catch-up"/>
    <n v="0.98799999999999999"/>
    <n v="0.97"/>
    <n v="0.97099999999999997"/>
    <n v="0.97899999999999998"/>
    <d v="2025-02-25T14:47:28"/>
    <x v="1"/>
  </r>
  <r>
    <x v="645"/>
    <x v="0"/>
    <n v="4311"/>
    <x v="1441"/>
    <x v="755"/>
    <x v="584"/>
    <x v="582"/>
    <n v="5868"/>
    <n v="15781"/>
    <n v="4822"/>
    <n v="16827"/>
    <n v="16160"/>
    <n v="667"/>
    <n v="1.7030000000000001"/>
    <n v="4.6950000000000003"/>
    <n v="1.4490000000000001"/>
    <n v="4.7590000000000003"/>
    <n v="0.96199999999999997"/>
    <n v="0.26600000000000001"/>
    <n v="0.77400000000000002"/>
    <n v="140.155"/>
    <s v="Scale-up"/>
    <n v="0.96799999999999997"/>
    <n v="0.81100000000000005"/>
    <n v="0.97599999999999998"/>
    <n v="0.85899999999999999"/>
    <d v="2025-02-25T14:47:26"/>
    <x v="1"/>
  </r>
  <r>
    <x v="645"/>
    <x v="0"/>
    <n v="3268"/>
    <x v="1442"/>
    <x v="756"/>
    <x v="585"/>
    <x v="583"/>
    <n v="4253"/>
    <n v="12652"/>
    <n v="327"/>
    <n v="16578"/>
    <n v="15535"/>
    <n v="1043"/>
    <n v="1.7529999999999999"/>
    <n v="5.8090000000000002"/>
    <n v="0.122"/>
    <n v="7.0179999999999998"/>
    <n v="0.94299999999999995"/>
    <n v="0.23200000000000001"/>
    <n v="0.98399999999999999"/>
    <n v="148.61799999999999"/>
    <s v="Scale-up"/>
    <n v="0.98"/>
    <n v="0.88400000000000001"/>
    <n v="0.96599999999999997"/>
    <n v="0.93300000000000005"/>
    <d v="2025-03-17T21:54:54"/>
    <x v="2"/>
  </r>
  <r>
    <x v="645"/>
    <x v="1"/>
    <n v="99"/>
    <x v="1443"/>
    <x v="756"/>
    <x v="1"/>
    <x v="1"/>
    <n v="171"/>
    <n v="136"/>
    <n v="22"/>
    <s v="N/A"/>
    <n v="225"/>
    <n v="59"/>
    <n v="1.831"/>
    <n v="1.4450000000000001"/>
    <n v="0.20899999999999999"/>
    <n v="2.1920000000000002"/>
    <n v="0.71499999999999997"/>
    <n v="0.55900000000000005"/>
    <n v="0.93600000000000005"/>
    <n v="475.82100000000003"/>
    <s v="Scale-up"/>
    <n v="0.96199999999999997"/>
    <n v="0.98499999999999999"/>
    <n v="0.86099999999999999"/>
    <n v="0.97099999999999997"/>
    <d v="2025-03-17T21:54:56"/>
    <x v="2"/>
  </r>
  <r>
    <x v="646"/>
    <x v="0"/>
    <n v="5917"/>
    <x v="1444"/>
    <x v="757"/>
    <x v="381"/>
    <x v="377"/>
    <n v="140"/>
    <n v="91"/>
    <n v="22"/>
    <n v="209"/>
    <n v="189"/>
    <n v="20"/>
    <n v="2.3E-2"/>
    <n v="1.9E-2"/>
    <n v="4.0000000000000001E-3"/>
    <n v="3.5999999999999997E-2"/>
    <n v="0.94699999999999995"/>
    <n v="0.54800000000000004"/>
    <n v="0.90500000000000003"/>
    <n v="555.55600000000004"/>
    <s v="Scale-up"/>
    <n v="0.89300000000000002"/>
    <n v="0.97099999999999997"/>
    <n v="0.93400000000000005"/>
    <n v="0.94299999999999995"/>
    <d v="2025-02-25T14:47:35"/>
    <x v="1"/>
  </r>
  <r>
    <x v="646"/>
    <x v="0"/>
    <n v="4936"/>
    <x v="1445"/>
    <x v="758"/>
    <x v="586"/>
    <x v="584"/>
    <n v="136"/>
    <n v="88"/>
    <n v="2"/>
    <n v="222"/>
    <n v="206"/>
    <n v="16"/>
    <n v="2.4E-2"/>
    <n v="0.02"/>
    <n v="1E-3"/>
    <n v="0.04"/>
    <n v="0.93"/>
    <n v="0.54500000000000004"/>
    <n v="0.97699999999999998"/>
    <n v="400"/>
    <s v="Scale-up"/>
    <n v="0.88600000000000001"/>
    <n v="0.98299999999999998"/>
    <n v="1"/>
    <n v="0.94299999999999995"/>
    <d v="2025-03-17T21:54:43"/>
    <x v="2"/>
  </r>
  <r>
    <x v="646"/>
    <x v="1"/>
    <n v="50"/>
    <x v="1446"/>
    <x v="758"/>
    <x v="1"/>
    <x v="1"/>
    <n v="1"/>
    <n v="2"/>
    <n v="1"/>
    <s v="N/A"/>
    <n v="3"/>
    <n v="-2"/>
    <s v="NaN"/>
    <n v="0.02"/>
    <s v="NaN"/>
    <n v="0.03"/>
    <s v="NaN"/>
    <s v="NaN"/>
    <s v="NaN"/>
    <s v="NaN"/>
    <s v="Scale-up"/>
    <s v="NaN"/>
    <n v="1"/>
    <s v="NaN"/>
    <n v="0.75"/>
    <d v="2025-03-17T21:54:43"/>
    <x v="2"/>
  </r>
  <r>
    <x v="647"/>
    <x v="0"/>
    <n v="3991"/>
    <x v="1447"/>
    <x v="759"/>
    <x v="587"/>
    <x v="585"/>
    <n v="325"/>
    <n v="185"/>
    <n v="17"/>
    <n v="493"/>
    <n v="400"/>
    <n v="93"/>
    <n v="8.3000000000000004E-2"/>
    <n v="5.8000000000000003E-2"/>
    <n v="6.0000000000000001E-3"/>
    <n v="0.105"/>
    <n v="0.77800000000000002"/>
    <n v="0.58899999999999997"/>
    <n v="0.95699999999999996"/>
    <n v="885.71400000000006"/>
    <s v="Scale-up"/>
    <n v="0.94299999999999995"/>
    <n v="0.91900000000000004"/>
    <n v="0.88"/>
    <n v="0.94199999999999995"/>
    <d v="2025-02-25T14:47:43"/>
    <x v="1"/>
  </r>
  <r>
    <x v="647"/>
    <x v="0"/>
    <n v="2980"/>
    <x v="1448"/>
    <x v="760"/>
    <x v="588"/>
    <x v="586"/>
    <n v="261"/>
    <n v="173"/>
    <n v="2"/>
    <n v="432"/>
    <n v="345"/>
    <n v="87"/>
    <n v="0.105"/>
    <n v="7.0000000000000007E-2"/>
    <n v="3.0000000000000001E-3"/>
    <n v="0.13500000000000001"/>
    <n v="0.78500000000000003"/>
    <n v="0.6"/>
    <n v="0.98299999999999998"/>
    <n v="644.44399999999996"/>
    <s v="Scale-up"/>
    <n v="0.95699999999999996"/>
    <n v="0.96799999999999997"/>
    <n v="1"/>
    <n v="0.95699999999999996"/>
    <d v="2025-03-17T21:54:37"/>
    <x v="2"/>
  </r>
  <r>
    <x v="647"/>
    <x v="1"/>
    <n v="97"/>
    <x v="1449"/>
    <x v="760"/>
    <x v="1"/>
    <x v="1"/>
    <n v="2"/>
    <n v="1"/>
    <n v="1"/>
    <s v="N/A"/>
    <n v="3"/>
    <n v="-2"/>
    <n v="2.4E-2"/>
    <s v="NaN"/>
    <s v="NaN"/>
    <n v="2.1000000000000001E-2"/>
    <s v="NaN"/>
    <s v="NaN"/>
    <s v="NaN"/>
    <s v="NaN"/>
    <s v="Scale-up"/>
    <n v="1"/>
    <s v="NaN"/>
    <s v="NaN"/>
    <n v="0.999"/>
    <d v="2025-03-17T21:54:37"/>
    <x v="2"/>
  </r>
  <r>
    <x v="648"/>
    <x v="0"/>
    <n v="6454"/>
    <x v="1450"/>
    <x v="761"/>
    <x v="589"/>
    <x v="587"/>
    <n v="1777"/>
    <n v="1985"/>
    <n v="8"/>
    <n v="3754"/>
    <n v="3315"/>
    <n v="439"/>
    <n v="0.79100000000000004"/>
    <n v="0.879"/>
    <n v="4.0000000000000001E-3"/>
    <n v="1.3340000000000001"/>
    <n v="0.80100000000000005"/>
    <n v="0.47399999999999998"/>
    <n v="0.998"/>
    <n v="329.08499999999998"/>
    <s v="Scale-up"/>
    <n v="0.88500000000000001"/>
    <n v="0.86499999999999999"/>
    <n v="0.97299999999999998"/>
    <n v="0.83099999999999996"/>
    <d v="2025-03-17T21:54:31"/>
    <x v="2"/>
  </r>
  <r>
    <x v="648"/>
    <x v="1"/>
    <n v="0"/>
    <x v="1451"/>
    <x v="761"/>
    <x v="1"/>
    <x v="1"/>
    <n v="1"/>
    <n v="1"/>
    <n v="1"/>
    <s v="N/A"/>
    <n v="1"/>
    <n v="-1"/>
    <s v="NaN"/>
    <s v="NaN"/>
    <s v="NaN"/>
    <s v="NaN"/>
    <s v="NaN"/>
    <s v="NaN"/>
    <s v="NaN"/>
    <s v="NaN"/>
    <s v="Scale-up"/>
    <s v="NaN"/>
    <s v="NaN"/>
    <s v="NaN"/>
    <s v="NaN"/>
    <d v="2025-03-17T21:54:31"/>
    <x v="2"/>
  </r>
  <r>
    <x v="649"/>
    <x v="0"/>
    <n v="1540"/>
    <x v="1452"/>
    <x v="762"/>
    <x v="215"/>
    <x v="210"/>
    <n v="83"/>
    <n v="229"/>
    <n v="4"/>
    <n v="308"/>
    <n v="308"/>
    <n v="0"/>
    <n v="6.4000000000000001E-2"/>
    <n v="0.161"/>
    <n v="4.0000000000000001E-3"/>
    <n v="0.189"/>
    <n v="0.85499999999999998"/>
    <n v="0.28399999999999997"/>
    <n v="0.98199999999999998"/>
    <n v="0"/>
    <s v="Start-up"/>
    <n v="0.93500000000000005"/>
    <n v="0.94499999999999995"/>
    <n v="0.876"/>
    <n v="0.95399999999999996"/>
    <d v="2025-03-17T21:54:24"/>
    <x v="2"/>
  </r>
  <r>
    <x v="649"/>
    <x v="1"/>
    <n v="99"/>
    <x v="1453"/>
    <x v="762"/>
    <x v="1"/>
    <x v="1"/>
    <n v="2"/>
    <n v="4"/>
    <n v="1"/>
    <s v="N/A"/>
    <n v="57"/>
    <n v="-51"/>
    <n v="0.14299999999999999"/>
    <n v="6.8000000000000005E-2"/>
    <s v="NaN"/>
    <n v="0.32700000000000001"/>
    <s v="NaN"/>
    <s v="NaN"/>
    <s v="NaN"/>
    <s v="NaN"/>
    <s v="Start-up"/>
    <n v="1"/>
    <n v="0.83099999999999996"/>
    <s v="NaN"/>
    <n v="0.34200000000000003"/>
    <d v="2025-03-17T21:54:24"/>
    <x v="2"/>
  </r>
  <r>
    <x v="650"/>
    <x v="1"/>
    <n v="99"/>
    <x v="1454"/>
    <x v="763"/>
    <x v="1"/>
    <x v="1"/>
    <n v="10"/>
    <n v="3"/>
    <n v="4"/>
    <s v="N/A"/>
    <n v="8"/>
    <n v="2"/>
    <n v="8.4000000000000005E-2"/>
    <n v="7.6999999999999999E-2"/>
    <n v="0.17199999999999999"/>
    <n v="0.14699999999999999"/>
    <n v="-13.364000000000001"/>
    <n v="0.52200000000000002"/>
    <n v="-6.8000000000000005E-2"/>
    <n v="7809.5240000000003"/>
    <s v="Scale-up"/>
    <n v="0.81299999999999994"/>
    <n v="0.95899999999999996"/>
    <n v="0.995"/>
    <n v="0.81799999999999995"/>
    <d v="2025-02-25T14:47:56"/>
    <x v="1"/>
  </r>
  <r>
    <x v="650"/>
    <x v="0"/>
    <n v="7958"/>
    <x v="1455"/>
    <x v="763"/>
    <x v="590"/>
    <x v="588"/>
    <n v="9471"/>
    <n v="15419"/>
    <n v="4967"/>
    <n v="19923"/>
    <n v="18775"/>
    <n v="1148"/>
    <n v="1.7110000000000001"/>
    <n v="3.4079999999999999"/>
    <n v="0.95599999999999996"/>
    <n v="3.714"/>
    <n v="0.89200000000000002"/>
    <n v="0.33400000000000002"/>
    <n v="0.81299999999999994"/>
    <n v="309.101"/>
    <s v="Scale-up"/>
    <n v="0.97599999999999998"/>
    <n v="0.93899999999999995"/>
    <n v="0.93700000000000006"/>
    <n v="0.95399999999999996"/>
    <d v="2025-02-25T14:47:55"/>
    <x v="1"/>
  </r>
  <r>
    <x v="650"/>
    <x v="0"/>
    <n v="6908"/>
    <x v="1456"/>
    <x v="764"/>
    <x v="591"/>
    <x v="589"/>
    <n v="8669"/>
    <n v="14592"/>
    <n v="813"/>
    <n v="22448"/>
    <n v="21268"/>
    <n v="1180"/>
    <n v="1.7190000000000001"/>
    <n v="3.4"/>
    <n v="0.16800000000000001"/>
    <n v="4.5540000000000003"/>
    <n v="0.92"/>
    <n v="0.33600000000000002"/>
    <n v="0.96699999999999997"/>
    <n v="259.113"/>
    <s v="Scale-up"/>
    <n v="0.98699999999999999"/>
    <n v="0.96399999999999997"/>
    <n v="0.97699999999999998"/>
    <n v="0.97199999999999998"/>
    <d v="2025-03-17T21:54:17"/>
    <x v="2"/>
  </r>
  <r>
    <x v="650"/>
    <x v="1"/>
    <n v="99"/>
    <x v="1457"/>
    <x v="764"/>
    <x v="1"/>
    <x v="1"/>
    <n v="94"/>
    <n v="65"/>
    <n v="10"/>
    <s v="N/A"/>
    <n v="137"/>
    <n v="13"/>
    <n v="0.92600000000000005"/>
    <n v="0.60599999999999998"/>
    <n v="0.10100000000000001"/>
    <n v="1.254"/>
    <n v="0.876"/>
    <n v="0.60399999999999998"/>
    <n v="0.93400000000000005"/>
    <n v="940.98900000000003"/>
    <s v="Scale-up"/>
    <n v="0.97"/>
    <n v="0.95799999999999996"/>
    <n v="0.92100000000000004"/>
    <n v="0.98299999999999998"/>
    <d v="2025-03-17T21:54:18"/>
    <x v="2"/>
  </r>
  <r>
    <x v="651"/>
    <x v="0"/>
    <n v="7269"/>
    <x v="1458"/>
    <x v="765"/>
    <x v="592"/>
    <x v="590"/>
    <n v="763"/>
    <n v="367"/>
    <n v="96"/>
    <n v="1034"/>
    <n v="982"/>
    <n v="52"/>
    <n v="0.14899999999999999"/>
    <n v="7.2999999999999995E-2"/>
    <n v="2.1000000000000001E-2"/>
    <n v="0.20399999999999999"/>
    <n v="1.0149999999999999"/>
    <n v="0.67100000000000004"/>
    <n v="0.90500000000000003"/>
    <n v="254.90199999999999"/>
    <s v="Catch-up"/>
    <n v="0.73599999999999999"/>
    <n v="0.88100000000000001"/>
    <n v="0.72399999999999998"/>
    <n v="0.77100000000000002"/>
    <d v="2025-02-25T14:48:04"/>
    <x v="1"/>
  </r>
  <r>
    <x v="651"/>
    <x v="0"/>
    <n v="6194"/>
    <x v="1459"/>
    <x v="766"/>
    <x v="593"/>
    <x v="591"/>
    <n v="726"/>
    <n v="339"/>
    <n v="2"/>
    <n v="1063"/>
    <n v="1019"/>
    <n v="44"/>
    <n v="0.20699999999999999"/>
    <n v="8.7999999999999995E-2"/>
    <n v="8.9999999999999993E-3"/>
    <n v="0.318"/>
    <n v="1.1120000000000001"/>
    <n v="0.70199999999999996"/>
    <n v="0.96899999999999997"/>
    <n v="138.36500000000001"/>
    <s v="Catch-up"/>
    <n v="0.82299999999999995"/>
    <n v="0.91300000000000003"/>
    <n v="1"/>
    <n v="0.877"/>
    <d v="2025-03-17T21:54:07"/>
    <x v="2"/>
  </r>
  <r>
    <x v="651"/>
    <x v="1"/>
    <n v="90"/>
    <x v="1460"/>
    <x v="766"/>
    <x v="1"/>
    <x v="1"/>
    <n v="5"/>
    <n v="6"/>
    <n v="1"/>
    <s v="N/A"/>
    <n v="3"/>
    <n v="7"/>
    <n v="2.9000000000000001E-2"/>
    <n v="8.2000000000000003E-2"/>
    <s v="NaN"/>
    <n v="0.05"/>
    <s v="NaN"/>
    <s v="NaN"/>
    <s v="NaN"/>
    <s v="NaN"/>
    <s v="Catch-up"/>
    <n v="0.52500000000000002"/>
    <n v="0.86099999999999999"/>
    <s v="NaN"/>
    <n v="0.75"/>
    <d v="2025-03-17T21:54:07"/>
    <x v="2"/>
  </r>
  <r>
    <x v="652"/>
    <x v="0"/>
    <n v="5998"/>
    <x v="1461"/>
    <x v="767"/>
    <x v="44"/>
    <x v="592"/>
    <n v="81"/>
    <n v="51"/>
    <n v="36"/>
    <n v="96"/>
    <n v="93"/>
    <n v="3"/>
    <n v="1.2E-2"/>
    <n v="8.9999999999999993E-3"/>
    <n v="5.0000000000000001E-3"/>
    <n v="1.4E-2"/>
    <n v="0.875"/>
    <n v="0.57099999999999995"/>
    <n v="0.76200000000000001"/>
    <n v="214.286"/>
    <s v="Scale-up"/>
    <n v="0.97499999999999998"/>
    <n v="0.88900000000000001"/>
    <n v="0.92"/>
    <n v="0.98299999999999998"/>
    <d v="2025-02-25T14:48:12"/>
    <x v="1"/>
  </r>
  <r>
    <x v="652"/>
    <x v="0"/>
    <n v="5000"/>
    <x v="1462"/>
    <x v="768"/>
    <x v="438"/>
    <x v="436"/>
    <n v="63"/>
    <n v="45"/>
    <n v="0"/>
    <n v="108"/>
    <n v="100"/>
    <n v="8"/>
    <n v="1.0999999999999999E-2"/>
    <n v="1.2E-2"/>
    <n v="0"/>
    <n v="1.9E-2"/>
    <n v="0.82599999999999996"/>
    <n v="0.47799999999999998"/>
    <n v="1"/>
    <n v="421.053"/>
    <s v="Scale-up"/>
    <n v="0.97599999999999998"/>
    <n v="0.93400000000000005"/>
    <n v="0"/>
    <n v="0.94899999999999995"/>
    <d v="2025-03-17T21:54:01"/>
    <x v="2"/>
  </r>
  <r>
    <x v="652"/>
    <x v="1"/>
    <n v="0"/>
    <x v="1463"/>
    <x v="768"/>
    <x v="1"/>
    <x v="1"/>
    <n v="8"/>
    <n v="1"/>
    <n v="1"/>
    <s v="N/A"/>
    <n v="8"/>
    <n v="-1"/>
    <n v="4"/>
    <s v="NaN"/>
    <n v="0"/>
    <n v="4"/>
    <s v="NaN"/>
    <s v="NaN"/>
    <s v="NaN"/>
    <s v="NaN"/>
    <s v="Scale-up"/>
    <n v="0.33300000000000002"/>
    <s v="NaN"/>
    <n v="0"/>
    <n v="0.33300000000000002"/>
    <d v="2025-03-17T21:54:01"/>
    <x v="2"/>
  </r>
  <r>
    <x v="653"/>
    <x v="0"/>
    <n v="5639"/>
    <x v="1464"/>
    <x v="769"/>
    <x v="594"/>
    <x v="593"/>
    <n v="82"/>
    <n v="158"/>
    <n v="29"/>
    <n v="211"/>
    <n v="193"/>
    <n v="18"/>
    <n v="1.0999999999999999E-2"/>
    <n v="0.03"/>
    <n v="6.0000000000000001E-3"/>
    <n v="0.03"/>
    <n v="0.85699999999999998"/>
    <n v="0.26800000000000002"/>
    <n v="0.85399999999999998"/>
    <n v="600"/>
    <s v="Scale-up"/>
    <n v="0.80200000000000005"/>
    <n v="0.91"/>
    <n v="0.96899999999999997"/>
    <n v="0.83"/>
    <d v="2025-02-25T14:48:19"/>
    <x v="1"/>
  </r>
  <r>
    <x v="653"/>
    <x v="0"/>
    <n v="4687"/>
    <x v="1465"/>
    <x v="770"/>
    <x v="285"/>
    <x v="281"/>
    <n v="67"/>
    <n v="153"/>
    <n v="2"/>
    <n v="218"/>
    <n v="202"/>
    <n v="16"/>
    <n v="1.4E-2"/>
    <n v="3.2000000000000001E-2"/>
    <n v="9.0999999999999998E-2"/>
    <n v="4.2999999999999997E-2"/>
    <n v="-0.95599999999999996"/>
    <n v="0.30399999999999999"/>
    <n v="-0.97799999999999998"/>
    <n v="372.09300000000002"/>
    <s v="Scale-up"/>
    <n v="0.69199999999999995"/>
    <n v="0.92700000000000005"/>
    <n v="1"/>
    <n v="0.874"/>
    <d v="2025-03-17T21:53:55"/>
    <x v="2"/>
  </r>
  <r>
    <x v="653"/>
    <x v="1"/>
    <n v="90"/>
    <x v="1466"/>
    <x v="770"/>
    <x v="1"/>
    <x v="1"/>
    <n v="1"/>
    <n v="2"/>
    <n v="1"/>
    <s v="N/A"/>
    <n v="1"/>
    <n v="0"/>
    <s v="NaN"/>
    <n v="1.0999999999999999E-2"/>
    <s v="NaN"/>
    <s v="NaN"/>
    <s v="NaN"/>
    <s v="NaN"/>
    <s v="NaN"/>
    <s v="NaN"/>
    <s v="Scale-up"/>
    <s v="NaN"/>
    <n v="1"/>
    <s v="NaN"/>
    <s v="NaN"/>
    <d v="2025-03-17T21:53:55"/>
    <x v="2"/>
  </r>
  <r>
    <x v="654"/>
    <x v="0"/>
    <n v="6292"/>
    <x v="1467"/>
    <x v="771"/>
    <x v="187"/>
    <x v="594"/>
    <n v="227"/>
    <n v="196"/>
    <n v="34"/>
    <n v="389"/>
    <n v="370"/>
    <n v="19"/>
    <n v="3.2000000000000001E-2"/>
    <n v="3.4000000000000002E-2"/>
    <n v="4.0000000000000001E-3"/>
    <n v="5.3999999999999999E-2"/>
    <n v="0.871"/>
    <n v="0.48499999999999999"/>
    <n v="0.93899999999999995"/>
    <n v="351.85199999999998"/>
    <s v="Scale-up"/>
    <n v="0.63100000000000001"/>
    <n v="0.76200000000000001"/>
    <n v="0.88900000000000001"/>
    <n v="0.67800000000000005"/>
    <d v="2025-02-25T14:48:26"/>
    <x v="1"/>
  </r>
  <r>
    <x v="654"/>
    <x v="0"/>
    <n v="5229"/>
    <x v="1468"/>
    <x v="772"/>
    <x v="310"/>
    <x v="307"/>
    <n v="205"/>
    <n v="187"/>
    <n v="2"/>
    <n v="390"/>
    <n v="355"/>
    <n v="35"/>
    <n v="4.4999999999999998E-2"/>
    <n v="4.2000000000000003E-2"/>
    <n v="1E-3"/>
    <n v="7.3999999999999996E-2"/>
    <n v="0.86"/>
    <n v="0.51700000000000002"/>
    <n v="0.98899999999999999"/>
    <n v="472.97300000000001"/>
    <s v="Scale-up"/>
    <n v="0.57299999999999995"/>
    <n v="0.80100000000000005"/>
    <n v="1"/>
    <n v="0.66600000000000004"/>
    <d v="2025-03-17T21:53:49"/>
    <x v="2"/>
  </r>
  <r>
    <x v="654"/>
    <x v="1"/>
    <n v="35"/>
    <x v="1469"/>
    <x v="772"/>
    <x v="1"/>
    <x v="1"/>
    <n v="2"/>
    <n v="1"/>
    <n v="1"/>
    <s v="N/A"/>
    <n v="3"/>
    <n v="-1"/>
    <n v="2.9000000000000001E-2"/>
    <s v="NaN"/>
    <s v="NaN"/>
    <n v="1.5"/>
    <s v="NaN"/>
    <s v="NaN"/>
    <s v="NaN"/>
    <s v="NaN"/>
    <s v="Scale-up"/>
    <n v="1"/>
    <s v="NaN"/>
    <s v="NaN"/>
    <n v="0.75"/>
    <d v="2025-03-17T21:53:49"/>
    <x v="2"/>
  </r>
  <r>
    <x v="655"/>
    <x v="0"/>
    <n v="3957"/>
    <x v="1470"/>
    <x v="773"/>
    <x v="51"/>
    <x v="51"/>
    <n v="35"/>
    <n v="20"/>
    <n v="5"/>
    <n v="50"/>
    <n v="38"/>
    <n v="12"/>
    <n v="4.7E-2"/>
    <n v="8.0000000000000002E-3"/>
    <n v="1E-3"/>
    <n v="2.8000000000000001E-2"/>
    <n v="0.51900000000000002"/>
    <n v="0.85499999999999998"/>
    <n v="0.98199999999999998"/>
    <n v="428.57100000000003"/>
    <s v="Scale-up"/>
    <n v="0.94499999999999995"/>
    <n v="0.82099999999999995"/>
    <n v="0.80900000000000005"/>
    <n v="0.75700000000000001"/>
    <d v="2025-02-25T14:48:32"/>
    <x v="1"/>
  </r>
  <r>
    <x v="655"/>
    <x v="0"/>
    <n v="3957"/>
    <x v="1471"/>
    <x v="774"/>
    <x v="51"/>
    <x v="51"/>
    <n v="35"/>
    <n v="20"/>
    <n v="0"/>
    <n v="55"/>
    <n v="43"/>
    <n v="12"/>
    <n v="4.7E-2"/>
    <n v="8.0000000000000002E-3"/>
    <n v="0"/>
    <n v="0.01"/>
    <n v="0.182"/>
    <n v="0.85499999999999998"/>
    <n v="1"/>
    <n v="1200"/>
    <s v="Scale-up"/>
    <n v="0.94499999999999995"/>
    <n v="0.82099999999999995"/>
    <n v="0"/>
    <n v="0.51600000000000001"/>
    <d v="2025-03-17T21:53:43"/>
    <x v="2"/>
  </r>
  <r>
    <x v="655"/>
    <x v="1"/>
    <n v="64"/>
    <x v="1472"/>
    <x v="774"/>
    <x v="1"/>
    <x v="1"/>
    <n v="1"/>
    <n v="1"/>
    <n v="1"/>
    <s v="N/A"/>
    <n v="3"/>
    <n v="-2"/>
    <s v="NaN"/>
    <s v="NaN"/>
    <n v="0"/>
    <n v="2.3E-2"/>
    <s v="NaN"/>
    <s v="NaN"/>
    <s v="NaN"/>
    <s v="NaN"/>
    <s v="Scale-up"/>
    <s v="NaN"/>
    <s v="NaN"/>
    <n v="0"/>
    <n v="0.75"/>
    <d v="2025-03-17T21:53:43"/>
    <x v="2"/>
  </r>
  <r>
    <x v="656"/>
    <x v="0"/>
    <n v="5768"/>
    <x v="1473"/>
    <x v="775"/>
    <x v="595"/>
    <x v="595"/>
    <n v="1786"/>
    <n v="3553"/>
    <n v="1372"/>
    <n v="3967"/>
    <n v="3965"/>
    <n v="2"/>
    <n v="0.85799999999999998"/>
    <n v="1.67"/>
    <n v="0.26200000000000001"/>
    <n v="1.849"/>
    <n v="0.81599999999999995"/>
    <n v="0.33900000000000002"/>
    <n v="0.89600000000000002"/>
    <n v="1.0820000000000001"/>
    <s v="Start-up"/>
    <n v="0.91600000000000004"/>
    <n v="0.95499999999999996"/>
    <n v="0.90100000000000002"/>
    <n v="0.94799999999999995"/>
    <d v="2025-02-25T14:48:41"/>
    <x v="1"/>
  </r>
  <r>
    <x v="656"/>
    <x v="0"/>
    <n v="5022"/>
    <x v="1474"/>
    <x v="776"/>
    <x v="596"/>
    <x v="596"/>
    <n v="1786"/>
    <n v="3556"/>
    <n v="50"/>
    <n v="5292"/>
    <n v="5290"/>
    <n v="2"/>
    <n v="0.88100000000000001"/>
    <n v="1.6719999999999999"/>
    <n v="1.7000000000000001E-2"/>
    <n v="1.3180000000000001"/>
    <n v="0.52"/>
    <n v="0.34499999999999997"/>
    <n v="0.99299999999999999"/>
    <n v="1.5169999999999999"/>
    <s v="Start-up"/>
    <n v="0.93600000000000005"/>
    <n v="0.95499999999999996"/>
    <n v="0.82599999999999996"/>
    <n v="0.76900000000000002"/>
    <d v="2025-03-17T21:53:38"/>
    <x v="2"/>
  </r>
  <r>
    <x v="656"/>
    <x v="1"/>
    <n v="0"/>
    <x v="1475"/>
    <x v="776"/>
    <x v="1"/>
    <x v="1"/>
    <n v="1"/>
    <n v="1"/>
    <n v="1"/>
    <s v="N/A"/>
    <n v="1"/>
    <n v="-1"/>
    <s v="NaN"/>
    <s v="NaN"/>
    <s v="NaN"/>
    <s v="NaN"/>
    <s v="NaN"/>
    <s v="NaN"/>
    <s v="NaN"/>
    <s v="NaN"/>
    <s v="Start-up"/>
    <s v="NaN"/>
    <s v="NaN"/>
    <s v="NaN"/>
    <s v="NaN"/>
    <d v="2025-03-17T21:53:38"/>
    <x v="2"/>
  </r>
  <r>
    <x v="657"/>
    <x v="0"/>
    <n v="7267"/>
    <x v="1476"/>
    <x v="777"/>
    <x v="597"/>
    <x v="597"/>
    <n v="4234"/>
    <n v="4659"/>
    <n v="1997"/>
    <n v="6896"/>
    <n v="5338"/>
    <n v="1558"/>
    <n v="0.66900000000000004"/>
    <n v="0.77700000000000002"/>
    <n v="0.28799999999999998"/>
    <n v="0.86899999999999999"/>
    <n v="0.75"/>
    <n v="0.46300000000000002"/>
    <n v="0.80100000000000005"/>
    <n v="1792.865"/>
    <s v="Scale-up"/>
    <n v="0.97599999999999998"/>
    <n v="0.95499999999999996"/>
    <n v="0.94899999999999995"/>
    <n v="0.96099999999999997"/>
    <d v="2025-02-25T14:48:50"/>
    <x v="1"/>
  </r>
  <r>
    <x v="657"/>
    <x v="0"/>
    <n v="6251"/>
    <x v="1477"/>
    <x v="778"/>
    <x v="598"/>
    <x v="598"/>
    <n v="4179"/>
    <n v="4496"/>
    <n v="245"/>
    <n v="8430"/>
    <n v="6805"/>
    <n v="1625"/>
    <n v="0.67"/>
    <n v="0.77300000000000002"/>
    <n v="4.1000000000000002E-2"/>
    <n v="1.115"/>
    <n v="0.79500000000000004"/>
    <n v="0.46400000000000002"/>
    <n v="0.97199999999999998"/>
    <n v="1457.3989999999999"/>
    <s v="Scale-up"/>
    <n v="0.97599999999999998"/>
    <n v="0.95099999999999996"/>
    <n v="0.88400000000000001"/>
    <n v="0.97099999999999997"/>
    <d v="2025-03-17T21:53:30"/>
    <x v="2"/>
  </r>
  <r>
    <x v="657"/>
    <x v="1"/>
    <n v="99"/>
    <x v="1478"/>
    <x v="778"/>
    <x v="1"/>
    <x v="1"/>
    <n v="23"/>
    <n v="46"/>
    <n v="12"/>
    <s v="N/A"/>
    <n v="64"/>
    <n v="-6"/>
    <n v="0.23100000000000001"/>
    <n v="0.49"/>
    <n v="0.11600000000000001"/>
    <n v="0.68899999999999995"/>
    <n v="1.139"/>
    <n v="0.32"/>
    <n v="0.83899999999999997"/>
    <n v="2358.491"/>
    <s v="Catch-up"/>
    <n v="0.97399999999999998"/>
    <n v="0.98699999999999999"/>
    <n v="0.67200000000000004"/>
    <n v="0.98799999999999999"/>
    <d v="2025-03-17T21:53:31"/>
    <x v="2"/>
  </r>
  <r>
    <x v="658"/>
    <x v="0"/>
    <n v="5607"/>
    <x v="1479"/>
    <x v="779"/>
    <x v="599"/>
    <x v="599"/>
    <n v="1155"/>
    <n v="1746"/>
    <n v="55"/>
    <n v="2846"/>
    <n v="2439"/>
    <n v="407"/>
    <n v="0.45500000000000002"/>
    <n v="0.68200000000000005"/>
    <n v="1.0999999999999999E-2"/>
    <n v="0.76500000000000001"/>
    <n v="0.67900000000000005"/>
    <n v="0.4"/>
    <n v="0.99"/>
    <n v="532.02599999999995"/>
    <s v="Scale-up"/>
    <n v="0.98399999999999999"/>
    <n v="0.995"/>
    <n v="0.80700000000000005"/>
    <n v="0.90200000000000002"/>
    <d v="2025-03-17T21:53:22"/>
    <x v="2"/>
  </r>
  <r>
    <x v="658"/>
    <x v="1"/>
    <n v="0"/>
    <x v="1480"/>
    <x v="779"/>
    <x v="1"/>
    <x v="1"/>
    <n v="1"/>
    <n v="1"/>
    <n v="1"/>
    <s v="N/A"/>
    <n v="1"/>
    <n v="0"/>
    <s v="NaN"/>
    <s v="NaN"/>
    <s v="NaN"/>
    <s v="NaN"/>
    <s v="NaN"/>
    <s v="NaN"/>
    <s v="NaN"/>
    <s v="NaN"/>
    <s v="Scale-up"/>
    <s v="NaN"/>
    <s v="NaN"/>
    <s v="NaN"/>
    <s v="NaN"/>
    <d v="2025-03-17T21:53:22"/>
    <x v="2"/>
  </r>
  <r>
    <x v="659"/>
    <x v="0"/>
    <n v="6009"/>
    <x v="1481"/>
    <x v="780"/>
    <x v="600"/>
    <x v="600"/>
    <n v="2249"/>
    <n v="2763"/>
    <n v="110"/>
    <n v="4902"/>
    <n v="4004"/>
    <n v="898"/>
    <n v="1.1839999999999999"/>
    <n v="1.224"/>
    <n v="4.2999999999999997E-2"/>
    <n v="1.371"/>
    <n v="0.57999999999999996"/>
    <n v="0.49199999999999999"/>
    <n v="0.98199999999999998"/>
    <n v="654.99599999999998"/>
    <s v="Scale-up"/>
    <n v="0.81100000000000005"/>
    <n v="0.84499999999999997"/>
    <n v="0.59699999999999998"/>
    <n v="0.753"/>
    <d v="2025-03-17T21:53:16"/>
    <x v="2"/>
  </r>
  <r>
    <x v="659"/>
    <x v="1"/>
    <n v="28"/>
    <x v="1482"/>
    <x v="780"/>
    <x v="1"/>
    <x v="1"/>
    <n v="1"/>
    <n v="1"/>
    <n v="1"/>
    <s v="N/A"/>
    <n v="16"/>
    <n v="-15"/>
    <s v="NaN"/>
    <s v="NaN"/>
    <s v="NaN"/>
    <n v="0.28999999999999998"/>
    <s v="NaN"/>
    <s v="NaN"/>
    <s v="NaN"/>
    <s v="NaN"/>
    <s v="Scale-up"/>
    <s v="NaN"/>
    <s v="NaN"/>
    <s v="NaN"/>
    <n v="0.34"/>
    <d v="2025-03-17T21:53:16"/>
    <x v="2"/>
  </r>
  <r>
    <x v="660"/>
    <x v="0"/>
    <n v="5312"/>
    <x v="1483"/>
    <x v="781"/>
    <x v="51"/>
    <x v="51"/>
    <n v="37"/>
    <n v="18"/>
    <n v="1"/>
    <n v="54"/>
    <n v="28"/>
    <n v="26"/>
    <n v="7.0000000000000001E-3"/>
    <n v="1.4999999999999999E-2"/>
    <n v="0"/>
    <n v="2.3E-2"/>
    <n v="1.0449999999999999"/>
    <n v="0.318"/>
    <n v="1"/>
    <n v="1130.4349999999999"/>
    <s v="Catch-up"/>
    <n v="0.33100000000000002"/>
    <n v="0.89400000000000002"/>
    <n v="0"/>
    <n v="0.89100000000000001"/>
    <d v="2025-03-17T21:53:09"/>
    <x v="2"/>
  </r>
  <r>
    <x v="660"/>
    <x v="1"/>
    <n v="0"/>
    <x v="1484"/>
    <x v="781"/>
    <x v="1"/>
    <x v="1"/>
    <n v="1"/>
    <n v="1"/>
    <n v="1"/>
    <s v="N/A"/>
    <n v="1"/>
    <n v="0"/>
    <s v="NaN"/>
    <s v="NaN"/>
    <s v="NaN"/>
    <s v="NaN"/>
    <s v="NaN"/>
    <s v="NaN"/>
    <s v="NaN"/>
    <s v="NaN"/>
    <s v="Catch-up"/>
    <s v="NaN"/>
    <s v="NaN"/>
    <s v="NaN"/>
    <s v="NaN"/>
    <d v="2025-03-17T21:53:09"/>
    <x v="2"/>
  </r>
  <r>
    <x v="661"/>
    <x v="0"/>
    <n v="4548"/>
    <x v="1485"/>
    <x v="782"/>
    <x v="67"/>
    <x v="66"/>
    <n v="45"/>
    <n v="43"/>
    <n v="2"/>
    <n v="86"/>
    <n v="79"/>
    <n v="7"/>
    <n v="8.9999999999999993E-3"/>
    <n v="8.9999999999999993E-3"/>
    <n v="0"/>
    <n v="1.6E-2"/>
    <n v="0.88900000000000001"/>
    <n v="0.5"/>
    <n v="1"/>
    <n v="437.5"/>
    <s v="Scale-up"/>
    <n v="0.86599999999999999"/>
    <n v="0.89800000000000002"/>
    <n v="0"/>
    <n v="0.84799999999999998"/>
    <d v="2025-03-17T21:53:04"/>
    <x v="2"/>
  </r>
  <r>
    <x v="661"/>
    <x v="1"/>
    <n v="91"/>
    <x v="1486"/>
    <x v="782"/>
    <x v="1"/>
    <x v="1"/>
    <n v="1"/>
    <n v="1"/>
    <n v="1"/>
    <s v="N/A"/>
    <n v="2"/>
    <n v="0"/>
    <s v="NaN"/>
    <s v="NaN"/>
    <s v="NaN"/>
    <s v="NaN"/>
    <s v="NaN"/>
    <s v="NaN"/>
    <s v="NaN"/>
    <s v="NaN"/>
    <s v="Scale-up"/>
    <s v="NaN"/>
    <s v="NaN"/>
    <s v="NaN"/>
    <s v="NaN"/>
    <d v="2025-03-17T21:53:04"/>
    <x v="2"/>
  </r>
  <r>
    <x v="662"/>
    <x v="1"/>
    <n v="94"/>
    <x v="1487"/>
    <x v="783"/>
    <x v="1"/>
    <x v="1"/>
    <n v="16"/>
    <n v="17"/>
    <n v="6"/>
    <s v="N/A"/>
    <n v="28"/>
    <n v="0"/>
    <n v="0.16700000000000001"/>
    <n v="0.20399999999999999"/>
    <n v="5.8999999999999997E-2"/>
    <n v="0.373"/>
    <n v="1.196"/>
    <n v="0.45"/>
    <n v="0.84099999999999997"/>
    <n v="769.43700000000001"/>
    <s v="Catch-up"/>
    <n v="0.96199999999999997"/>
    <n v="0.95199999999999996"/>
    <n v="0.753"/>
    <n v="0.88500000000000001"/>
    <d v="2025-02-25T14:49:00"/>
    <x v="1"/>
  </r>
  <r>
    <x v="662"/>
    <x v="0"/>
    <n v="6897"/>
    <x v="1488"/>
    <x v="783"/>
    <x v="601"/>
    <x v="601"/>
    <n v="1943"/>
    <n v="1749"/>
    <n v="664"/>
    <n v="3028"/>
    <n v="2741"/>
    <n v="287"/>
    <n v="0.309"/>
    <n v="0.314"/>
    <n v="0.128"/>
    <n v="0.46"/>
    <n v="0.92900000000000005"/>
    <n v="0.496"/>
    <n v="0.79500000000000004"/>
    <n v="623.91300000000001"/>
    <s v="Scale-up"/>
    <n v="0.96199999999999997"/>
    <n v="0.95199999999999996"/>
    <n v="0.91800000000000004"/>
    <n v="0.96199999999999997"/>
    <d v="2025-02-25T14:48:58"/>
    <x v="1"/>
  </r>
  <r>
    <x v="662"/>
    <x v="0"/>
    <n v="5844"/>
    <x v="1489"/>
    <x v="784"/>
    <x v="602"/>
    <x v="602"/>
    <n v="1751"/>
    <n v="1621"/>
    <n v="61"/>
    <n v="3311"/>
    <n v="3067"/>
    <n v="244"/>
    <n v="0.33700000000000002"/>
    <n v="0.33500000000000002"/>
    <n v="1.4999999999999999E-2"/>
    <n v="0.621"/>
    <n v="0.94499999999999995"/>
    <n v="0.501"/>
    <n v="0.97799999999999998"/>
    <n v="392.91500000000002"/>
    <s v="Scale-up"/>
    <n v="0.96599999999999997"/>
    <n v="0.95399999999999996"/>
    <n v="0.80500000000000005"/>
    <n v="0.96099999999999997"/>
    <d v="2025-03-17T21:52:58"/>
    <x v="2"/>
  </r>
  <r>
    <x v="662"/>
    <x v="1"/>
    <n v="99"/>
    <x v="1490"/>
    <x v="784"/>
    <x v="1"/>
    <x v="1"/>
    <n v="10"/>
    <n v="14"/>
    <n v="3"/>
    <s v="N/A"/>
    <n v="12"/>
    <n v="8"/>
    <n v="8.3000000000000004E-2"/>
    <n v="0.13"/>
    <n v="2.1999999999999999E-2"/>
    <n v="0.12"/>
    <n v="0.628"/>
    <n v="0.39"/>
    <n v="0.89700000000000002"/>
    <n v="2033.3330000000001"/>
    <s v="Scale-up"/>
    <n v="0.90200000000000002"/>
    <n v="0.98599999999999999"/>
    <n v="0.76100000000000001"/>
    <n v="0.95699999999999996"/>
    <d v="2025-03-17T21:52:59"/>
    <x v="2"/>
  </r>
  <r>
    <x v="663"/>
    <x v="0"/>
    <n v="6340"/>
    <x v="1491"/>
    <x v="785"/>
    <x v="196"/>
    <x v="192"/>
    <n v="126"/>
    <n v="86"/>
    <n v="18"/>
    <n v="194"/>
    <n v="176"/>
    <n v="18"/>
    <n v="1.7000000000000001E-2"/>
    <n v="1.7999999999999999E-2"/>
    <n v="4.0000000000000001E-3"/>
    <n v="2.5000000000000001E-2"/>
    <n v="0.80600000000000005"/>
    <n v="0.48599999999999999"/>
    <n v="0.88600000000000001"/>
    <n v="720"/>
    <s v="Scale-up"/>
    <n v="0.54200000000000004"/>
    <n v="0.68600000000000005"/>
    <n v="0.877"/>
    <n v="0.55800000000000005"/>
    <d v="2025-02-25T14:49:08"/>
    <x v="1"/>
  </r>
  <r>
    <x v="664"/>
    <x v="0"/>
    <n v="7338"/>
    <x v="1492"/>
    <x v="786"/>
    <x v="603"/>
    <x v="603"/>
    <n v="2003"/>
    <n v="1651"/>
    <n v="934"/>
    <n v="2720"/>
    <n v="2680"/>
    <n v="40"/>
    <n v="0.28499999999999998"/>
    <n v="0.30099999999999999"/>
    <n v="0.155"/>
    <n v="0.40200000000000002"/>
    <n v="0.93300000000000005"/>
    <n v="0.48599999999999999"/>
    <n v="0.73499999999999999"/>
    <n v="99.501999999999995"/>
    <s v="Scale-up"/>
    <n v="0.871"/>
    <n v="0.78700000000000003"/>
    <n v="0.80500000000000005"/>
    <n v="0.85199999999999998"/>
    <d v="2025-02-25T14:49:17"/>
    <x v="1"/>
  </r>
  <r>
    <x v="664"/>
    <x v="0"/>
    <n v="6299"/>
    <x v="1493"/>
    <x v="787"/>
    <x v="604"/>
    <x v="604"/>
    <n v="1849"/>
    <n v="1627"/>
    <n v="76"/>
    <n v="3400"/>
    <n v="3344"/>
    <n v="56"/>
    <n v="0.34899999999999998"/>
    <n v="0.34200000000000003"/>
    <n v="1.7000000000000001E-2"/>
    <n v="0.67300000000000004"/>
    <n v="0.999"/>
    <n v="0.505"/>
    <n v="0.97499999999999998"/>
    <n v="83.21"/>
    <s v="Scale-up"/>
    <n v="0.90200000000000002"/>
    <n v="0.83099999999999996"/>
    <n v="0.78700000000000003"/>
    <n v="0.89500000000000002"/>
    <d v="2025-03-17T21:52:51"/>
    <x v="2"/>
  </r>
  <r>
    <x v="664"/>
    <x v="1"/>
    <n v="98"/>
    <x v="1494"/>
    <x v="787"/>
    <x v="1"/>
    <x v="1"/>
    <n v="16"/>
    <n v="1"/>
    <n v="1"/>
    <s v="N/A"/>
    <n v="8"/>
    <n v="9"/>
    <n v="0.14499999999999999"/>
    <s v="NaN"/>
    <s v="NaN"/>
    <n v="6.3E-2"/>
    <s v="NaN"/>
    <s v="NaN"/>
    <s v="NaN"/>
    <s v="NaN"/>
    <s v="Scale-up"/>
    <n v="0.91200000000000003"/>
    <s v="NaN"/>
    <s v="NaN"/>
    <n v="0.77900000000000003"/>
    <d v="2025-03-17T21:52:51"/>
    <x v="2"/>
  </r>
  <r>
    <x v="665"/>
    <x v="1"/>
    <n v="0"/>
    <x v="1495"/>
    <x v="788"/>
    <x v="1"/>
    <x v="1"/>
    <n v="1"/>
    <n v="1"/>
    <n v="1"/>
    <s v="N/A"/>
    <n v="4"/>
    <n v="-3"/>
    <s v="NaN"/>
    <s v="NaN"/>
    <n v="0"/>
    <s v="NaN"/>
    <s v="NaN"/>
    <s v="NaN"/>
    <s v="NaN"/>
    <s v="NaN"/>
    <s v="Start-up"/>
    <s v="NaN"/>
    <s v="NaN"/>
    <n v="0"/>
    <s v="NaN"/>
    <d v="2025-03-16T23:58:22"/>
    <x v="0"/>
  </r>
  <r>
    <x v="665"/>
    <x v="0"/>
    <n v="581"/>
    <x v="1496"/>
    <x v="788"/>
    <x v="408"/>
    <x v="405"/>
    <n v="55"/>
    <n v="6"/>
    <n v="0"/>
    <n v="61"/>
    <n v="61"/>
    <n v="0"/>
    <n v="0.34699999999999998"/>
    <n v="3.5000000000000003E-2"/>
    <n v="0"/>
    <n v="0.104"/>
    <n v="0.27200000000000002"/>
    <n v="0.90800000000000003"/>
    <n v="1"/>
    <n v="0"/>
    <s v="Start-up"/>
    <n v="0.73699999999999999"/>
    <n v="0.61599999999999999"/>
    <n v="0"/>
    <n v="0.52300000000000002"/>
    <d v="2025-03-16T23:58:22"/>
    <x v="0"/>
  </r>
  <r>
    <x v="666"/>
    <x v="1"/>
    <n v="0"/>
    <x v="1497"/>
    <x v="789"/>
    <x v="1"/>
    <x v="1"/>
    <n v="1"/>
    <n v="1"/>
    <n v="1"/>
    <s v="N/A"/>
    <n v="1"/>
    <n v="0"/>
    <s v="NaN"/>
    <s v="NaN"/>
    <s v="NaN"/>
    <s v="NaN"/>
    <s v="NaN"/>
    <s v="NaN"/>
    <s v="NaN"/>
    <s v="NaN"/>
    <s v="Scale-up"/>
    <s v="NaN"/>
    <s v="NaN"/>
    <s v="NaN"/>
    <s v="NaN"/>
    <d v="2025-03-17T19:53:10"/>
    <x v="4"/>
  </r>
  <r>
    <x v="666"/>
    <x v="0"/>
    <n v="2952"/>
    <x v="1498"/>
    <x v="789"/>
    <x v="293"/>
    <x v="290"/>
    <n v="16"/>
    <n v="24"/>
    <n v="1"/>
    <n v="39"/>
    <n v="4"/>
    <n v="35"/>
    <n v="6.0000000000000001E-3"/>
    <n v="8.9999999999999993E-3"/>
    <n v="0"/>
    <n v="2E-3"/>
    <n v="0.13300000000000001"/>
    <n v="0.4"/>
    <n v="1"/>
    <n v="17500"/>
    <s v="Scale-up"/>
    <n v="0.70099999999999996"/>
    <n v="0.84"/>
    <n v="0"/>
    <n v="0.95899999999999996"/>
    <d v="2025-03-17T19:53:10"/>
    <x v="4"/>
  </r>
  <r>
    <x v="667"/>
    <x v="1"/>
    <n v="0"/>
    <x v="1499"/>
    <x v="790"/>
    <x v="1"/>
    <x v="1"/>
    <n v="1"/>
    <n v="1"/>
    <n v="1"/>
    <s v="N/A"/>
    <n v="1"/>
    <n v="0"/>
    <s v="NaN"/>
    <s v="NaN"/>
    <s v="NaN"/>
    <s v="NaN"/>
    <s v="NaN"/>
    <s v="NaN"/>
    <s v="NaN"/>
    <s v="NaN"/>
    <s v="Scale-up"/>
    <s v="NaN"/>
    <s v="NaN"/>
    <s v="NaN"/>
    <s v="NaN"/>
    <d v="2025-03-17T19:53:05"/>
    <x v="4"/>
  </r>
  <r>
    <x v="667"/>
    <x v="0"/>
    <n v="2650"/>
    <x v="1500"/>
    <x v="790"/>
    <x v="225"/>
    <x v="221"/>
    <n v="14"/>
    <n v="25"/>
    <n v="3"/>
    <n v="36"/>
    <n v="8"/>
    <n v="28"/>
    <n v="7.0000000000000001E-3"/>
    <n v="8.9999999999999993E-3"/>
    <n v="1E-3"/>
    <n v="4.0000000000000001E-3"/>
    <n v="0.26700000000000002"/>
    <n v="0.438"/>
    <n v="0.93799999999999994"/>
    <n v="7000"/>
    <s v="Scale-up"/>
    <n v="0.94699999999999995"/>
    <n v="0.88800000000000001"/>
    <n v="0.81299999999999994"/>
    <n v="0.90900000000000003"/>
    <d v="2025-03-17T19:53:05"/>
    <x v="4"/>
  </r>
  <r>
    <x v="668"/>
    <x v="0"/>
    <n v="5462"/>
    <x v="1501"/>
    <x v="791"/>
    <x v="238"/>
    <x v="233"/>
    <n v="21"/>
    <n v="57"/>
    <n v="9"/>
    <n v="69"/>
    <n v="54"/>
    <n v="15"/>
    <n v="3.0000000000000001E-3"/>
    <n v="1.2E-2"/>
    <n v="3.0000000000000001E-3"/>
    <n v="1.4E-2"/>
    <n v="1.167"/>
    <n v="0.2"/>
    <n v="0.8"/>
    <n v="1071.4290000000001"/>
    <s v="Catch-up"/>
    <n v="0.81399999999999995"/>
    <n v="0.61"/>
    <n v="0.69099999999999995"/>
    <n v="0.73699999999999999"/>
    <d v="2025-03-18T00:30:56"/>
    <x v="3"/>
  </r>
  <r>
    <x v="668"/>
    <x v="1"/>
    <n v="0"/>
    <x v="1502"/>
    <x v="791"/>
    <x v="1"/>
    <x v="1"/>
    <n v="1"/>
    <n v="1"/>
    <n v="1"/>
    <s v="N/A"/>
    <n v="1"/>
    <n v="1"/>
    <s v="NaN"/>
    <s v="NaN"/>
    <s v="NaN"/>
    <s v="NaN"/>
    <s v="NaN"/>
    <s v="NaN"/>
    <s v="NaN"/>
    <s v="NaN"/>
    <s v="Catch-up"/>
    <s v="NaN"/>
    <s v="NaN"/>
    <s v="NaN"/>
    <s v="NaN"/>
    <d v="2025-03-18T00:30:56"/>
    <x v="3"/>
  </r>
  <r>
    <x v="669"/>
    <x v="0"/>
    <n v="3164"/>
    <x v="1503"/>
    <x v="792"/>
    <x v="605"/>
    <x v="605"/>
    <n v="682"/>
    <n v="828"/>
    <n v="191"/>
    <n v="1319"/>
    <n v="862"/>
    <n v="457"/>
    <n v="0.24199999999999999"/>
    <n v="0.317"/>
    <n v="6.6000000000000003E-2"/>
    <n v="0.32100000000000001"/>
    <n v="0.65100000000000002"/>
    <n v="0.433"/>
    <n v="0.88200000000000001"/>
    <n v="1423.6759999999999"/>
    <s v="Scale-up"/>
    <n v="0.86799999999999999"/>
    <n v="0.90600000000000003"/>
    <n v="0.85599999999999998"/>
    <n v="0.90200000000000002"/>
    <d v="2025-03-18T00:30:48"/>
    <x v="3"/>
  </r>
  <r>
    <x v="669"/>
    <x v="1"/>
    <n v="92"/>
    <x v="1504"/>
    <x v="792"/>
    <x v="1"/>
    <x v="1"/>
    <n v="5"/>
    <n v="4"/>
    <n v="1"/>
    <s v="N/A"/>
    <n v="5"/>
    <n v="2"/>
    <n v="5.7000000000000002E-2"/>
    <n v="3.1E-2"/>
    <s v="NaN"/>
    <n v="6.6000000000000003E-2"/>
    <s v="NaN"/>
    <s v="NaN"/>
    <s v="NaN"/>
    <s v="NaN"/>
    <s v="Scale-up"/>
    <n v="0.96199999999999997"/>
    <n v="0.94699999999999995"/>
    <s v="NaN"/>
    <n v="0.85899999999999999"/>
    <d v="2025-03-18T00:30:48"/>
    <x v="3"/>
  </r>
  <r>
    <x v="670"/>
    <x v="0"/>
    <n v="6318"/>
    <x v="1505"/>
    <x v="793"/>
    <x v="606"/>
    <x v="606"/>
    <n v="2222"/>
    <n v="2264"/>
    <n v="595"/>
    <n v="3891"/>
    <n v="3316"/>
    <n v="575"/>
    <n v="0.34899999999999998"/>
    <n v="0.497"/>
    <n v="9.8000000000000004E-2"/>
    <n v="0.55400000000000005"/>
    <n v="0.74099999999999999"/>
    <n v="0.41299999999999998"/>
    <n v="0.88400000000000001"/>
    <n v="1037.9059999999999"/>
    <s v="Scale-up"/>
    <n v="0.92900000000000005"/>
    <n v="0.92200000000000004"/>
    <n v="0.89700000000000002"/>
    <n v="0.89700000000000002"/>
    <d v="2025-03-18T00:30:40"/>
    <x v="3"/>
  </r>
  <r>
    <x v="670"/>
    <x v="1"/>
    <n v="97"/>
    <x v="1506"/>
    <x v="793"/>
    <x v="1"/>
    <x v="1"/>
    <n v="26"/>
    <n v="1"/>
    <n v="3"/>
    <s v="N/A"/>
    <n v="22"/>
    <n v="1"/>
    <n v="0.26100000000000001"/>
    <s v="NaN"/>
    <n v="1.5"/>
    <n v="0.23"/>
    <s v="NaN"/>
    <s v="NaN"/>
    <s v="NaN"/>
    <s v="NaN"/>
    <s v="Scale-up"/>
    <n v="0.95399999999999996"/>
    <s v="NaN"/>
    <n v="0.75"/>
    <n v="0.93200000000000005"/>
    <d v="2025-03-18T00:30:40"/>
    <x v="3"/>
  </r>
  <r>
    <x v="671"/>
    <x v="0"/>
    <n v="3538"/>
    <x v="1507"/>
    <x v="794"/>
    <x v="10"/>
    <x v="10"/>
    <n v="18"/>
    <n v="12"/>
    <n v="5"/>
    <n v="25"/>
    <n v="12"/>
    <n v="13"/>
    <n v="5.0000000000000001E-3"/>
    <n v="8.0000000000000002E-3"/>
    <n v="3.0000000000000001E-3"/>
    <n v="8.9999999999999993E-3"/>
    <n v="0.9"/>
    <n v="0.38500000000000001"/>
    <n v="0.76900000000000002"/>
    <n v="1444.444"/>
    <s v="Scale-up"/>
    <n v="0.745"/>
    <n v="0.68500000000000005"/>
    <n v="0.72899999999999998"/>
    <n v="0.25700000000000001"/>
    <d v="2025-03-18T00:30:31"/>
    <x v="3"/>
  </r>
  <r>
    <x v="671"/>
    <x v="1"/>
    <n v="0"/>
    <x v="1508"/>
    <x v="794"/>
    <x v="1"/>
    <x v="1"/>
    <n v="1"/>
    <n v="1"/>
    <n v="1"/>
    <s v="N/A"/>
    <n v="1"/>
    <n v="0"/>
    <s v="NaN"/>
    <s v="NaN"/>
    <s v="NaN"/>
    <s v="NaN"/>
    <s v="NaN"/>
    <s v="NaN"/>
    <s v="NaN"/>
    <s v="NaN"/>
    <s v="Scale-up"/>
    <s v="NaN"/>
    <s v="NaN"/>
    <s v="NaN"/>
    <s v="NaN"/>
    <d v="2025-03-18T00:30:31"/>
    <x v="3"/>
  </r>
  <r>
    <x v="672"/>
    <x v="0"/>
    <n v="4871"/>
    <x v="1509"/>
    <x v="795"/>
    <x v="42"/>
    <x v="42"/>
    <n v="31"/>
    <n v="19"/>
    <n v="5"/>
    <n v="45"/>
    <n v="29"/>
    <n v="16"/>
    <n v="8.9999999999999993E-3"/>
    <n v="6.0000000000000001E-3"/>
    <n v="2E-3"/>
    <n v="7.0000000000000001E-3"/>
    <n v="0.53800000000000003"/>
    <n v="0.6"/>
    <n v="0.86699999999999999"/>
    <n v="2285.7139999999999"/>
    <s v="Scale-up"/>
    <n v="0.80100000000000005"/>
    <n v="0.91900000000000004"/>
    <n v="0.94399999999999995"/>
    <n v="0.81200000000000006"/>
    <d v="2025-03-18T00:30:24"/>
    <x v="3"/>
  </r>
  <r>
    <x v="672"/>
    <x v="1"/>
    <n v="44"/>
    <x v="1510"/>
    <x v="795"/>
    <x v="1"/>
    <x v="1"/>
    <n v="1"/>
    <n v="2"/>
    <n v="1"/>
    <s v="N/A"/>
    <n v="2"/>
    <n v="-1"/>
    <s v="NaN"/>
    <n v="2.1999999999999999E-2"/>
    <s v="NaN"/>
    <n v="0.1"/>
    <s v="NaN"/>
    <s v="NaN"/>
    <s v="NaN"/>
    <s v="NaN"/>
    <s v="Scale-up"/>
    <s v="NaN"/>
    <n v="1"/>
    <s v="NaN"/>
    <n v="1"/>
    <d v="2025-03-18T00:30:24"/>
    <x v="3"/>
  </r>
  <r>
    <x v="673"/>
    <x v="0"/>
    <n v="3113"/>
    <x v="1511"/>
    <x v="796"/>
    <x v="607"/>
    <x v="607"/>
    <n v="292"/>
    <n v="268"/>
    <n v="63"/>
    <n v="497"/>
    <n v="423"/>
    <n v="74"/>
    <n v="0.105"/>
    <n v="8.4000000000000005E-2"/>
    <n v="2.3E-2"/>
    <n v="0.14000000000000001"/>
    <n v="0.84299999999999997"/>
    <n v="0.55600000000000005"/>
    <n v="0.878"/>
    <n v="528.57100000000003"/>
    <s v="Scale-up"/>
    <n v="0.95299999999999996"/>
    <n v="0.98299999999999998"/>
    <n v="0.96299999999999997"/>
    <n v="0.95099999999999996"/>
    <d v="2025-03-18T00:30:16"/>
    <x v="3"/>
  </r>
  <r>
    <x v="673"/>
    <x v="1"/>
    <n v="91"/>
    <x v="1512"/>
    <x v="796"/>
    <x v="1"/>
    <x v="1"/>
    <n v="6"/>
    <n v="12"/>
    <n v="1"/>
    <s v="N/A"/>
    <n v="21"/>
    <n v="-3"/>
    <n v="0.06"/>
    <n v="0.11"/>
    <s v="NaN"/>
    <n v="0.191"/>
    <s v="NaN"/>
    <s v="NaN"/>
    <s v="NaN"/>
    <s v="NaN"/>
    <s v="Scale-up"/>
    <n v="0.98499999999999999"/>
    <n v="0.93300000000000005"/>
    <s v="NaN"/>
    <n v="0.95799999999999996"/>
    <d v="2025-03-18T00:30:16"/>
    <x v="3"/>
  </r>
  <r>
    <x v="674"/>
    <x v="0"/>
    <n v="5648"/>
    <x v="1513"/>
    <x v="797"/>
    <x v="608"/>
    <x v="608"/>
    <n v="50"/>
    <n v="160"/>
    <n v="49"/>
    <n v="161"/>
    <n v="161"/>
    <n v="0"/>
    <n v="8.9999999999999993E-3"/>
    <n v="0.03"/>
    <n v="8.9999999999999993E-3"/>
    <n v="0.03"/>
    <n v="1"/>
    <n v="0.23100000000000001"/>
    <n v="0.76900000000000002"/>
    <n v="0"/>
    <s v="Plan-up"/>
    <n v="0.97399999999999998"/>
    <n v="0.98799999999999999"/>
    <n v="0.97299999999999998"/>
    <n v="0.97499999999999998"/>
    <d v="2025-03-18T00:30:08"/>
    <x v="3"/>
  </r>
  <r>
    <x v="674"/>
    <x v="1"/>
    <n v="24"/>
    <x v="1514"/>
    <x v="797"/>
    <x v="1"/>
    <x v="1"/>
    <n v="1"/>
    <n v="1"/>
    <n v="1"/>
    <s v="N/A"/>
    <n v="5"/>
    <n v="-3"/>
    <s v="NaN"/>
    <s v="NaN"/>
    <s v="NaN"/>
    <n v="0.10299999999999999"/>
    <s v="NaN"/>
    <s v="NaN"/>
    <s v="NaN"/>
    <s v="NaN"/>
    <s v="Plan-up"/>
    <s v="NaN"/>
    <s v="NaN"/>
    <s v="NaN"/>
    <n v="0.76"/>
    <d v="2025-03-18T00:30:08"/>
    <x v="3"/>
  </r>
  <r>
    <x v="675"/>
    <x v="0"/>
    <n v="658"/>
    <x v="1515"/>
    <x v="798"/>
    <x v="205"/>
    <x v="200"/>
    <n v="102"/>
    <n v="5"/>
    <n v="0"/>
    <n v="107"/>
    <n v="107"/>
    <n v="0"/>
    <n v="0.29299999999999998"/>
    <n v="5.2999999999999999E-2"/>
    <n v="0"/>
    <n v="0.22"/>
    <n v="0.63600000000000001"/>
    <n v="0.84699999999999998"/>
    <n v="1"/>
    <n v="0"/>
    <s v="Start-up"/>
    <n v="0.85699999999999998"/>
    <n v="0.72699999999999998"/>
    <n v="0"/>
    <n v="0.92"/>
    <d v="2025-03-16T23:58:27"/>
    <x v="0"/>
  </r>
  <r>
    <x v="675"/>
    <x v="1"/>
    <n v="91"/>
    <x v="1516"/>
    <x v="798"/>
    <x v="1"/>
    <x v="1"/>
    <n v="3"/>
    <n v="1"/>
    <n v="1"/>
    <s v="N/A"/>
    <n v="29"/>
    <n v="-27"/>
    <n v="2.5999999999999999E-2"/>
    <s v="NaN"/>
    <n v="0"/>
    <n v="0.27400000000000002"/>
    <s v="NaN"/>
    <s v="NaN"/>
    <s v="NaN"/>
    <s v="NaN"/>
    <s v="Start-up"/>
    <n v="0.75"/>
    <s v="NaN"/>
    <n v="0"/>
    <n v="0.73099999999999998"/>
    <d v="2025-03-16T23:58:27"/>
    <x v="0"/>
  </r>
  <r>
    <x v="676"/>
    <x v="1"/>
    <n v="0"/>
    <x v="1517"/>
    <x v="799"/>
    <x v="1"/>
    <x v="1"/>
    <n v="1"/>
    <n v="1"/>
    <n v="1"/>
    <s v="N/A"/>
    <n v="1"/>
    <n v="-1"/>
    <s v="NaN"/>
    <s v="NaN"/>
    <s v="NaN"/>
    <s v="NaN"/>
    <s v="NaN"/>
    <s v="NaN"/>
    <s v="NaN"/>
    <s v="NaN"/>
    <s v="Scale-up"/>
    <s v="NaN"/>
    <s v="NaN"/>
    <s v="NaN"/>
    <s v="NaN"/>
    <d v="2025-03-17T19:53:00"/>
    <x v="4"/>
  </r>
  <r>
    <x v="676"/>
    <x v="0"/>
    <n v="3714"/>
    <x v="1518"/>
    <x v="799"/>
    <x v="609"/>
    <x v="609"/>
    <n v="39"/>
    <n v="97"/>
    <n v="23"/>
    <n v="113"/>
    <n v="88"/>
    <n v="25"/>
    <n v="1.6E-2"/>
    <n v="4.1000000000000002E-2"/>
    <n v="0.01"/>
    <n v="3.6999999999999998E-2"/>
    <n v="0.78700000000000003"/>
    <n v="0.28100000000000003"/>
    <n v="0.82499999999999996"/>
    <n v="675.67600000000004"/>
    <s v="Scale-up"/>
    <n v="0.92800000000000005"/>
    <n v="0.89200000000000002"/>
    <n v="0.83099999999999996"/>
    <n v="0.85799999999999998"/>
    <d v="2025-03-17T19:53:00"/>
    <x v="4"/>
  </r>
  <r>
    <x v="677"/>
    <x v="0"/>
    <n v="4061"/>
    <x v="1519"/>
    <x v="800"/>
    <x v="610"/>
    <x v="610"/>
    <n v="461"/>
    <n v="324"/>
    <n v="105"/>
    <n v="680"/>
    <n v="609"/>
    <n v="71"/>
    <n v="0.16900000000000001"/>
    <n v="0.24"/>
    <n v="4.9000000000000002E-2"/>
    <n v="0.25800000000000001"/>
    <n v="0.71699999999999997"/>
    <n v="0.41299999999999998"/>
    <n v="0.88"/>
    <n v="275.19400000000002"/>
    <s v="Scale-up"/>
    <n v="0.54300000000000004"/>
    <n v="0.70099999999999996"/>
    <n v="0.63200000000000001"/>
    <n v="0.58399999999999996"/>
    <d v="2025-02-25T14:49:27"/>
    <x v="1"/>
  </r>
  <r>
    <x v="677"/>
    <x v="0"/>
    <n v="3676"/>
    <x v="1520"/>
    <x v="801"/>
    <x v="162"/>
    <x v="158"/>
    <n v="457"/>
    <n v="323"/>
    <n v="7"/>
    <n v="773"/>
    <n v="701"/>
    <n v="72"/>
    <n v="0.20200000000000001"/>
    <n v="0.314"/>
    <n v="2E-3"/>
    <n v="0.39800000000000002"/>
    <n v="0.77400000000000002"/>
    <n v="0.39100000000000001"/>
    <n v="0.996"/>
    <n v="180.905"/>
    <s v="Scale-up"/>
    <n v="0.59399999999999997"/>
    <n v="0.86899999999999999"/>
    <n v="0.74"/>
    <n v="0.72099999999999997"/>
    <d v="2025-03-17T21:52:44"/>
    <x v="2"/>
  </r>
  <r>
    <x v="677"/>
    <x v="1"/>
    <n v="0"/>
    <x v="1521"/>
    <x v="801"/>
    <x v="1"/>
    <x v="1"/>
    <n v="1"/>
    <n v="1"/>
    <n v="1"/>
    <s v="N/A"/>
    <n v="1"/>
    <n v="-1"/>
    <s v="NaN"/>
    <s v="NaN"/>
    <s v="NaN"/>
    <s v="NaN"/>
    <s v="NaN"/>
    <s v="NaN"/>
    <s v="NaN"/>
    <s v="NaN"/>
    <s v="Scale-up"/>
    <s v="NaN"/>
    <s v="NaN"/>
    <s v="NaN"/>
    <s v="NaN"/>
    <d v="2025-03-17T21:52:44"/>
    <x v="2"/>
  </r>
  <r>
    <x v="678"/>
    <x v="1"/>
    <n v="97"/>
    <x v="1522"/>
    <x v="802"/>
    <x v="1"/>
    <x v="1"/>
    <n v="32"/>
    <n v="57"/>
    <n v="5"/>
    <s v="N/A"/>
    <n v="77"/>
    <n v="6"/>
    <n v="0.36199999999999999"/>
    <n v="0.51300000000000001"/>
    <n v="6.5000000000000002E-2"/>
    <n v="0.82099999999999995"/>
    <n v="1.014"/>
    <n v="0.41399999999999998"/>
    <n v="0.92600000000000005"/>
    <n v="176.614"/>
    <s v="Catch-up"/>
    <n v="0.91300000000000003"/>
    <n v="0.97099999999999997"/>
    <n v="0.97"/>
    <n v="0.96099999999999997"/>
    <d v="2025-02-25T14:49:37"/>
    <x v="1"/>
  </r>
  <r>
    <x v="678"/>
    <x v="0"/>
    <n v="3201"/>
    <x v="1523"/>
    <x v="802"/>
    <x v="611"/>
    <x v="611"/>
    <n v="625"/>
    <n v="1647"/>
    <n v="451"/>
    <n v="1821"/>
    <n v="1676"/>
    <n v="145"/>
    <n v="0.17"/>
    <n v="0.42699999999999999"/>
    <n v="0.14699999999999999"/>
    <n v="0.442"/>
    <n v="0.98199999999999998"/>
    <n v="0.28499999999999998"/>
    <n v="0.754"/>
    <n v="328.05399999999997"/>
    <s v="Scale-up"/>
    <n v="0.95399999999999996"/>
    <n v="0.77800000000000002"/>
    <n v="0.81499999999999995"/>
    <n v="0.88200000000000001"/>
    <d v="2025-02-25T14:49:35"/>
    <x v="1"/>
  </r>
  <r>
    <x v="678"/>
    <x v="0"/>
    <n v="2155"/>
    <x v="1524"/>
    <x v="803"/>
    <x v="612"/>
    <x v="612"/>
    <n v="334"/>
    <n v="1323"/>
    <n v="38"/>
    <n v="1619"/>
    <n v="1557"/>
    <n v="62"/>
    <n v="0.14799999999999999"/>
    <n v="0.74099999999999999"/>
    <n v="0.02"/>
    <n v="0.90200000000000002"/>
    <n v="1.038"/>
    <n v="0.16600000000000001"/>
    <n v="0.97799999999999998"/>
    <n v="68.736000000000004"/>
    <s v="Catch-up"/>
    <n v="0.78600000000000003"/>
    <n v="0.73699999999999999"/>
    <n v="0.94499999999999995"/>
    <n v="0.84399999999999997"/>
    <d v="2025-03-17T21:52:38"/>
    <x v="2"/>
  </r>
  <r>
    <x v="678"/>
    <x v="1"/>
    <n v="91"/>
    <x v="1525"/>
    <x v="803"/>
    <x v="1"/>
    <x v="1"/>
    <n v="31"/>
    <n v="25"/>
    <n v="1"/>
    <s v="N/A"/>
    <n v="31"/>
    <n v="24"/>
    <n v="0.48499999999999999"/>
    <n v="0.28299999999999997"/>
    <s v="NaN"/>
    <n v="0.38600000000000001"/>
    <s v="NaN"/>
    <s v="NaN"/>
    <s v="NaN"/>
    <s v="NaN"/>
    <s v="Catch-up"/>
    <n v="0.96"/>
    <n v="0.97099999999999997"/>
    <s v="NaN"/>
    <n v="0.97299999999999998"/>
    <d v="2025-03-17T21:52:38"/>
    <x v="2"/>
  </r>
  <r>
    <x v="679"/>
    <x v="0"/>
    <n v="4454"/>
    <x v="1526"/>
    <x v="804"/>
    <x v="99"/>
    <x v="98"/>
    <n v="29"/>
    <n v="16"/>
    <n v="3"/>
    <n v="42"/>
    <n v="37"/>
    <n v="5"/>
    <n v="5.0000000000000001E-3"/>
    <n v="3.0000000000000001E-3"/>
    <n v="1E-3"/>
    <n v="6.0000000000000001E-3"/>
    <n v="0.85699999999999998"/>
    <n v="0.625"/>
    <n v="0.875"/>
    <n v="833.33299999999997"/>
    <s v="Scale-up"/>
    <n v="0.74399999999999999"/>
    <n v="0.82899999999999996"/>
    <n v="0.94399999999999995"/>
    <n v="0.68700000000000006"/>
    <d v="2025-03-18T00:30:00"/>
    <x v="3"/>
  </r>
  <r>
    <x v="679"/>
    <x v="1"/>
    <n v="0"/>
    <x v="1527"/>
    <x v="804"/>
    <x v="1"/>
    <x v="1"/>
    <n v="1"/>
    <n v="1"/>
    <n v="1"/>
    <s v="N/A"/>
    <n v="1"/>
    <n v="0"/>
    <s v="NaN"/>
    <s v="NaN"/>
    <s v="NaN"/>
    <s v="NaN"/>
    <s v="NaN"/>
    <s v="NaN"/>
    <s v="NaN"/>
    <s v="NaN"/>
    <s v="Scale-up"/>
    <s v="NaN"/>
    <s v="NaN"/>
    <s v="NaN"/>
    <s v="NaN"/>
    <d v="2025-03-18T00:30:00"/>
    <x v="3"/>
  </r>
  <r>
    <x v="680"/>
    <x v="0"/>
    <n v="6115"/>
    <x v="1528"/>
    <x v="805"/>
    <x v="282"/>
    <x v="613"/>
    <n v="376"/>
    <n v="421"/>
    <n v="68"/>
    <n v="729"/>
    <n v="687"/>
    <n v="42"/>
    <n v="0.06"/>
    <n v="0.104"/>
    <n v="0.01"/>
    <n v="0.115"/>
    <n v="0.747"/>
    <n v="0.36599999999999999"/>
    <n v="0.93899999999999995"/>
    <n v="365.21699999999998"/>
    <s v="Scale-up"/>
    <n v="0.78200000000000003"/>
    <n v="0.53800000000000003"/>
    <n v="0.76800000000000002"/>
    <n v="0.61899999999999999"/>
    <d v="2025-03-18T00:29:53"/>
    <x v="3"/>
  </r>
  <r>
    <x v="680"/>
    <x v="1"/>
    <n v="33"/>
    <x v="1529"/>
    <x v="805"/>
    <x v="1"/>
    <x v="1"/>
    <n v="2"/>
    <n v="1"/>
    <n v="1"/>
    <s v="N/A"/>
    <n v="2"/>
    <n v="1"/>
    <n v="1"/>
    <s v="NaN"/>
    <s v="NaN"/>
    <n v="2.9000000000000001E-2"/>
    <s v="NaN"/>
    <s v="NaN"/>
    <s v="NaN"/>
    <s v="NaN"/>
    <s v="Scale-up"/>
    <n v="1"/>
    <s v="NaN"/>
    <s v="NaN"/>
    <n v="1"/>
    <d v="2025-03-18T00:29:53"/>
    <x v="3"/>
  </r>
  <r>
    <x v="681"/>
    <x v="0"/>
    <n v="1567"/>
    <x v="1530"/>
    <x v="806"/>
    <x v="613"/>
    <x v="614"/>
    <n v="320"/>
    <n v="0"/>
    <n v="0"/>
    <n v="320"/>
    <n v="293"/>
    <n v="27"/>
    <n v="0.21199999999999999"/>
    <n v="0"/>
    <n v="0"/>
    <n v="0.191"/>
    <n v="0.90100000000000002"/>
    <n v="1"/>
    <n v="1"/>
    <n v="141.36099999999999"/>
    <s v="Scale-up"/>
    <n v="0.91500000000000004"/>
    <n v="0"/>
    <n v="0"/>
    <n v="0.91600000000000004"/>
    <d v="2025-03-16T23:58:32"/>
    <x v="0"/>
  </r>
  <r>
    <x v="681"/>
    <x v="1"/>
    <n v="88"/>
    <x v="1531"/>
    <x v="806"/>
    <x v="1"/>
    <x v="1"/>
    <n v="14"/>
    <n v="1"/>
    <n v="1"/>
    <s v="N/A"/>
    <n v="2"/>
    <n v="11"/>
    <n v="0.09"/>
    <n v="0"/>
    <n v="0"/>
    <n v="0.14299999999999999"/>
    <n v="1.589"/>
    <n v="1"/>
    <n v="1"/>
    <n v="188.81100000000001"/>
    <s v="Catch-up"/>
    <n v="0.254"/>
    <n v="0"/>
    <n v="0"/>
    <n v="1"/>
    <d v="2025-03-16T23:58:33"/>
    <x v="0"/>
  </r>
  <r>
    <x v="682"/>
    <x v="0"/>
    <n v="6089"/>
    <x v="1532"/>
    <x v="807"/>
    <x v="614"/>
    <x v="615"/>
    <n v="129"/>
    <n v="162"/>
    <n v="34"/>
    <n v="257"/>
    <n v="155"/>
    <n v="102"/>
    <n v="3.4000000000000002E-2"/>
    <n v="0.05"/>
    <n v="0.01"/>
    <n v="0.06"/>
    <n v="0.81100000000000005"/>
    <n v="0.40500000000000003"/>
    <n v="0.88100000000000001"/>
    <n v="1700"/>
    <s v="Scale-up"/>
    <n v="0.45200000000000001"/>
    <n v="0.60299999999999998"/>
    <n v="0.48899999999999999"/>
    <n v="0.55900000000000005"/>
    <d v="2025-03-18T00:29:45"/>
    <x v="3"/>
  </r>
  <r>
    <x v="682"/>
    <x v="1"/>
    <n v="0"/>
    <x v="1533"/>
    <x v="807"/>
    <x v="1"/>
    <x v="1"/>
    <n v="1"/>
    <n v="1"/>
    <n v="1"/>
    <s v="N/A"/>
    <n v="1"/>
    <n v="0"/>
    <s v="NaN"/>
    <s v="NaN"/>
    <s v="NaN"/>
    <s v="NaN"/>
    <s v="NaN"/>
    <s v="NaN"/>
    <s v="NaN"/>
    <s v="NaN"/>
    <s v="Scale-up"/>
    <s v="NaN"/>
    <s v="NaN"/>
    <s v="NaN"/>
    <s v="NaN"/>
    <d v="2025-03-18T00:29:45"/>
    <x v="3"/>
  </r>
  <r>
    <x v="683"/>
    <x v="0"/>
    <n v="4045"/>
    <x v="1534"/>
    <x v="808"/>
    <x v="615"/>
    <x v="616"/>
    <n v="1066"/>
    <n v="1159"/>
    <n v="252"/>
    <n v="1973"/>
    <n v="1827"/>
    <n v="146"/>
    <n v="0.26500000000000001"/>
    <n v="0.29799999999999999"/>
    <n v="6.7000000000000004E-2"/>
    <n v="0.52700000000000002"/>
    <n v="1.0629999999999999"/>
    <n v="0.47099999999999997"/>
    <n v="0.88100000000000001"/>
    <n v="277.04000000000002"/>
    <s v="Catch-up"/>
    <n v="0.995"/>
    <n v="0.98099999999999998"/>
    <n v="0.97099999999999997"/>
    <n v="0.98499999999999999"/>
    <d v="2025-03-18T00:29:36"/>
    <x v="3"/>
  </r>
  <r>
    <x v="683"/>
    <x v="1"/>
    <n v="99"/>
    <x v="1535"/>
    <x v="808"/>
    <x v="1"/>
    <x v="1"/>
    <n v="42"/>
    <n v="29"/>
    <n v="6"/>
    <s v="N/A"/>
    <n v="60"/>
    <n v="4"/>
    <n v="0.36899999999999999"/>
    <n v="0.25900000000000001"/>
    <n v="7.5999999999999998E-2"/>
    <n v="0.52200000000000002"/>
    <n v="0.94599999999999995"/>
    <n v="0.58799999999999997"/>
    <n v="0.879"/>
    <n v="279.69299999999998"/>
    <s v="Scale-up"/>
    <n v="0.90900000000000003"/>
    <n v="0.97799999999999998"/>
    <n v="0.85899999999999999"/>
    <n v="0.95899999999999996"/>
    <d v="2025-03-18T00:29:37"/>
    <x v="3"/>
  </r>
  <r>
    <x v="684"/>
    <x v="0"/>
    <n v="6748"/>
    <x v="1536"/>
    <x v="809"/>
    <x v="616"/>
    <x v="617"/>
    <n v="164"/>
    <n v="184"/>
    <n v="46"/>
    <n v="302"/>
    <n v="298"/>
    <n v="4"/>
    <n v="2.7E-2"/>
    <n v="0.03"/>
    <n v="8.9999999999999993E-3"/>
    <n v="5.2999999999999999E-2"/>
    <n v="1.1040000000000001"/>
    <n v="0.47399999999999998"/>
    <n v="0.84199999999999997"/>
    <n v="75.471999999999994"/>
    <s v="Catch-up"/>
    <n v="0.97099999999999997"/>
    <n v="0.94"/>
    <n v="0.93600000000000005"/>
    <n v="0.96899999999999997"/>
    <d v="2025-03-18T00:29:27"/>
    <x v="3"/>
  </r>
  <r>
    <x v="684"/>
    <x v="1"/>
    <n v="31"/>
    <x v="1537"/>
    <x v="809"/>
    <x v="1"/>
    <x v="1"/>
    <n v="1"/>
    <n v="3"/>
    <n v="1"/>
    <s v="N/A"/>
    <n v="3"/>
    <n v="-1"/>
    <s v="NaN"/>
    <n v="5.8999999999999997E-2"/>
    <s v="NaN"/>
    <n v="0.75"/>
    <s v="NaN"/>
    <s v="NaN"/>
    <s v="NaN"/>
    <s v="NaN"/>
    <s v="Catch-up"/>
    <s v="NaN"/>
    <n v="0.90900000000000003"/>
    <s v="NaN"/>
    <n v="0.75"/>
    <d v="2025-03-18T00:29:27"/>
    <x v="3"/>
  </r>
  <r>
    <x v="685"/>
    <x v="0"/>
    <n v="1231"/>
    <x v="1538"/>
    <x v="810"/>
    <x v="149"/>
    <x v="146"/>
    <n v="277"/>
    <n v="10"/>
    <n v="0"/>
    <n v="287"/>
    <n v="287"/>
    <n v="0"/>
    <n v="0.36099999999999999"/>
    <n v="2.5999999999999999E-2"/>
    <n v="0"/>
    <n v="0.35499999999999998"/>
    <n v="0.91700000000000004"/>
    <n v="0.93300000000000005"/>
    <n v="1"/>
    <n v="0"/>
    <s v="Start-up"/>
    <n v="0.89400000000000002"/>
    <n v="0.72599999999999998"/>
    <n v="0"/>
    <n v="0.88600000000000001"/>
    <d v="2025-03-16T23:58:38"/>
    <x v="0"/>
  </r>
  <r>
    <x v="685"/>
    <x v="1"/>
    <n v="8"/>
    <x v="1539"/>
    <x v="810"/>
    <x v="1"/>
    <x v="1"/>
    <n v="1"/>
    <n v="1"/>
    <n v="1"/>
    <s v="N/A"/>
    <n v="1"/>
    <n v="-1"/>
    <s v="NaN"/>
    <s v="NaN"/>
    <n v="0"/>
    <s v="NaN"/>
    <s v="NaN"/>
    <s v="NaN"/>
    <s v="NaN"/>
    <s v="NaN"/>
    <s v="Start-up"/>
    <s v="NaN"/>
    <s v="NaN"/>
    <n v="0"/>
    <s v="NaN"/>
    <d v="2025-03-16T23:58:38"/>
    <x v="0"/>
  </r>
  <r>
    <x v="686"/>
    <x v="0"/>
    <n v="1539"/>
    <x v="1540"/>
    <x v="811"/>
    <x v="134"/>
    <x v="132"/>
    <n v="327"/>
    <n v="15"/>
    <n v="0"/>
    <n v="342"/>
    <n v="342"/>
    <n v="0"/>
    <n v="0.26100000000000001"/>
    <n v="0.19500000000000001"/>
    <n v="0"/>
    <n v="0.27400000000000002"/>
    <n v="0.60099999999999998"/>
    <n v="0.57199999999999995"/>
    <n v="1"/>
    <n v="0"/>
    <s v="Start-up"/>
    <n v="0.92300000000000004"/>
    <n v="0.88600000000000001"/>
    <n v="0"/>
    <n v="0.91500000000000004"/>
    <d v="2025-03-16T23:58:43"/>
    <x v="0"/>
  </r>
  <r>
    <x v="686"/>
    <x v="1"/>
    <n v="4"/>
    <x v="1541"/>
    <x v="811"/>
    <x v="1"/>
    <x v="1"/>
    <n v="1"/>
    <n v="1"/>
    <n v="1"/>
    <s v="N/A"/>
    <n v="1"/>
    <n v="-1"/>
    <s v="NaN"/>
    <s v="NaN"/>
    <n v="0"/>
    <s v="NaN"/>
    <s v="NaN"/>
    <s v="NaN"/>
    <s v="NaN"/>
    <s v="NaN"/>
    <s v="Start-up"/>
    <s v="NaN"/>
    <s v="NaN"/>
    <n v="0"/>
    <s v="NaN"/>
    <d v="2025-03-16T23:58:43"/>
    <x v="0"/>
  </r>
  <r>
    <x v="687"/>
    <x v="1"/>
    <n v="98"/>
    <x v="1542"/>
    <x v="812"/>
    <x v="1"/>
    <x v="1"/>
    <n v="20"/>
    <n v="16"/>
    <n v="5"/>
    <s v="N/A"/>
    <n v="25"/>
    <n v="7"/>
    <n v="0.17100000000000001"/>
    <n v="0.13300000000000001"/>
    <n v="4.3999999999999997E-2"/>
    <n v="0.27600000000000002"/>
    <n v="1.0620000000000001"/>
    <n v="0.56200000000000006"/>
    <n v="0.85499999999999998"/>
    <n v="224.63800000000001"/>
    <s v="Catch-up"/>
    <n v="0.94699999999999995"/>
    <n v="0.95499999999999996"/>
    <n v="0.94799999999999995"/>
    <n v="0.95399999999999996"/>
    <d v="2025-02-25T14:49:48"/>
    <x v="1"/>
  </r>
  <r>
    <x v="687"/>
    <x v="0"/>
    <n v="7262"/>
    <x v="1543"/>
    <x v="812"/>
    <x v="617"/>
    <x v="618"/>
    <n v="1437"/>
    <n v="1257"/>
    <n v="498"/>
    <n v="2196"/>
    <n v="2134"/>
    <n v="62"/>
    <n v="0.19400000000000001"/>
    <n v="0.185"/>
    <n v="7.8E-2"/>
    <n v="0.3"/>
    <n v="0.997"/>
    <n v="0.51200000000000001"/>
    <n v="0.79400000000000004"/>
    <n v="206.667"/>
    <s v="Scale-up"/>
    <n v="0.97099999999999997"/>
    <n v="0.95899999999999996"/>
    <n v="0.98699999999999999"/>
    <n v="0.96499999999999997"/>
    <d v="2025-02-25T14:49:46"/>
    <x v="1"/>
  </r>
  <r>
    <x v="687"/>
    <x v="0"/>
    <n v="6220"/>
    <x v="1544"/>
    <x v="813"/>
    <x v="618"/>
    <x v="619"/>
    <n v="1289"/>
    <n v="1161"/>
    <n v="87"/>
    <n v="2363"/>
    <n v="2319"/>
    <n v="44"/>
    <n v="0.20899999999999999"/>
    <n v="0.20599999999999999"/>
    <n v="1.2999999999999999E-2"/>
    <n v="0.39800000000000002"/>
    <n v="0.99"/>
    <n v="0.504"/>
    <n v="0.96899999999999997"/>
    <n v="110.553"/>
    <s v="Scale-up"/>
    <n v="0.97199999999999998"/>
    <n v="0.97799999999999998"/>
    <n v="0.98499999999999999"/>
    <n v="0.97799999999999998"/>
    <d v="2025-03-17T21:52:32"/>
    <x v="2"/>
  </r>
  <r>
    <x v="687"/>
    <x v="1"/>
    <n v="97"/>
    <x v="1545"/>
    <x v="813"/>
    <x v="1"/>
    <x v="1"/>
    <n v="25"/>
    <n v="5"/>
    <n v="1"/>
    <s v="N/A"/>
    <n v="17"/>
    <n v="12"/>
    <n v="0.23799999999999999"/>
    <n v="3.3000000000000002E-2"/>
    <s v="NaN"/>
    <n v="0.14399999999999999"/>
    <s v="NaN"/>
    <s v="NaN"/>
    <s v="NaN"/>
    <s v="NaN"/>
    <s v="Scale-up"/>
    <n v="0.95699999999999996"/>
    <n v="0.90500000000000003"/>
    <s v="NaN"/>
    <n v="0.89400000000000002"/>
    <d v="2025-03-17T21:52:32"/>
    <x v="2"/>
  </r>
  <r>
    <x v="688"/>
    <x v="0"/>
    <n v="1867"/>
    <x v="1546"/>
    <x v="814"/>
    <x v="446"/>
    <x v="444"/>
    <n v="96"/>
    <n v="1"/>
    <n v="0"/>
    <n v="97"/>
    <n v="97"/>
    <n v="0"/>
    <n v="0.08"/>
    <n v="0"/>
    <n v="0"/>
    <n v="6.7000000000000004E-2"/>
    <n v="0.83799999999999997"/>
    <n v="1"/>
    <n v="1"/>
    <n v="0"/>
    <s v="Start-up"/>
    <n v="0.872"/>
    <n v="0"/>
    <n v="0"/>
    <n v="0.89400000000000002"/>
    <d v="2025-03-16T23:58:48"/>
    <x v="0"/>
  </r>
  <r>
    <x v="688"/>
    <x v="1"/>
    <n v="0"/>
    <x v="1547"/>
    <x v="814"/>
    <x v="1"/>
    <x v="1"/>
    <n v="1"/>
    <n v="1"/>
    <n v="1"/>
    <s v="N/A"/>
    <n v="1"/>
    <n v="0"/>
    <s v="NaN"/>
    <s v="NaN"/>
    <n v="0"/>
    <s v="NaN"/>
    <s v="NaN"/>
    <s v="NaN"/>
    <s v="NaN"/>
    <s v="NaN"/>
    <s v="Start-up"/>
    <s v="NaN"/>
    <s v="NaN"/>
    <n v="0"/>
    <s v="NaN"/>
    <d v="2025-03-16T23:58:48"/>
    <x v="0"/>
  </r>
  <r>
    <x v="689"/>
    <x v="0"/>
    <n v="613"/>
    <x v="1548"/>
    <x v="815"/>
    <x v="79"/>
    <x v="78"/>
    <n v="32"/>
    <n v="19"/>
    <n v="0"/>
    <n v="51"/>
    <n v="51"/>
    <n v="0"/>
    <n v="0.13300000000000001"/>
    <n v="0.23200000000000001"/>
    <n v="0"/>
    <n v="0.13500000000000001"/>
    <n v="0.37"/>
    <n v="0.36399999999999999"/>
    <n v="1"/>
    <n v="0"/>
    <s v="Start-up"/>
    <n v="0.80800000000000005"/>
    <n v="0.876"/>
    <n v="0"/>
    <n v="0.6"/>
    <d v="2025-03-16T23:58:53"/>
    <x v="0"/>
  </r>
  <r>
    <x v="689"/>
    <x v="1"/>
    <n v="0"/>
    <x v="1549"/>
    <x v="815"/>
    <x v="1"/>
    <x v="1"/>
    <n v="1"/>
    <n v="1"/>
    <n v="1"/>
    <s v="N/A"/>
    <n v="2"/>
    <n v="-1"/>
    <s v="NaN"/>
    <s v="NaN"/>
    <n v="0"/>
    <s v="NaN"/>
    <s v="NaN"/>
    <s v="NaN"/>
    <s v="NaN"/>
    <s v="NaN"/>
    <s v="Start-up"/>
    <s v="NaN"/>
    <s v="NaN"/>
    <n v="0"/>
    <s v="NaN"/>
    <d v="2025-03-16T23:58:53"/>
    <x v="0"/>
  </r>
  <r>
    <x v="690"/>
    <x v="1"/>
    <n v="0"/>
    <x v="1550"/>
    <x v="816"/>
    <x v="1"/>
    <x v="1"/>
    <n v="1"/>
    <n v="1"/>
    <n v="1"/>
    <s v="N/A"/>
    <n v="1"/>
    <n v="0"/>
    <s v="NaN"/>
    <s v="NaN"/>
    <s v="NaN"/>
    <s v="NaN"/>
    <s v="NaN"/>
    <s v="NaN"/>
    <s v="NaN"/>
    <s v="NaN"/>
    <s v="Scale-up"/>
    <s v="NaN"/>
    <s v="NaN"/>
    <s v="NaN"/>
    <s v="NaN"/>
    <d v="2025-03-17T19:52:55"/>
    <x v="4"/>
  </r>
  <r>
    <x v="690"/>
    <x v="0"/>
    <n v="3178"/>
    <x v="1551"/>
    <x v="816"/>
    <x v="293"/>
    <x v="290"/>
    <n v="25"/>
    <n v="15"/>
    <n v="3"/>
    <n v="37"/>
    <n v="27"/>
    <n v="10"/>
    <n v="1.0999999999999999E-2"/>
    <n v="6.0000000000000001E-3"/>
    <n v="1E-3"/>
    <n v="0.01"/>
    <n v="0.625"/>
    <n v="0.64700000000000002"/>
    <n v="0.94099999999999995"/>
    <n v="1000"/>
    <s v="Scale-up"/>
    <n v="0.84799999999999998"/>
    <n v="0.97799999999999998"/>
    <n v="0.91700000000000004"/>
    <n v="0.69399999999999995"/>
    <d v="2025-03-17T19:52:55"/>
    <x v="4"/>
  </r>
  <r>
    <x v="691"/>
    <x v="1"/>
    <n v="99"/>
    <x v="1552"/>
    <x v="817"/>
    <x v="1"/>
    <x v="1"/>
    <n v="24"/>
    <n v="9"/>
    <n v="1"/>
    <s v="N/A"/>
    <n v="2"/>
    <n v="29"/>
    <n v="0.23200000000000001"/>
    <n v="9.8000000000000004E-2"/>
    <s v="NaN"/>
    <s v="NaN"/>
    <s v="NaN"/>
    <s v="NaN"/>
    <s v="NaN"/>
    <s v="NaN"/>
    <s v="Scale-up"/>
    <n v="0.99"/>
    <n v="0.85499999999999998"/>
    <s v="NaN"/>
    <s v="NaN"/>
    <d v="2025-03-17T21:12:45"/>
    <x v="5"/>
  </r>
  <r>
    <x v="691"/>
    <x v="0"/>
    <n v="663"/>
    <x v="1553"/>
    <x v="817"/>
    <x v="134"/>
    <x v="132"/>
    <n v="249"/>
    <n v="93"/>
    <n v="11"/>
    <n v="331"/>
    <n v="46"/>
    <n v="285"/>
    <n v="0.40200000000000002"/>
    <n v="0.14699999999999999"/>
    <n v="1.6E-2"/>
    <n v="8.5000000000000006E-2"/>
    <n v="0.159"/>
    <n v="0.73199999999999998"/>
    <n v="0.97099999999999997"/>
    <n v="3352.9409999999998"/>
    <s v="Scale-up"/>
    <n v="0.98"/>
    <n v="0.99399999999999999"/>
    <n v="0.97199999999999998"/>
    <n v="0.86299999999999999"/>
    <d v="2025-03-17T21:12:45"/>
    <x v="5"/>
  </r>
  <r>
    <x v="692"/>
    <x v="0"/>
    <n v="2230"/>
    <x v="1554"/>
    <x v="818"/>
    <x v="619"/>
    <x v="620"/>
    <n v="68"/>
    <n v="0"/>
    <n v="0"/>
    <n v="68"/>
    <n v="68"/>
    <n v="0"/>
    <n v="4.4999999999999998E-2"/>
    <n v="0"/>
    <n v="0"/>
    <n v="4.1000000000000002E-2"/>
    <n v="0.91100000000000003"/>
    <n v="1"/>
    <n v="1"/>
    <n v="0"/>
    <s v="Start-up"/>
    <n v="0.93100000000000005"/>
    <n v="0"/>
    <n v="0"/>
    <n v="0.90600000000000003"/>
    <d v="2025-03-16T23:58:57"/>
    <x v="0"/>
  </r>
  <r>
    <x v="692"/>
    <x v="1"/>
    <n v="0"/>
    <x v="1555"/>
    <x v="818"/>
    <x v="1"/>
    <x v="1"/>
    <n v="1"/>
    <n v="1"/>
    <n v="1"/>
    <s v="N/A"/>
    <n v="1"/>
    <n v="0"/>
    <s v="NaN"/>
    <n v="0"/>
    <n v="0"/>
    <s v="NaN"/>
    <s v="NaN"/>
    <s v="NaN"/>
    <s v="NaN"/>
    <s v="NaN"/>
    <s v="Start-up"/>
    <s v="NaN"/>
    <n v="0"/>
    <n v="0"/>
    <s v="NaN"/>
    <d v="2025-03-16T23:58:57"/>
    <x v="0"/>
  </r>
  <r>
    <x v="693"/>
    <x v="1"/>
    <n v="3"/>
    <x v="1556"/>
    <x v="819"/>
    <x v="1"/>
    <x v="1"/>
    <n v="1"/>
    <n v="1"/>
    <n v="1"/>
    <s v="N/A"/>
    <n v="1"/>
    <n v="-1"/>
    <s v="NaN"/>
    <n v="0"/>
    <n v="0"/>
    <s v="NaN"/>
    <s v="NaN"/>
    <s v="NaN"/>
    <s v="NaN"/>
    <s v="NaN"/>
    <s v="Start-up"/>
    <s v="NaN"/>
    <n v="0"/>
    <n v="0"/>
    <s v="NaN"/>
    <d v="2025-03-16T23:59:02"/>
    <x v="0"/>
  </r>
  <r>
    <x v="693"/>
    <x v="0"/>
    <n v="1524"/>
    <x v="1557"/>
    <x v="819"/>
    <x v="39"/>
    <x v="39"/>
    <n v="56"/>
    <n v="0"/>
    <n v="0"/>
    <n v="56"/>
    <n v="56"/>
    <n v="0"/>
    <n v="3.7999999999999999E-2"/>
    <n v="0"/>
    <n v="0"/>
    <n v="3.6999999999999998E-2"/>
    <n v="0.97399999999999998"/>
    <n v="1"/>
    <n v="1"/>
    <n v="0"/>
    <s v="Start-up"/>
    <n v="0.85399999999999998"/>
    <n v="0"/>
    <n v="0"/>
    <n v="0.86"/>
    <d v="2025-03-16T23:59:02"/>
    <x v="0"/>
  </r>
  <r>
    <x v="694"/>
    <x v="0"/>
    <n v="1392"/>
    <x v="1558"/>
    <x v="820"/>
    <x v="488"/>
    <x v="621"/>
    <n v="114"/>
    <n v="26"/>
    <n v="24"/>
    <n v="116"/>
    <n v="89"/>
    <n v="27"/>
    <n v="7.5999999999999998E-2"/>
    <n v="2.3E-2"/>
    <n v="2.1999999999999999E-2"/>
    <n v="6.5000000000000002E-2"/>
    <n v="0.84399999999999997"/>
    <n v="0.76800000000000002"/>
    <n v="0.77800000000000002"/>
    <n v="415.38499999999999"/>
    <s v="Scale-up"/>
    <n v="0.98399999999999999"/>
    <n v="0.91200000000000003"/>
    <n v="0.95099999999999996"/>
    <n v="0.98299999999999998"/>
    <d v="2025-02-25T16:11:10"/>
    <x v="1"/>
  </r>
  <r>
    <x v="695"/>
    <x v="0"/>
    <n v="1883"/>
    <x v="1559"/>
    <x v="821"/>
    <x v="620"/>
    <x v="622"/>
    <n v="383"/>
    <n v="12"/>
    <n v="0"/>
    <n v="395"/>
    <n v="389"/>
    <n v="6"/>
    <n v="0.23"/>
    <n v="0.02"/>
    <n v="0"/>
    <n v="0.23400000000000001"/>
    <n v="0.93600000000000005"/>
    <n v="0.92"/>
    <n v="1"/>
    <n v="25.640999999999998"/>
    <s v="Start-up"/>
    <n v="0.93799999999999994"/>
    <n v="0.29199999999999998"/>
    <n v="0"/>
    <n v="0.94499999999999995"/>
    <d v="2025-03-16T23:59:08"/>
    <x v="0"/>
  </r>
  <r>
    <x v="695"/>
    <x v="1"/>
    <n v="18"/>
    <x v="1560"/>
    <x v="821"/>
    <x v="1"/>
    <x v="1"/>
    <n v="1"/>
    <n v="1"/>
    <n v="1"/>
    <s v="N/A"/>
    <n v="7"/>
    <n v="-7"/>
    <s v="NaN"/>
    <s v="NaN"/>
    <n v="0"/>
    <n v="0.875"/>
    <s v="NaN"/>
    <s v="NaN"/>
    <s v="NaN"/>
    <s v="NaN"/>
    <s v="Start-up"/>
    <s v="NaN"/>
    <s v="NaN"/>
    <n v="0"/>
    <n v="0.625"/>
    <d v="2025-03-16T23:59:08"/>
    <x v="0"/>
  </r>
  <r>
    <x v="696"/>
    <x v="0"/>
    <n v="147"/>
    <x v="1561"/>
    <x v="822"/>
    <x v="621"/>
    <x v="623"/>
    <n v="61"/>
    <n v="1"/>
    <n v="0"/>
    <n v="62"/>
    <n v="62"/>
    <n v="0"/>
    <n v="0.252"/>
    <n v="0"/>
    <n v="0"/>
    <n v="0.32600000000000001"/>
    <n v="1.294"/>
    <n v="1"/>
    <n v="1"/>
    <n v="0"/>
    <s v="Plan-up"/>
    <n v="0.54600000000000004"/>
    <n v="0"/>
    <n v="0"/>
    <n v="0.73499999999999999"/>
    <d v="2025-03-16T23:59:13"/>
    <x v="0"/>
  </r>
  <r>
    <x v="696"/>
    <x v="1"/>
    <n v="28"/>
    <x v="1562"/>
    <x v="822"/>
    <x v="1"/>
    <x v="1"/>
    <n v="14"/>
    <n v="1"/>
    <n v="1"/>
    <s v="N/A"/>
    <n v="45"/>
    <n v="-30"/>
    <s v="NaN"/>
    <s v="NaN"/>
    <n v="0"/>
    <n v="1.06"/>
    <s v="NaN"/>
    <s v="NaN"/>
    <s v="NaN"/>
    <s v="NaN"/>
    <s v="Plan-up"/>
    <s v="NaN"/>
    <s v="NaN"/>
    <n v="0"/>
    <n v="0.66500000000000004"/>
    <d v="2025-03-16T23:59:13"/>
    <x v="0"/>
  </r>
  <r>
    <x v="697"/>
    <x v="0"/>
    <n v="394"/>
    <x v="1563"/>
    <x v="823"/>
    <x v="622"/>
    <x v="624"/>
    <n v="456"/>
    <n v="270"/>
    <n v="0"/>
    <n v="726"/>
    <n v="719"/>
    <n v="7"/>
    <n v="1.6870000000000001"/>
    <n v="1.2050000000000001"/>
    <n v="0"/>
    <n v="2.4220000000000002"/>
    <n v="0.83699999999999997"/>
    <n v="0.58299999999999996"/>
    <n v="1"/>
    <n v="2.89"/>
    <s v="Start-up"/>
    <n v="0.96"/>
    <n v="0.94499999999999995"/>
    <n v="0"/>
    <n v="0.96799999999999997"/>
    <d v="2025-03-16T23:59:18"/>
    <x v="0"/>
  </r>
  <r>
    <x v="697"/>
    <x v="1"/>
    <n v="84"/>
    <x v="1564"/>
    <x v="823"/>
    <x v="1"/>
    <x v="1"/>
    <n v="6"/>
    <n v="1"/>
    <n v="1"/>
    <s v="N/A"/>
    <n v="58"/>
    <n v="-50"/>
    <n v="4.2999999999999997E-2"/>
    <s v="NaN"/>
    <n v="0"/>
    <n v="0.68799999999999994"/>
    <s v="NaN"/>
    <s v="NaN"/>
    <s v="NaN"/>
    <s v="NaN"/>
    <s v="Start-up"/>
    <n v="0.71399999999999997"/>
    <s v="NaN"/>
    <n v="0"/>
    <n v="6.2E-2"/>
    <d v="2025-03-16T23:59:18"/>
    <x v="0"/>
  </r>
  <r>
    <x v="698"/>
    <x v="0"/>
    <n v="2728"/>
    <x v="1565"/>
    <x v="824"/>
    <x v="623"/>
    <x v="625"/>
    <n v="137"/>
    <n v="215"/>
    <n v="16"/>
    <n v="336"/>
    <n v="305"/>
    <n v="31"/>
    <n v="4.9000000000000002E-2"/>
    <n v="8.8999999999999996E-2"/>
    <n v="1.2999999999999999E-2"/>
    <n v="0.11799999999999999"/>
    <n v="0.94399999999999995"/>
    <n v="0.35499999999999998"/>
    <n v="0.90600000000000003"/>
    <n v="262.71199999999999"/>
    <s v="Scale-up"/>
    <n v="0.996"/>
    <n v="0.93"/>
    <n v="0.98"/>
    <n v="0.96799999999999997"/>
    <d v="2025-03-18T00:29:19"/>
    <x v="3"/>
  </r>
  <r>
    <x v="698"/>
    <x v="1"/>
    <n v="85"/>
    <x v="1566"/>
    <x v="824"/>
    <x v="1"/>
    <x v="1"/>
    <n v="4"/>
    <n v="2"/>
    <n v="1"/>
    <s v="N/A"/>
    <n v="4"/>
    <n v="1"/>
    <n v="3.2000000000000001E-2"/>
    <n v="1.7999999999999999E-2"/>
    <s v="NaN"/>
    <n v="3.7999999999999999E-2"/>
    <s v="NaN"/>
    <s v="NaN"/>
    <s v="NaN"/>
    <s v="NaN"/>
    <s v="Scale-up"/>
    <n v="0.97"/>
    <n v="1"/>
    <s v="NaN"/>
    <n v="0.89300000000000002"/>
    <d v="2025-03-18T00:29:19"/>
    <x v="3"/>
  </r>
  <r>
    <x v="699"/>
    <x v="0"/>
    <n v="3824"/>
    <x v="1567"/>
    <x v="825"/>
    <x v="624"/>
    <x v="626"/>
    <n v="71"/>
    <n v="274"/>
    <n v="224"/>
    <n v="121"/>
    <n v="61"/>
    <n v="60"/>
    <n v="2.8000000000000001E-2"/>
    <n v="0.13400000000000001"/>
    <n v="0.13900000000000001"/>
    <n v="4.4999999999999998E-2"/>
    <n v="1.9570000000000001"/>
    <n v="0.17299999999999999"/>
    <n v="0.14199999999999999"/>
    <n v="1333.3330000000001"/>
    <s v="Catch-up"/>
    <n v="0.63600000000000001"/>
    <n v="0.95299999999999996"/>
    <n v="8.4000000000000005E-2"/>
    <n v="0.47"/>
    <d v="2025-03-18T00:29:11"/>
    <x v="3"/>
  </r>
  <r>
    <x v="699"/>
    <x v="1"/>
    <n v="0"/>
    <x v="1568"/>
    <x v="825"/>
    <x v="1"/>
    <x v="1"/>
    <n v="1"/>
    <n v="1"/>
    <n v="1"/>
    <s v="N/A"/>
    <n v="1"/>
    <n v="0"/>
    <s v="NaN"/>
    <s v="NaN"/>
    <s v="NaN"/>
    <s v="NaN"/>
    <s v="NaN"/>
    <s v="NaN"/>
    <s v="NaN"/>
    <s v="NaN"/>
    <s v="Catch-up"/>
    <s v="NaN"/>
    <s v="NaN"/>
    <s v="NaN"/>
    <s v="NaN"/>
    <d v="2025-03-18T00:29:11"/>
    <x v="3"/>
  </r>
  <r>
    <x v="700"/>
    <x v="0"/>
    <n v="189"/>
    <x v="1569"/>
    <x v="826"/>
    <x v="68"/>
    <x v="67"/>
    <n v="34"/>
    <n v="46"/>
    <n v="0"/>
    <n v="80"/>
    <n v="78"/>
    <n v="2"/>
    <n v="0.22700000000000001"/>
    <n v="0.85699999999999998"/>
    <n v="0"/>
    <n v="0.32"/>
    <n v="0.29499999999999998"/>
    <n v="0.20899999999999999"/>
    <n v="1"/>
    <n v="6.25"/>
    <s v="Start-up"/>
    <n v="0.94499999999999995"/>
    <n v="0.52600000000000002"/>
    <n v="0"/>
    <n v="0.78300000000000003"/>
    <d v="2025-03-16T23:59:23"/>
    <x v="0"/>
  </r>
  <r>
    <x v="700"/>
    <x v="1"/>
    <n v="99"/>
    <x v="1570"/>
    <x v="826"/>
    <x v="1"/>
    <x v="1"/>
    <n v="7"/>
    <n v="1"/>
    <n v="1"/>
    <s v="N/A"/>
    <n v="23"/>
    <n v="-15"/>
    <n v="0.10299999999999999"/>
    <s v="NaN"/>
    <n v="0"/>
    <n v="0.159"/>
    <s v="NaN"/>
    <s v="NaN"/>
    <s v="NaN"/>
    <s v="NaN"/>
    <s v="Start-up"/>
    <n v="0.85499999999999998"/>
    <s v="NaN"/>
    <n v="0"/>
    <n v="0.88900000000000001"/>
    <d v="2025-03-16T23:59:23"/>
    <x v="0"/>
  </r>
  <r>
    <x v="701"/>
    <x v="1"/>
    <n v="84"/>
    <x v="1571"/>
    <x v="827"/>
    <x v="1"/>
    <x v="1"/>
    <n v="6"/>
    <n v="3"/>
    <n v="1"/>
    <s v="N/A"/>
    <n v="2"/>
    <n v="6"/>
    <n v="4.1000000000000002E-2"/>
    <n v="2.5999999999999999E-2"/>
    <s v="NaN"/>
    <n v="1.2E-2"/>
    <s v="NaN"/>
    <s v="NaN"/>
    <s v="NaN"/>
    <s v="NaN"/>
    <s v="Scale-up"/>
    <n v="0.75900000000000001"/>
    <n v="0.95"/>
    <s v="NaN"/>
    <n v="1"/>
    <d v="2025-03-17T19:52:50"/>
    <x v="4"/>
  </r>
  <r>
    <x v="701"/>
    <x v="0"/>
    <n v="1219"/>
    <x v="1572"/>
    <x v="827"/>
    <x v="307"/>
    <x v="304"/>
    <n v="170"/>
    <n v="506"/>
    <n v="36"/>
    <n v="640"/>
    <n v="349"/>
    <n v="291"/>
    <n v="0.13100000000000001"/>
    <n v="0.53"/>
    <n v="3.5999999999999997E-2"/>
    <n v="0.36"/>
    <n v="0.57599999999999996"/>
    <n v="0.19800000000000001"/>
    <n v="0.94599999999999995"/>
    <n v="808.33299999999997"/>
    <s v="Scale-up"/>
    <n v="0.755"/>
    <n v="0.79"/>
    <n v="0.94699999999999995"/>
    <n v="0.81499999999999995"/>
    <d v="2025-03-17T19:52:50"/>
    <x v="4"/>
  </r>
  <r>
    <x v="702"/>
    <x v="1"/>
    <n v="98"/>
    <x v="1573"/>
    <x v="828"/>
    <x v="1"/>
    <x v="1"/>
    <n v="32"/>
    <n v="12"/>
    <n v="1"/>
    <s v="N/A"/>
    <n v="4"/>
    <n v="38"/>
    <n v="0.30499999999999999"/>
    <n v="0.11899999999999999"/>
    <s v="NaN"/>
    <n v="5.6000000000000001E-2"/>
    <s v="NaN"/>
    <s v="NaN"/>
    <s v="NaN"/>
    <s v="NaN"/>
    <s v="Scale-up"/>
    <n v="0.97399999999999998"/>
    <n v="0.86799999999999999"/>
    <s v="NaN"/>
    <n v="0.6"/>
    <d v="2025-03-17T21:12:39"/>
    <x v="5"/>
  </r>
  <r>
    <x v="702"/>
    <x v="0"/>
    <n v="2672"/>
    <x v="1574"/>
    <x v="828"/>
    <x v="625"/>
    <x v="627"/>
    <n v="1451"/>
    <n v="729"/>
    <n v="278"/>
    <n v="1902"/>
    <n v="642"/>
    <n v="1260"/>
    <n v="0.55100000000000005"/>
    <n v="0.27200000000000002"/>
    <n v="0.114"/>
    <n v="0.254"/>
    <n v="0.35799999999999998"/>
    <n v="0.67"/>
    <n v="0.86099999999999999"/>
    <n v="4960.63"/>
    <s v="Scale-up"/>
    <n v="0.95399999999999996"/>
    <n v="0.96799999999999997"/>
    <n v="0.96399999999999997"/>
    <n v="0.94699999999999995"/>
    <d v="2025-03-17T21:12:39"/>
    <x v="5"/>
  </r>
  <r>
    <x v="703"/>
    <x v="0"/>
    <n v="435"/>
    <x v="1575"/>
    <x v="829"/>
    <x v="15"/>
    <x v="15"/>
    <n v="35"/>
    <n v="40"/>
    <n v="0"/>
    <n v="75"/>
    <n v="60"/>
    <n v="15"/>
    <n v="6.2E-2"/>
    <n v="6.6000000000000003E-2"/>
    <n v="0"/>
    <n v="0.105"/>
    <n v="0.82"/>
    <n v="0.48399999999999999"/>
    <n v="1"/>
    <n v="142.857"/>
    <s v="Scale-up"/>
    <n v="0.82"/>
    <n v="0.79800000000000004"/>
    <n v="0"/>
    <n v="0.83499999999999996"/>
    <d v="2025-03-16T23:59:28"/>
    <x v="0"/>
  </r>
  <r>
    <x v="703"/>
    <x v="1"/>
    <n v="97"/>
    <x v="1576"/>
    <x v="829"/>
    <x v="1"/>
    <x v="1"/>
    <n v="1"/>
    <n v="7"/>
    <n v="1"/>
    <s v="N/A"/>
    <n v="9"/>
    <n v="-2"/>
    <s v="NaN"/>
    <n v="3.5"/>
    <n v="0"/>
    <n v="0.45500000000000002"/>
    <s v="NaN"/>
    <s v="NaN"/>
    <s v="NaN"/>
    <s v="NaN"/>
    <s v="Scale-up"/>
    <s v="NaN"/>
    <n v="0.75"/>
    <n v="0"/>
    <n v="0.46300000000000002"/>
    <d v="2025-03-16T23:59:28"/>
    <x v="0"/>
  </r>
  <r>
    <x v="704"/>
    <x v="1"/>
    <n v="99"/>
    <x v="1577"/>
    <x v="830"/>
    <x v="1"/>
    <x v="1"/>
    <n v="286"/>
    <n v="219"/>
    <n v="371"/>
    <s v="N/A"/>
    <n v="83"/>
    <n v="50"/>
    <n v="3.0089999999999999"/>
    <n v="2.145"/>
    <n v="4.1630000000000003"/>
    <n v="1.038"/>
    <n v="1.0469999999999999"/>
    <n v="0.58399999999999996"/>
    <n v="0.192"/>
    <n v="5426.7820000000002"/>
    <s v="Catch-up"/>
    <n v="0.995"/>
    <n v="0.99099999999999999"/>
    <n v="0.98799999999999999"/>
    <n v="0.94"/>
    <d v="2025-03-17T21:12:33"/>
    <x v="5"/>
  </r>
  <r>
    <x v="704"/>
    <x v="0"/>
    <n v="7230"/>
    <x v="1578"/>
    <x v="830"/>
    <x v="626"/>
    <x v="628"/>
    <n v="17374"/>
    <n v="10124"/>
    <n v="16384"/>
    <n v="11114"/>
    <n v="5481"/>
    <n v="5633"/>
    <n v="3.165"/>
    <n v="2.6"/>
    <n v="3.8969999999999998"/>
    <n v="1.506"/>
    <n v="0.80600000000000005"/>
    <n v="0.54900000000000004"/>
    <n v="0.32400000000000001"/>
    <n v="3740.3719999999998"/>
    <s v="Scale-up"/>
    <n v="0.92500000000000004"/>
    <n v="0.97799999999999998"/>
    <n v="0.92600000000000005"/>
    <n v="0.96899999999999997"/>
    <d v="2025-03-17T21:12:31"/>
    <x v="5"/>
  </r>
  <r>
    <x v="704"/>
    <x v="0"/>
    <n v="6791"/>
    <x v="1579"/>
    <x v="831"/>
    <x v="627"/>
    <x v="629"/>
    <n v="0"/>
    <n v="25297"/>
    <n v="3061"/>
    <n v="22236"/>
    <n v="2650"/>
    <n v="19586"/>
    <n v="0"/>
    <n v="5.2359999999999998"/>
    <n v="1.407"/>
    <n v="0.96399999999999997"/>
    <n v="0.252"/>
    <n v="0"/>
    <n v="0.73099999999999998"/>
    <n v="20317.427"/>
    <s v="Scale-up"/>
    <n v="0"/>
    <n v="0.89800000000000002"/>
    <n v="0.63900000000000001"/>
    <n v="0.92100000000000004"/>
    <d v="2025-03-20T11:45:07"/>
    <x v="6"/>
  </r>
  <r>
    <x v="704"/>
    <x v="1"/>
    <n v="100"/>
    <x v="1580"/>
    <x v="831"/>
    <x v="1"/>
    <x v="1"/>
    <n v="1"/>
    <n v="481"/>
    <n v="34"/>
    <s v="N/A"/>
    <n v="147"/>
    <n v="299"/>
    <n v="0"/>
    <n v="4.5679999999999996"/>
    <n v="0.318"/>
    <n v="1.2370000000000001"/>
    <n v="0.29099999999999998"/>
    <n v="0"/>
    <n v="0.93"/>
    <n v="15833.468000000001"/>
    <s v="Scale-up"/>
    <n v="0"/>
    <n v="0.998"/>
    <n v="0.91900000000000004"/>
    <n v="0.93899999999999995"/>
    <d v="2025-03-20T11:45:08"/>
    <x v="6"/>
  </r>
  <r>
    <x v="705"/>
    <x v="1"/>
    <n v="99"/>
    <x v="1581"/>
    <x v="832"/>
    <x v="1"/>
    <x v="1"/>
    <n v="162"/>
    <n v="130"/>
    <n v="35"/>
    <s v="N/A"/>
    <n v="48"/>
    <n v="208"/>
    <n v="1.5649999999999999"/>
    <n v="1.397"/>
    <n v="0.48399999999999999"/>
    <n v="0.48199999999999998"/>
    <n v="0.19500000000000001"/>
    <n v="0.52800000000000002"/>
    <n v="0.83699999999999997"/>
    <n v="17871.368999999999"/>
    <s v="Scale-up"/>
    <n v="0.99299999999999999"/>
    <n v="0.99099999999999999"/>
    <n v="0.68899999999999995"/>
    <n v="0.92100000000000004"/>
    <d v="2025-03-17T21:12:20"/>
    <x v="5"/>
  </r>
  <r>
    <x v="705"/>
    <x v="0"/>
    <n v="7270"/>
    <x v="1582"/>
    <x v="832"/>
    <x v="628"/>
    <x v="630"/>
    <n v="23628"/>
    <n v="23597"/>
    <n v="23365"/>
    <n v="23860"/>
    <n v="15246"/>
    <n v="8614"/>
    <n v="3.6930000000000001"/>
    <n v="3.851"/>
    <n v="3.8380000000000001"/>
    <n v="2.5030000000000001"/>
    <n v="0.67500000000000004"/>
    <n v="0.49"/>
    <n v="0.49099999999999999"/>
    <n v="3441.47"/>
    <s v="Scale-up"/>
    <n v="0.98499999999999999"/>
    <n v="0.98099999999999998"/>
    <n v="0.93500000000000005"/>
    <n v="0.98199999999999998"/>
    <d v="2025-03-17T21:12:18"/>
    <x v="5"/>
  </r>
  <r>
    <x v="705"/>
    <x v="0"/>
    <n v="6832"/>
    <x v="1583"/>
    <x v="833"/>
    <x v="629"/>
    <x v="631"/>
    <n v="0"/>
    <n v="44165"/>
    <n v="17851"/>
    <n v="26314"/>
    <n v="17361"/>
    <n v="8953"/>
    <n v="0"/>
    <n v="7.6749999999999998"/>
    <n v="3.633"/>
    <n v="3.294"/>
    <n v="0.81499999999999995"/>
    <n v="0"/>
    <n v="0.52700000000000002"/>
    <n v="2717.9720000000002"/>
    <s v="Scale-up"/>
    <n v="0"/>
    <n v="0.98299999999999998"/>
    <n v="0.90100000000000002"/>
    <n v="0.98499999999999999"/>
    <d v="2025-03-20T11:41:10"/>
    <x v="6"/>
  </r>
  <r>
    <x v="705"/>
    <x v="1"/>
    <n v="99"/>
    <x v="1584"/>
    <x v="833"/>
    <x v="1"/>
    <x v="1"/>
    <n v="1"/>
    <n v="378"/>
    <n v="9"/>
    <s v="N/A"/>
    <n v="74"/>
    <n v="294"/>
    <n v="0"/>
    <n v="3.7480000000000002"/>
    <n v="0.104"/>
    <n v="0.91100000000000003"/>
    <n v="0.25"/>
    <n v="0"/>
    <n v="0.97199999999999998"/>
    <n v="9827.6620000000003"/>
    <s v="Scale-up"/>
    <n v="0"/>
    <n v="0.998"/>
    <n v="0.92400000000000004"/>
    <n v="0.95799999999999996"/>
    <d v="2025-03-20T11:41:11"/>
    <x v="6"/>
  </r>
  <r>
    <x v="706"/>
    <x v="1"/>
    <n v="77"/>
    <x v="1585"/>
    <x v="834"/>
    <x v="1"/>
    <x v="1"/>
    <n v="1"/>
    <n v="4"/>
    <n v="1"/>
    <s v="N/A"/>
    <n v="1"/>
    <n v="4"/>
    <s v="NaN"/>
    <n v="3.3000000000000002E-2"/>
    <s v="NaN"/>
    <s v="NaN"/>
    <s v="NaN"/>
    <s v="NaN"/>
    <s v="NaN"/>
    <s v="NaN"/>
    <s v="Scale-up"/>
    <s v="NaN"/>
    <n v="0.93899999999999995"/>
    <s v="NaN"/>
    <s v="NaN"/>
    <d v="2025-03-17T19:52:44"/>
    <x v="4"/>
  </r>
  <r>
    <x v="706"/>
    <x v="0"/>
    <n v="3654"/>
    <x v="1586"/>
    <x v="834"/>
    <x v="630"/>
    <x v="542"/>
    <n v="135"/>
    <n v="113"/>
    <n v="21"/>
    <n v="227"/>
    <n v="100"/>
    <n v="127"/>
    <n v="4.5999999999999999E-2"/>
    <n v="3.5999999999999997E-2"/>
    <n v="1.6E-2"/>
    <n v="5.1999999999999998E-2"/>
    <n v="0.78800000000000003"/>
    <n v="0.56100000000000005"/>
    <n v="0.80500000000000005"/>
    <n v="2442.308"/>
    <s v="Scale-up"/>
    <n v="0.75900000000000001"/>
    <n v="0.88100000000000001"/>
    <n v="0.89900000000000002"/>
    <n v="0.76500000000000001"/>
    <d v="2025-03-17T19:52:44"/>
    <x v="4"/>
  </r>
  <r>
    <x v="707"/>
    <x v="1"/>
    <n v="0"/>
    <x v="1587"/>
    <x v="835"/>
    <x v="1"/>
    <x v="1"/>
    <n v="1"/>
    <n v="1"/>
    <n v="1"/>
    <s v="N/A"/>
    <n v="1"/>
    <n v="0"/>
    <s v="NaN"/>
    <s v="NaN"/>
    <n v="0"/>
    <s v="NaN"/>
    <s v="NaN"/>
    <s v="NaN"/>
    <s v="NaN"/>
    <s v="NaN"/>
    <s v="Scale-up"/>
    <s v="NaN"/>
    <s v="NaN"/>
    <n v="0"/>
    <s v="NaN"/>
    <d v="2025-03-17T19:52:39"/>
    <x v="4"/>
  </r>
  <r>
    <x v="707"/>
    <x v="0"/>
    <n v="1560"/>
    <x v="1588"/>
    <x v="835"/>
    <x v="206"/>
    <x v="201"/>
    <n v="6"/>
    <n v="36"/>
    <n v="0"/>
    <n v="42"/>
    <n v="20"/>
    <n v="22"/>
    <n v="2.7E-2"/>
    <n v="2.3E-2"/>
    <n v="0"/>
    <n v="1.0999999999999999E-2"/>
    <n v="0.22"/>
    <n v="0.54"/>
    <n v="1"/>
    <n v="2000"/>
    <s v="Scale-up"/>
    <n v="0.72499999999999998"/>
    <n v="0.77200000000000002"/>
    <n v="0"/>
    <n v="0.72699999999999998"/>
    <d v="2025-03-17T19:52:39"/>
    <x v="4"/>
  </r>
  <r>
    <x v="708"/>
    <x v="0"/>
    <n v="449"/>
    <x v="1589"/>
    <x v="836"/>
    <x v="231"/>
    <x v="632"/>
    <n v="67"/>
    <n v="44"/>
    <n v="0"/>
    <n v="111"/>
    <n v="92"/>
    <n v="19"/>
    <n v="9.8000000000000004E-2"/>
    <n v="0.114"/>
    <n v="0"/>
    <n v="0.158"/>
    <n v="0.745"/>
    <n v="0.46200000000000002"/>
    <n v="1"/>
    <n v="120.253"/>
    <s v="Scale-up"/>
    <n v="0.66100000000000003"/>
    <n v="0.316"/>
    <n v="0"/>
    <n v="0.434"/>
    <d v="2025-03-16T23:59:33"/>
    <x v="0"/>
  </r>
  <r>
    <x v="708"/>
    <x v="1"/>
    <n v="97"/>
    <x v="1590"/>
    <x v="836"/>
    <x v="1"/>
    <x v="1"/>
    <n v="11"/>
    <n v="1"/>
    <n v="1"/>
    <s v="N/A"/>
    <n v="8"/>
    <n v="5"/>
    <n v="7.0999999999999994E-2"/>
    <s v="NaN"/>
    <n v="0"/>
    <n v="4.9000000000000002E-2"/>
    <s v="NaN"/>
    <s v="NaN"/>
    <s v="NaN"/>
    <s v="NaN"/>
    <s v="Scale-up"/>
    <n v="0.36099999999999999"/>
    <s v="NaN"/>
    <n v="0"/>
    <n v="0.439"/>
    <d v="2025-03-16T23:59:33"/>
    <x v="0"/>
  </r>
  <r>
    <x v="709"/>
    <x v="0"/>
    <n v="7494"/>
    <x v="1591"/>
    <x v="837"/>
    <x v="631"/>
    <x v="633"/>
    <n v="48"/>
    <n v="521"/>
    <n v="100"/>
    <n v="469"/>
    <n v="358"/>
    <n v="111"/>
    <n v="5.0000000000000001E-3"/>
    <n v="0.26300000000000001"/>
    <n v="7.8E-2"/>
    <n v="0.40200000000000002"/>
    <n v="2.1160000000000001"/>
    <n v="1.9E-2"/>
    <n v="0.70899999999999996"/>
    <n v="276.11900000000003"/>
    <s v="Catch-up"/>
    <n v="0.254"/>
    <n v="0.60199999999999998"/>
    <n v="0.16300000000000001"/>
    <n v="0.26100000000000001"/>
    <d v="2025-03-18T00:29:04"/>
    <x v="3"/>
  </r>
  <r>
    <x v="709"/>
    <x v="1"/>
    <n v="0"/>
    <x v="1592"/>
    <x v="837"/>
    <x v="1"/>
    <x v="1"/>
    <n v="2"/>
    <n v="1"/>
    <n v="1"/>
    <s v="N/A"/>
    <n v="1"/>
    <n v="1"/>
    <n v="1"/>
    <s v="NaN"/>
    <s v="NaN"/>
    <s v="NaN"/>
    <s v="NaN"/>
    <s v="NaN"/>
    <s v="NaN"/>
    <s v="NaN"/>
    <s v="Catch-up"/>
    <n v="1"/>
    <s v="NaN"/>
    <s v="NaN"/>
    <s v="NaN"/>
    <d v="2025-03-18T00:29:04"/>
    <x v="3"/>
  </r>
  <r>
    <x v="710"/>
    <x v="0"/>
    <n v="6193"/>
    <x v="1593"/>
    <x v="838"/>
    <x v="632"/>
    <x v="634"/>
    <n v="583"/>
    <n v="730"/>
    <n v="174"/>
    <n v="1139"/>
    <n v="1041"/>
    <n v="98"/>
    <n v="0.13400000000000001"/>
    <n v="0.188"/>
    <n v="4.9000000000000002E-2"/>
    <n v="0.26800000000000002"/>
    <n v="0.98199999999999998"/>
    <n v="0.41599999999999998"/>
    <n v="0.84799999999999998"/>
    <n v="365.67200000000003"/>
    <s v="Scale-up"/>
    <n v="0.84099999999999997"/>
    <n v="0.85699999999999998"/>
    <n v="0.875"/>
    <n v="0.86799999999999999"/>
    <d v="2025-03-18T00:28:56"/>
    <x v="3"/>
  </r>
  <r>
    <x v="710"/>
    <x v="1"/>
    <n v="62"/>
    <x v="1594"/>
    <x v="838"/>
    <x v="1"/>
    <x v="1"/>
    <n v="3"/>
    <n v="1"/>
    <n v="1"/>
    <s v="N/A"/>
    <n v="1"/>
    <n v="1"/>
    <n v="2.4E-2"/>
    <s v="NaN"/>
    <s v="NaN"/>
    <s v="NaN"/>
    <s v="NaN"/>
    <s v="NaN"/>
    <s v="NaN"/>
    <s v="NaN"/>
    <s v="Scale-up"/>
    <n v="0.75"/>
    <s v="NaN"/>
    <s v="NaN"/>
    <s v="NaN"/>
    <d v="2025-03-18T00:28:56"/>
    <x v="3"/>
  </r>
  <r>
    <x v="711"/>
    <x v="1"/>
    <n v="99"/>
    <x v="1595"/>
    <x v="839"/>
    <x v="1"/>
    <x v="1"/>
    <n v="220"/>
    <n v="96"/>
    <n v="221"/>
    <s v="N/A"/>
    <n v="43"/>
    <n v="51"/>
    <n v="2.0870000000000002"/>
    <n v="1.0189999999999999"/>
    <n v="3.214"/>
    <n v="0.376"/>
    <n v="-3.4809999999999999"/>
    <n v="0.67200000000000004"/>
    <n v="-3.5000000000000003E-2"/>
    <n v="7648.9359999999997"/>
    <s v="Scale-up"/>
    <n v="0.99"/>
    <n v="0.99399999999999999"/>
    <n v="0.68"/>
    <n v="0.92100000000000004"/>
    <d v="2025-03-17T21:12:04"/>
    <x v="5"/>
  </r>
  <r>
    <x v="711"/>
    <x v="0"/>
    <n v="3953"/>
    <x v="1596"/>
    <x v="839"/>
    <x v="633"/>
    <x v="635"/>
    <n v="4384"/>
    <n v="2476"/>
    <n v="2438"/>
    <n v="4422"/>
    <n v="1546"/>
    <n v="2876"/>
    <n v="1.3979999999999999"/>
    <n v="0.83699999999999997"/>
    <n v="0.71199999999999997"/>
    <n v="0.50900000000000001"/>
    <n v="0.33400000000000002"/>
    <n v="0.626"/>
    <n v="0.68100000000000005"/>
    <n v="5650.2950000000001"/>
    <s v="Scale-up"/>
    <n v="0.99099999999999999"/>
    <n v="0.998"/>
    <n v="0.83699999999999997"/>
    <n v="0.99299999999999999"/>
    <d v="2025-03-17T21:12:02"/>
    <x v="5"/>
  </r>
  <r>
    <x v="712"/>
    <x v="1"/>
    <n v="50"/>
    <x v="1597"/>
    <x v="840"/>
    <x v="1"/>
    <x v="1"/>
    <n v="1"/>
    <n v="1"/>
    <n v="1"/>
    <s v="N/A"/>
    <n v="2"/>
    <n v="0"/>
    <s v="NaN"/>
    <s v="NaN"/>
    <n v="0"/>
    <n v="4.4999999999999998E-2"/>
    <s v="NaN"/>
    <s v="NaN"/>
    <s v="NaN"/>
    <s v="NaN"/>
    <s v="Scale-up"/>
    <s v="NaN"/>
    <s v="NaN"/>
    <n v="0"/>
    <n v="1"/>
    <d v="2025-03-17T19:52:34"/>
    <x v="4"/>
  </r>
  <r>
    <x v="712"/>
    <x v="0"/>
    <n v="2047"/>
    <x v="1598"/>
    <x v="840"/>
    <x v="484"/>
    <x v="636"/>
    <n v="104"/>
    <n v="79"/>
    <n v="0"/>
    <n v="183"/>
    <n v="68"/>
    <n v="115"/>
    <n v="5.6000000000000001E-2"/>
    <n v="4.7E-2"/>
    <n v="0"/>
    <n v="3.6999999999999998E-2"/>
    <n v="0.35899999999999999"/>
    <n v="0.54400000000000004"/>
    <n v="1"/>
    <n v="3108.1080000000002"/>
    <s v="Scale-up"/>
    <n v="0.96"/>
    <n v="0.97699999999999998"/>
    <n v="0"/>
    <n v="0.95199999999999996"/>
    <d v="2025-03-17T19:52:34"/>
    <x v="4"/>
  </r>
  <r>
    <x v="713"/>
    <x v="1"/>
    <n v="99"/>
    <x v="1599"/>
    <x v="841"/>
    <x v="1"/>
    <x v="1"/>
    <n v="94"/>
    <n v="114"/>
    <n v="17"/>
    <s v="N/A"/>
    <n v="47"/>
    <n v="145"/>
    <n v="1.1200000000000001"/>
    <n v="1.2609999999999999"/>
    <n v="0.20499999999999999"/>
    <n v="0.51800000000000002"/>
    <n v="0.23799999999999999"/>
    <n v="0.47"/>
    <n v="0.91400000000000003"/>
    <n v="5216.2160000000003"/>
    <s v="Scale-up"/>
    <n v="0.98399999999999999"/>
    <n v="0.99"/>
    <n v="0.96399999999999997"/>
    <n v="0.93300000000000005"/>
    <d v="2025-03-17T21:11:54"/>
    <x v="5"/>
  </r>
  <r>
    <x v="713"/>
    <x v="0"/>
    <n v="3037"/>
    <x v="1600"/>
    <x v="841"/>
    <x v="634"/>
    <x v="637"/>
    <n v="4473"/>
    <n v="2422"/>
    <n v="2685"/>
    <n v="4210"/>
    <n v="1508"/>
    <n v="2702"/>
    <n v="1.351"/>
    <n v="0.74399999999999999"/>
    <n v="0.66600000000000004"/>
    <n v="0.48399999999999999"/>
    <n v="0.33900000000000002"/>
    <n v="0.64500000000000002"/>
    <n v="0.68200000000000005"/>
    <n v="5582.6450000000004"/>
    <s v="Scale-up"/>
    <n v="0.97299999999999998"/>
    <n v="0.96499999999999997"/>
    <n v="0.68300000000000005"/>
    <n v="0.97599999999999998"/>
    <d v="2025-03-17T21:11:53"/>
    <x v="5"/>
  </r>
  <r>
    <x v="714"/>
    <x v="0"/>
    <n v="6421"/>
    <x v="1601"/>
    <x v="842"/>
    <x v="102"/>
    <x v="101"/>
    <n v="72"/>
    <n v="22"/>
    <n v="8"/>
    <n v="86"/>
    <n v="72"/>
    <n v="14"/>
    <n v="1.2999999999999999E-2"/>
    <n v="4.0000000000000001E-3"/>
    <n v="1E-3"/>
    <n v="1.4E-2"/>
    <n v="0.875"/>
    <n v="0.76500000000000001"/>
    <n v="0.94099999999999995"/>
    <n v="1000"/>
    <s v="Scale-up"/>
    <n v="0.873"/>
    <n v="0.98399999999999999"/>
    <n v="0.93799999999999994"/>
    <n v="0.90300000000000002"/>
    <d v="2025-03-18T00:28:48"/>
    <x v="3"/>
  </r>
  <r>
    <x v="714"/>
    <x v="1"/>
    <n v="0"/>
    <x v="1602"/>
    <x v="842"/>
    <x v="1"/>
    <x v="1"/>
    <n v="1"/>
    <n v="1"/>
    <n v="1"/>
    <s v="N/A"/>
    <n v="1"/>
    <n v="0"/>
    <s v="NaN"/>
    <s v="NaN"/>
    <s v="NaN"/>
    <s v="NaN"/>
    <s v="NaN"/>
    <s v="NaN"/>
    <s v="NaN"/>
    <s v="NaN"/>
    <s v="Scale-up"/>
    <s v="NaN"/>
    <s v="NaN"/>
    <s v="NaN"/>
    <s v="NaN"/>
    <d v="2025-03-18T00:28:48"/>
    <x v="3"/>
  </r>
  <r>
    <x v="715"/>
    <x v="0"/>
    <n v="5670"/>
    <x v="1603"/>
    <x v="843"/>
    <x v="345"/>
    <x v="341"/>
    <n v="69"/>
    <n v="32"/>
    <n v="3"/>
    <n v="98"/>
    <n v="83"/>
    <n v="15"/>
    <n v="1.0999999999999999E-2"/>
    <n v="7.0000000000000001E-3"/>
    <n v="3.0000000000000001E-3"/>
    <n v="1.4999999999999999E-2"/>
    <n v="1"/>
    <n v="0.61099999999999999"/>
    <n v="0.83299999999999996"/>
    <n v="1000"/>
    <s v="Catch-up"/>
    <n v="0.69199999999999995"/>
    <n v="0.69"/>
    <n v="0.99199999999999999"/>
    <n v="0.625"/>
    <d v="2025-03-18T00:28:41"/>
    <x v="3"/>
  </r>
  <r>
    <x v="715"/>
    <x v="1"/>
    <n v="51"/>
    <x v="1604"/>
    <x v="843"/>
    <x v="1"/>
    <x v="1"/>
    <n v="2"/>
    <n v="1"/>
    <n v="1"/>
    <s v="N/A"/>
    <n v="2"/>
    <n v="1"/>
    <n v="2.5999999999999999E-2"/>
    <s v="NaN"/>
    <s v="NaN"/>
    <s v="NaN"/>
    <s v="NaN"/>
    <s v="NaN"/>
    <s v="NaN"/>
    <s v="NaN"/>
    <s v="Catch-up"/>
    <n v="1"/>
    <s v="NaN"/>
    <s v="NaN"/>
    <s v="NaN"/>
    <d v="2025-03-18T00:28:41"/>
    <x v="3"/>
  </r>
  <r>
    <x v="716"/>
    <x v="0"/>
    <n v="5192"/>
    <x v="1605"/>
    <x v="844"/>
    <x v="635"/>
    <x v="638"/>
    <n v="433"/>
    <n v="611"/>
    <n v="209"/>
    <n v="835"/>
    <n v="686"/>
    <n v="149"/>
    <n v="7.2999999999999995E-2"/>
    <n v="0.122"/>
    <n v="4.1000000000000002E-2"/>
    <n v="0.12"/>
    <n v="0.77900000000000003"/>
    <n v="0.374"/>
    <n v="0.79"/>
    <n v="1241.6669999999999"/>
    <s v="Scale-up"/>
    <n v="0.85199999999999998"/>
    <n v="0.79800000000000004"/>
    <n v="0.79500000000000004"/>
    <n v="0.89900000000000002"/>
    <d v="2025-03-18T00:28:32"/>
    <x v="3"/>
  </r>
  <r>
    <x v="716"/>
    <x v="1"/>
    <n v="99"/>
    <x v="1606"/>
    <x v="844"/>
    <x v="1"/>
    <x v="1"/>
    <n v="15"/>
    <n v="5"/>
    <n v="4"/>
    <s v="N/A"/>
    <n v="20"/>
    <n v="-3"/>
    <n v="0.111"/>
    <n v="0.183"/>
    <n v="4.2000000000000003E-2"/>
    <n v="0.183"/>
    <n v="0.72599999999999998"/>
    <n v="0.378"/>
    <n v="0.85699999999999998"/>
    <n v="814.20799999999997"/>
    <s v="Scale-up"/>
    <n v="0.871"/>
    <n v="0.56799999999999995"/>
    <n v="0.93799999999999994"/>
    <n v="0.84299999999999997"/>
    <d v="2025-03-18T00:28:33"/>
    <x v="3"/>
  </r>
  <r>
    <x v="717"/>
    <x v="1"/>
    <n v="99"/>
    <x v="1607"/>
    <x v="845"/>
    <x v="1"/>
    <x v="1"/>
    <n v="159"/>
    <n v="69"/>
    <n v="136"/>
    <s v="N/A"/>
    <n v="35"/>
    <n v="56"/>
    <n v="1.6779999999999999"/>
    <n v="0.71799999999999997"/>
    <n v="1.504"/>
    <n v="0.36199999999999999"/>
    <n v="0.40600000000000003"/>
    <n v="0.7"/>
    <n v="0.372"/>
    <n v="7472.3760000000002"/>
    <s v="Scale-up"/>
    <n v="0.99"/>
    <n v="0.97899999999999998"/>
    <n v="0.98899999999999999"/>
    <n v="0.97799999999999998"/>
    <d v="2025-03-17T21:11:45"/>
    <x v="5"/>
  </r>
  <r>
    <x v="717"/>
    <x v="0"/>
    <n v="5318"/>
    <x v="1608"/>
    <x v="845"/>
    <x v="636"/>
    <x v="639"/>
    <n v="8079"/>
    <n v="3857"/>
    <n v="5118"/>
    <n v="6818"/>
    <n v="4113"/>
    <n v="2705"/>
    <n v="2.0089999999999999"/>
    <n v="1.006"/>
    <n v="1.141"/>
    <n v="1.1240000000000001"/>
    <n v="0.6"/>
    <n v="0.66600000000000004"/>
    <n v="0.622"/>
    <n v="2406.5839999999998"/>
    <s v="Scale-up"/>
    <n v="0.97899999999999998"/>
    <n v="0.99199999999999999"/>
    <n v="0.91100000000000003"/>
    <n v="0.89100000000000001"/>
    <d v="2025-03-17T21:11:44"/>
    <x v="5"/>
  </r>
  <r>
    <x v="717"/>
    <x v="0"/>
    <n v="4879"/>
    <x v="1609"/>
    <x v="846"/>
    <x v="637"/>
    <x v="640"/>
    <n v="0"/>
    <n v="10718"/>
    <n v="2103"/>
    <n v="8615"/>
    <n v="4654"/>
    <n v="3961"/>
    <n v="0"/>
    <n v="3.06"/>
    <n v="0.58499999999999996"/>
    <n v="1.4570000000000001"/>
    <n v="0.58899999999999997"/>
    <n v="0"/>
    <n v="0.80900000000000005"/>
    <n v="2718.6"/>
    <s v="Scale-up"/>
    <n v="0"/>
    <n v="0.97699999999999998"/>
    <n v="0.95199999999999996"/>
    <n v="0.88200000000000001"/>
    <d v="2025-03-20T11:41:21"/>
    <x v="6"/>
  </r>
  <r>
    <x v="717"/>
    <x v="1"/>
    <n v="99"/>
    <x v="1610"/>
    <x v="846"/>
    <x v="1"/>
    <x v="1"/>
    <n v="1"/>
    <n v="302"/>
    <n v="56"/>
    <s v="N/A"/>
    <n v="94"/>
    <n v="153"/>
    <n v="0"/>
    <n v="2.8159999999999998"/>
    <n v="0.56399999999999995"/>
    <n v="0.88400000000000001"/>
    <n v="0.39300000000000002"/>
    <n v="0"/>
    <n v="0.8"/>
    <n v="4480.7690000000002"/>
    <s v="Scale-up"/>
    <n v="0"/>
    <n v="0.995"/>
    <n v="0.97199999999999998"/>
    <n v="0.996"/>
    <d v="2025-03-20T11:41:22"/>
    <x v="6"/>
  </r>
  <r>
    <x v="718"/>
    <x v="1"/>
    <n v="99"/>
    <x v="1611"/>
    <x v="847"/>
    <x v="1"/>
    <x v="1"/>
    <n v="55"/>
    <n v="30"/>
    <n v="5"/>
    <s v="N/A"/>
    <n v="13"/>
    <n v="68"/>
    <n v="0.58699999999999997"/>
    <n v="0.38400000000000001"/>
    <n v="5.1999999999999998E-2"/>
    <n v="0.158"/>
    <n v="0.17199999999999999"/>
    <n v="0.60499999999999998"/>
    <n v="0.94599999999999995"/>
    <n v="14841.772000000001"/>
    <s v="Scale-up"/>
    <n v="0.98599999999999999"/>
    <n v="0.97199999999999998"/>
    <n v="0.81299999999999994"/>
    <n v="0.86599999999999999"/>
    <d v="2025-03-17T21:11:35"/>
    <x v="5"/>
  </r>
  <r>
    <x v="718"/>
    <x v="0"/>
    <n v="5318"/>
    <x v="1608"/>
    <x v="847"/>
    <x v="638"/>
    <x v="641"/>
    <n v="7096"/>
    <n v="6177"/>
    <n v="5153"/>
    <n v="8120"/>
    <n v="5775"/>
    <n v="2345"/>
    <n v="1.6639999999999999"/>
    <n v="1.611"/>
    <n v="1.3779999999999999"/>
    <n v="1.641"/>
    <n v="0.86499999999999999"/>
    <n v="0.50800000000000001"/>
    <n v="0.57899999999999996"/>
    <n v="1429.0070000000001"/>
    <s v="Scale-up"/>
    <n v="0.96499999999999997"/>
    <n v="0.91500000000000004"/>
    <n v="0.96799999999999997"/>
    <n v="0.91"/>
    <d v="2025-03-17T21:11:34"/>
    <x v="5"/>
  </r>
  <r>
    <x v="718"/>
    <x v="0"/>
    <n v="4880"/>
    <x v="1609"/>
    <x v="848"/>
    <x v="639"/>
    <x v="642"/>
    <n v="0"/>
    <n v="12862"/>
    <n v="4040"/>
    <n v="8822"/>
    <n v="6784"/>
    <n v="2038"/>
    <n v="0"/>
    <n v="3.43"/>
    <n v="1.069"/>
    <n v="2.1019999999999999"/>
    <n v="0.89"/>
    <n v="0"/>
    <n v="0.68799999999999994"/>
    <n v="969.553"/>
    <s v="Scale-up"/>
    <n v="0"/>
    <n v="0.95499999999999996"/>
    <n v="0.97699999999999998"/>
    <n v="0.93300000000000005"/>
    <d v="2025-03-20T11:41:32"/>
    <x v="6"/>
  </r>
  <r>
    <x v="718"/>
    <x v="1"/>
    <n v="99"/>
    <x v="1612"/>
    <x v="848"/>
    <x v="1"/>
    <x v="1"/>
    <n v="1"/>
    <n v="87"/>
    <n v="1"/>
    <s v="N/A"/>
    <n v="27"/>
    <n v="61"/>
    <n v="0"/>
    <n v="0.82"/>
    <s v="NaN"/>
    <n v="0.28599999999999998"/>
    <s v="NaN"/>
    <s v="NaN"/>
    <s v="NaN"/>
    <s v="NaN"/>
    <s v="Scale-up"/>
    <n v="0"/>
    <n v="0.99299999999999999"/>
    <s v="NaN"/>
    <n v="0.89400000000000002"/>
    <d v="2025-03-20T11:41:32"/>
    <x v="6"/>
  </r>
  <r>
    <x v="719"/>
    <x v="0"/>
    <n v="487"/>
    <x v="1613"/>
    <x v="849"/>
    <x v="229"/>
    <x v="414"/>
    <n v="112"/>
    <n v="49"/>
    <n v="0"/>
    <n v="161"/>
    <n v="137"/>
    <n v="24"/>
    <n v="0.35599999999999998"/>
    <n v="0.20300000000000001"/>
    <n v="0"/>
    <n v="0.51"/>
    <n v="0.91200000000000003"/>
    <n v="0.63700000000000001"/>
    <n v="1"/>
    <n v="47.058999999999997"/>
    <s v="Scale-up"/>
    <n v="0.68600000000000005"/>
    <n v="0.92900000000000005"/>
    <n v="0"/>
    <n v="0.78300000000000003"/>
    <d v="2025-03-16T23:59:38"/>
    <x v="0"/>
  </r>
  <r>
    <x v="719"/>
    <x v="1"/>
    <n v="41"/>
    <x v="1614"/>
    <x v="849"/>
    <x v="1"/>
    <x v="1"/>
    <n v="3"/>
    <n v="1"/>
    <n v="1"/>
    <s v="N/A"/>
    <n v="2"/>
    <n v="2"/>
    <n v="5.3999999999999999E-2"/>
    <s v="NaN"/>
    <n v="0"/>
    <n v="7.6999999999999999E-2"/>
    <s v="NaN"/>
    <s v="NaN"/>
    <s v="NaN"/>
    <s v="NaN"/>
    <s v="Scale-up"/>
    <n v="0.77600000000000002"/>
    <s v="NaN"/>
    <n v="0"/>
    <n v="1"/>
    <d v="2025-03-16T23:59:38"/>
    <x v="0"/>
  </r>
  <r>
    <x v="720"/>
    <x v="1"/>
    <n v="0"/>
    <x v="1615"/>
    <x v="850"/>
    <x v="1"/>
    <x v="1"/>
    <n v="1"/>
    <n v="1"/>
    <n v="1"/>
    <s v="N/A"/>
    <n v="1"/>
    <n v="0"/>
    <s v="NaN"/>
    <s v="NaN"/>
    <s v="NaN"/>
    <s v="NaN"/>
    <s v="NaN"/>
    <s v="NaN"/>
    <s v="NaN"/>
    <s v="NaN"/>
    <s v="Scale-up"/>
    <s v="NaN"/>
    <s v="NaN"/>
    <s v="NaN"/>
    <s v="NaN"/>
    <d v="2025-03-17T19:52:29"/>
    <x v="4"/>
  </r>
  <r>
    <x v="720"/>
    <x v="0"/>
    <n v="5494"/>
    <x v="1616"/>
    <x v="850"/>
    <x v="640"/>
    <x v="643"/>
    <n v="54"/>
    <n v="193"/>
    <n v="21"/>
    <n v="226"/>
    <n v="21"/>
    <n v="205"/>
    <n v="1.2999999999999999E-2"/>
    <n v="4.4999999999999998E-2"/>
    <n v="7.0000000000000001E-3"/>
    <n v="5.0000000000000001E-3"/>
    <n v="9.8000000000000004E-2"/>
    <n v="0.224"/>
    <n v="0.879"/>
    <n v="41000"/>
    <s v="Scale-up"/>
    <n v="0.91700000000000004"/>
    <n v="0.95599999999999996"/>
    <n v="0.872"/>
    <n v="0.94699999999999995"/>
    <d v="2025-03-17T19:52:29"/>
    <x v="4"/>
  </r>
  <r>
    <x v="721"/>
    <x v="0"/>
    <n v="6401"/>
    <x v="1617"/>
    <x v="851"/>
    <x v="641"/>
    <x v="644"/>
    <n v="397"/>
    <n v="585"/>
    <n v="125"/>
    <n v="857"/>
    <n v="838"/>
    <n v="19"/>
    <n v="9.4E-2"/>
    <n v="0.126"/>
    <n v="0.03"/>
    <n v="0.188"/>
    <n v="0.98899999999999999"/>
    <n v="0.42699999999999999"/>
    <n v="0.86399999999999999"/>
    <n v="101.06399999999999"/>
    <s v="Scale-up"/>
    <n v="0.91400000000000003"/>
    <n v="0.91800000000000004"/>
    <n v="0.92800000000000005"/>
    <n v="0.91500000000000004"/>
    <d v="2025-03-18T00:28:24"/>
    <x v="3"/>
  </r>
  <r>
    <x v="721"/>
    <x v="1"/>
    <n v="49"/>
    <x v="1618"/>
    <x v="851"/>
    <x v="1"/>
    <x v="1"/>
    <n v="1"/>
    <n v="1"/>
    <n v="1"/>
    <s v="N/A"/>
    <n v="1"/>
    <n v="-1"/>
    <s v="NaN"/>
    <s v="NaN"/>
    <s v="NaN"/>
    <s v="NaN"/>
    <s v="NaN"/>
    <s v="NaN"/>
    <s v="NaN"/>
    <s v="NaN"/>
    <s v="Scale-up"/>
    <s v="NaN"/>
    <s v="NaN"/>
    <s v="NaN"/>
    <s v="NaN"/>
    <d v="2025-03-18T00:28:24"/>
    <x v="3"/>
  </r>
  <r>
    <x v="722"/>
    <x v="0"/>
    <n v="1513"/>
    <x v="1619"/>
    <x v="852"/>
    <x v="642"/>
    <x v="645"/>
    <n v="158"/>
    <n v="84"/>
    <n v="14"/>
    <n v="228"/>
    <n v="183"/>
    <n v="45"/>
    <n v="9.1999999999999998E-2"/>
    <n v="0.05"/>
    <n v="8.0000000000000002E-3"/>
    <n v="0.108"/>
    <n v="0.80600000000000005"/>
    <n v="0.64800000000000002"/>
    <n v="0.94399999999999995"/>
    <n v="416.66699999999997"/>
    <s v="Scale-up"/>
    <n v="0.879"/>
    <n v="0.95699999999999996"/>
    <n v="0.77100000000000002"/>
    <n v="0.94599999999999995"/>
    <d v="2025-03-18T00:28:16"/>
    <x v="3"/>
  </r>
  <r>
    <x v="722"/>
    <x v="1"/>
    <n v="0"/>
    <x v="1620"/>
    <x v="852"/>
    <x v="1"/>
    <x v="1"/>
    <n v="1"/>
    <n v="1"/>
    <n v="1"/>
    <s v="N/A"/>
    <n v="2"/>
    <n v="-2"/>
    <s v="NaN"/>
    <s v="NaN"/>
    <s v="NaN"/>
    <s v="NaN"/>
    <s v="NaN"/>
    <s v="NaN"/>
    <s v="NaN"/>
    <s v="NaN"/>
    <s v="Scale-up"/>
    <s v="NaN"/>
    <s v="NaN"/>
    <s v="NaN"/>
    <s v="NaN"/>
    <d v="2025-03-18T00:28:16"/>
    <x v="3"/>
  </r>
  <r>
    <x v="723"/>
    <x v="1"/>
    <n v="83"/>
    <x v="1621"/>
    <x v="853"/>
    <x v="1"/>
    <x v="1"/>
    <n v="5"/>
    <n v="1"/>
    <n v="1"/>
    <s v="N/A"/>
    <n v="1"/>
    <n v="5"/>
    <n v="3.7999999999999999E-2"/>
    <s v="NaN"/>
    <n v="0"/>
    <s v="NaN"/>
    <s v="NaN"/>
    <s v="NaN"/>
    <s v="NaN"/>
    <s v="NaN"/>
    <s v="Scale-up"/>
    <n v="0.69299999999999995"/>
    <s v="NaN"/>
    <n v="0"/>
    <s v="NaN"/>
    <d v="2025-03-17T17:46:58"/>
    <x v="9"/>
  </r>
  <r>
    <x v="723"/>
    <x v="0"/>
    <n v="440"/>
    <x v="1622"/>
    <x v="853"/>
    <x v="422"/>
    <x v="421"/>
    <n v="29"/>
    <n v="2"/>
    <n v="0"/>
    <n v="31"/>
    <n v="4"/>
    <n v="27"/>
    <n v="6.0999999999999999E-2"/>
    <n v="1.2999999999999999E-2"/>
    <n v="0"/>
    <n v="1.6E-2"/>
    <n v="0.216"/>
    <n v="0.82399999999999995"/>
    <n v="1"/>
    <n v="1687.5"/>
    <s v="Scale-up"/>
    <n v="0.91500000000000004"/>
    <n v="1"/>
    <n v="0"/>
    <n v="0.93200000000000005"/>
    <d v="2025-03-17T17:46:58"/>
    <x v="9"/>
  </r>
  <r>
    <x v="724"/>
    <x v="0"/>
    <n v="579"/>
    <x v="1623"/>
    <x v="854"/>
    <x v="287"/>
    <x v="197"/>
    <n v="481"/>
    <n v="121"/>
    <n v="0"/>
    <n v="602"/>
    <n v="580"/>
    <n v="22"/>
    <n v="0.75700000000000001"/>
    <n v="0.24399999999999999"/>
    <n v="0"/>
    <n v="0.94899999999999995"/>
    <n v="0.94799999999999995"/>
    <n v="0.75600000000000001"/>
    <n v="1"/>
    <n v="23.181999999999999"/>
    <s v="Start-up"/>
    <n v="0.90600000000000003"/>
    <n v="0.93700000000000006"/>
    <n v="0"/>
    <n v="0.93"/>
    <d v="2025-03-16T23:59:44"/>
    <x v="0"/>
  </r>
  <r>
    <x v="724"/>
    <x v="1"/>
    <n v="88"/>
    <x v="1624"/>
    <x v="854"/>
    <x v="1"/>
    <x v="1"/>
    <n v="29"/>
    <n v="5"/>
    <n v="1"/>
    <s v="N/A"/>
    <n v="35"/>
    <n v="-2"/>
    <n v="0.309"/>
    <n v="3.6999999999999998E-2"/>
    <n v="0"/>
    <n v="2.3260000000000001"/>
    <n v="6.7229999999999999"/>
    <n v="0.89300000000000002"/>
    <n v="1"/>
    <n v="9.4580000000000002"/>
    <s v="Plan-up"/>
    <n v="0.44400000000000001"/>
    <n v="0.51500000000000001"/>
    <n v="0"/>
    <n v="0.47799999999999998"/>
    <d v="2025-03-16T23:59:45"/>
    <x v="0"/>
  </r>
  <r>
    <x v="725"/>
    <x v="0"/>
    <n v="702"/>
    <x v="1625"/>
    <x v="855"/>
    <x v="643"/>
    <x v="646"/>
    <n v="1789"/>
    <n v="256"/>
    <n v="0"/>
    <n v="2045"/>
    <n v="2028"/>
    <n v="17"/>
    <n v="6.24"/>
    <n v="1.046"/>
    <n v="0"/>
    <n v="6.6820000000000004"/>
    <n v="0.91700000000000004"/>
    <n v="0.85599999999999998"/>
    <n v="1"/>
    <n v="2.544"/>
    <s v="Start-up"/>
    <n v="0.996"/>
    <n v="0.996"/>
    <n v="0"/>
    <n v="0.92900000000000005"/>
    <d v="2025-03-16T23:59:50"/>
    <x v="0"/>
  </r>
  <r>
    <x v="725"/>
    <x v="1"/>
    <n v="0"/>
    <x v="1626"/>
    <x v="855"/>
    <x v="1"/>
    <x v="1"/>
    <n v="1"/>
    <n v="1"/>
    <n v="1"/>
    <s v="N/A"/>
    <n v="1"/>
    <n v="0"/>
    <s v="NaN"/>
    <s v="NaN"/>
    <n v="0"/>
    <s v="NaN"/>
    <s v="NaN"/>
    <s v="NaN"/>
    <s v="NaN"/>
    <s v="NaN"/>
    <s v="Start-up"/>
    <s v="NaN"/>
    <s v="NaN"/>
    <n v="0"/>
    <s v="NaN"/>
    <d v="2025-03-16T23:59:50"/>
    <x v="0"/>
  </r>
  <r>
    <x v="726"/>
    <x v="1"/>
    <n v="99"/>
    <x v="1627"/>
    <x v="856"/>
    <x v="1"/>
    <x v="1"/>
    <n v="18"/>
    <n v="15"/>
    <n v="1"/>
    <s v="N/A"/>
    <n v="6"/>
    <n v="25"/>
    <n v="0.17699999999999999"/>
    <n v="0.188"/>
    <s v="NaN"/>
    <n v="0.122"/>
    <s v="NaN"/>
    <s v="NaN"/>
    <s v="NaN"/>
    <s v="NaN"/>
    <s v="Scale-up"/>
    <n v="0.94499999999999995"/>
    <n v="0.94199999999999995"/>
    <s v="NaN"/>
    <n v="0.88100000000000001"/>
    <d v="2025-03-17T21:11:25"/>
    <x v="5"/>
  </r>
  <r>
    <x v="726"/>
    <x v="0"/>
    <n v="2003"/>
    <x v="1628"/>
    <x v="856"/>
    <x v="609"/>
    <x v="609"/>
    <n v="80"/>
    <n v="56"/>
    <n v="4"/>
    <n v="132"/>
    <n v="27"/>
    <n v="105"/>
    <n v="3.1E-2"/>
    <n v="0.11799999999999999"/>
    <n v="1.7000000000000001E-2"/>
    <n v="9.2999999999999999E-2"/>
    <n v="0.70499999999999996"/>
    <n v="0.20799999999999999"/>
    <n v="0.88600000000000001"/>
    <n v="1129.0319999999999"/>
    <s v="Scale-up"/>
    <n v="0.45100000000000001"/>
    <n v="0.79400000000000004"/>
    <n v="0.89400000000000002"/>
    <n v="0.83399999999999996"/>
    <d v="2025-03-17T21:11:25"/>
    <x v="5"/>
  </r>
  <r>
    <x v="727"/>
    <x v="1"/>
    <n v="97"/>
    <x v="1629"/>
    <x v="857"/>
    <x v="1"/>
    <x v="1"/>
    <n v="17"/>
    <n v="8"/>
    <n v="9"/>
    <s v="N/A"/>
    <n v="21"/>
    <n v="-6"/>
    <n v="0.31900000000000001"/>
    <n v="6.6000000000000003E-2"/>
    <n v="0.20599999999999999"/>
    <n v="0.20399999999999999"/>
    <n v="1.1399999999999999"/>
    <n v="0.82899999999999996"/>
    <n v="0.46500000000000002"/>
    <n v="259.80399999999997"/>
    <s v="Catch-up"/>
    <n v="0.92400000000000004"/>
    <n v="0.93700000000000006"/>
    <n v="0.61499999999999999"/>
    <n v="0.93100000000000005"/>
    <d v="2025-02-25T16:11:22"/>
    <x v="1"/>
  </r>
  <r>
    <x v="727"/>
    <x v="0"/>
    <n v="3878"/>
    <x v="1630"/>
    <x v="857"/>
    <x v="7"/>
    <x v="647"/>
    <n v="259"/>
    <n v="836"/>
    <n v="241"/>
    <n v="854"/>
    <n v="801"/>
    <n v="53"/>
    <n v="6.9000000000000006E-2"/>
    <n v="0.24299999999999999"/>
    <n v="7.0000000000000007E-2"/>
    <n v="0.20300000000000001"/>
    <n v="0.83899999999999997"/>
    <n v="0.221"/>
    <n v="0.77600000000000002"/>
    <n v="261.084"/>
    <s v="Scale-up"/>
    <n v="0.82"/>
    <n v="0.89400000000000002"/>
    <n v="0.95399999999999996"/>
    <n v="0.95699999999999996"/>
    <d v="2025-02-25T16:11:20"/>
    <x v="1"/>
  </r>
  <r>
    <x v="727"/>
    <x v="0"/>
    <n v="2821"/>
    <x v="1631"/>
    <x v="858"/>
    <x v="644"/>
    <x v="648"/>
    <n v="132"/>
    <n v="750"/>
    <n v="22"/>
    <n v="860"/>
    <n v="798"/>
    <n v="62"/>
    <n v="3.6999999999999998E-2"/>
    <n v="0.30499999999999999"/>
    <n v="0.01"/>
    <n v="0.31900000000000001"/>
    <n v="0.96099999999999997"/>
    <n v="0.108"/>
    <n v="0.97099999999999997"/>
    <n v="194.357"/>
    <s v="Scale-up"/>
    <n v="0.79700000000000004"/>
    <n v="0.91800000000000004"/>
    <n v="0.94499999999999995"/>
    <n v="0.95"/>
    <d v="2025-03-17T21:52:25"/>
    <x v="2"/>
  </r>
  <r>
    <x v="727"/>
    <x v="1"/>
    <n v="96"/>
    <x v="1632"/>
    <x v="858"/>
    <x v="1"/>
    <x v="1"/>
    <n v="28"/>
    <n v="6"/>
    <n v="4"/>
    <s v="N/A"/>
    <n v="35"/>
    <n v="-4"/>
    <n v="0.26600000000000001"/>
    <n v="5.5E-2"/>
    <n v="3.5000000000000003E-2"/>
    <n v="0.34"/>
    <n v="1.1890000000000001"/>
    <n v="0.82899999999999996"/>
    <n v="0.89100000000000001"/>
    <n v="182.35300000000001"/>
    <s v="Catch-up"/>
    <n v="0.9"/>
    <n v="0.82599999999999996"/>
    <n v="0.94099999999999995"/>
    <n v="0.92800000000000005"/>
    <d v="2025-03-17T21:52:26"/>
    <x v="2"/>
  </r>
  <r>
    <x v="728"/>
    <x v="1"/>
    <n v="0"/>
    <x v="1633"/>
    <x v="859"/>
    <x v="1"/>
    <x v="1"/>
    <n v="1"/>
    <n v="1"/>
    <n v="1"/>
    <s v="N/A"/>
    <n v="1"/>
    <n v="0"/>
    <s v="NaN"/>
    <s v="NaN"/>
    <s v="NaN"/>
    <s v="NaN"/>
    <s v="NaN"/>
    <s v="NaN"/>
    <s v="NaN"/>
    <s v="NaN"/>
    <s v="Scale-up"/>
    <s v="NaN"/>
    <s v="NaN"/>
    <s v="NaN"/>
    <s v="NaN"/>
    <d v="2025-03-17T19:52:24"/>
    <x v="4"/>
  </r>
  <r>
    <x v="728"/>
    <x v="0"/>
    <n v="3099"/>
    <x v="1634"/>
    <x v="859"/>
    <x v="445"/>
    <x v="443"/>
    <n v="39"/>
    <n v="24"/>
    <n v="3"/>
    <n v="60"/>
    <n v="40"/>
    <n v="20"/>
    <n v="2.4E-2"/>
    <n v="0.01"/>
    <n v="1E-3"/>
    <n v="2.5000000000000001E-2"/>
    <n v="0.75800000000000001"/>
    <n v="0.70599999999999996"/>
    <n v="0.97099999999999997"/>
    <n v="800"/>
    <s v="Scale-up"/>
    <n v="0.46500000000000002"/>
    <n v="0.64600000000000002"/>
    <n v="0.76900000000000002"/>
    <n v="0.7"/>
    <d v="2025-03-17T19:52:24"/>
    <x v="4"/>
  </r>
  <r>
    <x v="729"/>
    <x v="0"/>
    <n v="562"/>
    <x v="1635"/>
    <x v="860"/>
    <x v="645"/>
    <x v="649"/>
    <n v="1011"/>
    <n v="150"/>
    <n v="0"/>
    <n v="1161"/>
    <n v="1097"/>
    <n v="64"/>
    <n v="2.012"/>
    <n v="0.32700000000000001"/>
    <n v="0"/>
    <n v="2.3290000000000002"/>
    <n v="0.996"/>
    <n v="0.86"/>
    <n v="1"/>
    <n v="27.48"/>
    <s v="Start-up"/>
    <n v="0.97899999999999998"/>
    <n v="0.97399999999999998"/>
    <n v="0"/>
    <n v="0.98099999999999998"/>
    <d v="2025-03-16T23:59:56"/>
    <x v="0"/>
  </r>
  <r>
    <x v="729"/>
    <x v="1"/>
    <n v="100"/>
    <x v="1636"/>
    <x v="860"/>
    <x v="1"/>
    <x v="1"/>
    <n v="351"/>
    <n v="58"/>
    <n v="1"/>
    <s v="N/A"/>
    <n v="388"/>
    <n v="20"/>
    <n v="3.8090000000000002"/>
    <n v="0.64400000000000002"/>
    <n v="0"/>
    <n v="4.2530000000000001"/>
    <n v="0.95499999999999996"/>
    <n v="0.85499999999999998"/>
    <n v="1"/>
    <n v="15.048"/>
    <s v="Start-up"/>
    <n v="0.96899999999999997"/>
    <n v="0.877"/>
    <n v="0"/>
    <n v="0.93899999999999995"/>
    <d v="2025-03-16T23:59:57"/>
    <x v="0"/>
  </r>
  <r>
    <x v="730"/>
    <x v="0"/>
    <n v="7078"/>
    <x v="1637"/>
    <x v="861"/>
    <x v="646"/>
    <x v="650"/>
    <n v="47"/>
    <n v="150"/>
    <n v="55"/>
    <n v="142"/>
    <n v="103"/>
    <n v="39"/>
    <n v="7.0000000000000001E-3"/>
    <n v="2.5999999999999999E-2"/>
    <n v="1.2E-2"/>
    <n v="2.8000000000000001E-2"/>
    <n v="1.333"/>
    <n v="0.21199999999999999"/>
    <n v="0.63600000000000001"/>
    <n v="1392.857"/>
    <s v="Catch-up"/>
    <n v="0.92800000000000005"/>
    <n v="0.92100000000000004"/>
    <n v="0.753"/>
    <n v="0.68799999999999994"/>
    <d v="2025-03-18T00:28:08"/>
    <x v="3"/>
  </r>
  <r>
    <x v="730"/>
    <x v="1"/>
    <n v="0"/>
    <x v="1638"/>
    <x v="861"/>
    <x v="1"/>
    <x v="1"/>
    <n v="1"/>
    <n v="1"/>
    <n v="1"/>
    <s v="N/A"/>
    <n v="1"/>
    <n v="0"/>
    <s v="NaN"/>
    <s v="NaN"/>
    <s v="NaN"/>
    <s v="NaN"/>
    <s v="NaN"/>
    <s v="NaN"/>
    <s v="NaN"/>
    <s v="NaN"/>
    <s v="Catch-up"/>
    <s v="NaN"/>
    <s v="NaN"/>
    <s v="NaN"/>
    <s v="NaN"/>
    <d v="2025-03-18T00:28:08"/>
    <x v="3"/>
  </r>
  <r>
    <x v="731"/>
    <x v="0"/>
    <n v="6434"/>
    <x v="1639"/>
    <x v="862"/>
    <x v="647"/>
    <x v="651"/>
    <n v="84"/>
    <n v="75"/>
    <n v="38"/>
    <n v="121"/>
    <n v="117"/>
    <n v="4"/>
    <n v="1.2999999999999999E-2"/>
    <n v="1.2E-2"/>
    <n v="7.0000000000000001E-3"/>
    <n v="1.7999999999999999E-2"/>
    <n v="1"/>
    <n v="0.52"/>
    <n v="0.72"/>
    <n v="222.22200000000001"/>
    <s v="Catch-up"/>
    <n v="0.98399999999999999"/>
    <n v="0.85299999999999998"/>
    <n v="0.75900000000000001"/>
    <n v="0.96699999999999997"/>
    <d v="2025-03-18T00:28:01"/>
    <x v="3"/>
  </r>
  <r>
    <x v="731"/>
    <x v="1"/>
    <n v="3"/>
    <x v="1640"/>
    <x v="862"/>
    <x v="1"/>
    <x v="1"/>
    <n v="2"/>
    <n v="1"/>
    <n v="1"/>
    <s v="N/A"/>
    <n v="3"/>
    <n v="-1"/>
    <n v="1"/>
    <s v="NaN"/>
    <s v="NaN"/>
    <n v="1.5"/>
    <s v="NaN"/>
    <s v="NaN"/>
    <s v="NaN"/>
    <s v="NaN"/>
    <s v="Catch-up"/>
    <n v="1"/>
    <s v="NaN"/>
    <s v="NaN"/>
    <n v="0.75"/>
    <d v="2025-03-18T00:28:01"/>
    <x v="3"/>
  </r>
  <r>
    <x v="732"/>
    <x v="0"/>
    <n v="629"/>
    <x v="1641"/>
    <x v="863"/>
    <x v="648"/>
    <x v="553"/>
    <n v="321"/>
    <n v="83"/>
    <n v="0"/>
    <n v="404"/>
    <n v="301"/>
    <n v="103"/>
    <n v="1.2190000000000001"/>
    <n v="0.378"/>
    <n v="0"/>
    <n v="1.6539999999999999"/>
    <n v="1.036"/>
    <n v="0.76300000000000001"/>
    <n v="1"/>
    <n v="62.273000000000003"/>
    <s v="Catch-up"/>
    <n v="0.78900000000000003"/>
    <n v="0.86799999999999999"/>
    <n v="0"/>
    <n v="0.95"/>
    <d v="2025-03-17T00:00:02"/>
    <x v="0"/>
  </r>
  <r>
    <x v="732"/>
    <x v="1"/>
    <n v="91"/>
    <x v="1642"/>
    <x v="863"/>
    <x v="1"/>
    <x v="1"/>
    <n v="6"/>
    <n v="3"/>
    <n v="1"/>
    <s v="N/A"/>
    <n v="1"/>
    <n v="8"/>
    <n v="0.05"/>
    <n v="8.5000000000000006E-2"/>
    <n v="0"/>
    <s v="NaN"/>
    <s v="NaN"/>
    <s v="NaN"/>
    <s v="NaN"/>
    <s v="NaN"/>
    <s v="Catch-up"/>
    <n v="0.95099999999999996"/>
    <n v="0.93600000000000005"/>
    <n v="0"/>
    <s v="NaN"/>
    <d v="2025-03-17T00:00:02"/>
    <x v="0"/>
  </r>
  <r>
    <x v="733"/>
    <x v="0"/>
    <n v="687"/>
    <x v="1643"/>
    <x v="864"/>
    <x v="649"/>
    <x v="652"/>
    <n v="4801"/>
    <n v="161"/>
    <n v="0"/>
    <n v="4962"/>
    <n v="4905"/>
    <n v="57"/>
    <n v="7.72"/>
    <n v="0.40500000000000003"/>
    <n v="0"/>
    <n v="7.9589999999999996"/>
    <n v="0.98"/>
    <n v="0.95"/>
    <n v="1"/>
    <n v="7.1619999999999999"/>
    <s v="Start-up"/>
    <n v="0.99"/>
    <n v="0.94899999999999995"/>
    <n v="0"/>
    <n v="0.995"/>
    <d v="2025-03-17T00:00:09"/>
    <x v="0"/>
  </r>
  <r>
    <x v="733"/>
    <x v="1"/>
    <n v="99"/>
    <x v="1644"/>
    <x v="864"/>
    <x v="1"/>
    <x v="1"/>
    <n v="189"/>
    <n v="13"/>
    <n v="1"/>
    <s v="N/A"/>
    <n v="258"/>
    <n v="-57"/>
    <n v="2.4900000000000002"/>
    <n v="0.14099999999999999"/>
    <n v="0"/>
    <n v="2.6880000000000002"/>
    <n v="1.022"/>
    <n v="0.94599999999999995"/>
    <n v="1"/>
    <n v="21.204999999999998"/>
    <s v="Plan-up"/>
    <n v="0.871"/>
    <n v="0.35199999999999998"/>
    <n v="0"/>
    <n v="0.85499999999999998"/>
    <d v="2025-03-17T00:00:10"/>
    <x v="0"/>
  </r>
  <r>
    <x v="734"/>
    <x v="0"/>
    <n v="533"/>
    <x v="1645"/>
    <x v="865"/>
    <x v="650"/>
    <x v="653"/>
    <n v="424"/>
    <n v="921"/>
    <n v="0"/>
    <n v="1345"/>
    <n v="1269"/>
    <n v="76"/>
    <n v="1.6579999999999999"/>
    <n v="4.8920000000000003"/>
    <n v="0"/>
    <n v="4.1180000000000003"/>
    <n v="0.629"/>
    <n v="0.253"/>
    <n v="1"/>
    <n v="18.456"/>
    <s v="Start-up"/>
    <n v="0.96199999999999997"/>
    <n v="0.87"/>
    <n v="0"/>
    <n v="0.73499999999999999"/>
    <d v="2025-03-17T00:00:15"/>
    <x v="0"/>
  </r>
  <r>
    <x v="734"/>
    <x v="1"/>
    <n v="59"/>
    <x v="1646"/>
    <x v="865"/>
    <x v="1"/>
    <x v="1"/>
    <n v="1"/>
    <n v="1"/>
    <n v="1"/>
    <s v="N/A"/>
    <n v="24"/>
    <n v="-23"/>
    <s v="NaN"/>
    <s v="NaN"/>
    <n v="0"/>
    <n v="0.38200000000000001"/>
    <s v="NaN"/>
    <s v="NaN"/>
    <s v="NaN"/>
    <s v="NaN"/>
    <s v="Start-up"/>
    <s v="NaN"/>
    <s v="NaN"/>
    <n v="0"/>
    <n v="0.22900000000000001"/>
    <d v="2025-03-17T00:00:15"/>
    <x v="0"/>
  </r>
  <r>
    <x v="735"/>
    <x v="0"/>
    <n v="1673"/>
    <x v="1647"/>
    <x v="866"/>
    <x v="651"/>
    <x v="654"/>
    <n v="204"/>
    <n v="428"/>
    <n v="0"/>
    <n v="632"/>
    <n v="540"/>
    <n v="92"/>
    <n v="0.24199999999999999"/>
    <n v="0.34599999999999997"/>
    <n v="0"/>
    <n v="0.40500000000000003"/>
    <n v="0.68899999999999995"/>
    <n v="0.41199999999999998"/>
    <n v="1"/>
    <n v="227.16"/>
    <s v="Scale-up"/>
    <n v="0.91300000000000003"/>
    <n v="0.93"/>
    <n v="0"/>
    <n v="0.80900000000000005"/>
    <d v="2025-03-17T00:00:20"/>
    <x v="0"/>
  </r>
  <r>
    <x v="735"/>
    <x v="1"/>
    <n v="7"/>
    <x v="1648"/>
    <x v="866"/>
    <x v="1"/>
    <x v="1"/>
    <n v="1"/>
    <n v="1"/>
    <n v="1"/>
    <s v="N/A"/>
    <n v="10"/>
    <n v="-9"/>
    <s v="NaN"/>
    <s v="NaN"/>
    <n v="0"/>
    <n v="0.79800000000000004"/>
    <s v="NaN"/>
    <s v="NaN"/>
    <s v="NaN"/>
    <s v="NaN"/>
    <s v="Scale-up"/>
    <s v="NaN"/>
    <s v="NaN"/>
    <n v="0"/>
    <n v="0.86599999999999999"/>
    <d v="2025-03-17T00:00:20"/>
    <x v="0"/>
  </r>
  <r>
    <x v="736"/>
    <x v="1"/>
    <n v="94"/>
    <x v="1649"/>
    <x v="867"/>
    <x v="1"/>
    <x v="1"/>
    <n v="15"/>
    <n v="3"/>
    <n v="5"/>
    <s v="N/A"/>
    <n v="6"/>
    <n v="6"/>
    <n v="0.14000000000000001"/>
    <n v="4.8000000000000001E-2"/>
    <n v="9.5000000000000001E-2"/>
    <n v="6.5000000000000002E-2"/>
    <n v="0.69899999999999995"/>
    <n v="0.745"/>
    <n v="0.495"/>
    <n v="323.077"/>
    <s v="Scale-up"/>
    <n v="0.93899999999999995"/>
    <n v="0.77300000000000002"/>
    <n v="0.79900000000000004"/>
    <n v="0.89700000000000002"/>
    <d v="2025-03-17T20:48:42"/>
    <x v="14"/>
  </r>
  <r>
    <x v="736"/>
    <x v="0"/>
    <n v="1044"/>
    <x v="1650"/>
    <x v="867"/>
    <x v="150"/>
    <x v="438"/>
    <n v="173"/>
    <n v="65"/>
    <n v="85"/>
    <n v="153"/>
    <n v="132"/>
    <n v="21"/>
    <n v="0.16500000000000001"/>
    <n v="8.1000000000000003E-2"/>
    <n v="9.8000000000000004E-2"/>
    <n v="0.129"/>
    <n v="0.872"/>
    <n v="0.67100000000000004"/>
    <n v="0.60199999999999998"/>
    <n v="162.791"/>
    <s v="Scale-up"/>
    <n v="0.99099999999999999"/>
    <n v="0.96699999999999997"/>
    <n v="0.96399999999999997"/>
    <n v="0.97399999999999998"/>
    <d v="2025-03-17T20:48:41"/>
    <x v="14"/>
  </r>
  <r>
    <x v="736"/>
    <x v="0"/>
    <n v="3822"/>
    <x v="1651"/>
    <x v="868"/>
    <x v="652"/>
    <x v="655"/>
    <n v="4294"/>
    <n v="6644"/>
    <n v="1842"/>
    <n v="9096"/>
    <n v="5697"/>
    <n v="3400"/>
    <n v="1.274"/>
    <n v="2.0329999999999999"/>
    <n v="0.65400000000000003"/>
    <n v="1.6870000000000001"/>
    <n v="0.63600000000000001"/>
    <n v="0.38500000000000001"/>
    <n v="0.80200000000000005"/>
    <n v="2015.412"/>
    <s v="Scale-up"/>
    <n v="0.94799999999999995"/>
    <n v="0.98"/>
    <n v="0.96599999999999997"/>
    <n v="0.97599999999999998"/>
    <d v="2025-03-18T00:27:51"/>
    <x v="3"/>
  </r>
  <r>
    <x v="736"/>
    <x v="1"/>
    <n v="99"/>
    <x v="1652"/>
    <x v="868"/>
    <x v="1"/>
    <x v="1"/>
    <n v="82"/>
    <n v="137"/>
    <n v="23"/>
    <s v="N/A"/>
    <n v="70"/>
    <n v="127"/>
    <n v="0.91900000000000004"/>
    <n v="1.454"/>
    <n v="0.247"/>
    <n v="0.89"/>
    <n v="0.41899999999999998"/>
    <n v="0.38700000000000001"/>
    <n v="0.89600000000000002"/>
    <n v="3820.2249999999999"/>
    <s v="Scale-up"/>
    <n v="0.99099999999999999"/>
    <n v="0.98799999999999999"/>
    <n v="0.97699999999999998"/>
    <n v="0.95499999999999996"/>
    <d v="2025-03-18T00:27:53"/>
    <x v="3"/>
  </r>
  <r>
    <x v="737"/>
    <x v="0"/>
    <n v="1101"/>
    <x v="1653"/>
    <x v="869"/>
    <x v="39"/>
    <x v="39"/>
    <n v="43"/>
    <n v="13"/>
    <n v="3"/>
    <n v="53"/>
    <n v="20"/>
    <n v="33"/>
    <n v="4.8000000000000001E-2"/>
    <n v="8.9999999999999993E-3"/>
    <n v="8.9999999999999993E-3"/>
    <n v="5.0999999999999997E-2"/>
    <n v="1.0620000000000001"/>
    <n v="0.84199999999999997"/>
    <n v="0.84199999999999997"/>
    <n v="647.05899999999997"/>
    <s v="Catch-up"/>
    <n v="0.59799999999999998"/>
    <n v="0.65"/>
    <n v="0.75"/>
    <n v="0.85399999999999998"/>
    <d v="2025-03-18T00:27:41"/>
    <x v="3"/>
  </r>
  <r>
    <x v="737"/>
    <x v="1"/>
    <n v="2"/>
    <x v="1654"/>
    <x v="869"/>
    <x v="1"/>
    <x v="1"/>
    <n v="1"/>
    <n v="2"/>
    <n v="1"/>
    <s v="N/A"/>
    <n v="1"/>
    <n v="1"/>
    <s v="NaN"/>
    <n v="0.33300000000000002"/>
    <s v="NaN"/>
    <s v="NaN"/>
    <s v="NaN"/>
    <s v="NaN"/>
    <s v="NaN"/>
    <s v="NaN"/>
    <s v="Catch-up"/>
    <s v="NaN"/>
    <n v="1"/>
    <s v="NaN"/>
    <s v="NaN"/>
    <d v="2025-03-18T00:27:41"/>
    <x v="3"/>
  </r>
  <r>
    <x v="738"/>
    <x v="0"/>
    <n v="4633"/>
    <x v="1655"/>
    <x v="870"/>
    <x v="653"/>
    <x v="656"/>
    <n v="3893"/>
    <n v="3208"/>
    <n v="911"/>
    <n v="6190"/>
    <n v="5590"/>
    <n v="600"/>
    <n v="0.93100000000000005"/>
    <n v="0.876"/>
    <n v="0.253"/>
    <n v="1.425"/>
    <n v="0.91700000000000004"/>
    <n v="0.51500000000000001"/>
    <n v="0.86"/>
    <n v="421.053"/>
    <s v="Scale-up"/>
    <n v="0.99299999999999999"/>
    <n v="0.98399999999999999"/>
    <n v="0.98899999999999999"/>
    <n v="0.99099999999999999"/>
    <d v="2025-03-18T00:27:33"/>
    <x v="3"/>
  </r>
  <r>
    <x v="738"/>
    <x v="1"/>
    <n v="99"/>
    <x v="1656"/>
    <x v="870"/>
    <x v="1"/>
    <x v="1"/>
    <n v="38"/>
    <n v="17"/>
    <n v="8"/>
    <s v="N/A"/>
    <n v="41"/>
    <n v="7"/>
    <n v="0.377"/>
    <n v="0.14299999999999999"/>
    <n v="8.4000000000000005E-2"/>
    <n v="0.443"/>
    <n v="1.016"/>
    <n v="0.72499999999999998"/>
    <n v="0.83799999999999997"/>
    <n v="1354.402"/>
    <s v="Catch-up"/>
    <n v="0.97599999999999998"/>
    <n v="0.90100000000000002"/>
    <n v="0.69899999999999995"/>
    <n v="0.89900000000000002"/>
    <d v="2025-03-18T00:27:34"/>
    <x v="3"/>
  </r>
  <r>
    <x v="739"/>
    <x v="1"/>
    <n v="100"/>
    <x v="1657"/>
    <x v="871"/>
    <x v="1"/>
    <x v="1"/>
    <n v="108"/>
    <n v="36"/>
    <n v="23"/>
    <s v="N/A"/>
    <n v="94"/>
    <n v="28"/>
    <n v="1.3979999999999999"/>
    <n v="0.35299999999999998"/>
    <n v="0.214"/>
    <n v="0.88400000000000001"/>
    <n v="0.57499999999999996"/>
    <n v="0.79800000000000004"/>
    <n v="0.878"/>
    <n v="235.29400000000001"/>
    <s v="Scale-up"/>
    <n v="0.90200000000000002"/>
    <n v="0.96299999999999997"/>
    <n v="0.95"/>
    <n v="0.98199999999999998"/>
    <d v="2025-02-25T16:11:30"/>
    <x v="1"/>
  </r>
  <r>
    <x v="739"/>
    <x v="0"/>
    <n v="1482"/>
    <x v="1658"/>
    <x v="871"/>
    <x v="58"/>
    <x v="657"/>
    <n v="542"/>
    <n v="188"/>
    <n v="91"/>
    <n v="639"/>
    <n v="431"/>
    <n v="208"/>
    <n v="0.88600000000000001"/>
    <n v="0.13700000000000001"/>
    <n v="0.108"/>
    <n v="0.63300000000000001"/>
    <n v="0.69199999999999995"/>
    <n v="0.86599999999999999"/>
    <n v="0.89400000000000002"/>
    <n v="328.59399999999999"/>
    <s v="Scale-up"/>
    <n v="0.747"/>
    <n v="0.78900000000000003"/>
    <n v="0.745"/>
    <n v="0.82599999999999996"/>
    <d v="2025-02-25T16:11:29"/>
    <x v="1"/>
  </r>
  <r>
    <x v="739"/>
    <x v="0"/>
    <n v="663"/>
    <x v="1659"/>
    <x v="872"/>
    <x v="654"/>
    <x v="658"/>
    <n v="697"/>
    <n v="222"/>
    <n v="16"/>
    <n v="903"/>
    <n v="608"/>
    <n v="295"/>
    <n v="1.0109999999999999"/>
    <n v="0.375"/>
    <n v="4.2000000000000003E-2"/>
    <n v="1.004"/>
    <n v="0.747"/>
    <n v="0.72899999999999998"/>
    <n v="0.97"/>
    <n v="293.82499999999999"/>
    <s v="Scale-up"/>
    <n v="0.97699999999999998"/>
    <n v="0.98399999999999999"/>
    <n v="0.97599999999999998"/>
    <n v="0.98099999999999998"/>
    <d v="2025-03-17T21:52:17"/>
    <x v="2"/>
  </r>
  <r>
    <x v="739"/>
    <x v="1"/>
    <n v="99"/>
    <x v="1660"/>
    <x v="872"/>
    <x v="1"/>
    <x v="1"/>
    <n v="143"/>
    <n v="38"/>
    <n v="3"/>
    <s v="N/A"/>
    <n v="102"/>
    <n v="75"/>
    <n v="1.353"/>
    <n v="0.39"/>
    <n v="6.8000000000000005E-2"/>
    <n v="1.1120000000000001"/>
    <n v="0.66400000000000003"/>
    <n v="0.77600000000000002"/>
    <n v="0.96099999999999997"/>
    <n v="265.28800000000001"/>
    <s v="Scale-up"/>
    <n v="0.67800000000000005"/>
    <n v="0.98599999999999999"/>
    <n v="0.81200000000000006"/>
    <n v="0.98499999999999999"/>
    <d v="2025-03-17T21:52:19"/>
    <x v="2"/>
  </r>
  <r>
    <x v="740"/>
    <x v="0"/>
    <n v="1023"/>
    <x v="1661"/>
    <x v="873"/>
    <x v="655"/>
    <x v="659"/>
    <n v="530"/>
    <n v="163"/>
    <n v="0"/>
    <n v="693"/>
    <n v="547"/>
    <n v="146"/>
    <n v="1.06"/>
    <n v="0.26600000000000001"/>
    <n v="0"/>
    <n v="1.2270000000000001"/>
    <n v="0.92500000000000004"/>
    <n v="0.79900000000000004"/>
    <n v="1"/>
    <n v="118.989"/>
    <s v="Scale-up"/>
    <n v="0.77100000000000002"/>
    <n v="0.73499999999999999"/>
    <n v="0"/>
    <n v="0.70899999999999996"/>
    <d v="2025-03-17T00:00:26"/>
    <x v="0"/>
  </r>
  <r>
    <x v="740"/>
    <x v="1"/>
    <n v="99"/>
    <x v="1662"/>
    <x v="873"/>
    <x v="1"/>
    <x v="1"/>
    <n v="9"/>
    <n v="2"/>
    <n v="1"/>
    <s v="N/A"/>
    <n v="11"/>
    <n v="1"/>
    <n v="6.2E-2"/>
    <n v="4.8000000000000001E-2"/>
    <n v="0"/>
    <n v="9.1999999999999998E-2"/>
    <n v="0.83599999999999997"/>
    <n v="0.56399999999999995"/>
    <n v="1"/>
    <n v="1586.9570000000001"/>
    <s v="Scale-up"/>
    <n v="0.45"/>
    <n v="1"/>
    <n v="0"/>
    <n v="0.78900000000000003"/>
    <d v="2025-03-17T00:00:27"/>
    <x v="0"/>
  </r>
  <r>
    <x v="741"/>
    <x v="1"/>
    <n v="0"/>
    <x v="1663"/>
    <x v="874"/>
    <x v="1"/>
    <x v="1"/>
    <n v="1"/>
    <n v="1"/>
    <n v="1"/>
    <s v="N/A"/>
    <n v="3"/>
    <n v="-2"/>
    <s v="NaN"/>
    <s v="NaN"/>
    <n v="0"/>
    <s v="NaN"/>
    <s v="NaN"/>
    <s v="NaN"/>
    <s v="NaN"/>
    <s v="NaN"/>
    <s v="Start-up"/>
    <s v="NaN"/>
    <s v="NaN"/>
    <n v="0"/>
    <s v="NaN"/>
    <d v="2025-03-17T00:00:31"/>
    <x v="0"/>
  </r>
  <r>
    <x v="741"/>
    <x v="0"/>
    <n v="489"/>
    <x v="1664"/>
    <x v="874"/>
    <x v="656"/>
    <x v="660"/>
    <n v="222"/>
    <n v="76"/>
    <n v="0"/>
    <n v="298"/>
    <n v="283"/>
    <n v="15"/>
    <n v="1.65"/>
    <n v="0.89300000000000002"/>
    <n v="0"/>
    <n v="1.1559999999999999"/>
    <n v="0.45500000000000002"/>
    <n v="0.64900000000000002"/>
    <n v="1"/>
    <n v="12.976000000000001"/>
    <s v="Start-up"/>
    <n v="0.97499999999999998"/>
    <n v="0.86599999999999999"/>
    <n v="0"/>
    <n v="0.61099999999999999"/>
    <d v="2025-03-17T00:00:31"/>
    <x v="0"/>
  </r>
  <r>
    <x v="742"/>
    <x v="0"/>
    <n v="131"/>
    <x v="1665"/>
    <x v="875"/>
    <x v="241"/>
    <x v="514"/>
    <n v="71"/>
    <n v="52"/>
    <n v="0"/>
    <n v="123"/>
    <n v="87"/>
    <n v="36"/>
    <n v="0.54900000000000004"/>
    <n v="0.77900000000000003"/>
    <n v="0"/>
    <n v="1.0169999999999999"/>
    <n v="0.76600000000000001"/>
    <n v="0.41299999999999998"/>
    <n v="1"/>
    <n v="35.398000000000003"/>
    <s v="Scale-up"/>
    <n v="0.66700000000000004"/>
    <n v="0.95"/>
    <n v="0"/>
    <n v="0.94599999999999995"/>
    <d v="2025-03-17T00:00:37"/>
    <x v="0"/>
  </r>
  <r>
    <x v="742"/>
    <x v="1"/>
    <n v="96"/>
    <x v="1666"/>
    <x v="875"/>
    <x v="1"/>
    <x v="1"/>
    <n v="16"/>
    <n v="51"/>
    <n v="1"/>
    <s v="N/A"/>
    <n v="76"/>
    <n v="-10"/>
    <n v="0.16400000000000001"/>
    <n v="0.79800000000000004"/>
    <n v="0"/>
    <n v="1.1990000000000001"/>
    <n v="1.246"/>
    <n v="0.17"/>
    <n v="1"/>
    <n v="30.024999999999999"/>
    <s v="Catch-up"/>
    <n v="0.82899999999999996"/>
    <n v="0.95299999999999996"/>
    <n v="0"/>
    <n v="0.97099999999999997"/>
    <d v="2025-03-17T00:00:37"/>
    <x v="0"/>
  </r>
  <r>
    <x v="743"/>
    <x v="1"/>
    <n v="0"/>
    <x v="1667"/>
    <x v="876"/>
    <x v="1"/>
    <x v="1"/>
    <n v="1"/>
    <n v="1"/>
    <n v="1"/>
    <s v="N/A"/>
    <n v="4"/>
    <n v="-3"/>
    <s v="NaN"/>
    <s v="NaN"/>
    <n v="0"/>
    <s v="NaN"/>
    <s v="NaN"/>
    <s v="NaN"/>
    <s v="NaN"/>
    <s v="NaN"/>
    <s v="Start-up"/>
    <s v="NaN"/>
    <s v="NaN"/>
    <n v="0"/>
    <s v="NaN"/>
    <d v="2025-03-17T00:00:42"/>
    <x v="0"/>
  </r>
  <r>
    <x v="743"/>
    <x v="0"/>
    <n v="588"/>
    <x v="1668"/>
    <x v="876"/>
    <x v="335"/>
    <x v="331"/>
    <n v="85"/>
    <n v="1"/>
    <n v="0"/>
    <n v="86"/>
    <n v="86"/>
    <n v="0"/>
    <n v="0.27900000000000003"/>
    <n v="0"/>
    <n v="0"/>
    <n v="0.17399999999999999"/>
    <n v="0.624"/>
    <n v="1"/>
    <n v="1"/>
    <n v="0"/>
    <s v="Start-up"/>
    <n v="0.88300000000000001"/>
    <n v="0"/>
    <n v="0"/>
    <n v="0.75"/>
    <d v="2025-03-17T00:00:42"/>
    <x v="0"/>
  </r>
  <r>
    <x v="744"/>
    <x v="0"/>
    <n v="3101"/>
    <x v="1669"/>
    <x v="877"/>
    <x v="657"/>
    <x v="661"/>
    <n v="7039"/>
    <n v="7438"/>
    <n v="541"/>
    <n v="13936"/>
    <n v="13030"/>
    <n v="906"/>
    <n v="2.6190000000000002"/>
    <n v="2.7320000000000002"/>
    <n v="0.23"/>
    <n v="4.7460000000000004"/>
    <n v="0.92700000000000005"/>
    <n v="0.48899999999999999"/>
    <n v="0.95699999999999996"/>
    <n v="190.898"/>
    <s v="Scale-up"/>
    <n v="0.98199999999999998"/>
    <n v="0.98099999999999998"/>
    <n v="0.91100000000000003"/>
    <n v="0.97699999999999998"/>
    <d v="2025-03-17T21:52:10"/>
    <x v="2"/>
  </r>
  <r>
    <x v="744"/>
    <x v="1"/>
    <n v="99"/>
    <x v="1670"/>
    <x v="877"/>
    <x v="1"/>
    <x v="1"/>
    <n v="147"/>
    <n v="177"/>
    <n v="22"/>
    <s v="N/A"/>
    <n v="1210"/>
    <n v="-909"/>
    <n v="1.829"/>
    <n v="2.23"/>
    <n v="0.23599999999999999"/>
    <n v="19.178000000000001"/>
    <n v="5.016"/>
    <n v="0.45100000000000001"/>
    <n v="0.94199999999999995"/>
    <n v="47.241999999999997"/>
    <s v="Catch-up"/>
    <n v="0.94799999999999995"/>
    <n v="0.95299999999999996"/>
    <n v="0.93200000000000005"/>
    <n v="0.39400000000000002"/>
    <d v="2025-03-17T21:52:11"/>
    <x v="2"/>
  </r>
  <r>
    <x v="745"/>
    <x v="0"/>
    <n v="738"/>
    <x v="1671"/>
    <x v="878"/>
    <x v="658"/>
    <x v="662"/>
    <n v="6631"/>
    <n v="1724"/>
    <n v="0"/>
    <n v="8355"/>
    <n v="4813"/>
    <n v="3542"/>
    <n v="9.0050000000000008"/>
    <n v="2.718"/>
    <n v="0"/>
    <n v="6.4459999999999997"/>
    <n v="0.55000000000000004"/>
    <n v="0.76800000000000002"/>
    <n v="1"/>
    <n v="549.48800000000006"/>
    <s v="Scale-up"/>
    <n v="0.98399999999999999"/>
    <n v="0.93400000000000005"/>
    <n v="0"/>
    <n v="0.97599999999999998"/>
    <d v="2025-03-17T00:00:49"/>
    <x v="0"/>
  </r>
  <r>
    <x v="745"/>
    <x v="1"/>
    <n v="99"/>
    <x v="1672"/>
    <x v="878"/>
    <x v="1"/>
    <x v="1"/>
    <n v="1397"/>
    <n v="202"/>
    <n v="1"/>
    <s v="N/A"/>
    <n v="1084"/>
    <n v="514"/>
    <n v="13.087"/>
    <n v="2.0419999999999998"/>
    <n v="0"/>
    <n v="11.794"/>
    <n v="0.78"/>
    <n v="0.86499999999999999"/>
    <n v="1"/>
    <n v="300.322"/>
    <s v="Scale-up"/>
    <n v="0.996"/>
    <n v="0.98"/>
    <n v="0"/>
    <n v="0.98099999999999998"/>
    <d v="2025-03-17T00:00:50"/>
    <x v="0"/>
  </r>
  <r>
    <x v="746"/>
    <x v="0"/>
    <n v="1296"/>
    <x v="1673"/>
    <x v="879"/>
    <x v="659"/>
    <x v="609"/>
    <n v="135"/>
    <n v="1"/>
    <n v="10"/>
    <n v="126"/>
    <n v="12"/>
    <n v="114"/>
    <n v="0.122"/>
    <n v="0"/>
    <n v="0.55400000000000005"/>
    <n v="0.39900000000000002"/>
    <n v="-0.92400000000000004"/>
    <n v="1"/>
    <n v="-3.5409999999999999"/>
    <n v="285.714"/>
    <s v="Scale-up"/>
    <n v="0.73899999999999999"/>
    <n v="0"/>
    <n v="0.745"/>
    <n v="0.54300000000000004"/>
    <d v="2025-02-25T16:11:36"/>
    <x v="1"/>
  </r>
  <r>
    <x v="747"/>
    <x v="0"/>
    <n v="105"/>
    <x v="1674"/>
    <x v="880"/>
    <x v="223"/>
    <x v="62"/>
    <n v="50"/>
    <n v="26"/>
    <n v="0"/>
    <n v="76"/>
    <n v="66"/>
    <n v="10"/>
    <n v="0.38500000000000001"/>
    <n v="0.29399999999999998"/>
    <n v="0"/>
    <n v="0.73299999999999998"/>
    <n v="1.08"/>
    <n v="0.56699999999999995"/>
    <n v="1"/>
    <n v="13.643000000000001"/>
    <s v="Plan-up"/>
    <n v="0.64900000000000002"/>
    <n v="0.84599999999999997"/>
    <n v="0"/>
    <n v="0.82099999999999995"/>
    <d v="2025-03-17T00:00:55"/>
    <x v="0"/>
  </r>
  <r>
    <x v="747"/>
    <x v="1"/>
    <n v="99"/>
    <x v="1675"/>
    <x v="880"/>
    <x v="1"/>
    <x v="1"/>
    <n v="33"/>
    <n v="26"/>
    <n v="1"/>
    <s v="N/A"/>
    <n v="66"/>
    <n v="-8"/>
    <n v="0.252"/>
    <n v="0.29199999999999998"/>
    <n v="0"/>
    <n v="0.73099999999999998"/>
    <n v="1.3440000000000001"/>
    <n v="0.46300000000000002"/>
    <n v="1"/>
    <n v="13.68"/>
    <s v="Plan-up"/>
    <n v="0.72199999999999998"/>
    <n v="0.85199999999999998"/>
    <n v="0"/>
    <n v="0.81899999999999995"/>
    <d v="2025-03-17T00:00:56"/>
    <x v="0"/>
  </r>
  <r>
    <x v="748"/>
    <x v="0"/>
    <n v="428"/>
    <x v="1676"/>
    <x v="881"/>
    <x v="660"/>
    <x v="277"/>
    <n v="234"/>
    <n v="3"/>
    <n v="0"/>
    <n v="237"/>
    <n v="82"/>
    <n v="155"/>
    <n v="0.61699999999999999"/>
    <n v="5.0000000000000001E-3"/>
    <n v="0"/>
    <n v="0.46700000000000003"/>
    <n v="0.751"/>
    <n v="0.99199999999999999"/>
    <n v="1"/>
    <n v="331.90600000000001"/>
    <s v="Scale-up"/>
    <n v="0.85499999999999998"/>
    <n v="0.77800000000000002"/>
    <n v="0"/>
    <n v="0.84099999999999997"/>
    <d v="2025-03-17T00:01:01"/>
    <x v="0"/>
  </r>
  <r>
    <x v="748"/>
    <x v="1"/>
    <n v="76"/>
    <x v="1677"/>
    <x v="881"/>
    <x v="1"/>
    <x v="1"/>
    <n v="30"/>
    <n v="1"/>
    <n v="1"/>
    <s v="N/A"/>
    <n v="1"/>
    <n v="30"/>
    <n v="0.48499999999999999"/>
    <s v="NaN"/>
    <n v="0"/>
    <s v="NaN"/>
    <s v="NaN"/>
    <s v="NaN"/>
    <s v="NaN"/>
    <s v="NaN"/>
    <s v="Scale-up"/>
    <n v="0.65400000000000003"/>
    <s v="NaN"/>
    <n v="0"/>
    <s v="NaN"/>
    <d v="2025-03-17T00:01:01"/>
    <x v="0"/>
  </r>
  <r>
    <x v="749"/>
    <x v="0"/>
    <n v="6"/>
    <x v="1678"/>
    <x v="882"/>
    <x v="79"/>
    <x v="78"/>
    <n v="0"/>
    <n v="51"/>
    <n v="0"/>
    <n v="51"/>
    <n v="3"/>
    <n v="48"/>
    <n v="0"/>
    <n v="16.751999999999999"/>
    <n v="0"/>
    <n v="0"/>
    <n v="0"/>
    <n v="0"/>
    <n v="1"/>
    <s v="NaN"/>
    <s v="Indeterminate"/>
    <n v="0"/>
    <n v="0.88800000000000001"/>
    <n v="0"/>
    <n v="0"/>
    <d v="2025-03-17T00:01:06"/>
    <x v="0"/>
  </r>
  <r>
    <x v="749"/>
    <x v="1"/>
    <n v="6"/>
    <x v="1678"/>
    <x v="882"/>
    <x v="1"/>
    <x v="1"/>
    <n v="1"/>
    <n v="51"/>
    <n v="1"/>
    <s v="N/A"/>
    <n v="3"/>
    <n v="47"/>
    <n v="0"/>
    <n v="14.16"/>
    <n v="0"/>
    <n v="1.5"/>
    <n v="0.106"/>
    <n v="0"/>
    <n v="1"/>
    <n v="32"/>
    <s v="Scale-up"/>
    <n v="0"/>
    <n v="0.91400000000000003"/>
    <n v="0"/>
    <n v="0.75"/>
    <d v="2025-03-17T00:01:07"/>
    <x v="0"/>
  </r>
  <r>
    <x v="750"/>
    <x v="1"/>
    <n v="99"/>
    <x v="1679"/>
    <x v="883"/>
    <x v="1"/>
    <x v="1"/>
    <n v="7"/>
    <n v="4"/>
    <n v="3"/>
    <s v="N/A"/>
    <n v="11"/>
    <n v="-4"/>
    <n v="8.6999999999999994E-2"/>
    <n v="6.9000000000000006E-2"/>
    <n v="6.7000000000000004E-2"/>
    <n v="0.129"/>
    <n v="1.4490000000000001"/>
    <n v="0.55800000000000005"/>
    <n v="0.57099999999999995"/>
    <n v="15.504"/>
    <s v="Plan-up"/>
    <n v="0.79700000000000004"/>
    <n v="0.97"/>
    <n v="0.999"/>
    <n v="0.92"/>
    <d v="2025-02-25T16:11:44"/>
    <x v="1"/>
  </r>
  <r>
    <x v="750"/>
    <x v="0"/>
    <n v="1837"/>
    <x v="1680"/>
    <x v="883"/>
    <x v="86"/>
    <x v="190"/>
    <n v="404"/>
    <n v="168"/>
    <n v="65"/>
    <n v="507"/>
    <n v="505"/>
    <n v="2"/>
    <n v="0.22700000000000001"/>
    <n v="9.6000000000000002E-2"/>
    <n v="0.04"/>
    <n v="0.27600000000000002"/>
    <n v="0.97499999999999998"/>
    <n v="0.70299999999999996"/>
    <n v="0.876"/>
    <n v="7.2460000000000004"/>
    <s v="Start-up"/>
    <n v="0.94199999999999995"/>
    <n v="0.7"/>
    <n v="0.95599999999999996"/>
    <n v="0.89800000000000002"/>
    <d v="2025-02-25T16:11:42"/>
    <x v="1"/>
  </r>
  <r>
    <x v="750"/>
    <x v="0"/>
    <n v="1199"/>
    <x v="1681"/>
    <x v="884"/>
    <x v="661"/>
    <x v="663"/>
    <n v="355"/>
    <n v="163"/>
    <n v="19"/>
    <n v="499"/>
    <n v="454"/>
    <n v="45"/>
    <n v="0.27500000000000002"/>
    <n v="0.12"/>
    <n v="1.9E-2"/>
    <n v="0.35399999999999998"/>
    <n v="0.94099999999999995"/>
    <n v="0.69599999999999995"/>
    <n v="0.95199999999999996"/>
    <n v="127.119"/>
    <s v="Scale-up"/>
    <n v="0.96299999999999997"/>
    <n v="0.73699999999999999"/>
    <n v="0.77800000000000002"/>
    <n v="0.89400000000000002"/>
    <d v="2025-03-17T21:52:01"/>
    <x v="2"/>
  </r>
  <r>
    <x v="750"/>
    <x v="1"/>
    <n v="99"/>
    <x v="1682"/>
    <x v="884"/>
    <x v="1"/>
    <x v="1"/>
    <n v="22"/>
    <n v="11"/>
    <n v="1"/>
    <s v="N/A"/>
    <n v="22"/>
    <n v="12"/>
    <n v="0.249"/>
    <n v="8.7999999999999995E-2"/>
    <s v="NaN"/>
    <n v="0.17799999999999999"/>
    <s v="NaN"/>
    <s v="NaN"/>
    <s v="NaN"/>
    <s v="NaN"/>
    <s v="Scale-up"/>
    <n v="0.94299999999999995"/>
    <n v="0.81599999999999995"/>
    <s v="NaN"/>
    <n v="0.95399999999999996"/>
    <d v="2025-03-17T21:52:01"/>
    <x v="2"/>
  </r>
  <r>
    <x v="751"/>
    <x v="1"/>
    <n v="0"/>
    <x v="1667"/>
    <x v="876"/>
    <x v="1"/>
    <x v="1"/>
    <n v="1"/>
    <n v="1"/>
    <n v="1"/>
    <s v="N/A"/>
    <n v="1"/>
    <n v="0"/>
    <s v="NaN"/>
    <s v="NaN"/>
    <n v="0"/>
    <s v="NaN"/>
    <s v="NaN"/>
    <s v="NaN"/>
    <s v="NaN"/>
    <s v="NaN"/>
    <s v="Start-up"/>
    <s v="NaN"/>
    <s v="NaN"/>
    <n v="0"/>
    <s v="NaN"/>
    <d v="2025-03-17T00:01:11"/>
    <x v="0"/>
  </r>
  <r>
    <x v="751"/>
    <x v="0"/>
    <n v="479"/>
    <x v="1683"/>
    <x v="876"/>
    <x v="530"/>
    <x v="527"/>
    <n v="92"/>
    <n v="3"/>
    <n v="0"/>
    <n v="95"/>
    <n v="95"/>
    <n v="0"/>
    <n v="0.57399999999999995"/>
    <n v="4.2000000000000003E-2"/>
    <n v="0"/>
    <n v="0.40100000000000002"/>
    <n v="0.65100000000000002"/>
    <n v="0.93200000000000005"/>
    <n v="1"/>
    <n v="0"/>
    <s v="Start-up"/>
    <n v="0.94299999999999995"/>
    <n v="0.99299999999999999"/>
    <n v="0"/>
    <n v="0.52700000000000002"/>
    <d v="2025-03-17T00:01:11"/>
    <x v="0"/>
  </r>
  <r>
    <x v="752"/>
    <x v="0"/>
    <n v="220"/>
    <x v="1684"/>
    <x v="885"/>
    <x v="438"/>
    <x v="436"/>
    <n v="58"/>
    <n v="50"/>
    <n v="0"/>
    <n v="108"/>
    <n v="84"/>
    <n v="24"/>
    <n v="0.373"/>
    <n v="0.44700000000000001"/>
    <n v="0"/>
    <n v="0.67600000000000005"/>
    <n v="0.82399999999999995"/>
    <n v="0.45500000000000002"/>
    <n v="1"/>
    <n v="35.503"/>
    <s v="Scale-up"/>
    <n v="0.82199999999999995"/>
    <n v="0.42099999999999999"/>
    <n v="0"/>
    <n v="0.67100000000000004"/>
    <d v="2025-03-17T00:01:17"/>
    <x v="0"/>
  </r>
  <r>
    <x v="752"/>
    <x v="1"/>
    <n v="59"/>
    <x v="1685"/>
    <x v="885"/>
    <x v="1"/>
    <x v="1"/>
    <n v="1"/>
    <n v="2"/>
    <n v="1"/>
    <s v="N/A"/>
    <n v="2"/>
    <n v="0"/>
    <s v="NaN"/>
    <n v="3.4000000000000002E-2"/>
    <n v="0"/>
    <s v="NaN"/>
    <s v="NaN"/>
    <s v="NaN"/>
    <s v="NaN"/>
    <s v="NaN"/>
    <s v="Scale-up"/>
    <s v="NaN"/>
    <n v="1"/>
    <n v="0"/>
    <s v="NaN"/>
    <d v="2025-03-17T00:01:17"/>
    <x v="0"/>
  </r>
  <r>
    <x v="753"/>
    <x v="0"/>
    <n v="68"/>
    <x v="1686"/>
    <x v="886"/>
    <x v="468"/>
    <x v="467"/>
    <n v="81"/>
    <n v="2"/>
    <n v="0"/>
    <n v="83"/>
    <n v="69"/>
    <n v="14"/>
    <n v="1.778"/>
    <n v="0"/>
    <n v="0"/>
    <n v="1.347"/>
    <n v="0.75800000000000001"/>
    <n v="1"/>
    <n v="1"/>
    <n v="10.393000000000001"/>
    <s v="Start-up"/>
    <n v="0.92700000000000005"/>
    <n v="0"/>
    <n v="0"/>
    <n v="0.88200000000000001"/>
    <d v="2025-03-17T00:01:21"/>
    <x v="0"/>
  </r>
  <r>
    <x v="753"/>
    <x v="1"/>
    <n v="68"/>
    <x v="1686"/>
    <x v="886"/>
    <x v="1"/>
    <x v="1"/>
    <n v="81"/>
    <n v="2"/>
    <n v="1"/>
    <s v="N/A"/>
    <n v="69"/>
    <n v="13"/>
    <n v="1.7929999999999999"/>
    <s v="NaN"/>
    <n v="0"/>
    <n v="1.3460000000000001"/>
    <s v="NaN"/>
    <s v="NaN"/>
    <s v="NaN"/>
    <s v="NaN"/>
    <s v="Start-up"/>
    <n v="0.93"/>
    <s v="NaN"/>
    <n v="0"/>
    <n v="0.88100000000000001"/>
    <d v="2025-03-17T00:01:21"/>
    <x v="0"/>
  </r>
  <r>
    <x v="754"/>
    <x v="0"/>
    <n v="419"/>
    <x v="1687"/>
    <x v="887"/>
    <x v="372"/>
    <x v="367"/>
    <n v="179"/>
    <n v="35"/>
    <n v="0"/>
    <n v="214"/>
    <n v="212"/>
    <n v="2"/>
    <n v="1.111"/>
    <n v="0.191"/>
    <n v="0"/>
    <n v="1.141"/>
    <n v="0.876"/>
    <n v="0.85299999999999998"/>
    <n v="1"/>
    <n v="1.7529999999999999"/>
    <s v="Start-up"/>
    <n v="0.95899999999999996"/>
    <n v="0.89600000000000002"/>
    <n v="0"/>
    <n v="0.84399999999999997"/>
    <d v="2025-03-17T00:01:26"/>
    <x v="0"/>
  </r>
  <r>
    <x v="754"/>
    <x v="1"/>
    <n v="0"/>
    <x v="1688"/>
    <x v="887"/>
    <x v="1"/>
    <x v="1"/>
    <n v="1"/>
    <n v="1"/>
    <n v="1"/>
    <s v="N/A"/>
    <n v="1"/>
    <n v="0"/>
    <s v="NaN"/>
    <s v="NaN"/>
    <n v="0"/>
    <s v="NaN"/>
    <s v="NaN"/>
    <s v="NaN"/>
    <s v="NaN"/>
    <s v="NaN"/>
    <s v="Start-up"/>
    <s v="NaN"/>
    <s v="NaN"/>
    <n v="0"/>
    <s v="NaN"/>
    <d v="2025-03-17T00:01:26"/>
    <x v="0"/>
  </r>
  <r>
    <x v="755"/>
    <x v="0"/>
    <n v="519"/>
    <x v="1689"/>
    <x v="888"/>
    <x v="373"/>
    <x v="137"/>
    <n v="250"/>
    <n v="148"/>
    <n v="0"/>
    <n v="398"/>
    <n v="372"/>
    <n v="26"/>
    <n v="0.73399999999999999"/>
    <n v="0.59499999999999997"/>
    <n v="0"/>
    <n v="1.244"/>
    <n v="0.93600000000000005"/>
    <n v="0.55200000000000005"/>
    <n v="1"/>
    <n v="20.9"/>
    <s v="Start-up"/>
    <n v="0.94399999999999995"/>
    <n v="0.80300000000000005"/>
    <n v="0"/>
    <n v="0.88800000000000001"/>
    <d v="2025-03-17T00:01:31"/>
    <x v="0"/>
  </r>
  <r>
    <x v="755"/>
    <x v="1"/>
    <n v="0"/>
    <x v="1690"/>
    <x v="888"/>
    <x v="1"/>
    <x v="1"/>
    <n v="1"/>
    <n v="1"/>
    <n v="1"/>
    <s v="N/A"/>
    <n v="1"/>
    <n v="0"/>
    <s v="NaN"/>
    <s v="NaN"/>
    <n v="0"/>
    <s v="NaN"/>
    <s v="NaN"/>
    <s v="NaN"/>
    <s v="NaN"/>
    <s v="NaN"/>
    <s v="Start-up"/>
    <s v="NaN"/>
    <s v="NaN"/>
    <n v="0"/>
    <s v="NaN"/>
    <d v="2025-03-17T00:01:31"/>
    <x v="0"/>
  </r>
  <r>
    <x v="756"/>
    <x v="0"/>
    <n v="3207"/>
    <x v="1691"/>
    <x v="889"/>
    <x v="662"/>
    <x v="664"/>
    <n v="967"/>
    <n v="1194"/>
    <n v="185"/>
    <n v="1976"/>
    <n v="1687"/>
    <n v="289"/>
    <n v="0.29799999999999999"/>
    <n v="0.41599999999999998"/>
    <n v="6.8000000000000005E-2"/>
    <n v="0.57899999999999996"/>
    <n v="0.89600000000000002"/>
    <n v="0.41699999999999998"/>
    <n v="0.90500000000000003"/>
    <n v="499.13600000000002"/>
    <s v="Scale-up"/>
    <n v="0.96799999999999997"/>
    <n v="0.97899999999999998"/>
    <n v="0.95199999999999996"/>
    <n v="0.97299999999999998"/>
    <d v="2025-03-18T00:27:22"/>
    <x v="3"/>
  </r>
  <r>
    <x v="756"/>
    <x v="1"/>
    <n v="99"/>
    <x v="1692"/>
    <x v="889"/>
    <x v="1"/>
    <x v="1"/>
    <n v="18"/>
    <n v="11"/>
    <n v="11"/>
    <s v="N/A"/>
    <n v="28"/>
    <n v="-11"/>
    <n v="0.17"/>
    <n v="0.128"/>
    <n v="0.14099999999999999"/>
    <n v="0.27100000000000002"/>
    <n v="1.726"/>
    <n v="0.56999999999999995"/>
    <n v="0.52700000000000002"/>
    <n v="1066.421"/>
    <s v="Catch-up"/>
    <n v="0.96299999999999997"/>
    <n v="0.92500000000000004"/>
    <n v="0.60199999999999998"/>
    <n v="0.872"/>
    <d v="2025-03-18T00:27:23"/>
    <x v="3"/>
  </r>
  <r>
    <x v="757"/>
    <x v="0"/>
    <n v="68"/>
    <x v="1693"/>
    <x v="890"/>
    <x v="335"/>
    <x v="331"/>
    <n v="64"/>
    <n v="22"/>
    <n v="0"/>
    <n v="86"/>
    <n v="86"/>
    <n v="0"/>
    <n v="1.1299999999999999"/>
    <n v="0.44600000000000001"/>
    <n v="0"/>
    <n v="0.995"/>
    <n v="0.63100000000000001"/>
    <n v="0.71699999999999997"/>
    <n v="1"/>
    <n v="0"/>
    <s v="Start-up"/>
    <n v="0.97299999999999998"/>
    <n v="0.89600000000000002"/>
    <n v="0"/>
    <n v="0.92800000000000005"/>
    <d v="2025-03-17T00:01:37"/>
    <x v="0"/>
  </r>
  <r>
    <x v="757"/>
    <x v="1"/>
    <n v="68"/>
    <x v="1693"/>
    <x v="890"/>
    <x v="1"/>
    <x v="1"/>
    <n v="64"/>
    <n v="22"/>
    <n v="1"/>
    <s v="N/A"/>
    <n v="86"/>
    <n v="-1"/>
    <n v="1.1399999999999999"/>
    <n v="0.439"/>
    <n v="0"/>
    <n v="0.98099999999999998"/>
    <n v="0.621"/>
    <n v="0.72199999999999998"/>
    <n v="1"/>
    <n v="0"/>
    <s v="Start-up"/>
    <n v="0.97499999999999998"/>
    <n v="0.89900000000000002"/>
    <n v="0"/>
    <n v="0.92900000000000005"/>
    <d v="2025-03-17T00:01:38"/>
    <x v="0"/>
  </r>
  <r>
    <x v="758"/>
    <x v="0"/>
    <n v="2914"/>
    <x v="1694"/>
    <x v="891"/>
    <x v="663"/>
    <x v="665"/>
    <n v="5782"/>
    <n v="2321"/>
    <n v="1230"/>
    <n v="6873"/>
    <n v="5725"/>
    <n v="1148"/>
    <n v="3.49"/>
    <n v="1.4850000000000001"/>
    <n v="0.70199999999999996"/>
    <n v="3.4830000000000001"/>
    <n v="0.81499999999999995"/>
    <n v="0.70199999999999996"/>
    <n v="0.85899999999999999"/>
    <n v="329.601"/>
    <s v="Scale-up"/>
    <n v="0.95799999999999996"/>
    <n v="0.95799999999999996"/>
    <n v="0.99299999999999999"/>
    <n v="0.96199999999999997"/>
    <d v="2025-02-25T16:11:51"/>
    <x v="1"/>
  </r>
  <r>
    <x v="758"/>
    <x v="0"/>
    <n v="1891"/>
    <x v="1695"/>
    <x v="892"/>
    <x v="664"/>
    <x v="666"/>
    <n v="4190"/>
    <n v="1755"/>
    <n v="228"/>
    <n v="5717"/>
    <n v="4355"/>
    <n v="1362"/>
    <n v="4.9820000000000002"/>
    <n v="2.105"/>
    <n v="0.28199999999999997"/>
    <n v="5.47"/>
    <n v="0.80400000000000005"/>
    <n v="0.70299999999999996"/>
    <n v="0.96"/>
    <n v="248.995"/>
    <s v="Scale-up"/>
    <n v="0.97699999999999998"/>
    <n v="0.98099999999999998"/>
    <n v="0.98899999999999999"/>
    <n v="0.99"/>
    <d v="2025-03-17T21:51:54"/>
    <x v="2"/>
  </r>
  <r>
    <x v="758"/>
    <x v="1"/>
    <n v="99"/>
    <x v="1696"/>
    <x v="892"/>
    <x v="1"/>
    <x v="1"/>
    <n v="283"/>
    <n v="176"/>
    <n v="29"/>
    <s v="N/A"/>
    <n v="351"/>
    <n v="78"/>
    <n v="2.8540000000000001"/>
    <n v="1.883"/>
    <n v="0.251"/>
    <n v="3.597"/>
    <n v="0.80200000000000005"/>
    <n v="0.60199999999999998"/>
    <n v="0.94699999999999995"/>
    <n v="378.649"/>
    <s v="Scale-up"/>
    <n v="0.99099999999999999"/>
    <n v="0.98499999999999999"/>
    <n v="0.84199999999999997"/>
    <n v="0.99199999999999999"/>
    <d v="2025-03-17T21:51:55"/>
    <x v="2"/>
  </r>
  <r>
    <x v="759"/>
    <x v="0"/>
    <n v="367"/>
    <x v="1697"/>
    <x v="893"/>
    <x v="630"/>
    <x v="542"/>
    <n v="78"/>
    <n v="170"/>
    <n v="0"/>
    <n v="248"/>
    <n v="244"/>
    <n v="4"/>
    <n v="0.34699999999999998"/>
    <n v="1.3979999999999999"/>
    <n v="0"/>
    <n v="1.403"/>
    <n v="0.80400000000000005"/>
    <n v="0.19900000000000001"/>
    <n v="1"/>
    <n v="2.851"/>
    <s v="Start-up"/>
    <n v="0.73699999999999999"/>
    <n v="0.86399999999999999"/>
    <n v="0"/>
    <n v="0.77300000000000002"/>
    <d v="2025-03-17T00:01:43"/>
    <x v="0"/>
  </r>
  <r>
    <x v="759"/>
    <x v="1"/>
    <n v="69"/>
    <x v="1698"/>
    <x v="893"/>
    <x v="1"/>
    <x v="1"/>
    <n v="1"/>
    <n v="1"/>
    <n v="1"/>
    <s v="N/A"/>
    <n v="3"/>
    <n v="-1"/>
    <s v="NaN"/>
    <s v="NaN"/>
    <n v="0"/>
    <n v="3.5999999999999997E-2"/>
    <s v="NaN"/>
    <s v="NaN"/>
    <s v="NaN"/>
    <s v="NaN"/>
    <s v="Start-up"/>
    <s v="NaN"/>
    <s v="NaN"/>
    <n v="0"/>
    <n v="0.75"/>
    <d v="2025-03-17T00:01:43"/>
    <x v="0"/>
  </r>
  <r>
    <x v="760"/>
    <x v="0"/>
    <n v="112"/>
    <x v="1699"/>
    <x v="894"/>
    <x v="364"/>
    <x v="360"/>
    <n v="167"/>
    <n v="4"/>
    <n v="0"/>
    <n v="171"/>
    <n v="128"/>
    <n v="43"/>
    <n v="1.4570000000000001"/>
    <n v="4.3999999999999997E-2"/>
    <n v="0"/>
    <n v="1.121"/>
    <n v="0.747"/>
    <n v="0.97099999999999997"/>
    <n v="1"/>
    <n v="38.359000000000002"/>
    <s v="Scale-up"/>
    <n v="0.97699999999999998"/>
    <n v="0.6"/>
    <n v="0"/>
    <n v="0.99099999999999999"/>
    <d v="2025-03-17T00:01:48"/>
    <x v="0"/>
  </r>
  <r>
    <x v="760"/>
    <x v="1"/>
    <n v="99"/>
    <x v="1700"/>
    <x v="894"/>
    <x v="1"/>
    <x v="1"/>
    <n v="127"/>
    <n v="4"/>
    <n v="1"/>
    <s v="N/A"/>
    <n v="116"/>
    <n v="16"/>
    <n v="1.329"/>
    <n v="4.3999999999999997E-2"/>
    <n v="0"/>
    <n v="1.1080000000000001"/>
    <n v="0.80700000000000005"/>
    <n v="0.96799999999999997"/>
    <n v="1"/>
    <n v="38.808999999999997"/>
    <s v="Scale-up"/>
    <n v="0.97599999999999998"/>
    <n v="0.61699999999999999"/>
    <n v="0"/>
    <n v="0.98799999999999999"/>
    <d v="2025-03-17T00:01:49"/>
    <x v="0"/>
  </r>
  <r>
    <x v="761"/>
    <x v="0"/>
    <n v="224"/>
    <x v="1701"/>
    <x v="895"/>
    <x v="665"/>
    <x v="667"/>
    <n v="348"/>
    <n v="24"/>
    <n v="0"/>
    <n v="372"/>
    <n v="323"/>
    <n v="49"/>
    <n v="1.5329999999999999"/>
    <n v="0.14000000000000001"/>
    <n v="0"/>
    <n v="1.702"/>
    <n v="1.0169999999999999"/>
    <n v="0.91600000000000004"/>
    <n v="1"/>
    <n v="28.79"/>
    <s v="Plan-up"/>
    <n v="0.877"/>
    <n v="0.96199999999999997"/>
    <n v="0"/>
    <n v="0.98599999999999999"/>
    <d v="2025-03-17T00:01:54"/>
    <x v="0"/>
  </r>
  <r>
    <x v="761"/>
    <x v="1"/>
    <n v="99"/>
    <x v="1702"/>
    <x v="895"/>
    <x v="1"/>
    <x v="1"/>
    <n v="72"/>
    <n v="6"/>
    <n v="1"/>
    <s v="N/A"/>
    <n v="100"/>
    <n v="-21"/>
    <n v="1.3460000000000001"/>
    <n v="0.107"/>
    <n v="0"/>
    <n v="1.556"/>
    <n v="1.071"/>
    <n v="0.92600000000000005"/>
    <n v="1"/>
    <n v="31.491"/>
    <s v="Catch-up"/>
    <n v="0.79500000000000004"/>
    <n v="0.63100000000000001"/>
    <n v="0"/>
    <n v="0.81399999999999995"/>
    <d v="2025-03-17T00:01:55"/>
    <x v="0"/>
  </r>
  <r>
    <x v="762"/>
    <x v="0"/>
    <n v="3017"/>
    <x v="1703"/>
    <x v="896"/>
    <x v="666"/>
    <x v="668"/>
    <n v="2960"/>
    <n v="233"/>
    <n v="0"/>
    <n v="3193"/>
    <n v="3009"/>
    <n v="184"/>
    <n v="1.514"/>
    <n v="0.14499999999999999"/>
    <n v="0"/>
    <n v="1.5349999999999999"/>
    <n v="0.92500000000000004"/>
    <n v="0.91300000000000003"/>
    <n v="1"/>
    <n v="119.87"/>
    <s v="Scale-up"/>
    <n v="0.97599999999999998"/>
    <n v="0.59399999999999997"/>
    <n v="0"/>
    <n v="0.97"/>
    <d v="2025-03-17T00:02:01"/>
    <x v="0"/>
  </r>
  <r>
    <x v="762"/>
    <x v="1"/>
    <n v="0"/>
    <x v="1704"/>
    <x v="896"/>
    <x v="1"/>
    <x v="1"/>
    <n v="1"/>
    <n v="1"/>
    <n v="1"/>
    <s v="N/A"/>
    <n v="2"/>
    <n v="-1"/>
    <s v="NaN"/>
    <s v="NaN"/>
    <n v="0"/>
    <s v="NaN"/>
    <s v="NaN"/>
    <s v="NaN"/>
    <s v="NaN"/>
    <s v="NaN"/>
    <s v="Scale-up"/>
    <s v="NaN"/>
    <s v="NaN"/>
    <n v="0"/>
    <s v="NaN"/>
    <d v="2025-03-17T00:02:01"/>
    <x v="0"/>
  </r>
  <r>
    <x v="763"/>
    <x v="0"/>
    <n v="451"/>
    <x v="1705"/>
    <x v="888"/>
    <x v="621"/>
    <x v="623"/>
    <n v="62"/>
    <n v="0"/>
    <n v="0"/>
    <n v="62"/>
    <n v="36"/>
    <n v="26"/>
    <n v="0.16400000000000001"/>
    <n v="0"/>
    <n v="0"/>
    <n v="0.158"/>
    <n v="0.96299999999999997"/>
    <n v="1"/>
    <n v="1"/>
    <n v="164.55699999999999"/>
    <s v="Scale-up"/>
    <n v="0.73199999999999998"/>
    <n v="0"/>
    <n v="0"/>
    <n v="0.875"/>
    <d v="2025-03-17T00:02:06"/>
    <x v="0"/>
  </r>
  <r>
    <x v="763"/>
    <x v="1"/>
    <n v="91"/>
    <x v="1706"/>
    <x v="888"/>
    <x v="1"/>
    <x v="1"/>
    <n v="10"/>
    <n v="1"/>
    <n v="1"/>
    <s v="N/A"/>
    <n v="28"/>
    <n v="-19"/>
    <n v="0.35699999999999998"/>
    <n v="0"/>
    <n v="0"/>
    <n v="0.18099999999999999"/>
    <n v="0.50700000000000001"/>
    <n v="1"/>
    <n v="1"/>
    <n v="143.64599999999999"/>
    <s v="Scale-up"/>
    <n v="0.72699999999999998"/>
    <n v="0"/>
    <n v="0"/>
    <n v="0.82099999999999995"/>
    <d v="2025-03-17T00:02:07"/>
    <x v="0"/>
  </r>
  <r>
    <x v="764"/>
    <x v="0"/>
    <n v="3052"/>
    <x v="1707"/>
    <x v="897"/>
    <x v="667"/>
    <x v="669"/>
    <n v="1243"/>
    <n v="1726"/>
    <n v="523"/>
    <n v="2446"/>
    <n v="1687"/>
    <n v="759"/>
    <n v="0.45900000000000002"/>
    <n v="0.7"/>
    <n v="0.20499999999999999"/>
    <n v="0.65100000000000002"/>
    <n v="0.68200000000000005"/>
    <n v="0.39600000000000002"/>
    <n v="0.82299999999999995"/>
    <n v="1165.8989999999999"/>
    <s v="Scale-up"/>
    <n v="0.99399999999999999"/>
    <n v="0.97199999999999998"/>
    <n v="0.97299999999999998"/>
    <n v="0.98099999999999998"/>
    <d v="2025-03-18T00:27:13"/>
    <x v="3"/>
  </r>
  <r>
    <x v="764"/>
    <x v="1"/>
    <n v="95"/>
    <x v="1708"/>
    <x v="897"/>
    <x v="1"/>
    <x v="1"/>
    <n v="16"/>
    <n v="6"/>
    <n v="1"/>
    <s v="N/A"/>
    <n v="16"/>
    <n v="4"/>
    <n v="0.187"/>
    <n v="6.8000000000000005E-2"/>
    <s v="NaN"/>
    <n v="0.17799999999999999"/>
    <s v="NaN"/>
    <s v="NaN"/>
    <s v="NaN"/>
    <s v="NaN"/>
    <s v="Scale-up"/>
    <n v="0.97799999999999998"/>
    <n v="0.88200000000000001"/>
    <s v="NaN"/>
    <n v="0.86299999999999999"/>
    <d v="2025-03-18T00:27:13"/>
    <x v="3"/>
  </r>
  <r>
    <x v="765"/>
    <x v="0"/>
    <n v="82"/>
    <x v="1709"/>
    <x v="898"/>
    <x v="42"/>
    <x v="42"/>
    <n v="5"/>
    <n v="45"/>
    <n v="0"/>
    <n v="50"/>
    <n v="37"/>
    <n v="13"/>
    <n v="7.0999999999999994E-2"/>
    <n v="1.113"/>
    <n v="0"/>
    <n v="1.9430000000000001"/>
    <n v="1.641"/>
    <n v="0.06"/>
    <n v="1"/>
    <n v="6.6909999999999998"/>
    <s v="Plan-up"/>
    <n v="0.753"/>
    <n v="0.65600000000000003"/>
    <n v="0"/>
    <n v="0.91600000000000004"/>
    <d v="2025-03-17T00:02:12"/>
    <x v="0"/>
  </r>
  <r>
    <x v="765"/>
    <x v="1"/>
    <n v="82"/>
    <x v="1709"/>
    <x v="898"/>
    <x v="1"/>
    <x v="1"/>
    <n v="5"/>
    <n v="45"/>
    <n v="1"/>
    <s v="N/A"/>
    <n v="37"/>
    <n v="12"/>
    <n v="7.0000000000000007E-2"/>
    <n v="1.113"/>
    <n v="0"/>
    <n v="1.9790000000000001"/>
    <n v="1.673"/>
    <n v="5.8999999999999997E-2"/>
    <n v="1"/>
    <n v="6.569"/>
    <s v="Plan-up"/>
    <n v="0.75800000000000001"/>
    <n v="0.65600000000000003"/>
    <n v="0"/>
    <n v="0.92500000000000004"/>
    <d v="2025-03-17T00:02:13"/>
    <x v="0"/>
  </r>
  <r>
    <x v="766"/>
    <x v="0"/>
    <n v="2646"/>
    <x v="1710"/>
    <x v="899"/>
    <x v="86"/>
    <x v="85"/>
    <n v="235"/>
    <n v="344"/>
    <n v="0"/>
    <n v="579"/>
    <n v="573"/>
    <n v="6"/>
    <n v="0.49299999999999999"/>
    <n v="0.90300000000000002"/>
    <n v="0"/>
    <n v="0.29599999999999999"/>
    <n v="0.21199999999999999"/>
    <n v="0.35299999999999998"/>
    <n v="1"/>
    <n v="20.27"/>
    <s v="Start-up"/>
    <n v="0.85599999999999998"/>
    <n v="0.66300000000000003"/>
    <n v="0"/>
    <n v="0.36799999999999999"/>
    <d v="2025-03-17T00:02:18"/>
    <x v="0"/>
  </r>
  <r>
    <x v="766"/>
    <x v="1"/>
    <n v="0"/>
    <x v="1711"/>
    <x v="899"/>
    <x v="1"/>
    <x v="1"/>
    <n v="1"/>
    <n v="1"/>
    <n v="1"/>
    <s v="N/A"/>
    <n v="4"/>
    <n v="-3"/>
    <s v="NaN"/>
    <s v="NaN"/>
    <n v="0"/>
    <n v="2"/>
    <s v="NaN"/>
    <s v="NaN"/>
    <s v="NaN"/>
    <s v="NaN"/>
    <s v="Start-up"/>
    <s v="NaN"/>
    <s v="NaN"/>
    <n v="0"/>
    <n v="0.6"/>
    <d v="2025-03-17T00:02:18"/>
    <x v="0"/>
  </r>
  <r>
    <x v="767"/>
    <x v="0"/>
    <n v="792"/>
    <x v="1712"/>
    <x v="900"/>
    <x v="212"/>
    <x v="207"/>
    <n v="535"/>
    <n v="5"/>
    <n v="0"/>
    <n v="540"/>
    <n v="404"/>
    <n v="136"/>
    <n v="0.95099999999999996"/>
    <n v="1.4999999999999999E-2"/>
    <n v="0"/>
    <n v="0.66200000000000003"/>
    <n v="0.68500000000000005"/>
    <n v="0.98399999999999999"/>
    <n v="1"/>
    <n v="205.43799999999999"/>
    <s v="Scale-up"/>
    <n v="0.94099999999999995"/>
    <n v="0.99199999999999999"/>
    <n v="0"/>
    <n v="0.94399999999999995"/>
    <d v="2025-03-17T00:02:23"/>
    <x v="0"/>
  </r>
  <r>
    <x v="767"/>
    <x v="1"/>
    <n v="0"/>
    <x v="1713"/>
    <x v="900"/>
    <x v="1"/>
    <x v="1"/>
    <n v="1"/>
    <n v="1"/>
    <n v="1"/>
    <s v="N/A"/>
    <n v="1"/>
    <n v="0"/>
    <s v="NaN"/>
    <s v="NaN"/>
    <n v="0"/>
    <s v="NaN"/>
    <s v="NaN"/>
    <s v="NaN"/>
    <s v="NaN"/>
    <s v="NaN"/>
    <s v="Scale-up"/>
    <s v="NaN"/>
    <s v="NaN"/>
    <n v="0"/>
    <s v="NaN"/>
    <d v="2025-03-17T00:02:23"/>
    <x v="0"/>
  </r>
  <r>
    <x v="768"/>
    <x v="0"/>
    <n v="517"/>
    <x v="1714"/>
    <x v="901"/>
    <x v="668"/>
    <x v="670"/>
    <n v="560"/>
    <n v="77"/>
    <n v="0"/>
    <n v="637"/>
    <n v="576"/>
    <n v="61"/>
    <n v="1.4239999999999999"/>
    <n v="0.32900000000000001"/>
    <n v="0"/>
    <n v="1.714"/>
    <n v="0.97799999999999998"/>
    <n v="0.81200000000000006"/>
    <n v="1"/>
    <n v="35.588999999999999"/>
    <s v="Scale-up"/>
    <n v="0.98"/>
    <n v="0.92200000000000004"/>
    <n v="0"/>
    <n v="0.98399999999999999"/>
    <d v="2025-03-17T00:02:28"/>
    <x v="0"/>
  </r>
  <r>
    <x v="768"/>
    <x v="1"/>
    <n v="98"/>
    <x v="1715"/>
    <x v="901"/>
    <x v="1"/>
    <x v="1"/>
    <n v="10"/>
    <n v="1"/>
    <n v="1"/>
    <s v="N/A"/>
    <n v="5"/>
    <n v="4"/>
    <n v="0.13900000000000001"/>
    <s v="NaN"/>
    <n v="0"/>
    <n v="3.1E-2"/>
    <s v="NaN"/>
    <s v="NaN"/>
    <s v="NaN"/>
    <s v="NaN"/>
    <s v="Scale-up"/>
    <n v="0.70699999999999996"/>
    <s v="NaN"/>
    <n v="0"/>
    <n v="0.61099999999999999"/>
    <d v="2025-03-17T00:02:28"/>
    <x v="0"/>
  </r>
  <r>
    <x v="769"/>
    <x v="0"/>
    <n v="2570"/>
    <x v="1716"/>
    <x v="902"/>
    <x v="669"/>
    <x v="671"/>
    <n v="2094"/>
    <n v="2611"/>
    <n v="885"/>
    <n v="3820"/>
    <n v="3241"/>
    <n v="579"/>
    <n v="0.876"/>
    <n v="1.04"/>
    <n v="0.38500000000000001"/>
    <n v="1.359"/>
    <n v="0.88800000000000001"/>
    <n v="0.45700000000000002"/>
    <n v="0.79900000000000004"/>
    <n v="426.04899999999998"/>
    <s v="Scale-up"/>
    <n v="0.98099999999999998"/>
    <n v="0.97"/>
    <n v="0.98399999999999999"/>
    <n v="0.98499999999999999"/>
    <d v="2025-03-18T00:27:04"/>
    <x v="3"/>
  </r>
  <r>
    <x v="769"/>
    <x v="1"/>
    <n v="99"/>
    <x v="1717"/>
    <x v="902"/>
    <x v="1"/>
    <x v="1"/>
    <n v="11"/>
    <n v="43"/>
    <n v="11"/>
    <s v="N/A"/>
    <n v="36"/>
    <n v="6"/>
    <n v="0.17399999999999999"/>
    <n v="0.52300000000000002"/>
    <n v="0.154"/>
    <n v="0.57799999999999996"/>
    <n v="1.0640000000000001"/>
    <n v="0.25"/>
    <n v="0.77900000000000003"/>
    <n v="1001.73"/>
    <s v="Catch-up"/>
    <n v="0.88300000000000001"/>
    <n v="0.94199999999999995"/>
    <n v="0.751"/>
    <n v="0.58699999999999997"/>
    <d v="2025-03-18T00:27:05"/>
    <x v="3"/>
  </r>
  <r>
    <x v="770"/>
    <x v="0"/>
    <n v="1461"/>
    <x v="1718"/>
    <x v="903"/>
    <x v="670"/>
    <x v="672"/>
    <n v="598"/>
    <n v="315"/>
    <n v="0"/>
    <n v="913"/>
    <n v="913"/>
    <n v="0"/>
    <n v="0.58399999999999996"/>
    <n v="0.34499999999999997"/>
    <n v="0"/>
    <n v="0.81100000000000005"/>
    <n v="0.873"/>
    <n v="0.629"/>
    <n v="1"/>
    <n v="0"/>
    <s v="Start-up"/>
    <n v="0.95799999999999996"/>
    <n v="0.90300000000000002"/>
    <n v="0"/>
    <n v="0.94599999999999995"/>
    <d v="2025-03-17T00:02:33"/>
    <x v="0"/>
  </r>
  <r>
    <x v="770"/>
    <x v="1"/>
    <n v="0"/>
    <x v="1719"/>
    <x v="903"/>
    <x v="1"/>
    <x v="1"/>
    <n v="1"/>
    <n v="1"/>
    <n v="1"/>
    <s v="N/A"/>
    <n v="15"/>
    <n v="-14"/>
    <s v="NaN"/>
    <s v="NaN"/>
    <n v="0"/>
    <s v="NaN"/>
    <s v="NaN"/>
    <s v="NaN"/>
    <s v="NaN"/>
    <s v="NaN"/>
    <s v="Start-up"/>
    <s v="NaN"/>
    <s v="NaN"/>
    <n v="0"/>
    <s v="NaN"/>
    <d v="2025-03-17T00:02:33"/>
    <x v="0"/>
  </r>
  <r>
    <x v="771"/>
    <x v="0"/>
    <n v="585"/>
    <x v="1720"/>
    <x v="904"/>
    <x v="230"/>
    <x v="225"/>
    <n v="53"/>
    <n v="153"/>
    <n v="0"/>
    <n v="206"/>
    <n v="206"/>
    <n v="0"/>
    <n v="7.6999999999999999E-2"/>
    <n v="0.41799999999999998"/>
    <n v="0"/>
    <n v="0.36799999999999999"/>
    <n v="0.74299999999999999"/>
    <n v="0.156"/>
    <n v="1"/>
    <n v="0"/>
    <s v="Start-up"/>
    <n v="0.86899999999999999"/>
    <n v="0.93600000000000005"/>
    <n v="0"/>
    <n v="0.86399999999999999"/>
    <d v="2025-03-17T00:02:38"/>
    <x v="0"/>
  </r>
  <r>
    <x v="771"/>
    <x v="1"/>
    <n v="98"/>
    <x v="1721"/>
    <x v="904"/>
    <x v="1"/>
    <x v="1"/>
    <n v="2"/>
    <n v="25"/>
    <n v="1"/>
    <s v="N/A"/>
    <n v="69"/>
    <n v="-43"/>
    <n v="0.25"/>
    <n v="0.34499999999999997"/>
    <n v="0"/>
    <n v="0.56000000000000005"/>
    <n v="0.94099999999999995"/>
    <n v="0.42"/>
    <n v="1"/>
    <n v="0"/>
    <s v="Start-up"/>
    <n v="1"/>
    <n v="0.91"/>
    <n v="0"/>
    <n v="0.81200000000000006"/>
    <d v="2025-03-17T00:02:39"/>
    <x v="0"/>
  </r>
  <r>
    <x v="772"/>
    <x v="0"/>
    <n v="4960"/>
    <x v="1722"/>
    <x v="905"/>
    <x v="624"/>
    <x v="626"/>
    <n v="204"/>
    <n v="141"/>
    <n v="55"/>
    <n v="290"/>
    <n v="232"/>
    <n v="58"/>
    <n v="6.9000000000000006E-2"/>
    <n v="0.04"/>
    <n v="1.4E-2"/>
    <n v="0.21199999999999999"/>
    <n v="2.2320000000000002"/>
    <n v="0.63300000000000001"/>
    <n v="0.872"/>
    <n v="273.58499999999998"/>
    <s v="Catch-up"/>
    <n v="0.38200000000000001"/>
    <n v="0.29099999999999998"/>
    <n v="0.58399999999999996"/>
    <n v="0.56599999999999995"/>
    <d v="2025-03-18T00:26:55"/>
    <x v="3"/>
  </r>
  <r>
    <x v="772"/>
    <x v="1"/>
    <n v="63"/>
    <x v="1723"/>
    <x v="905"/>
    <x v="1"/>
    <x v="1"/>
    <n v="1"/>
    <n v="1"/>
    <n v="1"/>
    <s v="N/A"/>
    <n v="1"/>
    <n v="0"/>
    <s v="NaN"/>
    <s v="NaN"/>
    <s v="NaN"/>
    <s v="NaN"/>
    <s v="NaN"/>
    <s v="NaN"/>
    <s v="NaN"/>
    <s v="NaN"/>
    <s v="Catch-up"/>
    <s v="NaN"/>
    <s v="NaN"/>
    <s v="NaN"/>
    <s v="NaN"/>
    <d v="2025-03-18T00:26:55"/>
    <x v="3"/>
  </r>
  <r>
    <x v="773"/>
    <x v="0"/>
    <n v="7157"/>
    <x v="1724"/>
    <x v="906"/>
    <x v="671"/>
    <x v="673"/>
    <n v="848"/>
    <n v="739"/>
    <n v="325"/>
    <n v="1262"/>
    <n v="1047"/>
    <n v="215"/>
    <n v="0.13100000000000001"/>
    <n v="0.108"/>
    <n v="6.0999999999999999E-2"/>
    <n v="0.185"/>
    <n v="1.0389999999999999"/>
    <n v="0.54800000000000004"/>
    <n v="0.745"/>
    <n v="1162.162"/>
    <s v="Catch-up"/>
    <n v="0.99399999999999999"/>
    <n v="0.995"/>
    <n v="0.97499999999999998"/>
    <n v="0.98799999999999999"/>
    <d v="2025-03-18T00:26:45"/>
    <x v="3"/>
  </r>
  <r>
    <x v="773"/>
    <x v="1"/>
    <n v="89"/>
    <x v="1725"/>
    <x v="906"/>
    <x v="1"/>
    <x v="1"/>
    <n v="5"/>
    <n v="2"/>
    <n v="3"/>
    <s v="N/A"/>
    <n v="3"/>
    <n v="0"/>
    <n v="3.2000000000000001E-2"/>
    <n v="8.3000000000000004E-2"/>
    <n v="2.4E-2"/>
    <n v="0.107"/>
    <n v="1.1759999999999999"/>
    <n v="0.27800000000000002"/>
    <n v="0.79100000000000004"/>
    <n v="2009.346"/>
    <s v="Catch-up"/>
    <n v="0.60599999999999998"/>
    <n v="1"/>
    <n v="0.82599999999999996"/>
    <n v="0.75"/>
    <d v="2025-03-18T00:26:46"/>
    <x v="3"/>
  </r>
  <r>
    <x v="774"/>
    <x v="0"/>
    <n v="913"/>
    <x v="1726"/>
    <x v="907"/>
    <x v="672"/>
    <x v="236"/>
    <n v="98"/>
    <n v="21"/>
    <n v="0"/>
    <n v="119"/>
    <n v="116"/>
    <n v="3"/>
    <n v="0.251"/>
    <n v="0.13200000000000001"/>
    <n v="0"/>
    <n v="0.19500000000000001"/>
    <n v="0.50900000000000001"/>
    <n v="0.65500000000000003"/>
    <n v="1"/>
    <n v="15.385"/>
    <s v="Start-up"/>
    <n v="0.53100000000000003"/>
    <n v="0.90100000000000002"/>
    <n v="0"/>
    <n v="0.76900000000000002"/>
    <d v="2025-03-17T00:02:44"/>
    <x v="0"/>
  </r>
  <r>
    <x v="774"/>
    <x v="1"/>
    <n v="0"/>
    <x v="1727"/>
    <x v="907"/>
    <x v="1"/>
    <x v="1"/>
    <n v="1"/>
    <n v="1"/>
    <n v="1"/>
    <s v="N/A"/>
    <n v="1"/>
    <n v="0"/>
    <s v="NaN"/>
    <s v="NaN"/>
    <n v="0"/>
    <s v="NaN"/>
    <s v="NaN"/>
    <s v="NaN"/>
    <s v="NaN"/>
    <s v="NaN"/>
    <s v="Start-up"/>
    <s v="NaN"/>
    <s v="NaN"/>
    <n v="0"/>
    <s v="NaN"/>
    <d v="2025-03-17T00:02:44"/>
    <x v="0"/>
  </r>
  <r>
    <x v="775"/>
    <x v="1"/>
    <n v="0"/>
    <x v="1728"/>
    <x v="908"/>
    <x v="1"/>
    <x v="1"/>
    <n v="1"/>
    <n v="1"/>
    <n v="1"/>
    <s v="N/A"/>
    <n v="149"/>
    <n v="-148"/>
    <s v="NaN"/>
    <s v="NaN"/>
    <n v="0"/>
    <s v="NaN"/>
    <s v="NaN"/>
    <s v="NaN"/>
    <s v="NaN"/>
    <s v="NaN"/>
    <s v="Start-up"/>
    <s v="NaN"/>
    <s v="NaN"/>
    <n v="0"/>
    <s v="NaN"/>
    <d v="2025-03-17T00:02:49"/>
    <x v="0"/>
  </r>
  <r>
    <x v="775"/>
    <x v="0"/>
    <n v="462"/>
    <x v="1729"/>
    <x v="908"/>
    <x v="328"/>
    <x v="324"/>
    <n v="153"/>
    <n v="22"/>
    <n v="0"/>
    <n v="175"/>
    <n v="175"/>
    <n v="0"/>
    <n v="1.413"/>
    <n v="0.14099999999999999"/>
    <n v="0"/>
    <n v="0.23"/>
    <n v="0.14799999999999999"/>
    <n v="0.90900000000000003"/>
    <n v="1"/>
    <n v="0"/>
    <s v="Start-up"/>
    <n v="0.59699999999999998"/>
    <n v="0.57999999999999996"/>
    <n v="0"/>
    <n v="0.38100000000000001"/>
    <d v="2025-03-17T00:02:49"/>
    <x v="0"/>
  </r>
  <r>
    <x v="776"/>
    <x v="0"/>
    <n v="449"/>
    <x v="1730"/>
    <x v="909"/>
    <x v="673"/>
    <x v="210"/>
    <n v="292"/>
    <n v="20"/>
    <n v="0"/>
    <n v="312"/>
    <n v="112"/>
    <n v="200"/>
    <n v="0.93100000000000005"/>
    <n v="7.0999999999999994E-2"/>
    <n v="0"/>
    <n v="0.373"/>
    <n v="0.372"/>
    <n v="0.92900000000000005"/>
    <n v="1"/>
    <n v="536.19299999999998"/>
    <s v="Scale-up"/>
    <n v="0.52700000000000002"/>
    <n v="0.46100000000000002"/>
    <n v="0"/>
    <n v="0.46500000000000002"/>
    <d v="2025-03-17T00:02:54"/>
    <x v="0"/>
  </r>
  <r>
    <x v="776"/>
    <x v="1"/>
    <n v="99"/>
    <x v="1731"/>
    <x v="909"/>
    <x v="1"/>
    <x v="1"/>
    <n v="275"/>
    <n v="16"/>
    <n v="1"/>
    <s v="N/A"/>
    <n v="108"/>
    <n v="182"/>
    <n v="2.7429999999999999"/>
    <n v="0.35599999999999998"/>
    <n v="0"/>
    <n v="1.1639999999999999"/>
    <n v="0.376"/>
    <n v="0.88500000000000001"/>
    <n v="1"/>
    <n v="171.821"/>
    <s v="Scale-up"/>
    <n v="0.96199999999999997"/>
    <n v="0.96"/>
    <n v="0"/>
    <n v="0.93100000000000005"/>
    <d v="2025-03-17T00:02:55"/>
    <x v="0"/>
  </r>
  <r>
    <x v="777"/>
    <x v="0"/>
    <n v="3410"/>
    <x v="1732"/>
    <x v="910"/>
    <x v="674"/>
    <x v="674"/>
    <n v="216"/>
    <n v="120"/>
    <n v="55"/>
    <n v="281"/>
    <n v="281"/>
    <n v="0"/>
    <n v="5.6000000000000001E-2"/>
    <n v="3.2000000000000001E-2"/>
    <n v="1.7999999999999999E-2"/>
    <n v="6.7000000000000004E-2"/>
    <n v="0.95699999999999996"/>
    <n v="0.63600000000000001"/>
    <n v="0.79500000000000004"/>
    <n v="0"/>
    <s v="Start-up"/>
    <n v="0.94299999999999995"/>
    <n v="0.93700000000000006"/>
    <n v="0.95199999999999996"/>
    <n v="0.95299999999999996"/>
    <d v="2025-03-17T20:32:05"/>
    <x v="7"/>
  </r>
  <r>
    <x v="777"/>
    <x v="1"/>
    <n v="66"/>
    <x v="1733"/>
    <x v="910"/>
    <x v="1"/>
    <x v="1"/>
    <n v="1"/>
    <n v="2"/>
    <n v="1"/>
    <s v="N/A"/>
    <n v="24"/>
    <n v="-23"/>
    <s v="NaN"/>
    <n v="1.6E-2"/>
    <s v="NaN"/>
    <n v="0.82699999999999996"/>
    <s v="NaN"/>
    <s v="NaN"/>
    <s v="NaN"/>
    <s v="NaN"/>
    <s v="Start-up"/>
    <s v="NaN"/>
    <n v="1"/>
    <s v="NaN"/>
    <n v="0.21299999999999999"/>
    <d v="2025-03-17T20:32:05"/>
    <x v="7"/>
  </r>
  <r>
    <x v="778"/>
    <x v="0"/>
    <n v="1029"/>
    <x v="1734"/>
    <x v="911"/>
    <x v="675"/>
    <x v="675"/>
    <n v="76"/>
    <n v="49"/>
    <n v="0"/>
    <n v="125"/>
    <n v="122"/>
    <n v="3"/>
    <n v="1.0900000000000001"/>
    <n v="2.7679999999999998"/>
    <n v="0"/>
    <n v="6.4000000000000001E-2"/>
    <n v="1.7000000000000001E-2"/>
    <n v="0.28299999999999997"/>
    <n v="1"/>
    <n v="46.875"/>
    <s v="Scale-up"/>
    <n v="0.90200000000000002"/>
    <n v="0.96499999999999997"/>
    <n v="0"/>
    <n v="0.47199999999999998"/>
    <d v="2025-03-17T00:03:00"/>
    <x v="0"/>
  </r>
  <r>
    <x v="778"/>
    <x v="1"/>
    <n v="0"/>
    <x v="1735"/>
    <x v="911"/>
    <x v="1"/>
    <x v="1"/>
    <n v="1"/>
    <n v="1"/>
    <n v="1"/>
    <s v="N/A"/>
    <n v="22"/>
    <n v="-21"/>
    <s v="NaN"/>
    <s v="NaN"/>
    <n v="0"/>
    <n v="11"/>
    <s v="NaN"/>
    <s v="NaN"/>
    <s v="NaN"/>
    <s v="NaN"/>
    <s v="Scale-up"/>
    <s v="NaN"/>
    <s v="NaN"/>
    <n v="0"/>
    <n v="0.248"/>
    <d v="2025-03-17T00:03:00"/>
    <x v="0"/>
  </r>
  <r>
    <x v="779"/>
    <x v="0"/>
    <n v="4942"/>
    <x v="1736"/>
    <x v="912"/>
    <x v="676"/>
    <x v="676"/>
    <n v="67"/>
    <n v="515"/>
    <n v="134"/>
    <n v="448"/>
    <n v="431"/>
    <n v="17"/>
    <n v="1.2E-2"/>
    <n v="0.104"/>
    <n v="3.3000000000000002E-2"/>
    <n v="0.09"/>
    <n v="1.0840000000000001"/>
    <n v="0.10299999999999999"/>
    <n v="0.71599999999999997"/>
    <n v="188.88900000000001"/>
    <s v="Catch-up"/>
    <n v="0.89500000000000002"/>
    <n v="0.96199999999999997"/>
    <n v="0.92500000000000004"/>
    <n v="0.91"/>
    <d v="2025-03-18T00:26:37"/>
    <x v="3"/>
  </r>
  <r>
    <x v="779"/>
    <x v="1"/>
    <n v="96"/>
    <x v="1737"/>
    <x v="912"/>
    <x v="1"/>
    <x v="1"/>
    <n v="1"/>
    <n v="5"/>
    <n v="2"/>
    <s v="N/A"/>
    <n v="3"/>
    <n v="0"/>
    <s v="NaN"/>
    <n v="3.4000000000000002E-2"/>
    <s v="NaN"/>
    <n v="6.9000000000000006E-2"/>
    <s v="NaN"/>
    <s v="NaN"/>
    <s v="NaN"/>
    <s v="NaN"/>
    <s v="Catch-up"/>
    <s v="NaN"/>
    <n v="0.747"/>
    <s v="NaN"/>
    <n v="1"/>
    <d v="2025-03-18T00:26:37"/>
    <x v="3"/>
  </r>
  <r>
    <x v="780"/>
    <x v="0"/>
    <n v="2041"/>
    <x v="1738"/>
    <x v="913"/>
    <x v="677"/>
    <x v="677"/>
    <n v="624"/>
    <n v="611"/>
    <n v="108"/>
    <n v="1127"/>
    <n v="797"/>
    <n v="330"/>
    <n v="0.49399999999999999"/>
    <n v="0.442"/>
    <n v="0.11"/>
    <n v="0.65"/>
    <n v="0.78700000000000003"/>
    <n v="0.52800000000000002"/>
    <n v="0.88200000000000001"/>
    <n v="507.69200000000001"/>
    <s v="Scale-up"/>
    <n v="0.82"/>
    <n v="0.878"/>
    <n v="0.85099999999999998"/>
    <n v="0.89900000000000002"/>
    <d v="2025-03-18T00:26:29"/>
    <x v="3"/>
  </r>
  <r>
    <x v="780"/>
    <x v="1"/>
    <n v="34"/>
    <x v="1739"/>
    <x v="913"/>
    <x v="1"/>
    <x v="1"/>
    <n v="1"/>
    <n v="3"/>
    <n v="1"/>
    <s v="N/A"/>
    <n v="1"/>
    <n v="3"/>
    <s v="NaN"/>
    <n v="1.5"/>
    <s v="NaN"/>
    <s v="NaN"/>
    <s v="NaN"/>
    <s v="NaN"/>
    <s v="NaN"/>
    <s v="NaN"/>
    <s v="Scale-up"/>
    <s v="NaN"/>
    <n v="0.75"/>
    <s v="NaN"/>
    <s v="NaN"/>
    <d v="2025-03-18T00:26:29"/>
    <x v="3"/>
  </r>
  <r>
    <x v="781"/>
    <x v="1"/>
    <n v="0"/>
    <x v="1740"/>
    <x v="914"/>
    <x v="1"/>
    <x v="1"/>
    <n v="1"/>
    <n v="1"/>
    <n v="1"/>
    <s v="N/A"/>
    <n v="1"/>
    <n v="0"/>
    <s v="NaN"/>
    <s v="NaN"/>
    <s v="NaN"/>
    <s v="NaN"/>
    <s v="NaN"/>
    <s v="NaN"/>
    <s v="NaN"/>
    <s v="NaN"/>
    <s v="Scale-up"/>
    <s v="NaN"/>
    <s v="NaN"/>
    <s v="NaN"/>
    <s v="NaN"/>
    <d v="2025-03-17T19:52:19"/>
    <x v="4"/>
  </r>
  <r>
    <x v="781"/>
    <x v="0"/>
    <n v="3071"/>
    <x v="1741"/>
    <x v="914"/>
    <x v="209"/>
    <x v="204"/>
    <n v="30"/>
    <n v="18"/>
    <n v="9"/>
    <n v="39"/>
    <n v="38"/>
    <n v="1"/>
    <n v="1.2E-2"/>
    <n v="2.4E-2"/>
    <n v="2E-3"/>
    <n v="1.7000000000000001E-2"/>
    <n v="0.5"/>
    <n v="0.33300000000000002"/>
    <n v="0.94399999999999995"/>
    <n v="58.823999999999998"/>
    <s v="Scale-up"/>
    <n v="0.72"/>
    <n v="0.72099999999999997"/>
    <n v="0.93799999999999994"/>
    <n v="0.55500000000000005"/>
    <d v="2025-03-17T19:52:19"/>
    <x v="4"/>
  </r>
  <r>
    <x v="782"/>
    <x v="0"/>
    <n v="113"/>
    <x v="1742"/>
    <x v="915"/>
    <x v="104"/>
    <x v="544"/>
    <n v="57"/>
    <n v="27"/>
    <n v="0"/>
    <n v="84"/>
    <n v="57"/>
    <n v="27"/>
    <n v="0.36599999999999999"/>
    <n v="0.20599999999999999"/>
    <n v="0"/>
    <n v="0.49099999999999999"/>
    <n v="0.85799999999999998"/>
    <n v="0.64"/>
    <n v="1"/>
    <n v="54.99"/>
    <s v="Scale-up"/>
    <n v="0.86299999999999999"/>
    <n v="0.80700000000000005"/>
    <n v="0"/>
    <n v="0.83299999999999996"/>
    <d v="2025-03-17T00:03:05"/>
    <x v="0"/>
  </r>
  <r>
    <x v="782"/>
    <x v="1"/>
    <n v="84"/>
    <x v="1743"/>
    <x v="915"/>
    <x v="1"/>
    <x v="1"/>
    <n v="36"/>
    <n v="26"/>
    <n v="1"/>
    <s v="N/A"/>
    <n v="56"/>
    <n v="5"/>
    <n v="0.40600000000000003"/>
    <n v="0.20100000000000001"/>
    <n v="0"/>
    <n v="0.496"/>
    <n v="0.81699999999999995"/>
    <n v="0.66900000000000004"/>
    <n v="1"/>
    <n v="54.435000000000002"/>
    <s v="Scale-up"/>
    <n v="0.624"/>
    <n v="0.78800000000000003"/>
    <n v="0"/>
    <n v="0.82599999999999996"/>
    <d v="2025-03-17T00:03:06"/>
    <x v="0"/>
  </r>
  <r>
    <x v="783"/>
    <x v="0"/>
    <n v="785"/>
    <x v="1744"/>
    <x v="195"/>
    <x v="545"/>
    <x v="544"/>
    <n v="27"/>
    <n v="57"/>
    <n v="0"/>
    <n v="84"/>
    <n v="69"/>
    <n v="15"/>
    <n v="0.34"/>
    <n v="1.784"/>
    <n v="0"/>
    <n v="7.6999999999999999E-2"/>
    <n v="3.5999999999999997E-2"/>
    <n v="0.16"/>
    <n v="1"/>
    <n v="194.80500000000001"/>
    <s v="Scale-up"/>
    <n v="0.96699999999999997"/>
    <n v="0.74399999999999999"/>
    <n v="0"/>
    <n v="0.23300000000000001"/>
    <d v="2025-03-17T00:03:11"/>
    <x v="0"/>
  </r>
  <r>
    <x v="783"/>
    <x v="1"/>
    <n v="0"/>
    <x v="1745"/>
    <x v="195"/>
    <x v="1"/>
    <x v="1"/>
    <n v="1"/>
    <n v="1"/>
    <n v="1"/>
    <s v="N/A"/>
    <n v="2"/>
    <n v="-1"/>
    <s v="NaN"/>
    <s v="NaN"/>
    <n v="0"/>
    <n v="1"/>
    <s v="NaN"/>
    <s v="NaN"/>
    <s v="NaN"/>
    <s v="NaN"/>
    <s v="Scale-up"/>
    <s v="NaN"/>
    <s v="NaN"/>
    <n v="0"/>
    <n v="1"/>
    <d v="2025-03-17T00:03:11"/>
    <x v="0"/>
  </r>
  <r>
    <x v="784"/>
    <x v="0"/>
    <n v="234"/>
    <x v="1746"/>
    <x v="916"/>
    <x v="586"/>
    <x v="584"/>
    <n v="100"/>
    <n v="124"/>
    <n v="0"/>
    <n v="224"/>
    <n v="213"/>
    <n v="11"/>
    <n v="0.67300000000000004"/>
    <n v="0.93400000000000005"/>
    <n v="0"/>
    <n v="1.5629999999999999"/>
    <n v="0.97299999999999998"/>
    <n v="0.41899999999999998"/>
    <n v="1"/>
    <n v="7.0380000000000003"/>
    <s v="Start-up"/>
    <n v="0.93799999999999994"/>
    <n v="0.74399999999999999"/>
    <n v="0"/>
    <n v="0.82499999999999996"/>
    <d v="2025-03-17T00:03:16"/>
    <x v="0"/>
  </r>
  <r>
    <x v="784"/>
    <x v="1"/>
    <n v="90"/>
    <x v="1747"/>
    <x v="916"/>
    <x v="1"/>
    <x v="1"/>
    <n v="3"/>
    <n v="6"/>
    <n v="1"/>
    <s v="N/A"/>
    <n v="10"/>
    <n v="-2"/>
    <n v="2.7E-2"/>
    <n v="8.5999999999999993E-2"/>
    <n v="0"/>
    <n v="9.7000000000000003E-2"/>
    <n v="0.85799999999999998"/>
    <n v="0.23899999999999999"/>
    <n v="1"/>
    <n v="113.402"/>
    <s v="Scale-up"/>
    <n v="0.86599999999999999"/>
    <n v="0.82799999999999996"/>
    <n v="0"/>
    <n v="0.89700000000000002"/>
    <d v="2025-03-17T00:03:17"/>
    <x v="0"/>
  </r>
  <r>
    <x v="785"/>
    <x v="0"/>
    <n v="3459"/>
    <x v="1748"/>
    <x v="917"/>
    <x v="678"/>
    <x v="678"/>
    <n v="550"/>
    <n v="486"/>
    <n v="47"/>
    <n v="989"/>
    <n v="542"/>
    <n v="447"/>
    <n v="0.19900000000000001"/>
    <n v="0.17100000000000001"/>
    <n v="1.4999999999999999E-2"/>
    <n v="0.215"/>
    <n v="0.60599999999999998"/>
    <n v="0.53800000000000003"/>
    <n v="0.95899999999999996"/>
    <n v="2079.0700000000002"/>
    <s v="Scale-up"/>
    <n v="0.96099999999999997"/>
    <n v="0.97799999999999998"/>
    <n v="0.96399999999999997"/>
    <n v="0.92200000000000004"/>
    <d v="2025-03-18T00:26:21"/>
    <x v="3"/>
  </r>
  <r>
    <x v="785"/>
    <x v="1"/>
    <n v="99"/>
    <x v="1749"/>
    <x v="917"/>
    <x v="1"/>
    <x v="1"/>
    <n v="2"/>
    <n v="7"/>
    <n v="1"/>
    <s v="N/A"/>
    <n v="3"/>
    <n v="5"/>
    <n v="4.8000000000000001E-2"/>
    <n v="5.1999999999999998E-2"/>
    <s v="NaN"/>
    <n v="0.214"/>
    <s v="NaN"/>
    <s v="NaN"/>
    <s v="NaN"/>
    <s v="NaN"/>
    <s v="Scale-up"/>
    <n v="1"/>
    <n v="0.93899999999999995"/>
    <s v="NaN"/>
    <n v="0.75"/>
    <d v="2025-03-18T00:26:21"/>
    <x v="3"/>
  </r>
  <r>
    <x v="786"/>
    <x v="0"/>
    <n v="463"/>
    <x v="1750"/>
    <x v="918"/>
    <x v="145"/>
    <x v="143"/>
    <n v="61"/>
    <n v="16"/>
    <n v="7"/>
    <n v="70"/>
    <n v="31"/>
    <n v="39"/>
    <n v="0.11799999999999999"/>
    <n v="3.6999999999999998E-2"/>
    <n v="1.2E-2"/>
    <n v="8.5000000000000006E-2"/>
    <n v="0.59399999999999997"/>
    <n v="0.76100000000000001"/>
    <n v="0.92300000000000004"/>
    <n v="458.82400000000001"/>
    <s v="Scale-up"/>
    <n v="0.81899999999999995"/>
    <n v="0.91400000000000003"/>
    <n v="0.879"/>
    <n v="0.93300000000000005"/>
    <d v="2025-03-18T00:26:13"/>
    <x v="3"/>
  </r>
  <r>
    <x v="786"/>
    <x v="1"/>
    <n v="85"/>
    <x v="1751"/>
    <x v="918"/>
    <x v="1"/>
    <x v="1"/>
    <n v="5"/>
    <n v="1"/>
    <n v="3"/>
    <s v="N/A"/>
    <n v="5"/>
    <n v="-3"/>
    <n v="3.7999999999999999E-2"/>
    <s v="NaN"/>
    <n v="3.5999999999999997E-2"/>
    <n v="9.7000000000000003E-2"/>
    <s v="NaN"/>
    <s v="NaN"/>
    <s v="NaN"/>
    <s v="NaN"/>
    <s v="Scale-up"/>
    <n v="0.876"/>
    <s v="NaN"/>
    <n v="0.75"/>
    <n v="0.84199999999999997"/>
    <d v="2025-03-18T00:26:13"/>
    <x v="3"/>
  </r>
  <r>
    <x v="787"/>
    <x v="0"/>
    <n v="2475"/>
    <x v="1752"/>
    <x v="919"/>
    <x v="679"/>
    <x v="679"/>
    <n v="344"/>
    <n v="385"/>
    <n v="72"/>
    <n v="657"/>
    <n v="345"/>
    <n v="312"/>
    <n v="0.161"/>
    <n v="0.19"/>
    <n v="3.9E-2"/>
    <n v="0.20100000000000001"/>
    <n v="0.64400000000000002"/>
    <n v="0.45900000000000002"/>
    <n v="0.88900000000000001"/>
    <n v="1552.239"/>
    <s v="Scale-up"/>
    <n v="0.95799999999999996"/>
    <n v="0.98499999999999999"/>
    <n v="0.97599999999999998"/>
    <n v="0.92200000000000004"/>
    <d v="2025-03-18T00:26:05"/>
    <x v="3"/>
  </r>
  <r>
    <x v="787"/>
    <x v="1"/>
    <n v="99"/>
    <x v="1753"/>
    <x v="919"/>
    <x v="1"/>
    <x v="1"/>
    <n v="5"/>
    <n v="7"/>
    <n v="1"/>
    <s v="N/A"/>
    <n v="1"/>
    <n v="11"/>
    <n v="5.6000000000000001E-2"/>
    <n v="6.3E-2"/>
    <s v="NaN"/>
    <s v="NaN"/>
    <s v="NaN"/>
    <s v="NaN"/>
    <s v="NaN"/>
    <s v="NaN"/>
    <s v="Scale-up"/>
    <n v="0.98099999999999998"/>
    <n v="0.85899999999999999"/>
    <s v="NaN"/>
    <s v="NaN"/>
    <d v="2025-03-18T00:26:05"/>
    <x v="3"/>
  </r>
  <r>
    <x v="788"/>
    <x v="0"/>
    <n v="671"/>
    <x v="1754"/>
    <x v="920"/>
    <x v="680"/>
    <x v="680"/>
    <n v="707"/>
    <n v="516"/>
    <n v="0"/>
    <n v="1223"/>
    <n v="788"/>
    <n v="435"/>
    <n v="0.874"/>
    <n v="0.64500000000000002"/>
    <n v="0"/>
    <n v="1.353"/>
    <n v="0.89100000000000001"/>
    <n v="0.57499999999999996"/>
    <n v="1"/>
    <n v="321.50799999999998"/>
    <s v="Scale-up"/>
    <n v="0.95099999999999996"/>
    <n v="0.93100000000000005"/>
    <n v="0"/>
    <n v="0.89900000000000002"/>
    <d v="2025-03-17T00:03:22"/>
    <x v="0"/>
  </r>
  <r>
    <x v="788"/>
    <x v="1"/>
    <n v="99"/>
    <x v="1755"/>
    <x v="920"/>
    <x v="1"/>
    <x v="1"/>
    <n v="64"/>
    <n v="92"/>
    <n v="1"/>
    <s v="N/A"/>
    <n v="6"/>
    <n v="151"/>
    <n v="0.9"/>
    <n v="1.06"/>
    <n v="0"/>
    <n v="4.8000000000000001E-2"/>
    <n v="2.4E-2"/>
    <n v="0.45900000000000002"/>
    <n v="1"/>
    <n v="9062.5"/>
    <s v="Scale-up"/>
    <n v="0.95"/>
    <n v="0.83099999999999996"/>
    <n v="0"/>
    <n v="0.748"/>
    <d v="2025-03-17T00:03:23"/>
    <x v="0"/>
  </r>
  <r>
    <x v="789"/>
    <x v="0"/>
    <n v="618"/>
    <x v="1756"/>
    <x v="921"/>
    <x v="681"/>
    <x v="681"/>
    <n v="548"/>
    <n v="332"/>
    <n v="0"/>
    <n v="880"/>
    <n v="419"/>
    <n v="461"/>
    <n v="1.004"/>
    <n v="0.59299999999999997"/>
    <n v="0"/>
    <n v="1.052"/>
    <n v="0.65900000000000003"/>
    <n v="0.629"/>
    <n v="1"/>
    <n v="438.21300000000002"/>
    <s v="Scale-up"/>
    <n v="0.97899999999999998"/>
    <n v="0.97399999999999998"/>
    <n v="0"/>
    <n v="0.97"/>
    <d v="2025-03-17T00:03:29"/>
    <x v="0"/>
  </r>
  <r>
    <x v="789"/>
    <x v="1"/>
    <n v="92"/>
    <x v="1757"/>
    <x v="921"/>
    <x v="1"/>
    <x v="1"/>
    <n v="17"/>
    <n v="11"/>
    <n v="1"/>
    <s v="N/A"/>
    <n v="3"/>
    <n v="24"/>
    <n v="0.94199999999999995"/>
    <n v="9.9000000000000005E-2"/>
    <n v="0"/>
    <n v="7.0999999999999994E-2"/>
    <n v="6.8000000000000005E-2"/>
    <n v="0.90500000000000003"/>
    <n v="1"/>
    <n v="6492.9579999999996"/>
    <s v="Scale-up"/>
    <n v="0.96"/>
    <n v="0.63"/>
    <n v="0"/>
    <n v="0.75"/>
    <d v="2025-03-17T00:03:30"/>
    <x v="0"/>
  </r>
  <r>
    <x v="790"/>
    <x v="0"/>
    <n v="231"/>
    <x v="1758"/>
    <x v="922"/>
    <x v="51"/>
    <x v="51"/>
    <n v="37"/>
    <n v="18"/>
    <n v="0"/>
    <n v="55"/>
    <n v="55"/>
    <n v="0"/>
    <n v="0.54100000000000004"/>
    <n v="0.373"/>
    <n v="0"/>
    <n v="0.153"/>
    <n v="0.16700000000000001"/>
    <n v="0.59199999999999997"/>
    <n v="1"/>
    <n v="0"/>
    <s v="Start-up"/>
    <n v="0.629"/>
    <n v="0.96799999999999997"/>
    <n v="0"/>
    <n v="0.61699999999999999"/>
    <d v="2025-03-17T00:03:35"/>
    <x v="0"/>
  </r>
  <r>
    <x v="790"/>
    <x v="1"/>
    <n v="0"/>
    <x v="1759"/>
    <x v="922"/>
    <x v="1"/>
    <x v="1"/>
    <n v="1"/>
    <n v="1"/>
    <n v="1"/>
    <s v="N/A"/>
    <n v="11"/>
    <n v="-10"/>
    <s v="NaN"/>
    <s v="NaN"/>
    <n v="0"/>
    <n v="5.5"/>
    <s v="NaN"/>
    <s v="NaN"/>
    <s v="NaN"/>
    <s v="NaN"/>
    <s v="Start-up"/>
    <s v="NaN"/>
    <s v="NaN"/>
    <n v="0"/>
    <n v="0.7"/>
    <d v="2025-03-17T00:03:35"/>
    <x v="0"/>
  </r>
  <r>
    <x v="791"/>
    <x v="0"/>
    <n v="544"/>
    <x v="1760"/>
    <x v="923"/>
    <x v="682"/>
    <x v="682"/>
    <n v="145"/>
    <n v="54"/>
    <n v="0"/>
    <n v="199"/>
    <n v="196"/>
    <n v="3"/>
    <n v="0.57099999999999995"/>
    <n v="0.20399999999999999"/>
    <n v="0"/>
    <n v="0.67100000000000004"/>
    <n v="0.86599999999999999"/>
    <n v="0.73699999999999999"/>
    <n v="1"/>
    <n v="4.4710000000000001"/>
    <s v="Start-up"/>
    <n v="0.92500000000000004"/>
    <n v="0.88"/>
    <n v="0"/>
    <n v="0.85"/>
    <d v="2025-03-17T00:03:39"/>
    <x v="0"/>
  </r>
  <r>
    <x v="791"/>
    <x v="1"/>
    <n v="0"/>
    <x v="1761"/>
    <x v="923"/>
    <x v="1"/>
    <x v="1"/>
    <n v="1"/>
    <n v="1"/>
    <n v="1"/>
    <s v="N/A"/>
    <n v="1"/>
    <n v="0"/>
    <s v="NaN"/>
    <s v="NaN"/>
    <n v="0"/>
    <s v="NaN"/>
    <s v="NaN"/>
    <s v="NaN"/>
    <s v="NaN"/>
    <s v="NaN"/>
    <s v="Start-up"/>
    <s v="NaN"/>
    <s v="NaN"/>
    <n v="0"/>
    <s v="NaN"/>
    <d v="2025-03-17T00:03:39"/>
    <x v="0"/>
  </r>
  <r>
    <x v="792"/>
    <x v="0"/>
    <n v="136"/>
    <x v="1762"/>
    <x v="924"/>
    <x v="607"/>
    <x v="683"/>
    <n v="489"/>
    <n v="63"/>
    <n v="0"/>
    <n v="552"/>
    <n v="485"/>
    <n v="67"/>
    <n v="3.3540000000000001"/>
    <n v="0.54600000000000004"/>
    <n v="0"/>
    <n v="3.605"/>
    <n v="0.92400000000000004"/>
    <n v="0.86"/>
    <n v="1"/>
    <n v="18.585000000000001"/>
    <s v="Start-up"/>
    <n v="0.98499999999999999"/>
    <n v="0.98399999999999999"/>
    <n v="0"/>
    <n v="0.996"/>
    <d v="2025-03-17T00:03:45"/>
    <x v="0"/>
  </r>
  <r>
    <x v="792"/>
    <x v="1"/>
    <n v="99"/>
    <x v="1763"/>
    <x v="924"/>
    <x v="1"/>
    <x v="1"/>
    <n v="289"/>
    <n v="55"/>
    <n v="1"/>
    <s v="N/A"/>
    <n v="350"/>
    <n v="-7"/>
    <n v="3.1019999999999999"/>
    <n v="0.59"/>
    <n v="0"/>
    <n v="3.665"/>
    <n v="0.99299999999999999"/>
    <n v="0.84"/>
    <n v="1"/>
    <n v="18.280999999999999"/>
    <s v="Start-up"/>
    <n v="0.995"/>
    <n v="0.99099999999999999"/>
    <n v="0"/>
    <n v="0.99399999999999999"/>
    <d v="2025-03-17T00:03:46"/>
    <x v="0"/>
  </r>
  <r>
    <x v="793"/>
    <x v="1"/>
    <n v="100"/>
    <x v="1764"/>
    <x v="925"/>
    <x v="1"/>
    <x v="1"/>
    <n v="64"/>
    <n v="120"/>
    <n v="72"/>
    <s v="N/A"/>
    <n v="145"/>
    <n v="-34"/>
    <n v="0.58699999999999997"/>
    <n v="1.1140000000000001"/>
    <n v="0.72099999999999997"/>
    <n v="1.337"/>
    <n v="1.3640000000000001"/>
    <n v="0.34499999999999997"/>
    <n v="0.57599999999999996"/>
    <n v="135.37799999999999"/>
    <s v="Catch-up"/>
    <n v="0.98499999999999999"/>
    <n v="0.98699999999999999"/>
    <n v="0.93300000000000005"/>
    <n v="0.97699999999999998"/>
    <d v="2025-02-25T16:12:06"/>
    <x v="1"/>
  </r>
  <r>
    <x v="793"/>
    <x v="1"/>
    <n v="98"/>
    <x v="1765"/>
    <x v="926"/>
    <x v="1"/>
    <x v="1"/>
    <n v="117"/>
    <n v="94"/>
    <n v="23"/>
    <s v="N/A"/>
    <n v="120"/>
    <n v="67"/>
    <n v="1.522"/>
    <n v="0.99399999999999999"/>
    <n v="0.247"/>
    <n v="1.3109999999999999"/>
    <n v="0.57799999999999996"/>
    <n v="0.60499999999999998"/>
    <n v="0.90200000000000002"/>
    <n v="160.18299999999999"/>
    <s v="Scale-up"/>
    <n v="0.96499999999999997"/>
    <n v="0.98799999999999999"/>
    <n v="0.97099999999999997"/>
    <n v="0.98299999999999998"/>
    <d v="2025-03-17T21:51:47"/>
    <x v="2"/>
  </r>
  <r>
    <x v="793"/>
    <x v="0"/>
    <n v="1475"/>
    <x v="1766"/>
    <x v="925"/>
    <x v="683"/>
    <x v="684"/>
    <n v="1274"/>
    <n v="1502"/>
    <n v="609"/>
    <n v="2167"/>
    <n v="1986"/>
    <n v="181"/>
    <n v="0.91700000000000004"/>
    <n v="1.145"/>
    <n v="0.49399999999999999"/>
    <n v="1.5289999999999999"/>
    <n v="0.97499999999999998"/>
    <n v="0.44500000000000001"/>
    <n v="0.76"/>
    <n v="118.378"/>
    <s v="Scale-up"/>
    <n v="0.997"/>
    <n v="0.997"/>
    <n v="0.99"/>
    <n v="0.999"/>
    <d v="2025-02-25T16:12:05"/>
    <x v="1"/>
  </r>
  <r>
    <x v="793"/>
    <x v="0"/>
    <n v="434"/>
    <x v="1767"/>
    <x v="926"/>
    <x v="684"/>
    <x v="685"/>
    <n v="403"/>
    <n v="258"/>
    <n v="72"/>
    <n v="589"/>
    <n v="379"/>
    <n v="210"/>
    <n v="1.145"/>
    <n v="0.77800000000000002"/>
    <n v="0.23100000000000001"/>
    <n v="1.278"/>
    <n v="0.755"/>
    <n v="0.59499999999999997"/>
    <n v="0.88"/>
    <n v="164.31899999999999"/>
    <s v="Scale-up"/>
    <n v="0.99"/>
    <n v="0.99199999999999999"/>
    <n v="0.95099999999999996"/>
    <n v="0.99099999999999999"/>
    <d v="2025-03-17T21:51:46"/>
    <x v="2"/>
  </r>
  <r>
    <x v="794"/>
    <x v="0"/>
    <n v="5004"/>
    <x v="1768"/>
    <x v="927"/>
    <x v="685"/>
    <x v="686"/>
    <n v="1321"/>
    <n v="1930"/>
    <n v="446"/>
    <n v="2805"/>
    <n v="1982"/>
    <n v="823"/>
    <n v="0.39700000000000002"/>
    <n v="0.52700000000000002"/>
    <n v="0.11600000000000001"/>
    <n v="0.60199999999999998"/>
    <n v="0.745"/>
    <n v="0.43"/>
    <n v="0.874"/>
    <n v="1367.11"/>
    <s v="Scale-up"/>
    <n v="0.95399999999999996"/>
    <n v="0.97299999999999998"/>
    <n v="0.97899999999999998"/>
    <n v="0.98099999999999998"/>
    <d v="2025-03-18T00:25:56"/>
    <x v="3"/>
  </r>
  <r>
    <x v="794"/>
    <x v="1"/>
    <n v="99"/>
    <x v="1769"/>
    <x v="927"/>
    <x v="1"/>
    <x v="1"/>
    <n v="46"/>
    <n v="104"/>
    <n v="37"/>
    <s v="N/A"/>
    <n v="78"/>
    <n v="34"/>
    <n v="0.94899999999999995"/>
    <n v="1.0720000000000001"/>
    <n v="0.48799999999999999"/>
    <n v="0.95"/>
    <n v="0.62"/>
    <n v="0.47"/>
    <n v="0.75900000000000001"/>
    <n v="866.31600000000003"/>
    <s v="Scale-up"/>
    <n v="0.84199999999999997"/>
    <n v="0.77800000000000002"/>
    <n v="0.77300000000000002"/>
    <n v="0.80500000000000005"/>
    <d v="2025-03-18T00:25:57"/>
    <x v="3"/>
  </r>
  <r>
    <x v="795"/>
    <x v="0"/>
    <n v="6134"/>
    <x v="1770"/>
    <x v="928"/>
    <x v="307"/>
    <x v="304"/>
    <n v="243"/>
    <n v="433"/>
    <n v="199"/>
    <n v="477"/>
    <n v="254"/>
    <n v="223"/>
    <n v="4.2999999999999997E-2"/>
    <n v="7.5999999999999998E-2"/>
    <n v="3.9E-2"/>
    <n v="4.2000000000000003E-2"/>
    <n v="0.52500000000000002"/>
    <n v="0.36099999999999999"/>
    <n v="0.67200000000000004"/>
    <n v="5309.5240000000003"/>
    <s v="Scale-up"/>
    <n v="0.96399999999999997"/>
    <n v="0.995"/>
    <n v="0.94199999999999995"/>
    <n v="0.97899999999999998"/>
    <d v="2025-03-18T00:25:47"/>
    <x v="3"/>
  </r>
  <r>
    <x v="795"/>
    <x v="1"/>
    <n v="98"/>
    <x v="1771"/>
    <x v="928"/>
    <x v="1"/>
    <x v="1"/>
    <n v="1"/>
    <n v="8"/>
    <n v="9"/>
    <s v="N/A"/>
    <n v="2"/>
    <n v="-3"/>
    <s v="NaN"/>
    <n v="6.0999999999999999E-2"/>
    <n v="0.19600000000000001"/>
    <s v="NaN"/>
    <s v="NaN"/>
    <s v="NaN"/>
    <s v="NaN"/>
    <s v="NaN"/>
    <s v="Scale-up"/>
    <s v="NaN"/>
    <n v="0.93100000000000005"/>
    <n v="0.3"/>
    <s v="NaN"/>
    <d v="2025-03-18T00:25:47"/>
    <x v="3"/>
  </r>
  <r>
    <x v="796"/>
    <x v="0"/>
    <n v="4477"/>
    <x v="1772"/>
    <x v="929"/>
    <x v="440"/>
    <x v="687"/>
    <n v="118"/>
    <n v="126"/>
    <n v="20"/>
    <n v="224"/>
    <n v="163"/>
    <n v="61"/>
    <n v="4.2999999999999997E-2"/>
    <n v="3.4000000000000002E-2"/>
    <n v="1.0999999999999999E-2"/>
    <n v="8.6999999999999994E-2"/>
    <n v="1.3180000000000001"/>
    <n v="0.55800000000000005"/>
    <n v="0.85699999999999998"/>
    <n v="701.149"/>
    <s v="Catch-up"/>
    <n v="0.83899999999999997"/>
    <n v="0.876"/>
    <n v="0.79400000000000004"/>
    <n v="0.92400000000000004"/>
    <d v="2025-03-18T00:25:39"/>
    <x v="3"/>
  </r>
  <r>
    <x v="796"/>
    <x v="1"/>
    <n v="0"/>
    <x v="1773"/>
    <x v="929"/>
    <x v="1"/>
    <x v="1"/>
    <n v="1"/>
    <n v="1"/>
    <n v="1"/>
    <s v="N/A"/>
    <n v="1"/>
    <n v="0"/>
    <s v="NaN"/>
    <s v="NaN"/>
    <s v="NaN"/>
    <s v="NaN"/>
    <s v="NaN"/>
    <s v="NaN"/>
    <s v="NaN"/>
    <s v="NaN"/>
    <s v="Catch-up"/>
    <s v="NaN"/>
    <s v="NaN"/>
    <s v="NaN"/>
    <s v="NaN"/>
    <d v="2025-03-18T00:25:39"/>
    <x v="3"/>
  </r>
  <r>
    <x v="797"/>
    <x v="0"/>
    <n v="6381"/>
    <x v="1774"/>
    <x v="930"/>
    <x v="103"/>
    <x v="102"/>
    <n v="120"/>
    <n v="408"/>
    <n v="151"/>
    <n v="377"/>
    <n v="360"/>
    <n v="17"/>
    <n v="1.4999999999999999E-2"/>
    <n v="6.7000000000000004E-2"/>
    <n v="0.02"/>
    <n v="5.0999999999999997E-2"/>
    <n v="0.82299999999999995"/>
    <n v="0.183"/>
    <n v="0.75600000000000001"/>
    <n v="333.33300000000003"/>
    <s v="Scale-up"/>
    <n v="0.77300000000000002"/>
    <n v="0.871"/>
    <n v="0.93200000000000005"/>
    <n v="0.85299999999999998"/>
    <d v="2025-03-18T00:25:31"/>
    <x v="3"/>
  </r>
  <r>
    <x v="797"/>
    <x v="1"/>
    <n v="26"/>
    <x v="1775"/>
    <x v="930"/>
    <x v="1"/>
    <x v="1"/>
    <n v="5"/>
    <n v="7"/>
    <n v="2"/>
    <s v="N/A"/>
    <n v="12"/>
    <n v="-3"/>
    <n v="0.14199999999999999"/>
    <n v="0.34100000000000003"/>
    <n v="0.1"/>
    <n v="0.51"/>
    <n v="1.3320000000000001"/>
    <n v="0.29399999999999998"/>
    <n v="0.79300000000000004"/>
    <n v="33.332999999999998"/>
    <s v="Catch-up"/>
    <n v="0.76900000000000002"/>
    <n v="0.876"/>
    <n v="1"/>
    <n v="0.84499999999999997"/>
    <d v="2025-03-18T00:25:32"/>
    <x v="3"/>
  </r>
  <r>
    <x v="798"/>
    <x v="0"/>
    <n v="7225"/>
    <x v="1776"/>
    <x v="931"/>
    <x v="364"/>
    <x v="360"/>
    <n v="52"/>
    <n v="119"/>
    <n v="62"/>
    <n v="109"/>
    <n v="94"/>
    <n v="15"/>
    <n v="8.0000000000000002E-3"/>
    <n v="1.7999999999999999E-2"/>
    <n v="1.2E-2"/>
    <n v="3.2000000000000001E-2"/>
    <n v="2.286"/>
    <n v="0.308"/>
    <n v="0.53800000000000003"/>
    <n v="468.75"/>
    <s v="Catch-up"/>
    <n v="0.85"/>
    <n v="0.77400000000000002"/>
    <n v="0.61899999999999999"/>
    <n v="0.748"/>
    <d v="2025-03-18T00:25:23"/>
    <x v="3"/>
  </r>
  <r>
    <x v="798"/>
    <x v="1"/>
    <n v="0"/>
    <x v="1777"/>
    <x v="931"/>
    <x v="1"/>
    <x v="1"/>
    <n v="1"/>
    <n v="1"/>
    <n v="1"/>
    <s v="N/A"/>
    <n v="1"/>
    <n v="0"/>
    <s v="NaN"/>
    <s v="NaN"/>
    <s v="NaN"/>
    <s v="NaN"/>
    <s v="NaN"/>
    <s v="NaN"/>
    <s v="NaN"/>
    <s v="NaN"/>
    <s v="Catch-up"/>
    <s v="NaN"/>
    <s v="NaN"/>
    <s v="NaN"/>
    <s v="NaN"/>
    <d v="2025-03-18T00:25:23"/>
    <x v="3"/>
  </r>
  <r>
    <x v="799"/>
    <x v="1"/>
    <n v="7"/>
    <x v="1778"/>
    <x v="932"/>
    <x v="1"/>
    <x v="1"/>
    <n v="4"/>
    <n v="2"/>
    <n v="1"/>
    <s v="N/A"/>
    <n v="6"/>
    <n v="-1"/>
    <s v="NaN"/>
    <n v="0.125"/>
    <s v="NaN"/>
    <s v="NaN"/>
    <s v="NaN"/>
    <s v="NaN"/>
    <s v="NaN"/>
    <s v="NaN"/>
    <s v="Scale-up"/>
    <s v="NaN"/>
    <n v="1"/>
    <s v="NaN"/>
    <s v="NaN"/>
    <d v="2025-03-17T21:51:40"/>
    <x v="2"/>
  </r>
  <r>
    <x v="799"/>
    <x v="0"/>
    <n v="5699"/>
    <x v="1779"/>
    <x v="933"/>
    <x v="686"/>
    <x v="688"/>
    <n v="184"/>
    <n v="142"/>
    <n v="38"/>
    <n v="288"/>
    <n v="251"/>
    <n v="38"/>
    <n v="3.6999999999999998E-2"/>
    <n v="2.5999999999999999E-2"/>
    <n v="7.0000000000000001E-3"/>
    <n v="4.5999999999999999E-2"/>
    <n v="0.82099999999999995"/>
    <n v="0.58699999999999997"/>
    <n v="0.88900000000000001"/>
    <n v="826.08699999999999"/>
    <s v="Scale-up"/>
    <n v="0.97299999999999998"/>
    <n v="0.98499999999999999"/>
    <n v="0.95199999999999996"/>
    <n v="0.96599999999999997"/>
    <d v="2025-02-25T16:11:58"/>
    <x v="1"/>
  </r>
  <r>
    <x v="799"/>
    <x v="0"/>
    <n v="4629"/>
    <x v="1780"/>
    <x v="932"/>
    <x v="687"/>
    <x v="689"/>
    <n v="142"/>
    <n v="125"/>
    <n v="2"/>
    <n v="265"/>
    <n v="226"/>
    <n v="39"/>
    <n v="3.5000000000000003E-2"/>
    <n v="2.7E-2"/>
    <n v="1E-3"/>
    <n v="0.05"/>
    <n v="0.82"/>
    <n v="0.56499999999999995"/>
    <n v="0.98399999999999999"/>
    <n v="780"/>
    <s v="Scale-up"/>
    <n v="0.95"/>
    <n v="0.98299999999999998"/>
    <n v="1"/>
    <n v="0.94899999999999995"/>
    <d v="2025-03-17T21:51:40"/>
    <x v="2"/>
  </r>
  <r>
    <x v="800"/>
    <x v="1"/>
    <n v="98"/>
    <x v="1781"/>
    <x v="934"/>
    <x v="1"/>
    <x v="1"/>
    <n v="8"/>
    <n v="1"/>
    <n v="1"/>
    <s v="N/A"/>
    <n v="12"/>
    <n v="-5"/>
    <n v="6.5000000000000002E-2"/>
    <s v="NaN"/>
    <s v="NaN"/>
    <n v="6.3E-2"/>
    <s v="NaN"/>
    <s v="NaN"/>
    <s v="NaN"/>
    <s v="NaN"/>
    <s v="Scale-up"/>
    <n v="0.35099999999999998"/>
    <s v="NaN"/>
    <s v="NaN"/>
    <n v="0.42799999999999999"/>
    <d v="2025-03-17T21:51:34"/>
    <x v="2"/>
  </r>
  <r>
    <x v="800"/>
    <x v="0"/>
    <n v="3934"/>
    <x v="1782"/>
    <x v="934"/>
    <x v="688"/>
    <x v="690"/>
    <n v="90"/>
    <n v="58"/>
    <n v="7"/>
    <n v="141"/>
    <n v="139"/>
    <n v="2"/>
    <n v="2.1999999999999999E-2"/>
    <n v="1.7999999999999999E-2"/>
    <n v="2E-3"/>
    <n v="3.2000000000000001E-2"/>
    <n v="0.84199999999999997"/>
    <n v="0.55000000000000004"/>
    <n v="0.95"/>
    <n v="62.5"/>
    <s v="Scale-up"/>
    <n v="0.95499999999999996"/>
    <n v="0.90400000000000003"/>
    <n v="0.94199999999999995"/>
    <n v="0.95699999999999996"/>
    <d v="2025-03-17T21:51:34"/>
    <x v="2"/>
  </r>
  <r>
    <x v="801"/>
    <x v="0"/>
    <n v="113"/>
    <x v="1783"/>
    <x v="935"/>
    <x v="238"/>
    <x v="233"/>
    <n v="34"/>
    <n v="44"/>
    <n v="0"/>
    <n v="78"/>
    <n v="60"/>
    <n v="18"/>
    <n v="0.82199999999999995"/>
    <n v="0.51400000000000001"/>
    <n v="0"/>
    <n v="0.71399999999999997"/>
    <n v="0.53400000000000003"/>
    <n v="0.61499999999999999"/>
    <n v="1"/>
    <n v="25.21"/>
    <s v="Start-up"/>
    <n v="0.94299999999999995"/>
    <n v="0.67800000000000005"/>
    <n v="0"/>
    <n v="0.67600000000000005"/>
    <d v="2025-03-17T00:03:51"/>
    <x v="0"/>
  </r>
  <r>
    <x v="801"/>
    <x v="1"/>
    <n v="99"/>
    <x v="1784"/>
    <x v="935"/>
    <x v="1"/>
    <x v="1"/>
    <n v="18"/>
    <n v="24"/>
    <n v="1"/>
    <s v="N/A"/>
    <n v="41"/>
    <n v="0"/>
    <n v="0.85899999999999999"/>
    <n v="0.26400000000000001"/>
    <n v="0"/>
    <n v="0.46"/>
    <n v="0.41"/>
    <n v="0.76500000000000001"/>
    <n v="1"/>
    <n v="39.130000000000003"/>
    <s v="Scale-up"/>
    <n v="0.86199999999999999"/>
    <n v="0.64700000000000002"/>
    <n v="0"/>
    <n v="0.61199999999999999"/>
    <d v="2025-03-17T00:03:52"/>
    <x v="0"/>
  </r>
  <r>
    <x v="802"/>
    <x v="0"/>
    <n v="448"/>
    <x v="1785"/>
    <x v="936"/>
    <x v="689"/>
    <x v="691"/>
    <n v="1411"/>
    <n v="420"/>
    <n v="0"/>
    <n v="1831"/>
    <n v="1609"/>
    <n v="222"/>
    <n v="5.6130000000000004"/>
    <n v="2.052"/>
    <n v="0"/>
    <n v="7.0410000000000004"/>
    <n v="0.91900000000000004"/>
    <n v="0.73199999999999998"/>
    <n v="1"/>
    <n v="31.53"/>
    <s v="Scale-up"/>
    <n v="0.81299999999999994"/>
    <n v="0.97099999999999997"/>
    <n v="0"/>
    <n v="0.93300000000000005"/>
    <d v="2025-03-17T00:03:57"/>
    <x v="0"/>
  </r>
  <r>
    <x v="802"/>
    <x v="1"/>
    <n v="38"/>
    <x v="1786"/>
    <x v="936"/>
    <x v="1"/>
    <x v="1"/>
    <n v="15"/>
    <n v="1"/>
    <n v="1"/>
    <s v="N/A"/>
    <n v="1"/>
    <n v="13"/>
    <n v="0.34599999999999997"/>
    <s v="NaN"/>
    <n v="0"/>
    <s v="NaN"/>
    <s v="NaN"/>
    <s v="NaN"/>
    <s v="NaN"/>
    <s v="NaN"/>
    <s v="Scale-up"/>
    <n v="0.86599999999999999"/>
    <s v="NaN"/>
    <n v="0"/>
    <s v="NaN"/>
    <d v="2025-03-17T00:03:57"/>
    <x v="0"/>
  </r>
  <r>
    <x v="803"/>
    <x v="0"/>
    <n v="89"/>
    <x v="1787"/>
    <x v="937"/>
    <x v="51"/>
    <x v="51"/>
    <n v="37"/>
    <n v="18"/>
    <n v="0"/>
    <n v="55"/>
    <n v="55"/>
    <n v="0"/>
    <n v="0.71299999999999997"/>
    <n v="0.63700000000000001"/>
    <n v="0"/>
    <n v="0.64"/>
    <n v="0.47399999999999998"/>
    <n v="0.52800000000000002"/>
    <n v="1"/>
    <n v="0"/>
    <s v="Start-up"/>
    <n v="0.92700000000000005"/>
    <n v="0.68700000000000006"/>
    <n v="0"/>
    <n v="0.79400000000000004"/>
    <d v="2025-03-17T00:04:03"/>
    <x v="0"/>
  </r>
  <r>
    <x v="803"/>
    <x v="1"/>
    <n v="89"/>
    <x v="1787"/>
    <x v="937"/>
    <x v="1"/>
    <x v="1"/>
    <n v="37"/>
    <n v="18"/>
    <n v="1"/>
    <s v="N/A"/>
    <n v="55"/>
    <n v="-1"/>
    <n v="0.71"/>
    <n v="0.623"/>
    <n v="0"/>
    <n v="0.63800000000000001"/>
    <n v="0.47899999999999998"/>
    <n v="0.53300000000000003"/>
    <n v="1"/>
    <n v="0"/>
    <s v="Start-up"/>
    <n v="0.92400000000000004"/>
    <n v="0.66500000000000004"/>
    <n v="0"/>
    <n v="0.79700000000000004"/>
    <d v="2025-03-17T00:04:03"/>
    <x v="0"/>
  </r>
  <r>
    <x v="804"/>
    <x v="0"/>
    <n v="7392"/>
    <x v="1788"/>
    <x v="938"/>
    <x v="690"/>
    <x v="692"/>
    <n v="5743"/>
    <n v="4245"/>
    <n v="1378"/>
    <n v="8610"/>
    <n v="6766"/>
    <n v="1844"/>
    <n v="1.01"/>
    <n v="0.73199999999999998"/>
    <n v="0.23899999999999999"/>
    <n v="1.2689999999999999"/>
    <n v="0.84399999999999997"/>
    <n v="0.57999999999999996"/>
    <n v="0.86299999999999999"/>
    <n v="1453.1130000000001"/>
    <s v="Scale-up"/>
    <n v="0.98699999999999999"/>
    <n v="0.96799999999999997"/>
    <n v="0.98499999999999999"/>
    <n v="0.98799999999999999"/>
    <d v="2025-03-18T00:25:14"/>
    <x v="3"/>
  </r>
  <r>
    <x v="804"/>
    <x v="1"/>
    <n v="99"/>
    <x v="1789"/>
    <x v="938"/>
    <x v="1"/>
    <x v="1"/>
    <n v="159"/>
    <n v="55"/>
    <n v="27"/>
    <s v="N/A"/>
    <n v="136"/>
    <n v="52"/>
    <n v="1.5660000000000001"/>
    <n v="0.47799999999999998"/>
    <n v="0.307"/>
    <n v="1.2969999999999999"/>
    <n v="0.747"/>
    <n v="0.76600000000000001"/>
    <n v="0.85"/>
    <n v="1421.742"/>
    <s v="Scale-up"/>
    <n v="0.996"/>
    <n v="0.97299999999999998"/>
    <n v="0.94799999999999995"/>
    <n v="0.98399999999999999"/>
    <d v="2025-03-18T00:25:15"/>
    <x v="3"/>
  </r>
  <r>
    <x v="805"/>
    <x v="0"/>
    <n v="5729"/>
    <x v="1790"/>
    <x v="939"/>
    <x v="691"/>
    <x v="693"/>
    <n v="208"/>
    <n v="430"/>
    <n v="196"/>
    <n v="442"/>
    <n v="442"/>
    <n v="0"/>
    <n v="3.9E-2"/>
    <n v="9.8000000000000004E-2"/>
    <n v="3.1E-2"/>
    <n v="0.08"/>
    <n v="0.755"/>
    <n v="0.28499999999999998"/>
    <n v="0.77400000000000002"/>
    <n v="0"/>
    <s v="Start-up"/>
    <n v="0.94299999999999995"/>
    <n v="0.77"/>
    <n v="0.91400000000000003"/>
    <n v="0.79400000000000004"/>
    <d v="2025-03-18T00:25:04"/>
    <x v="3"/>
  </r>
  <r>
    <x v="805"/>
    <x v="1"/>
    <n v="1"/>
    <x v="1791"/>
    <x v="939"/>
    <x v="1"/>
    <x v="1"/>
    <n v="1"/>
    <n v="1"/>
    <n v="19"/>
    <s v="N/A"/>
    <n v="13"/>
    <n v="-31"/>
    <s v="NaN"/>
    <s v="NaN"/>
    <n v="9.5"/>
    <n v="3.25"/>
    <s v="NaN"/>
    <s v="NaN"/>
    <s v="NaN"/>
    <s v="NaN"/>
    <s v="Start-up"/>
    <s v="NaN"/>
    <s v="NaN"/>
    <n v="0.15"/>
    <n v="0.214"/>
    <d v="2025-03-18T00:25:04"/>
    <x v="3"/>
  </r>
  <r>
    <x v="806"/>
    <x v="0"/>
    <n v="3508"/>
    <x v="1792"/>
    <x v="940"/>
    <x v="35"/>
    <x v="35"/>
    <n v="147"/>
    <n v="104"/>
    <n v="14"/>
    <n v="237"/>
    <n v="222"/>
    <n v="15"/>
    <n v="0.05"/>
    <n v="3.4000000000000002E-2"/>
    <n v="4.0000000000000001E-3"/>
    <n v="6.9000000000000006E-2"/>
    <n v="0.86199999999999999"/>
    <n v="0.59499999999999997"/>
    <n v="0.95199999999999996"/>
    <n v="217.39099999999999"/>
    <s v="Scale-up"/>
    <n v="0.8"/>
    <n v="0.93"/>
    <n v="0.94899999999999995"/>
    <n v="0.89700000000000002"/>
    <d v="2025-03-18T00:24:56"/>
    <x v="3"/>
  </r>
  <r>
    <x v="806"/>
    <x v="1"/>
    <n v="96"/>
    <x v="1793"/>
    <x v="940"/>
    <x v="1"/>
    <x v="1"/>
    <n v="1"/>
    <n v="3"/>
    <n v="1"/>
    <s v="N/A"/>
    <n v="2"/>
    <n v="0"/>
    <s v="NaN"/>
    <n v="9.7000000000000003E-2"/>
    <s v="NaN"/>
    <n v="1.0999999999999999E-2"/>
    <s v="NaN"/>
    <s v="NaN"/>
    <s v="NaN"/>
    <s v="NaN"/>
    <s v="Scale-up"/>
    <s v="NaN"/>
    <n v="0.97099999999999997"/>
    <s v="NaN"/>
    <n v="1"/>
    <d v="2025-03-18T00:24:56"/>
    <x v="3"/>
  </r>
  <r>
    <x v="807"/>
    <x v="0"/>
    <n v="64"/>
    <x v="1794"/>
    <x v="941"/>
    <x v="484"/>
    <x v="694"/>
    <n v="125"/>
    <n v="43"/>
    <n v="0"/>
    <n v="168"/>
    <n v="158"/>
    <n v="10"/>
    <n v="1.835"/>
    <n v="0.86199999999999999"/>
    <n v="0"/>
    <n v="3.39"/>
    <n v="1.2569999999999999"/>
    <n v="0.68"/>
    <n v="1"/>
    <n v="2.95"/>
    <s v="Plan-up"/>
    <n v="0.32400000000000001"/>
    <n v="0.95899999999999996"/>
    <n v="0"/>
    <n v="0.93500000000000005"/>
    <d v="2025-03-17T00:04:09"/>
    <x v="0"/>
  </r>
  <r>
    <x v="807"/>
    <x v="1"/>
    <n v="64"/>
    <x v="1794"/>
    <x v="941"/>
    <x v="1"/>
    <x v="1"/>
    <n v="125"/>
    <n v="43"/>
    <n v="1"/>
    <s v="N/A"/>
    <n v="158"/>
    <n v="9"/>
    <n v="1.8520000000000001"/>
    <n v="0.85299999999999998"/>
    <n v="0"/>
    <n v="3.3740000000000001"/>
    <n v="1.2470000000000001"/>
    <n v="0.68500000000000005"/>
    <n v="1"/>
    <n v="2.964"/>
    <s v="Plan-up"/>
    <n v="0.33200000000000002"/>
    <n v="0.95699999999999996"/>
    <n v="0"/>
    <n v="0.93400000000000005"/>
    <d v="2025-03-17T00:04:10"/>
    <x v="0"/>
  </r>
  <r>
    <x v="808"/>
    <x v="0"/>
    <n v="30"/>
    <x v="1795"/>
    <x v="942"/>
    <x v="102"/>
    <x v="101"/>
    <n v="83"/>
    <n v="11"/>
    <n v="0"/>
    <n v="94"/>
    <n v="93"/>
    <n v="1"/>
    <n v="2.6850000000000001"/>
    <n v="0.26500000000000001"/>
    <n v="0"/>
    <n v="2.306"/>
    <n v="0.78200000000000003"/>
    <n v="0.91"/>
    <n v="1"/>
    <n v="0.434"/>
    <s v="Start-up"/>
    <n v="0.83"/>
    <n v="0.81599999999999995"/>
    <n v="0"/>
    <n v="0.877"/>
    <d v="2025-03-17T00:04:15"/>
    <x v="0"/>
  </r>
  <r>
    <x v="808"/>
    <x v="1"/>
    <n v="30"/>
    <x v="1795"/>
    <x v="942"/>
    <x v="1"/>
    <x v="1"/>
    <n v="83"/>
    <n v="11"/>
    <n v="1"/>
    <s v="N/A"/>
    <n v="93"/>
    <n v="0"/>
    <n v="2.6850000000000001"/>
    <n v="0.253"/>
    <n v="0"/>
    <n v="2.2719999999999998"/>
    <n v="0.77300000000000002"/>
    <n v="0.91400000000000003"/>
    <n v="1"/>
    <n v="0.44"/>
    <s v="Start-up"/>
    <n v="0.83"/>
    <n v="0.81399999999999995"/>
    <n v="0"/>
    <n v="0.88"/>
    <d v="2025-03-17T00:04:16"/>
    <x v="0"/>
  </r>
  <r>
    <x v="809"/>
    <x v="0"/>
    <n v="819"/>
    <x v="1796"/>
    <x v="943"/>
    <x v="52"/>
    <x v="52"/>
    <n v="51"/>
    <n v="13"/>
    <n v="0"/>
    <n v="64"/>
    <n v="57"/>
    <n v="7"/>
    <n v="6.8000000000000005E-2"/>
    <n v="1.6E-2"/>
    <n v="0"/>
    <n v="8.4000000000000005E-2"/>
    <n v="1"/>
    <n v="0.81"/>
    <n v="1"/>
    <n v="83.332999999999998"/>
    <s v="Catch-up"/>
    <n v="0.94499999999999995"/>
    <n v="0.89300000000000002"/>
    <n v="0"/>
    <n v="0.96"/>
    <d v="2025-03-17T00:04:21"/>
    <x v="0"/>
  </r>
  <r>
    <x v="809"/>
    <x v="1"/>
    <n v="83"/>
    <x v="1797"/>
    <x v="943"/>
    <x v="1"/>
    <x v="1"/>
    <n v="1"/>
    <n v="3"/>
    <n v="1"/>
    <s v="N/A"/>
    <n v="2"/>
    <n v="2"/>
    <s v="NaN"/>
    <n v="0.02"/>
    <n v="0"/>
    <n v="1.2E-2"/>
    <s v="NaN"/>
    <s v="NaN"/>
    <s v="NaN"/>
    <s v="NaN"/>
    <s v="Catch-up"/>
    <s v="NaN"/>
    <n v="0.75"/>
    <n v="0"/>
    <n v="1"/>
    <d v="2025-03-17T00:04:21"/>
    <x v="0"/>
  </r>
  <r>
    <x v="810"/>
    <x v="0"/>
    <n v="222"/>
    <x v="1798"/>
    <x v="944"/>
    <x v="266"/>
    <x v="261"/>
    <n v="53"/>
    <n v="0"/>
    <n v="0"/>
    <n v="53"/>
    <n v="53"/>
    <n v="0"/>
    <n v="0.155"/>
    <n v="0"/>
    <n v="0"/>
    <n v="0.151"/>
    <n v="0.97399999999999998"/>
    <n v="1"/>
    <n v="1"/>
    <n v="0"/>
    <s v="Start-up"/>
    <n v="0.35"/>
    <n v="0"/>
    <n v="0"/>
    <n v="0.35"/>
    <d v="2025-03-17T00:04:26"/>
    <x v="0"/>
  </r>
  <r>
    <x v="810"/>
    <x v="1"/>
    <n v="41"/>
    <x v="1799"/>
    <x v="944"/>
    <x v="1"/>
    <x v="1"/>
    <n v="47"/>
    <n v="1"/>
    <n v="1"/>
    <s v="N/A"/>
    <n v="48"/>
    <n v="0"/>
    <n v="3.0339999999999998"/>
    <n v="0"/>
    <n v="0"/>
    <n v="1.468"/>
    <n v="0.48399999999999999"/>
    <n v="1"/>
    <n v="1"/>
    <n v="0"/>
    <s v="Start-up"/>
    <n v="0.72599999999999998"/>
    <n v="0"/>
    <n v="0"/>
    <n v="0.71299999999999997"/>
    <d v="2025-03-17T00:04:27"/>
    <x v="0"/>
  </r>
  <r>
    <x v="811"/>
    <x v="0"/>
    <n v="1114"/>
    <x v="1800"/>
    <x v="945"/>
    <x v="692"/>
    <x v="695"/>
    <n v="410"/>
    <n v="625"/>
    <n v="0"/>
    <n v="1035"/>
    <n v="963"/>
    <n v="72"/>
    <n v="0.56699999999999995"/>
    <n v="0.88500000000000001"/>
    <n v="0"/>
    <n v="1.0760000000000001"/>
    <n v="0.74099999999999999"/>
    <n v="0.39"/>
    <n v="1"/>
    <n v="66.914000000000001"/>
    <s v="Scale-up"/>
    <n v="0.85399999999999998"/>
    <n v="0.82799999999999996"/>
    <n v="0"/>
    <n v="0.78600000000000003"/>
    <d v="2025-03-17T00:04:32"/>
    <x v="0"/>
  </r>
  <r>
    <x v="811"/>
    <x v="1"/>
    <n v="99"/>
    <x v="1801"/>
    <x v="945"/>
    <x v="1"/>
    <x v="1"/>
    <n v="1"/>
    <n v="4"/>
    <n v="1"/>
    <s v="N/A"/>
    <n v="23"/>
    <n v="-20"/>
    <s v="NaN"/>
    <n v="0.17599999999999999"/>
    <n v="0"/>
    <n v="0.129"/>
    <s v="NaN"/>
    <s v="NaN"/>
    <s v="NaN"/>
    <s v="NaN"/>
    <s v="Scale-up"/>
    <s v="NaN"/>
    <n v="0.72"/>
    <n v="0"/>
    <n v="0.52800000000000002"/>
    <d v="2025-03-17T00:04:32"/>
    <x v="0"/>
  </r>
  <r>
    <x v="812"/>
    <x v="0"/>
    <n v="105"/>
    <x v="1802"/>
    <x v="946"/>
    <x v="693"/>
    <x v="696"/>
    <n v="149"/>
    <n v="194"/>
    <n v="0"/>
    <n v="343"/>
    <n v="343"/>
    <n v="0"/>
    <n v="0.98499999999999999"/>
    <n v="1.95"/>
    <n v="0"/>
    <n v="3.351"/>
    <n v="1.1419999999999999"/>
    <n v="0.33600000000000002"/>
    <n v="1"/>
    <n v="0"/>
    <s v="Plan-up"/>
    <n v="0.88800000000000001"/>
    <n v="0.79200000000000004"/>
    <n v="0"/>
    <n v="0.83499999999999996"/>
    <d v="2025-03-17T00:04:37"/>
    <x v="0"/>
  </r>
  <r>
    <x v="812"/>
    <x v="1"/>
    <n v="99"/>
    <x v="1803"/>
    <x v="946"/>
    <x v="1"/>
    <x v="1"/>
    <n v="103"/>
    <n v="193"/>
    <n v="1"/>
    <s v="N/A"/>
    <n v="342"/>
    <n v="-47"/>
    <n v="0.80300000000000005"/>
    <n v="1.9810000000000001"/>
    <n v="0"/>
    <n v="3.3690000000000002"/>
    <n v="1.21"/>
    <n v="0.28799999999999998"/>
    <n v="1"/>
    <n v="0"/>
    <s v="Plan-up"/>
    <n v="0.80600000000000005"/>
    <n v="0.79300000000000004"/>
    <n v="0"/>
    <n v="0.83399999999999996"/>
    <d v="2025-03-17T00:04:38"/>
    <x v="0"/>
  </r>
  <r>
    <x v="813"/>
    <x v="0"/>
    <n v="3338"/>
    <x v="1804"/>
    <x v="947"/>
    <x v="266"/>
    <x v="261"/>
    <n v="49"/>
    <n v="4"/>
    <n v="1"/>
    <n v="52"/>
    <n v="50"/>
    <n v="2"/>
    <n v="1.7000000000000001E-2"/>
    <n v="1E-3"/>
    <n v="0"/>
    <n v="1.7999999999999999E-2"/>
    <n v="1"/>
    <n v="0.94399999999999995"/>
    <n v="1"/>
    <n v="111.111"/>
    <s v="Catch-up"/>
    <n v="0.879"/>
    <n v="0.879"/>
    <n v="0"/>
    <n v="0.877"/>
    <d v="2025-03-18T00:24:49"/>
    <x v="3"/>
  </r>
  <r>
    <x v="813"/>
    <x v="1"/>
    <n v="32"/>
    <x v="1805"/>
    <x v="947"/>
    <x v="1"/>
    <x v="1"/>
    <n v="2"/>
    <n v="1"/>
    <n v="1"/>
    <s v="N/A"/>
    <n v="2"/>
    <n v="-1"/>
    <n v="0.03"/>
    <s v="NaN"/>
    <s v="NaN"/>
    <n v="1"/>
    <s v="NaN"/>
    <s v="NaN"/>
    <s v="NaN"/>
    <s v="NaN"/>
    <s v="Catch-up"/>
    <n v="1"/>
    <s v="NaN"/>
    <s v="NaN"/>
    <n v="1"/>
    <d v="2025-03-18T00:24:49"/>
    <x v="3"/>
  </r>
  <r>
    <x v="814"/>
    <x v="0"/>
    <n v="3977"/>
    <x v="1806"/>
    <x v="948"/>
    <x v="694"/>
    <x v="697"/>
    <n v="623"/>
    <n v="735"/>
    <n v="69"/>
    <n v="1289"/>
    <n v="402"/>
    <n v="887"/>
    <n v="0.151"/>
    <n v="0.187"/>
    <n v="4.8000000000000001E-2"/>
    <n v="0.20899999999999999"/>
    <n v="0.72099999999999997"/>
    <n v="0.44700000000000001"/>
    <n v="0.85799999999999998"/>
    <n v="4244.0190000000002"/>
    <s v="Scale-up"/>
    <n v="0.96499999999999997"/>
    <n v="0.85099999999999998"/>
    <n v="0.67600000000000005"/>
    <n v="0.98699999999999999"/>
    <d v="2025-03-18T00:24:41"/>
    <x v="3"/>
  </r>
  <r>
    <x v="814"/>
    <x v="1"/>
    <n v="78"/>
    <x v="1807"/>
    <x v="948"/>
    <x v="1"/>
    <x v="1"/>
    <n v="2"/>
    <n v="1"/>
    <n v="1"/>
    <s v="N/A"/>
    <n v="3"/>
    <n v="-2"/>
    <n v="1.2999999999999999E-2"/>
    <s v="NaN"/>
    <s v="NaN"/>
    <n v="1.9E-2"/>
    <s v="NaN"/>
    <s v="NaN"/>
    <s v="NaN"/>
    <s v="NaN"/>
    <s v="Scale-up"/>
    <n v="1"/>
    <s v="NaN"/>
    <s v="NaN"/>
    <n v="0.75900000000000001"/>
    <d v="2025-03-18T00:24:41"/>
    <x v="3"/>
  </r>
  <r>
    <x v="815"/>
    <x v="0"/>
    <n v="5066"/>
    <x v="1808"/>
    <x v="949"/>
    <x v="695"/>
    <x v="698"/>
    <n v="1193"/>
    <n v="886"/>
    <n v="505"/>
    <n v="1574"/>
    <n v="1471"/>
    <n v="103"/>
    <n v="0.32100000000000001"/>
    <n v="0.26"/>
    <n v="0.16300000000000001"/>
    <n v="0.42899999999999999"/>
    <n v="1.026"/>
    <n v="0.55200000000000005"/>
    <n v="0.71899999999999997"/>
    <n v="240.09299999999999"/>
    <s v="Catch-up"/>
    <n v="0.94299999999999995"/>
    <n v="0.93600000000000005"/>
    <n v="0.92400000000000004"/>
    <n v="0.94599999999999995"/>
    <d v="2025-03-18T00:24:33"/>
    <x v="3"/>
  </r>
  <r>
    <x v="815"/>
    <x v="1"/>
    <n v="0"/>
    <x v="1809"/>
    <x v="949"/>
    <x v="1"/>
    <x v="1"/>
    <n v="1"/>
    <n v="1"/>
    <n v="1"/>
    <s v="N/A"/>
    <n v="1"/>
    <n v="0"/>
    <s v="NaN"/>
    <s v="NaN"/>
    <s v="NaN"/>
    <s v="NaN"/>
    <s v="NaN"/>
    <s v="NaN"/>
    <s v="NaN"/>
    <s v="NaN"/>
    <s v="Catch-up"/>
    <s v="NaN"/>
    <s v="NaN"/>
    <s v="NaN"/>
    <s v="NaN"/>
    <d v="2025-03-18T00:24:33"/>
    <x v="3"/>
  </r>
  <r>
    <x v="816"/>
    <x v="0"/>
    <n v="5265"/>
    <x v="1810"/>
    <x v="950"/>
    <x v="696"/>
    <x v="699"/>
    <n v="249"/>
    <n v="150"/>
    <n v="45"/>
    <n v="354"/>
    <n v="315"/>
    <n v="39"/>
    <n v="5.6000000000000001E-2"/>
    <n v="0.04"/>
    <n v="1.0999999999999999E-2"/>
    <n v="7.3999999999999996E-2"/>
    <n v="0.871"/>
    <n v="0.58299999999999996"/>
    <n v="0.88500000000000001"/>
    <n v="527.02700000000004"/>
    <s v="Scale-up"/>
    <n v="0.93600000000000005"/>
    <n v="0.95699999999999996"/>
    <n v="0.92900000000000005"/>
    <n v="0.93799999999999994"/>
    <d v="2025-03-18T00:24:25"/>
    <x v="3"/>
  </r>
  <r>
    <x v="816"/>
    <x v="1"/>
    <n v="2"/>
    <x v="1811"/>
    <x v="950"/>
    <x v="1"/>
    <x v="1"/>
    <n v="2"/>
    <n v="1"/>
    <n v="1"/>
    <s v="N/A"/>
    <n v="4"/>
    <n v="-4"/>
    <s v="NaN"/>
    <s v="NaN"/>
    <s v="NaN"/>
    <n v="0.66700000000000004"/>
    <s v="NaN"/>
    <s v="NaN"/>
    <s v="NaN"/>
    <s v="NaN"/>
    <s v="Scale-up"/>
    <s v="NaN"/>
    <s v="NaN"/>
    <s v="NaN"/>
    <n v="0.6"/>
    <d v="2025-03-18T00:24:25"/>
    <x v="3"/>
  </r>
  <r>
    <x v="817"/>
    <x v="0"/>
    <n v="6973"/>
    <x v="1812"/>
    <x v="951"/>
    <x v="697"/>
    <x v="700"/>
    <n v="113"/>
    <n v="37"/>
    <n v="9"/>
    <n v="141"/>
    <n v="116"/>
    <n v="25"/>
    <n v="2.1999999999999999E-2"/>
    <n v="8.9999999999999993E-3"/>
    <n v="2E-3"/>
    <n v="2.4E-2"/>
    <n v="0.82799999999999996"/>
    <n v="0.71"/>
    <n v="0.93500000000000005"/>
    <n v="1041.6669999999999"/>
    <s v="Scale-up"/>
    <n v="0.91300000000000003"/>
    <n v="0.94"/>
    <n v="0.91700000000000004"/>
    <n v="0.92300000000000004"/>
    <d v="2025-03-18T00:24:17"/>
    <x v="3"/>
  </r>
  <r>
    <x v="817"/>
    <x v="1"/>
    <n v="0"/>
    <x v="1813"/>
    <x v="951"/>
    <x v="1"/>
    <x v="1"/>
    <n v="1"/>
    <n v="1"/>
    <n v="1"/>
    <s v="N/A"/>
    <n v="3"/>
    <n v="-3"/>
    <s v="NaN"/>
    <s v="NaN"/>
    <s v="NaN"/>
    <s v="NaN"/>
    <s v="NaN"/>
    <s v="NaN"/>
    <s v="NaN"/>
    <s v="NaN"/>
    <s v="Scale-up"/>
    <s v="NaN"/>
    <s v="NaN"/>
    <s v="NaN"/>
    <s v="NaN"/>
    <d v="2025-03-18T00:24:17"/>
    <x v="3"/>
  </r>
  <r>
    <x v="818"/>
    <x v="1"/>
    <n v="99"/>
    <x v="1814"/>
    <x v="952"/>
    <x v="1"/>
    <x v="1"/>
    <n v="23"/>
    <n v="34"/>
    <n v="1"/>
    <s v="N/A"/>
    <n v="85"/>
    <n v="-29"/>
    <n v="0.35499999999999998"/>
    <n v="0.38300000000000001"/>
    <s v="NaN"/>
    <n v="0.77600000000000002"/>
    <s v="NaN"/>
    <s v="NaN"/>
    <s v="NaN"/>
    <s v="NaN"/>
    <s v="Scale-up"/>
    <n v="0.91"/>
    <n v="0.71199999999999997"/>
    <s v="NaN"/>
    <n v="0.91700000000000004"/>
    <d v="2025-03-17T21:51:28"/>
    <x v="2"/>
  </r>
  <r>
    <x v="818"/>
    <x v="0"/>
    <n v="2249"/>
    <x v="1815"/>
    <x v="953"/>
    <x v="698"/>
    <x v="701"/>
    <n v="1153"/>
    <n v="775"/>
    <n v="349"/>
    <n v="1579"/>
    <n v="1489"/>
    <n v="90"/>
    <n v="1.0089999999999999"/>
    <n v="0.70499999999999996"/>
    <n v="0.224"/>
    <n v="1.3140000000000001"/>
    <n v="0.88200000000000001"/>
    <n v="0.58899999999999997"/>
    <n v="0.86899999999999999"/>
    <n v="68.492999999999995"/>
    <s v="Scale-up"/>
    <n v="0.997"/>
    <n v="0.93799999999999994"/>
    <n v="0.97699999999999998"/>
    <n v="0.99299999999999999"/>
    <d v="2025-02-25T16:12:13"/>
    <x v="1"/>
  </r>
  <r>
    <x v="818"/>
    <x v="0"/>
    <n v="1224"/>
    <x v="1816"/>
    <x v="952"/>
    <x v="699"/>
    <x v="702"/>
    <n v="1203"/>
    <n v="805"/>
    <n v="24"/>
    <n v="1984"/>
    <n v="1734"/>
    <n v="250"/>
    <n v="1.05"/>
    <n v="0.78500000000000003"/>
    <n v="5.8000000000000003E-2"/>
    <n v="1.55"/>
    <n v="0.872"/>
    <n v="0.57199999999999995"/>
    <n v="0.96799999999999997"/>
    <n v="161.29"/>
    <s v="Scale-up"/>
    <n v="0.998"/>
    <n v="0.98099999999999998"/>
    <n v="0.96"/>
    <n v="0.995"/>
    <d v="2025-03-17T21:51:28"/>
    <x v="2"/>
  </r>
  <r>
    <x v="819"/>
    <x v="0"/>
    <n v="5054"/>
    <x v="1817"/>
    <x v="954"/>
    <x v="145"/>
    <x v="143"/>
    <n v="34"/>
    <n v="43"/>
    <n v="27"/>
    <n v="50"/>
    <n v="50"/>
    <n v="0"/>
    <n v="7.0000000000000001E-3"/>
    <n v="1.2E-2"/>
    <n v="4.0000000000000001E-3"/>
    <n v="1.0999999999999999E-2"/>
    <n v="0.73299999999999998"/>
    <n v="0.36799999999999999"/>
    <n v="0.78900000000000003"/>
    <n v="0"/>
    <s v="Start-up"/>
    <n v="0.90200000000000002"/>
    <n v="0.90600000000000003"/>
    <n v="0.93300000000000005"/>
    <n v="0.78100000000000003"/>
    <d v="2025-03-18T00:24:10"/>
    <x v="3"/>
  </r>
  <r>
    <x v="819"/>
    <x v="1"/>
    <n v="18"/>
    <x v="1818"/>
    <x v="954"/>
    <x v="1"/>
    <x v="1"/>
    <n v="1"/>
    <n v="1"/>
    <n v="5"/>
    <s v="N/A"/>
    <n v="1"/>
    <n v="-5"/>
    <s v="NaN"/>
    <s v="NaN"/>
    <s v="NaN"/>
    <s v="NaN"/>
    <s v="NaN"/>
    <s v="NaN"/>
    <s v="NaN"/>
    <s v="NaN"/>
    <s v="Start-up"/>
    <s v="NaN"/>
    <s v="NaN"/>
    <s v="NaN"/>
    <s v="NaN"/>
    <d v="2025-03-18T00:24:10"/>
    <x v="3"/>
  </r>
  <r>
    <x v="820"/>
    <x v="0"/>
    <n v="5980"/>
    <x v="1819"/>
    <x v="955"/>
    <x v="185"/>
    <x v="181"/>
    <n v="75"/>
    <n v="127"/>
    <n v="96"/>
    <n v="106"/>
    <n v="99"/>
    <n v="7"/>
    <n v="1.2E-2"/>
    <n v="2.1999999999999999E-2"/>
    <n v="1.9E-2"/>
    <n v="1.6E-2"/>
    <n v="1.0669999999999999"/>
    <n v="0.35299999999999998"/>
    <n v="0.441"/>
    <n v="437.5"/>
    <s v="Catch-up"/>
    <n v="0.95799999999999996"/>
    <n v="0.86199999999999999"/>
    <n v="0.95099999999999996"/>
    <n v="0.95399999999999996"/>
    <d v="2025-03-18T00:24:02"/>
    <x v="3"/>
  </r>
  <r>
    <x v="820"/>
    <x v="1"/>
    <n v="96"/>
    <x v="1820"/>
    <x v="955"/>
    <x v="1"/>
    <x v="1"/>
    <n v="1"/>
    <n v="3"/>
    <n v="1"/>
    <s v="N/A"/>
    <n v="1"/>
    <n v="2"/>
    <s v="NaN"/>
    <n v="1.6E-2"/>
    <s v="NaN"/>
    <s v="NaN"/>
    <s v="NaN"/>
    <s v="NaN"/>
    <s v="NaN"/>
    <s v="NaN"/>
    <s v="Catch-up"/>
    <s v="NaN"/>
    <n v="0.76500000000000001"/>
    <s v="NaN"/>
    <s v="NaN"/>
    <d v="2025-03-18T00:24:02"/>
    <x v="3"/>
  </r>
  <r>
    <x v="821"/>
    <x v="0"/>
    <n v="4660"/>
    <x v="1821"/>
    <x v="956"/>
    <x v="179"/>
    <x v="175"/>
    <n v="70"/>
    <n v="175"/>
    <n v="124"/>
    <n v="121"/>
    <n v="121"/>
    <n v="0"/>
    <n v="2.1999999999999999E-2"/>
    <n v="0.05"/>
    <n v="2.3E-2"/>
    <n v="4.8000000000000001E-2"/>
    <n v="0.98"/>
    <n v="0.30599999999999999"/>
    <n v="0.68100000000000005"/>
    <n v="0"/>
    <s v="Start-up"/>
    <n v="0.92500000000000004"/>
    <n v="0.92700000000000005"/>
    <n v="0.89900000000000002"/>
    <n v="0.88900000000000001"/>
    <d v="2025-03-18T00:23:54"/>
    <x v="3"/>
  </r>
  <r>
    <x v="821"/>
    <x v="1"/>
    <n v="0"/>
    <x v="1822"/>
    <x v="956"/>
    <x v="1"/>
    <x v="1"/>
    <n v="1"/>
    <n v="1"/>
    <n v="1"/>
    <s v="N/A"/>
    <n v="1"/>
    <n v="0"/>
    <s v="NaN"/>
    <s v="NaN"/>
    <s v="NaN"/>
    <s v="NaN"/>
    <s v="NaN"/>
    <s v="NaN"/>
    <s v="NaN"/>
    <s v="NaN"/>
    <s v="Start-up"/>
    <s v="NaN"/>
    <s v="NaN"/>
    <s v="NaN"/>
    <s v="NaN"/>
    <d v="2025-03-18T00:23:54"/>
    <x v="3"/>
  </r>
  <r>
    <x v="822"/>
    <x v="1"/>
    <n v="55"/>
    <x v="1823"/>
    <x v="957"/>
    <x v="1"/>
    <x v="1"/>
    <n v="1"/>
    <n v="1"/>
    <n v="1"/>
    <s v="N/A"/>
    <n v="1"/>
    <n v="-1"/>
    <s v="NaN"/>
    <s v="NaN"/>
    <s v="NaN"/>
    <s v="NaN"/>
    <s v="NaN"/>
    <s v="NaN"/>
    <s v="NaN"/>
    <s v="NaN"/>
    <s v="Scale-up"/>
    <s v="NaN"/>
    <s v="NaN"/>
    <s v="NaN"/>
    <s v="NaN"/>
    <d v="2025-03-17T17:46:53"/>
    <x v="9"/>
  </r>
  <r>
    <x v="822"/>
    <x v="0"/>
    <n v="2826"/>
    <x v="1824"/>
    <x v="957"/>
    <x v="338"/>
    <x v="334"/>
    <n v="9"/>
    <n v="24"/>
    <n v="2"/>
    <n v="31"/>
    <n v="19"/>
    <n v="12"/>
    <n v="3.0000000000000001E-3"/>
    <n v="0.01"/>
    <n v="3.0000000000000001E-3"/>
    <n v="6.0000000000000001E-3"/>
    <n v="0.6"/>
    <n v="0.23100000000000001"/>
    <n v="0.76900000000000002"/>
    <n v="2000"/>
    <s v="Scale-up"/>
    <n v="0.90100000000000002"/>
    <n v="0.89"/>
    <n v="1"/>
    <n v="0.94599999999999995"/>
    <d v="2025-03-17T17:46:53"/>
    <x v="9"/>
  </r>
  <r>
    <x v="823"/>
    <x v="0"/>
    <n v="5772"/>
    <x v="1825"/>
    <x v="958"/>
    <x v="700"/>
    <x v="703"/>
    <n v="2254"/>
    <n v="4307"/>
    <n v="1622"/>
    <n v="4939"/>
    <n v="3339"/>
    <n v="1600"/>
    <n v="0.57199999999999995"/>
    <n v="1.2070000000000001"/>
    <n v="0.53100000000000003"/>
    <n v="1.0089999999999999"/>
    <n v="0.80800000000000005"/>
    <n v="0.32200000000000001"/>
    <n v="0.70199999999999996"/>
    <n v="1585.7280000000001"/>
    <s v="Scale-up"/>
    <n v="0.89400000000000002"/>
    <n v="0.88600000000000001"/>
    <n v="0.93300000000000005"/>
    <n v="0.9"/>
    <d v="2025-03-18T00:23:46"/>
    <x v="3"/>
  </r>
  <r>
    <x v="823"/>
    <x v="1"/>
    <n v="99"/>
    <x v="1826"/>
    <x v="958"/>
    <x v="1"/>
    <x v="1"/>
    <n v="5"/>
    <n v="4"/>
    <n v="2"/>
    <s v="N/A"/>
    <n v="2"/>
    <n v="4"/>
    <n v="0.04"/>
    <n v="5.5E-2"/>
    <n v="9.0999999999999998E-2"/>
    <n v="1.4E-2"/>
    <n v="3.5"/>
    <n v="0.42099999999999999"/>
    <n v="4.2000000000000003E-2"/>
    <n v="114285.71400000001"/>
    <s v="Catch-up"/>
    <n v="0.94699999999999995"/>
    <n v="0.88200000000000001"/>
    <n v="1"/>
    <n v="1"/>
    <d v="2025-03-18T00:23:47"/>
    <x v="3"/>
  </r>
  <r>
    <x v="824"/>
    <x v="0"/>
    <n v="3910"/>
    <x v="1827"/>
    <x v="959"/>
    <x v="338"/>
    <x v="334"/>
    <n v="15"/>
    <n v="18"/>
    <n v="2"/>
    <n v="31"/>
    <n v="23"/>
    <n v="8"/>
    <n v="4.0000000000000001E-3"/>
    <n v="2.3E-2"/>
    <n v="0"/>
    <n v="1.0999999999999999E-2"/>
    <n v="0.40699999999999997"/>
    <n v="0.14799999999999999"/>
    <n v="1"/>
    <n v="727.27300000000002"/>
    <s v="Scale-up"/>
    <n v="0.624"/>
    <n v="0.72199999999999998"/>
    <n v="0"/>
    <n v="0.54700000000000004"/>
    <d v="2025-03-17T20:08:27"/>
    <x v="10"/>
  </r>
  <r>
    <x v="824"/>
    <x v="1"/>
    <n v="0"/>
    <x v="1828"/>
    <x v="959"/>
    <x v="1"/>
    <x v="1"/>
    <n v="1"/>
    <n v="1"/>
    <n v="2"/>
    <s v="N/A"/>
    <n v="1"/>
    <n v="-1"/>
    <s v="NaN"/>
    <s v="NaN"/>
    <n v="1"/>
    <s v="NaN"/>
    <s v="NaN"/>
    <s v="NaN"/>
    <s v="NaN"/>
    <s v="NaN"/>
    <s v="Scale-up"/>
    <s v="NaN"/>
    <s v="NaN"/>
    <n v="1"/>
    <s v="NaN"/>
    <d v="2025-03-17T20:08:27"/>
    <x v="10"/>
  </r>
  <r>
    <x v="825"/>
    <x v="0"/>
    <n v="5578"/>
    <x v="1829"/>
    <x v="960"/>
    <x v="39"/>
    <x v="39"/>
    <n v="36"/>
    <n v="20"/>
    <n v="20"/>
    <n v="36"/>
    <n v="31"/>
    <n v="5"/>
    <n v="6.0000000000000001E-3"/>
    <n v="4.0000000000000001E-3"/>
    <n v="7.0000000000000001E-3"/>
    <n v="8.0000000000000002E-3"/>
    <n v="2.6669999999999998"/>
    <n v="0.6"/>
    <n v="0.3"/>
    <n v="625"/>
    <s v="Catch-up"/>
    <n v="0.93500000000000005"/>
    <n v="0.95099999999999996"/>
    <n v="0.6"/>
    <n v="0.80300000000000005"/>
    <d v="2025-03-18T00:23:36"/>
    <x v="3"/>
  </r>
  <r>
    <x v="825"/>
    <x v="1"/>
    <n v="92"/>
    <x v="1830"/>
    <x v="960"/>
    <x v="1"/>
    <x v="1"/>
    <n v="2"/>
    <n v="1"/>
    <n v="1"/>
    <s v="N/A"/>
    <n v="2"/>
    <n v="1"/>
    <n v="1.0999999999999999E-2"/>
    <s v="NaN"/>
    <s v="NaN"/>
    <n v="0.25"/>
    <s v="NaN"/>
    <s v="NaN"/>
    <s v="NaN"/>
    <s v="NaN"/>
    <s v="Catch-up"/>
    <n v="1"/>
    <s v="NaN"/>
    <s v="NaN"/>
    <n v="1"/>
    <d v="2025-03-18T00:23:36"/>
    <x v="3"/>
  </r>
  <r>
    <x v="826"/>
    <x v="0"/>
    <n v="2993"/>
    <x v="1831"/>
    <x v="961"/>
    <x v="701"/>
    <x v="194"/>
    <n v="282"/>
    <n v="322"/>
    <n v="68"/>
    <n v="536"/>
    <n v="401"/>
    <n v="135"/>
    <n v="0.14299999999999999"/>
    <n v="0.17199999999999999"/>
    <n v="4.1000000000000002E-2"/>
    <n v="0.26100000000000001"/>
    <n v="0.95299999999999996"/>
    <n v="0.45400000000000001"/>
    <n v="0.87"/>
    <n v="517.24099999999999"/>
    <s v="Scale-up"/>
    <n v="0.627"/>
    <n v="0.747"/>
    <n v="0.82"/>
    <n v="0.755"/>
    <d v="2025-03-18T00:23:28"/>
    <x v="3"/>
  </r>
  <r>
    <x v="826"/>
    <x v="1"/>
    <n v="0"/>
    <x v="1832"/>
    <x v="961"/>
    <x v="1"/>
    <x v="1"/>
    <n v="1"/>
    <n v="1"/>
    <n v="1"/>
    <s v="N/A"/>
    <n v="1"/>
    <n v="0"/>
    <s v="NaN"/>
    <s v="NaN"/>
    <s v="NaN"/>
    <s v="NaN"/>
    <s v="NaN"/>
    <s v="NaN"/>
    <s v="NaN"/>
    <s v="NaN"/>
    <s v="Scale-up"/>
    <s v="NaN"/>
    <s v="NaN"/>
    <s v="NaN"/>
    <s v="NaN"/>
    <d v="2025-03-18T00:23:28"/>
    <x v="3"/>
  </r>
  <r>
    <x v="827"/>
    <x v="0"/>
    <n v="854"/>
    <x v="1833"/>
    <x v="962"/>
    <x v="15"/>
    <x v="15"/>
    <n v="50"/>
    <n v="25"/>
    <n v="0"/>
    <n v="75"/>
    <n v="31"/>
    <n v="44"/>
    <n v="7.0999999999999994E-2"/>
    <n v="2.5000000000000001E-2"/>
    <n v="0"/>
    <n v="3.7999999999999999E-2"/>
    <n v="0.39600000000000002"/>
    <n v="0.74"/>
    <n v="1"/>
    <n v="1157.895"/>
    <s v="Scale-up"/>
    <n v="0.75900000000000001"/>
    <n v="0.80900000000000005"/>
    <n v="0"/>
    <n v="0.51600000000000001"/>
    <d v="2025-03-18T00:23:21"/>
    <x v="3"/>
  </r>
  <r>
    <x v="827"/>
    <x v="1"/>
    <n v="63"/>
    <x v="1834"/>
    <x v="962"/>
    <x v="1"/>
    <x v="1"/>
    <n v="1"/>
    <n v="2"/>
    <n v="1"/>
    <s v="N/A"/>
    <n v="1"/>
    <n v="1"/>
    <s v="NaN"/>
    <n v="1.6E-2"/>
    <n v="0"/>
    <s v="NaN"/>
    <s v="NaN"/>
    <s v="NaN"/>
    <s v="NaN"/>
    <s v="NaN"/>
    <s v="Scale-up"/>
    <s v="NaN"/>
    <n v="1"/>
    <n v="0"/>
    <s v="NaN"/>
    <d v="2025-03-18T00:23:21"/>
    <x v="3"/>
  </r>
  <r>
    <x v="828"/>
    <x v="0"/>
    <n v="3981"/>
    <x v="1835"/>
    <x v="963"/>
    <x v="89"/>
    <x v="88"/>
    <n v="23"/>
    <n v="18"/>
    <n v="26"/>
    <n v="15"/>
    <n v="9"/>
    <n v="6"/>
    <n v="5.0000000000000001E-3"/>
    <n v="4.0000000000000001E-3"/>
    <n v="7.0000000000000001E-3"/>
    <n v="2E-3"/>
    <n v="1"/>
    <n v="0.55600000000000005"/>
    <n v="0.222"/>
    <n v="3000"/>
    <s v="Catch-up"/>
    <n v="0.83899999999999997"/>
    <n v="0.88500000000000001"/>
    <n v="0.7"/>
    <n v="0.89100000000000001"/>
    <d v="2025-03-18T00:23:14"/>
    <x v="3"/>
  </r>
  <r>
    <x v="828"/>
    <x v="1"/>
    <n v="98"/>
    <x v="1836"/>
    <x v="963"/>
    <x v="1"/>
    <x v="1"/>
    <n v="4"/>
    <n v="1"/>
    <n v="4"/>
    <s v="N/A"/>
    <n v="1"/>
    <n v="0"/>
    <n v="0.13"/>
    <s v="NaN"/>
    <n v="2.3E-2"/>
    <s v="NaN"/>
    <s v="NaN"/>
    <s v="NaN"/>
    <s v="NaN"/>
    <s v="NaN"/>
    <s v="Catch-up"/>
    <n v="0.91100000000000003"/>
    <s v="NaN"/>
    <n v="0.68300000000000005"/>
    <s v="NaN"/>
    <d v="2025-03-18T00:23:14"/>
    <x v="3"/>
  </r>
  <r>
    <x v="829"/>
    <x v="0"/>
    <n v="6005"/>
    <x v="1837"/>
    <x v="964"/>
    <x v="702"/>
    <x v="704"/>
    <n v="295"/>
    <n v="645"/>
    <n v="311"/>
    <n v="629"/>
    <n v="552"/>
    <n v="77"/>
    <n v="5.0999999999999997E-2"/>
    <n v="0.124"/>
    <n v="0.06"/>
    <n v="0.10199999999999999"/>
    <n v="0.88700000000000001"/>
    <n v="0.29099999999999998"/>
    <n v="0.65700000000000003"/>
    <n v="754.90200000000004"/>
    <s v="Scale-up"/>
    <n v="0.99099999999999999"/>
    <n v="0.93"/>
    <n v="0.97799999999999998"/>
    <n v="0.97399999999999998"/>
    <d v="2025-03-18T00:23:06"/>
    <x v="3"/>
  </r>
  <r>
    <x v="829"/>
    <x v="1"/>
    <n v="32"/>
    <x v="1838"/>
    <x v="964"/>
    <x v="1"/>
    <x v="1"/>
    <n v="1"/>
    <n v="1"/>
    <n v="1"/>
    <s v="N/A"/>
    <n v="1"/>
    <n v="1"/>
    <s v="NaN"/>
    <s v="NaN"/>
    <s v="NaN"/>
    <s v="NaN"/>
    <s v="NaN"/>
    <s v="NaN"/>
    <s v="NaN"/>
    <s v="NaN"/>
    <s v="Scale-up"/>
    <s v="NaN"/>
    <s v="NaN"/>
    <s v="NaN"/>
    <s v="NaN"/>
    <d v="2025-03-18T00:23:06"/>
    <x v="3"/>
  </r>
  <r>
    <x v="830"/>
    <x v="0"/>
    <n v="6797"/>
    <x v="1839"/>
    <x v="965"/>
    <x v="703"/>
    <x v="705"/>
    <n v="744"/>
    <n v="796"/>
    <n v="259"/>
    <n v="1281"/>
    <n v="1141"/>
    <n v="140"/>
    <n v="0.14399999999999999"/>
    <n v="0.14099999999999999"/>
    <n v="5.7000000000000002E-2"/>
    <n v="0.26900000000000002"/>
    <n v="1.18"/>
    <n v="0.505"/>
    <n v="0.8"/>
    <n v="520.44600000000003"/>
    <s v="Catch-up"/>
    <n v="0.89800000000000002"/>
    <n v="0.94199999999999995"/>
    <n v="0.95899999999999996"/>
    <n v="0.89500000000000002"/>
    <d v="2025-03-18T00:22:58"/>
    <x v="3"/>
  </r>
  <r>
    <x v="830"/>
    <x v="1"/>
    <n v="83"/>
    <x v="1840"/>
    <x v="965"/>
    <x v="1"/>
    <x v="1"/>
    <n v="5"/>
    <n v="3"/>
    <n v="2"/>
    <s v="N/A"/>
    <n v="1"/>
    <n v="4"/>
    <n v="4.5999999999999999E-2"/>
    <n v="7.4999999999999997E-2"/>
    <n v="1.4E-2"/>
    <s v="NaN"/>
    <s v="NaN"/>
    <s v="NaN"/>
    <s v="NaN"/>
    <s v="NaN"/>
    <s v="Catch-up"/>
    <n v="0.61399999999999999"/>
    <n v="0.96899999999999997"/>
    <n v="1"/>
    <s v="NaN"/>
    <d v="2025-03-18T00:22:58"/>
    <x v="3"/>
  </r>
  <r>
    <x v="831"/>
    <x v="0"/>
    <n v="1552"/>
    <x v="1841"/>
    <x v="966"/>
    <x v="239"/>
    <x v="234"/>
    <n v="34"/>
    <n v="15"/>
    <n v="3"/>
    <n v="46"/>
    <n v="39"/>
    <n v="7"/>
    <n v="5.5E-2"/>
    <n v="2.1000000000000001E-2"/>
    <n v="1E-3"/>
    <n v="3.1E-2"/>
    <n v="0.41299999999999998"/>
    <n v="0.72399999999999998"/>
    <n v="0.98699999999999999"/>
    <n v="225.80600000000001"/>
    <s v="Scale-up"/>
    <n v="0.78900000000000003"/>
    <n v="0.88"/>
    <n v="0.75600000000000001"/>
    <n v="0.59299999999999997"/>
    <d v="2025-03-18T00:22:49"/>
    <x v="3"/>
  </r>
  <r>
    <x v="831"/>
    <x v="1"/>
    <n v="0"/>
    <x v="1842"/>
    <x v="966"/>
    <x v="1"/>
    <x v="1"/>
    <n v="1"/>
    <n v="1"/>
    <n v="1"/>
    <s v="N/A"/>
    <n v="1"/>
    <n v="-1"/>
    <s v="NaN"/>
    <s v="NaN"/>
    <s v="NaN"/>
    <s v="NaN"/>
    <s v="NaN"/>
    <s v="NaN"/>
    <s v="NaN"/>
    <s v="NaN"/>
    <s v="Scale-up"/>
    <s v="NaN"/>
    <s v="NaN"/>
    <s v="NaN"/>
    <s v="NaN"/>
    <d v="2025-03-18T00:22:49"/>
    <x v="3"/>
  </r>
  <r>
    <x v="832"/>
    <x v="0"/>
    <n v="311"/>
    <x v="1843"/>
    <x v="967"/>
    <x v="704"/>
    <x v="706"/>
    <n v="266"/>
    <n v="49"/>
    <n v="0"/>
    <n v="315"/>
    <n v="315"/>
    <n v="0"/>
    <n v="0.65100000000000002"/>
    <n v="0.123"/>
    <n v="0"/>
    <n v="0.84"/>
    <n v="1.085"/>
    <n v="0.84099999999999997"/>
    <n v="1"/>
    <n v="0"/>
    <s v="Plan-up"/>
    <n v="0.86699999999999999"/>
    <n v="0.74"/>
    <n v="0"/>
    <n v="0.91500000000000004"/>
    <d v="2025-03-17T00:04:43"/>
    <x v="0"/>
  </r>
  <r>
    <x v="832"/>
    <x v="1"/>
    <n v="91"/>
    <x v="1844"/>
    <x v="967"/>
    <x v="1"/>
    <x v="1"/>
    <n v="146"/>
    <n v="12"/>
    <n v="1"/>
    <s v="N/A"/>
    <n v="173"/>
    <n v="-16"/>
    <n v="3.0310000000000001"/>
    <n v="0.09"/>
    <n v="0"/>
    <n v="2.323"/>
    <n v="0.74399999999999999"/>
    <n v="0.97099999999999997"/>
    <n v="1"/>
    <n v="0"/>
    <s v="Start-up"/>
    <n v="0.98299999999999998"/>
    <n v="0.77600000000000002"/>
    <n v="0"/>
    <n v="0.96799999999999997"/>
    <d v="2025-03-17T00:04:44"/>
    <x v="0"/>
  </r>
  <r>
    <x v="833"/>
    <x v="1"/>
    <n v="0"/>
    <x v="1845"/>
    <x v="968"/>
    <x v="1"/>
    <x v="1"/>
    <n v="1"/>
    <n v="1"/>
    <n v="1"/>
    <s v="N/A"/>
    <n v="1"/>
    <n v="0"/>
    <s v="NaN"/>
    <s v="NaN"/>
    <n v="0"/>
    <s v="NaN"/>
    <s v="NaN"/>
    <s v="NaN"/>
    <s v="NaN"/>
    <s v="NaN"/>
    <s v="Scale-up"/>
    <s v="NaN"/>
    <s v="NaN"/>
    <n v="0"/>
    <s v="NaN"/>
    <d v="2025-03-17T21:51:22"/>
    <x v="2"/>
  </r>
  <r>
    <x v="833"/>
    <x v="0"/>
    <n v="537"/>
    <x v="1846"/>
    <x v="968"/>
    <x v="15"/>
    <x v="15"/>
    <n v="58"/>
    <n v="17"/>
    <n v="0"/>
    <n v="75"/>
    <n v="15"/>
    <n v="60"/>
    <n v="0.14799999999999999"/>
    <n v="1.0620000000000001"/>
    <n v="0"/>
    <n v="4.5999999999999999E-2"/>
    <n v="3.7999999999999999E-2"/>
    <n v="0.122"/>
    <n v="1"/>
    <n v="1304.348"/>
    <s v="Scale-up"/>
    <n v="0.54700000000000004"/>
    <n v="0.16700000000000001"/>
    <n v="0"/>
    <n v="0.76700000000000002"/>
    <d v="2025-03-17T21:51:22"/>
    <x v="2"/>
  </r>
  <r>
    <x v="834"/>
    <x v="1"/>
    <n v="99"/>
    <x v="1847"/>
    <x v="969"/>
    <x v="1"/>
    <x v="1"/>
    <n v="1"/>
    <n v="6041"/>
    <n v="5215"/>
    <s v="N/A"/>
    <n v="982"/>
    <n v="-157"/>
    <n v="0"/>
    <n v="70.284000000000006"/>
    <n v="59.164000000000001"/>
    <n v="11.375999999999999"/>
    <n v="1.0229999999999999"/>
    <n v="0"/>
    <n v="0.158"/>
    <n v="729.43"/>
    <s v="Catch-up"/>
    <n v="0"/>
    <n v="0.98699999999999999"/>
    <n v="0.98099999999999998"/>
    <n v="0.96299999999999997"/>
    <d v="2025-03-17T22:17:42"/>
    <x v="11"/>
  </r>
  <r>
    <x v="834"/>
    <x v="0"/>
    <n v="172"/>
    <x v="1848"/>
    <x v="970"/>
    <x v="234"/>
    <x v="577"/>
    <n v="217"/>
    <n v="1"/>
    <n v="0"/>
    <n v="218"/>
    <n v="43"/>
    <n v="175"/>
    <n v="2.6629999999999998"/>
    <n v="0"/>
    <n v="0"/>
    <n v="0.26900000000000002"/>
    <n v="0.10100000000000001"/>
    <n v="1"/>
    <n v="1"/>
    <n v="650.55799999999999"/>
    <s v="Scale-up"/>
    <n v="0.75700000000000001"/>
    <n v="0"/>
    <n v="0"/>
    <n v="0.54900000000000004"/>
    <d v="2025-03-17T00:04:49"/>
    <x v="0"/>
  </r>
  <r>
    <x v="834"/>
    <x v="1"/>
    <n v="0"/>
    <x v="1849"/>
    <x v="970"/>
    <x v="1"/>
    <x v="1"/>
    <n v="1"/>
    <n v="1"/>
    <n v="1"/>
    <s v="N/A"/>
    <n v="2"/>
    <n v="-1"/>
    <s v="NaN"/>
    <s v="NaN"/>
    <n v="0"/>
    <s v="NaN"/>
    <s v="NaN"/>
    <s v="NaN"/>
    <s v="NaN"/>
    <s v="NaN"/>
    <s v="Scale-up"/>
    <s v="NaN"/>
    <s v="NaN"/>
    <n v="0"/>
    <s v="NaN"/>
    <d v="2025-03-17T00:04:49"/>
    <x v="0"/>
  </r>
  <r>
    <x v="834"/>
    <x v="0"/>
    <n v="3361"/>
    <x v="1850"/>
    <x v="969"/>
    <x v="705"/>
    <x v="707"/>
    <n v="0"/>
    <n v="213845"/>
    <n v="180180"/>
    <n v="33665"/>
    <n v="25367"/>
    <n v="8298"/>
    <n v="0"/>
    <n v="56.771000000000001"/>
    <n v="47.673999999999999"/>
    <n v="8.0820000000000007"/>
    <n v="0.88800000000000001"/>
    <n v="0"/>
    <n v="0.16"/>
    <n v="1026.7260000000001"/>
    <s v="Scale-up"/>
    <n v="0"/>
    <n v="0.97799999999999998"/>
    <n v="0.98"/>
    <n v="0.92800000000000005"/>
    <d v="2025-03-17T22:17:40"/>
    <x v="11"/>
  </r>
  <r>
    <x v="835"/>
    <x v="1"/>
    <n v="99"/>
    <x v="1851"/>
    <x v="971"/>
    <x v="1"/>
    <x v="1"/>
    <n v="1"/>
    <n v="890"/>
    <n v="3249"/>
    <s v="N/A"/>
    <n v="6"/>
    <n v="-2366"/>
    <n v="0"/>
    <n v="9.8140000000000001"/>
    <n v="25.991"/>
    <n v="4.7E-2"/>
    <n v="-3.0000000000000001E-3"/>
    <n v="0"/>
    <n v="-1.6479999999999999"/>
    <n v="0"/>
    <s v="Start-up"/>
    <n v="0"/>
    <n v="0.996"/>
    <n v="0.1"/>
    <n v="0.77100000000000002"/>
    <d v="2025-03-17T22:16:51"/>
    <x v="11"/>
  </r>
  <r>
    <x v="835"/>
    <x v="0"/>
    <n v="1869"/>
    <x v="1852"/>
    <x v="971"/>
    <x v="706"/>
    <x v="708"/>
    <n v="0"/>
    <n v="11774"/>
    <n v="10334"/>
    <n v="1440"/>
    <n v="1440"/>
    <n v="0"/>
    <n v="0"/>
    <n v="6.3529999999999998"/>
    <n v="5.2489999999999997"/>
    <n v="1.0900000000000001"/>
    <n v="0.98699999999999999"/>
    <n v="0"/>
    <n v="0.17399999999999999"/>
    <n v="0"/>
    <s v="Start-up"/>
    <n v="0"/>
    <n v="0.99099999999999999"/>
    <n v="0.95899999999999996"/>
    <n v="0.96099999999999997"/>
    <d v="2025-03-17T22:16:50"/>
    <x v="11"/>
  </r>
  <r>
    <x v="836"/>
    <x v="1"/>
    <n v="99"/>
    <x v="1853"/>
    <x v="972"/>
    <x v="1"/>
    <x v="1"/>
    <n v="1"/>
    <n v="334"/>
    <n v="209"/>
    <s v="N/A"/>
    <n v="122"/>
    <n v="2"/>
    <n v="0"/>
    <n v="3.395"/>
    <n v="2.21"/>
    <n v="1.2709999999999999"/>
    <n v="1.073"/>
    <n v="0"/>
    <n v="0.34899999999999998"/>
    <n v="190.40100000000001"/>
    <s v="Catch-up"/>
    <n v="0"/>
    <n v="0.97899999999999998"/>
    <n v="0.97799999999999998"/>
    <n v="0.93300000000000005"/>
    <d v="2025-03-17T22:16:42"/>
    <x v="11"/>
  </r>
  <r>
    <x v="836"/>
    <x v="0"/>
    <n v="649"/>
    <x v="1854"/>
    <x v="972"/>
    <x v="707"/>
    <x v="709"/>
    <n v="0"/>
    <n v="6484"/>
    <n v="5690"/>
    <n v="794"/>
    <n v="552"/>
    <n v="242"/>
    <n v="0"/>
    <n v="9.532"/>
    <n v="8.8469999999999995"/>
    <n v="1.151"/>
    <n v="1.68"/>
    <n v="0"/>
    <n v="7.1999999999999995E-2"/>
    <n v="210.25200000000001"/>
    <s v="Catch-up"/>
    <n v="0"/>
    <n v="0.80200000000000005"/>
    <n v="0.92700000000000005"/>
    <n v="0.90200000000000002"/>
    <d v="2025-03-17T22:16:41"/>
    <x v="11"/>
  </r>
  <r>
    <x v="837"/>
    <x v="0"/>
    <n v="5338"/>
    <x v="1855"/>
    <x v="973"/>
    <x v="164"/>
    <x v="160"/>
    <n v="68"/>
    <n v="76"/>
    <n v="49"/>
    <n v="95"/>
    <n v="86"/>
    <n v="9"/>
    <n v="1.2E-2"/>
    <n v="1.9E-2"/>
    <n v="8.9999999999999993E-3"/>
    <n v="1.6E-2"/>
    <n v="0.72699999999999998"/>
    <n v="0.38700000000000001"/>
    <n v="0.71"/>
    <n v="562.5"/>
    <s v="Scale-up"/>
    <n v="0.86199999999999999"/>
    <n v="0.78900000000000003"/>
    <n v="0.94599999999999995"/>
    <n v="0.8"/>
    <d v="2025-03-18T00:22:42"/>
    <x v="3"/>
  </r>
  <r>
    <x v="837"/>
    <x v="1"/>
    <n v="50"/>
    <x v="1856"/>
    <x v="973"/>
    <x v="1"/>
    <x v="1"/>
    <n v="5"/>
    <n v="1"/>
    <n v="1"/>
    <s v="N/A"/>
    <n v="2"/>
    <n v="2"/>
    <n v="5.3999999999999999E-2"/>
    <s v="NaN"/>
    <s v="NaN"/>
    <s v="NaN"/>
    <s v="NaN"/>
    <s v="NaN"/>
    <s v="NaN"/>
    <s v="NaN"/>
    <s v="Scale-up"/>
    <n v="0.58699999999999997"/>
    <s v="NaN"/>
    <s v="NaN"/>
    <s v="NaN"/>
    <d v="2025-03-18T00:22:42"/>
    <x v="3"/>
  </r>
  <r>
    <x v="838"/>
    <x v="0"/>
    <n v="5943"/>
    <x v="1857"/>
    <x v="974"/>
    <x v="108"/>
    <x v="553"/>
    <n v="209"/>
    <n v="195"/>
    <n v="125"/>
    <n v="279"/>
    <n v="251"/>
    <n v="28"/>
    <n v="4.2000000000000003E-2"/>
    <n v="4.1000000000000002E-2"/>
    <n v="2.4E-2"/>
    <n v="5.1999999999999998E-2"/>
    <n v="0.88100000000000001"/>
    <n v="0.50600000000000001"/>
    <n v="0.71099999999999997"/>
    <n v="538.46199999999999"/>
    <s v="Scale-up"/>
    <n v="0.93600000000000005"/>
    <n v="0.94899999999999995"/>
    <n v="0.98199999999999998"/>
    <n v="0.92900000000000005"/>
    <d v="2025-03-18T00:22:34"/>
    <x v="3"/>
  </r>
  <r>
    <x v="838"/>
    <x v="1"/>
    <n v="0"/>
    <x v="1858"/>
    <x v="974"/>
    <x v="1"/>
    <x v="1"/>
    <n v="1"/>
    <n v="1"/>
    <n v="1"/>
    <s v="N/A"/>
    <n v="1"/>
    <n v="0"/>
    <s v="NaN"/>
    <s v="NaN"/>
    <s v="NaN"/>
    <s v="NaN"/>
    <s v="NaN"/>
    <s v="NaN"/>
    <s v="NaN"/>
    <s v="NaN"/>
    <s v="Scale-up"/>
    <s v="NaN"/>
    <s v="NaN"/>
    <s v="NaN"/>
    <s v="NaN"/>
    <d v="2025-03-18T00:22:34"/>
    <x v="3"/>
  </r>
  <r>
    <x v="839"/>
    <x v="0"/>
    <n v="5983"/>
    <x v="1859"/>
    <x v="975"/>
    <x v="708"/>
    <x v="710"/>
    <n v="182"/>
    <n v="214"/>
    <n v="120"/>
    <n v="276"/>
    <n v="246"/>
    <n v="30"/>
    <n v="3.1E-2"/>
    <n v="3.9E-2"/>
    <n v="2.4E-2"/>
    <n v="4.2000000000000003E-2"/>
    <n v="0.91300000000000003"/>
    <n v="0.443"/>
    <n v="0.65700000000000003"/>
    <n v="714.28599999999994"/>
    <s v="Scale-up"/>
    <n v="0.96599999999999997"/>
    <n v="0.98199999999999998"/>
    <n v="0.95"/>
    <n v="0.97099999999999997"/>
    <d v="2025-03-18T00:22:26"/>
    <x v="3"/>
  </r>
  <r>
    <x v="839"/>
    <x v="1"/>
    <n v="90"/>
    <x v="1860"/>
    <x v="975"/>
    <x v="1"/>
    <x v="1"/>
    <n v="1"/>
    <n v="2"/>
    <n v="1"/>
    <s v="N/A"/>
    <n v="3"/>
    <n v="-2"/>
    <s v="NaN"/>
    <n v="1.4E-2"/>
    <s v="NaN"/>
    <n v="0.16700000000000001"/>
    <s v="NaN"/>
    <s v="NaN"/>
    <s v="NaN"/>
    <s v="NaN"/>
    <s v="Scale-up"/>
    <s v="NaN"/>
    <n v="1"/>
    <s v="NaN"/>
    <n v="0.75"/>
    <d v="2025-03-18T00:22:26"/>
    <x v="3"/>
  </r>
  <r>
    <x v="840"/>
    <x v="1"/>
    <n v="99"/>
    <x v="1861"/>
    <x v="976"/>
    <x v="1"/>
    <x v="1"/>
    <n v="1"/>
    <n v="1190"/>
    <n v="875"/>
    <s v="N/A"/>
    <n v="136"/>
    <n v="178"/>
    <n v="0"/>
    <n v="15.851000000000001"/>
    <n v="10.943"/>
    <n v="1.5289999999999999"/>
    <n v="0.312"/>
    <n v="0"/>
    <n v="0.31"/>
    <n v="434.92500000000001"/>
    <s v="Scale-up"/>
    <n v="0"/>
    <n v="0.90100000000000002"/>
    <n v="0.90100000000000002"/>
    <n v="0.97799999999999998"/>
    <d v="2025-03-17T22:16:33"/>
    <x v="11"/>
  </r>
  <r>
    <x v="840"/>
    <x v="0"/>
    <n v="3359"/>
    <x v="1862"/>
    <x v="976"/>
    <x v="709"/>
    <x v="711"/>
    <n v="0"/>
    <n v="17630"/>
    <n v="15154"/>
    <n v="2476"/>
    <n v="1811"/>
    <n v="665"/>
    <n v="0"/>
    <n v="5.3220000000000001"/>
    <n v="4.6159999999999997"/>
    <n v="0.64200000000000002"/>
    <n v="0.90900000000000003"/>
    <n v="0"/>
    <n v="0.13300000000000001"/>
    <n v="1035.826"/>
    <s v="Scale-up"/>
    <n v="0"/>
    <n v="0.94799999999999995"/>
    <n v="0.95499999999999996"/>
    <n v="0.73799999999999999"/>
    <d v="2025-03-17T22:16:32"/>
    <x v="11"/>
  </r>
  <r>
    <x v="841"/>
    <x v="0"/>
    <n v="5851"/>
    <x v="1863"/>
    <x v="977"/>
    <x v="526"/>
    <x v="522"/>
    <n v="55"/>
    <n v="30"/>
    <n v="17"/>
    <n v="68"/>
    <n v="65"/>
    <n v="3"/>
    <n v="8.0000000000000002E-3"/>
    <n v="5.0000000000000001E-3"/>
    <n v="3.0000000000000001E-3"/>
    <n v="1.0999999999999999E-2"/>
    <n v="1.1000000000000001"/>
    <n v="0.61499999999999999"/>
    <n v="0.76900000000000002"/>
    <n v="272.72699999999998"/>
    <s v="Catch-up"/>
    <n v="0.97099999999999997"/>
    <n v="0.92"/>
    <n v="0.97299999999999998"/>
    <n v="0.96099999999999997"/>
    <d v="2025-03-18T00:22:18"/>
    <x v="3"/>
  </r>
  <r>
    <x v="841"/>
    <x v="1"/>
    <n v="62"/>
    <x v="1864"/>
    <x v="977"/>
    <x v="1"/>
    <x v="1"/>
    <n v="2"/>
    <n v="1"/>
    <n v="1"/>
    <s v="N/A"/>
    <n v="1"/>
    <n v="1"/>
    <n v="1.6E-2"/>
    <s v="NaN"/>
    <s v="NaN"/>
    <s v="NaN"/>
    <s v="NaN"/>
    <s v="NaN"/>
    <s v="NaN"/>
    <s v="NaN"/>
    <s v="Catch-up"/>
    <n v="1"/>
    <s v="NaN"/>
    <s v="NaN"/>
    <s v="NaN"/>
    <d v="2025-03-18T00:22:18"/>
    <x v="3"/>
  </r>
  <r>
    <x v="842"/>
    <x v="1"/>
    <n v="97"/>
    <x v="1865"/>
    <x v="978"/>
    <x v="1"/>
    <x v="1"/>
    <n v="153"/>
    <n v="2"/>
    <n v="52"/>
    <s v="N/A"/>
    <n v="56"/>
    <n v="48"/>
    <n v="1.498"/>
    <n v="0.25"/>
    <n v="0.54600000000000004"/>
    <n v="0.46800000000000003"/>
    <n v="0.38900000000000001"/>
    <n v="0.85699999999999998"/>
    <n v="0.68799999999999994"/>
    <n v="666.66700000000003"/>
    <s v="Scale-up"/>
    <n v="0.872"/>
    <n v="1"/>
    <n v="0.79800000000000004"/>
    <n v="0.97599999999999998"/>
    <d v="2025-02-25T16:12:21"/>
    <x v="1"/>
  </r>
  <r>
    <x v="842"/>
    <x v="1"/>
    <n v="97"/>
    <x v="1866"/>
    <x v="979"/>
    <x v="1"/>
    <x v="1"/>
    <n v="40"/>
    <n v="4"/>
    <n v="1"/>
    <s v="N/A"/>
    <n v="11"/>
    <n v="32"/>
    <n v="0.374"/>
    <n v="6.7000000000000004E-2"/>
    <n v="0"/>
    <n v="0.112"/>
    <n v="0.254"/>
    <n v="0.84799999999999998"/>
    <n v="1"/>
    <n v="517.85699999999997"/>
    <s v="Scale-up"/>
    <n v="0.96099999999999997"/>
    <n v="0.626"/>
    <n v="0"/>
    <n v="0.91300000000000003"/>
    <d v="2025-03-17T21:51:17"/>
    <x v="2"/>
  </r>
  <r>
    <x v="842"/>
    <x v="0"/>
    <n v="1521"/>
    <x v="1867"/>
    <x v="978"/>
    <x v="498"/>
    <x v="712"/>
    <n v="1113"/>
    <n v="18"/>
    <n v="285"/>
    <n v="846"/>
    <n v="534"/>
    <n v="312"/>
    <n v="0.95499999999999996"/>
    <n v="1.7999999999999999E-2"/>
    <n v="0.313"/>
    <n v="0.52800000000000002"/>
    <n v="0.8"/>
    <n v="0.98199999999999998"/>
    <n v="0.67800000000000005"/>
    <n v="590.90899999999999"/>
    <s v="Scale-up"/>
    <n v="0.95299999999999996"/>
    <n v="0.95199999999999996"/>
    <n v="0.90100000000000002"/>
    <n v="0.96099999999999997"/>
    <d v="2025-02-25T16:12:20"/>
    <x v="1"/>
  </r>
  <r>
    <x v="842"/>
    <x v="0"/>
    <n v="296"/>
    <x v="1868"/>
    <x v="979"/>
    <x v="63"/>
    <x v="63"/>
    <n v="65"/>
    <n v="4"/>
    <n v="0"/>
    <n v="69"/>
    <n v="11"/>
    <n v="58"/>
    <n v="0.26200000000000001"/>
    <n v="6.7000000000000004E-2"/>
    <n v="0"/>
    <n v="0.112"/>
    <n v="0.34"/>
    <n v="0.79600000000000004"/>
    <n v="1"/>
    <n v="517.85699999999997"/>
    <s v="Scale-up"/>
    <n v="0.90700000000000003"/>
    <n v="0.6"/>
    <n v="0"/>
    <n v="0.91100000000000003"/>
    <d v="2025-03-17T21:51:16"/>
    <x v="2"/>
  </r>
  <r>
    <x v="843"/>
    <x v="1"/>
    <n v="98"/>
    <x v="1869"/>
    <x v="980"/>
    <x v="1"/>
    <x v="1"/>
    <n v="36"/>
    <n v="86"/>
    <n v="112"/>
    <s v="N/A"/>
    <n v="72"/>
    <n v="-63"/>
    <n v="0.34300000000000003"/>
    <n v="1.0509999999999999"/>
    <n v="1.085"/>
    <n v="0.73399999999999999"/>
    <n v="2.375"/>
    <n v="0.246"/>
    <n v="0.222"/>
    <n v="1217.9839999999999"/>
    <s v="Catch-up"/>
    <n v="0.96499999999999997"/>
    <n v="0.97899999999999998"/>
    <n v="0.55900000000000005"/>
    <n v="0.97299999999999998"/>
    <d v="2025-03-17T19:25:37"/>
    <x v="15"/>
  </r>
  <r>
    <x v="843"/>
    <x v="0"/>
    <n v="1734"/>
    <x v="1870"/>
    <x v="980"/>
    <x v="710"/>
    <x v="713"/>
    <n v="1078"/>
    <n v="2026"/>
    <n v="669"/>
    <n v="2435"/>
    <n v="1541"/>
    <n v="894"/>
    <n v="0.63900000000000001"/>
    <n v="1.175"/>
    <n v="0.375"/>
    <n v="0.92300000000000004"/>
    <n v="0.64100000000000001"/>
    <n v="0.35199999999999998"/>
    <n v="0.79300000000000004"/>
    <n v="968.58100000000002"/>
    <s v="Scale-up"/>
    <n v="0.996"/>
    <n v="0.996"/>
    <n v="0.96399999999999997"/>
    <n v="0.999"/>
    <d v="2025-03-17T19:25:35"/>
    <x v="15"/>
  </r>
  <r>
    <x v="844"/>
    <x v="0"/>
    <n v="6351"/>
    <x v="1871"/>
    <x v="981"/>
    <x v="711"/>
    <x v="714"/>
    <n v="161"/>
    <n v="301"/>
    <n v="200"/>
    <n v="262"/>
    <n v="184"/>
    <n v="78"/>
    <n v="2.5999999999999999E-2"/>
    <n v="4.8000000000000001E-2"/>
    <n v="3.9E-2"/>
    <n v="0.03"/>
    <n v="0.85699999999999998"/>
    <n v="0.35099999999999998"/>
    <n v="0.47299999999999998"/>
    <n v="2600"/>
    <s v="Scale-up"/>
    <n v="0.95899999999999996"/>
    <n v="0.99299999999999999"/>
    <n v="0.93400000000000005"/>
    <n v="0.98"/>
    <d v="2025-03-18T00:22:11"/>
    <x v="3"/>
  </r>
  <r>
    <x v="844"/>
    <x v="1"/>
    <n v="80"/>
    <x v="1872"/>
    <x v="981"/>
    <x v="1"/>
    <x v="1"/>
    <n v="4"/>
    <n v="4"/>
    <n v="1"/>
    <s v="N/A"/>
    <n v="1"/>
    <n v="5"/>
    <n v="3.5999999999999997E-2"/>
    <n v="0.04"/>
    <s v="NaN"/>
    <s v="NaN"/>
    <s v="NaN"/>
    <s v="NaN"/>
    <s v="NaN"/>
    <s v="NaN"/>
    <s v="Scale-up"/>
    <n v="0.86899999999999999"/>
    <n v="0.95"/>
    <s v="NaN"/>
    <s v="NaN"/>
    <d v="2025-03-18T00:22:11"/>
    <x v="3"/>
  </r>
  <r>
    <x v="845"/>
    <x v="1"/>
    <n v="99"/>
    <x v="1873"/>
    <x v="982"/>
    <x v="1"/>
    <x v="1"/>
    <n v="1"/>
    <n v="8427"/>
    <n v="8437"/>
    <s v="N/A"/>
    <n v="2449"/>
    <n v="-2460"/>
    <n v="0"/>
    <n v="93.349000000000004"/>
    <n v="88.542000000000002"/>
    <n v="24.917000000000002"/>
    <n v="5.1829999999999998"/>
    <n v="0"/>
    <n v="5.0999999999999997E-2"/>
    <n v="179.03399999999999"/>
    <s v="Catch-up"/>
    <n v="0"/>
    <n v="0.98599999999999999"/>
    <n v="0.98699999999999999"/>
    <n v="0.99"/>
    <d v="2025-03-17T22:16:23"/>
    <x v="11"/>
  </r>
  <r>
    <x v="845"/>
    <x v="0"/>
    <n v="3407"/>
    <x v="1874"/>
    <x v="982"/>
    <x v="712"/>
    <x v="715"/>
    <n v="0"/>
    <n v="144778"/>
    <n v="130084"/>
    <n v="14694"/>
    <n v="10233"/>
    <n v="4461"/>
    <n v="0"/>
    <n v="49.634"/>
    <n v="45.420999999999999"/>
    <n v="3.0049999999999999"/>
    <n v="0.71299999999999997"/>
    <n v="0"/>
    <n v="8.5000000000000006E-2"/>
    <n v="1484.5260000000001"/>
    <s v="Scale-up"/>
    <n v="0"/>
    <n v="0.79400000000000004"/>
    <n v="0.75600000000000001"/>
    <n v="0.82"/>
    <d v="2025-03-17T22:16:21"/>
    <x v="11"/>
  </r>
  <r>
    <x v="846"/>
    <x v="0"/>
    <n v="145"/>
    <x v="1875"/>
    <x v="983"/>
    <x v="713"/>
    <x v="621"/>
    <n v="1"/>
    <n v="139"/>
    <n v="0"/>
    <n v="140"/>
    <n v="136"/>
    <n v="4"/>
    <n v="0"/>
    <n v="1.357"/>
    <n v="0"/>
    <n v="1.3440000000000001"/>
    <n v="0.99"/>
    <n v="0"/>
    <n v="1"/>
    <n v="2.976"/>
    <s v="Start-up"/>
    <n v="0"/>
    <n v="0.86299999999999999"/>
    <n v="0"/>
    <n v="0.91500000000000004"/>
    <d v="2025-03-17T00:04:54"/>
    <x v="0"/>
  </r>
  <r>
    <x v="846"/>
    <x v="1"/>
    <n v="98"/>
    <x v="1876"/>
    <x v="983"/>
    <x v="1"/>
    <x v="1"/>
    <n v="1"/>
    <n v="36"/>
    <n v="1"/>
    <s v="N/A"/>
    <n v="45"/>
    <n v="-9"/>
    <s v="NaN"/>
    <n v="0.63300000000000001"/>
    <n v="0"/>
    <n v="0.77500000000000002"/>
    <s v="NaN"/>
    <s v="NaN"/>
    <s v="NaN"/>
    <s v="NaN"/>
    <s v="Start-up"/>
    <s v="NaN"/>
    <n v="0.95499999999999996"/>
    <n v="0"/>
    <n v="0.94699999999999995"/>
    <d v="2025-03-17T00:04:54"/>
    <x v="0"/>
  </r>
  <r>
    <x v="847"/>
    <x v="1"/>
    <n v="99"/>
    <x v="1877"/>
    <x v="984"/>
    <x v="1"/>
    <x v="1"/>
    <n v="64"/>
    <n v="1"/>
    <n v="1"/>
    <s v="N/A"/>
    <n v="1"/>
    <n v="64"/>
    <n v="0.67600000000000005"/>
    <s v="NaN"/>
    <n v="0"/>
    <s v="NaN"/>
    <s v="NaN"/>
    <s v="NaN"/>
    <s v="NaN"/>
    <s v="NaN"/>
    <s v="Indeterminate"/>
    <n v="0.94199999999999995"/>
    <s v="NaN"/>
    <n v="0"/>
    <s v="NaN"/>
    <d v="2025-03-17T19:25:29"/>
    <x v="15"/>
  </r>
  <r>
    <x v="847"/>
    <x v="0"/>
    <n v="1316"/>
    <x v="1878"/>
    <x v="984"/>
    <x v="462"/>
    <x v="461"/>
    <n v="189"/>
    <n v="11"/>
    <n v="0"/>
    <n v="200"/>
    <n v="0"/>
    <n v="200"/>
    <n v="0.33500000000000002"/>
    <n v="4.2000000000000003E-2"/>
    <n v="0"/>
    <n v="0"/>
    <n v="0"/>
    <n v="0.88900000000000001"/>
    <n v="1"/>
    <s v="NaN"/>
    <s v="Indeterminate"/>
    <n v="0.65900000000000003"/>
    <n v="0.92900000000000005"/>
    <n v="0"/>
    <n v="0"/>
    <d v="2025-03-17T19:25:29"/>
    <x v="15"/>
  </r>
  <r>
    <x v="848"/>
    <x v="0"/>
    <n v="307"/>
    <x v="1879"/>
    <x v="985"/>
    <x v="619"/>
    <x v="623"/>
    <n v="60"/>
    <n v="2"/>
    <n v="2"/>
    <n v="60"/>
    <n v="23"/>
    <n v="37"/>
    <n v="0.19900000000000001"/>
    <n v="0.2"/>
    <n v="0"/>
    <n v="8.3000000000000004E-2"/>
    <n v="0.20799999999999999"/>
    <n v="0.499"/>
    <n v="1"/>
    <n v="445.78300000000002"/>
    <s v="Scale-up"/>
    <n v="0.72399999999999998"/>
    <n v="1"/>
    <n v="0"/>
    <n v="0.91300000000000003"/>
    <d v="2025-02-25T16:12:27"/>
    <x v="1"/>
  </r>
  <r>
    <x v="849"/>
    <x v="0"/>
    <n v="5831"/>
    <x v="1880"/>
    <x v="986"/>
    <x v="566"/>
    <x v="502"/>
    <n v="342"/>
    <n v="406"/>
    <n v="254"/>
    <n v="494"/>
    <n v="361"/>
    <n v="133"/>
    <n v="5.5E-2"/>
    <n v="6.7000000000000004E-2"/>
    <n v="4.9000000000000002E-2"/>
    <n v="5.8999999999999997E-2"/>
    <n v="0.80800000000000005"/>
    <n v="0.45100000000000001"/>
    <n v="0.59799999999999998"/>
    <n v="2254.2370000000001"/>
    <s v="Scale-up"/>
    <n v="0.99399999999999999"/>
    <n v="0.98899999999999999"/>
    <n v="0.94299999999999995"/>
    <n v="0.99199999999999999"/>
    <d v="2025-03-18T00:22:01"/>
    <x v="3"/>
  </r>
  <r>
    <x v="849"/>
    <x v="1"/>
    <n v="97"/>
    <x v="1881"/>
    <x v="986"/>
    <x v="1"/>
    <x v="1"/>
    <n v="6"/>
    <n v="11"/>
    <n v="3"/>
    <s v="N/A"/>
    <n v="8"/>
    <n v="5"/>
    <n v="4.8000000000000001E-2"/>
    <n v="9.8000000000000004E-2"/>
    <n v="0.10100000000000001"/>
    <n v="7.3999999999999996E-2"/>
    <n v="1.6439999999999999"/>
    <n v="0.32900000000000001"/>
    <n v="0.308"/>
    <n v="1797.297"/>
    <s v="Catch-up"/>
    <n v="0.74"/>
    <n v="0.90200000000000002"/>
    <n v="0.90700000000000003"/>
    <n v="0.83799999999999997"/>
    <d v="2025-03-18T00:22:03"/>
    <x v="3"/>
  </r>
  <r>
    <x v="850"/>
    <x v="0"/>
    <n v="5921"/>
    <x v="1882"/>
    <x v="987"/>
    <x v="660"/>
    <x v="716"/>
    <n v="109"/>
    <n v="155"/>
    <n v="141"/>
    <n v="123"/>
    <n v="100"/>
    <n v="23"/>
    <n v="1.7999999999999999E-2"/>
    <n v="2.5000000000000001E-2"/>
    <n v="2.4E-2"/>
    <n v="1.6E-2"/>
    <n v="0.84199999999999997"/>
    <n v="0.41899999999999998"/>
    <n v="0.442"/>
    <n v="1437.5"/>
    <s v="Scale-up"/>
    <n v="0.99399999999999999"/>
    <n v="0.97399999999999998"/>
    <n v="0.98499999999999999"/>
    <n v="0.99"/>
    <d v="2025-03-18T00:21:53"/>
    <x v="3"/>
  </r>
  <r>
    <x v="850"/>
    <x v="1"/>
    <n v="79"/>
    <x v="1883"/>
    <x v="987"/>
    <x v="1"/>
    <x v="1"/>
    <n v="1"/>
    <n v="1"/>
    <n v="4"/>
    <s v="N/A"/>
    <n v="3"/>
    <n v="-6"/>
    <s v="NaN"/>
    <s v="NaN"/>
    <s v="NaN"/>
    <n v="7.0999999999999994E-2"/>
    <s v="NaN"/>
    <s v="NaN"/>
    <s v="NaN"/>
    <s v="NaN"/>
    <s v="Scale-up"/>
    <s v="NaN"/>
    <s v="NaN"/>
    <s v="NaN"/>
    <n v="0.81499999999999995"/>
    <d v="2025-03-18T00:21:53"/>
    <x v="3"/>
  </r>
  <r>
    <x v="851"/>
    <x v="1"/>
    <n v="99"/>
    <x v="1884"/>
    <x v="988"/>
    <x v="1"/>
    <x v="1"/>
    <n v="78"/>
    <n v="599"/>
    <n v="211"/>
    <s v="N/A"/>
    <n v="366"/>
    <n v="101"/>
    <n v="0.76"/>
    <n v="5.6909999999999998"/>
    <n v="2.0339999999999998"/>
    <n v="3.2229999999999999"/>
    <n v="0.73"/>
    <n v="0.11799999999999999"/>
    <n v="0.68500000000000005"/>
    <n v="1919.95"/>
    <s v="Scale-up"/>
    <n v="0.97199999999999998"/>
    <n v="0.995"/>
    <n v="0.99"/>
    <n v="0.97799999999999998"/>
    <d v="2025-03-17T19:25:09"/>
    <x v="15"/>
  </r>
  <r>
    <x v="851"/>
    <x v="0"/>
    <n v="4360"/>
    <x v="1885"/>
    <x v="988"/>
    <x v="714"/>
    <x v="717"/>
    <n v="4132"/>
    <n v="17828"/>
    <n v="4278"/>
    <n v="17682"/>
    <n v="11494"/>
    <n v="6188"/>
    <n v="1.33"/>
    <n v="5.1029999999999998"/>
    <n v="1.355"/>
    <n v="3.5249999999999999"/>
    <n v="0.69399999999999995"/>
    <n v="0.20699999999999999"/>
    <n v="0.78900000000000003"/>
    <n v="1755.461"/>
    <s v="Scale-up"/>
    <n v="0.97499999999999998"/>
    <n v="0.95899999999999996"/>
    <n v="0.96499999999999997"/>
    <n v="0.99"/>
    <d v="2025-03-17T19:25:07"/>
    <x v="15"/>
  </r>
  <r>
    <x v="852"/>
    <x v="0"/>
    <n v="6754"/>
    <x v="1886"/>
    <x v="989"/>
    <x v="715"/>
    <x v="718"/>
    <n v="17238"/>
    <n v="41355"/>
    <n v="10313"/>
    <n v="48280"/>
    <n v="34472"/>
    <n v="13808"/>
    <n v="3.0030000000000001"/>
    <n v="7.4139999999999997"/>
    <n v="2.56"/>
    <n v="7.03"/>
    <n v="0.89500000000000002"/>
    <n v="0.28799999999999998"/>
    <n v="0.754"/>
    <n v="1964.154"/>
    <s v="Scale-up"/>
    <n v="0.98499999999999999"/>
    <n v="0.99299999999999999"/>
    <n v="0.92500000000000004"/>
    <n v="0.99299999999999999"/>
    <d v="2025-03-20T11:44:16"/>
    <x v="6"/>
  </r>
  <r>
    <x v="852"/>
    <x v="1"/>
    <n v="99"/>
    <x v="1887"/>
    <x v="989"/>
    <x v="1"/>
    <x v="1"/>
    <n v="248"/>
    <n v="385"/>
    <n v="150"/>
    <s v="N/A"/>
    <n v="426"/>
    <n v="56"/>
    <n v="2.4929999999999999"/>
    <n v="3.758"/>
    <n v="1.52"/>
    <n v="4.21"/>
    <n v="0.89"/>
    <n v="0.39900000000000002"/>
    <n v="0.75700000000000001"/>
    <n v="3279.81"/>
    <s v="Scale-up"/>
    <n v="0.98799999999999999"/>
    <n v="0.997"/>
    <n v="0.94399999999999995"/>
    <n v="0.99299999999999999"/>
    <d v="2025-03-20T11:44:17"/>
    <x v="6"/>
  </r>
  <r>
    <x v="853"/>
    <x v="0"/>
    <n v="5368"/>
    <x v="1888"/>
    <x v="990"/>
    <x v="51"/>
    <x v="51"/>
    <n v="37"/>
    <n v="18"/>
    <n v="4"/>
    <n v="51"/>
    <n v="48"/>
    <n v="3"/>
    <n v="7.0000000000000001E-3"/>
    <n v="3.0000000000000001E-3"/>
    <n v="1E-3"/>
    <n v="0.01"/>
    <n v="1.111"/>
    <n v="0.7"/>
    <n v="0.9"/>
    <n v="300"/>
    <s v="Catch-up"/>
    <n v="0.96899999999999997"/>
    <n v="0.85499999999999998"/>
    <n v="0.80700000000000005"/>
    <n v="0.94199999999999995"/>
    <d v="2025-03-18T00:21:45"/>
    <x v="3"/>
  </r>
  <r>
    <x v="853"/>
    <x v="1"/>
    <n v="0"/>
    <x v="1889"/>
    <x v="990"/>
    <x v="1"/>
    <x v="1"/>
    <n v="1"/>
    <n v="1"/>
    <n v="1"/>
    <s v="N/A"/>
    <n v="1"/>
    <n v="0"/>
    <s v="NaN"/>
    <s v="NaN"/>
    <s v="NaN"/>
    <s v="NaN"/>
    <s v="NaN"/>
    <s v="NaN"/>
    <s v="NaN"/>
    <s v="NaN"/>
    <s v="Catch-up"/>
    <s v="NaN"/>
    <s v="NaN"/>
    <s v="NaN"/>
    <s v="NaN"/>
    <d v="2025-03-18T00:21:45"/>
    <x v="3"/>
  </r>
  <r>
    <x v="854"/>
    <x v="0"/>
    <n v="5443"/>
    <x v="1890"/>
    <x v="991"/>
    <x v="338"/>
    <x v="334"/>
    <n v="22"/>
    <n v="11"/>
    <n v="12"/>
    <n v="21"/>
    <n v="21"/>
    <n v="0"/>
    <n v="3.0000000000000001E-3"/>
    <n v="4.0000000000000001E-3"/>
    <n v="3.0000000000000001E-3"/>
    <n v="3.0000000000000001E-3"/>
    <n v="0.75"/>
    <n v="0.42899999999999999"/>
    <n v="0.57099999999999995"/>
    <n v="0"/>
    <s v="Start-up"/>
    <n v="0.93300000000000005"/>
    <n v="0.94799999999999995"/>
    <n v="0.64900000000000002"/>
    <n v="0.89900000000000002"/>
    <d v="2025-03-18T00:21:38"/>
    <x v="3"/>
  </r>
  <r>
    <x v="854"/>
    <x v="1"/>
    <n v="21"/>
    <x v="1891"/>
    <x v="991"/>
    <x v="1"/>
    <x v="1"/>
    <n v="2"/>
    <n v="1"/>
    <n v="1"/>
    <s v="N/A"/>
    <n v="2"/>
    <n v="-1"/>
    <s v="NaN"/>
    <s v="NaN"/>
    <s v="NaN"/>
    <n v="4.4999999999999998E-2"/>
    <s v="NaN"/>
    <s v="NaN"/>
    <s v="NaN"/>
    <s v="NaN"/>
    <s v="Start-up"/>
    <s v="NaN"/>
    <s v="NaN"/>
    <s v="NaN"/>
    <n v="1"/>
    <d v="2025-03-18T00:21:38"/>
    <x v="3"/>
  </r>
  <r>
    <x v="855"/>
    <x v="0"/>
    <n v="115"/>
    <x v="1892"/>
    <x v="992"/>
    <x v="285"/>
    <x v="281"/>
    <n v="183"/>
    <n v="37"/>
    <n v="0"/>
    <n v="220"/>
    <n v="219"/>
    <n v="1"/>
    <n v="1.778"/>
    <n v="0.58199999999999996"/>
    <n v="0"/>
    <n v="2.4740000000000002"/>
    <n v="1.048"/>
    <n v="0.753"/>
    <n v="1"/>
    <n v="0.40400000000000003"/>
    <s v="Plan-up"/>
    <n v="0.89100000000000001"/>
    <n v="0.89800000000000002"/>
    <n v="0"/>
    <n v="0.78900000000000003"/>
    <d v="2025-03-17T00:04:59"/>
    <x v="0"/>
  </r>
  <r>
    <x v="855"/>
    <x v="1"/>
    <n v="96"/>
    <x v="1893"/>
    <x v="992"/>
    <x v="1"/>
    <x v="1"/>
    <n v="155"/>
    <n v="37"/>
    <n v="1"/>
    <s v="N/A"/>
    <n v="218"/>
    <n v="-27"/>
    <n v="1.6970000000000001"/>
    <n v="0.58399999999999996"/>
    <n v="0"/>
    <n v="2.4900000000000002"/>
    <n v="1.0920000000000001"/>
    <n v="0.74399999999999999"/>
    <n v="1"/>
    <n v="0.40200000000000002"/>
    <s v="Plan-up"/>
    <n v="0.82799999999999996"/>
    <n v="0.89900000000000002"/>
    <n v="0"/>
    <n v="0.78600000000000003"/>
    <d v="2025-03-17T00:05:00"/>
    <x v="0"/>
  </r>
  <r>
    <x v="856"/>
    <x v="0"/>
    <n v="5959"/>
    <x v="1894"/>
    <x v="993"/>
    <x v="201"/>
    <x v="196"/>
    <n v="165"/>
    <n v="131"/>
    <n v="89"/>
    <n v="207"/>
    <n v="194"/>
    <n v="13"/>
    <n v="2.8000000000000001E-2"/>
    <n v="2.1000000000000001E-2"/>
    <n v="1.6E-2"/>
    <n v="3.1E-2"/>
    <n v="0.93899999999999995"/>
    <n v="0.57099999999999995"/>
    <n v="0.67300000000000004"/>
    <n v="419.35500000000002"/>
    <s v="Scale-up"/>
    <n v="0.97499999999999998"/>
    <n v="0.93200000000000005"/>
    <n v="0.96699999999999997"/>
    <n v="0.98499999999999999"/>
    <d v="2025-03-18T00:21:30"/>
    <x v="3"/>
  </r>
  <r>
    <x v="856"/>
    <x v="1"/>
    <n v="72"/>
    <x v="1895"/>
    <x v="993"/>
    <x v="1"/>
    <x v="1"/>
    <n v="2"/>
    <n v="1"/>
    <n v="1"/>
    <s v="N/A"/>
    <n v="1"/>
    <n v="2"/>
    <n v="1.4E-2"/>
    <s v="NaN"/>
    <s v="NaN"/>
    <s v="NaN"/>
    <s v="NaN"/>
    <s v="NaN"/>
    <s v="NaN"/>
    <s v="NaN"/>
    <s v="Scale-up"/>
    <n v="1"/>
    <s v="NaN"/>
    <s v="NaN"/>
    <s v="NaN"/>
    <d v="2025-03-18T00:21:30"/>
    <x v="3"/>
  </r>
  <r>
    <x v="857"/>
    <x v="0"/>
    <n v="3948"/>
    <x v="1896"/>
    <x v="994"/>
    <x v="716"/>
    <x v="719"/>
    <n v="239"/>
    <n v="482"/>
    <n v="492"/>
    <n v="229"/>
    <n v="229"/>
    <n v="0"/>
    <n v="7.6999999999999999E-2"/>
    <n v="0.188"/>
    <n v="0.10100000000000001"/>
    <n v="7.9000000000000001E-2"/>
    <n v="0.48199999999999998"/>
    <n v="0.29099999999999998"/>
    <n v="0.61899999999999999"/>
    <n v="0"/>
    <s v="Start-up"/>
    <n v="0.81699999999999995"/>
    <n v="0.91900000000000004"/>
    <n v="0.751"/>
    <n v="0.82"/>
    <d v="2025-03-18T00:21:23"/>
    <x v="3"/>
  </r>
  <r>
    <x v="857"/>
    <x v="1"/>
    <n v="78"/>
    <x v="1897"/>
    <x v="994"/>
    <x v="1"/>
    <x v="1"/>
    <n v="1"/>
    <n v="1"/>
    <n v="59"/>
    <s v="N/A"/>
    <n v="1"/>
    <n v="-59"/>
    <s v="NaN"/>
    <s v="NaN"/>
    <n v="29.5"/>
    <s v="NaN"/>
    <s v="NaN"/>
    <s v="NaN"/>
    <s v="NaN"/>
    <s v="NaN"/>
    <s v="Start-up"/>
    <s v="NaN"/>
    <s v="NaN"/>
    <n v="0.59299999999999997"/>
    <s v="NaN"/>
    <d v="2025-03-18T00:21:23"/>
    <x v="3"/>
  </r>
  <r>
    <x v="858"/>
    <x v="0"/>
    <n v="1804"/>
    <x v="1898"/>
    <x v="995"/>
    <x v="300"/>
    <x v="297"/>
    <n v="222"/>
    <n v="84"/>
    <n v="6"/>
    <n v="300"/>
    <n v="297"/>
    <n v="3"/>
    <n v="0.123"/>
    <n v="5.8999999999999997E-2"/>
    <n v="3.0000000000000001E-3"/>
    <n v="0.16900000000000001"/>
    <n v="0.94399999999999995"/>
    <n v="0.67600000000000005"/>
    <n v="0.98399999999999999"/>
    <n v="17.751000000000001"/>
    <s v="Start-up"/>
    <n v="0.99299999999999999"/>
    <n v="0.877"/>
    <n v="0.91800000000000004"/>
    <n v="0.97799999999999998"/>
    <d v="2025-03-18T00:21:14"/>
    <x v="3"/>
  </r>
  <r>
    <x v="858"/>
    <x v="1"/>
    <n v="76"/>
    <x v="1899"/>
    <x v="995"/>
    <x v="1"/>
    <x v="1"/>
    <n v="8"/>
    <n v="1"/>
    <n v="1"/>
    <s v="N/A"/>
    <n v="10"/>
    <n v="-2"/>
    <n v="5.8999999999999997E-2"/>
    <s v="NaN"/>
    <s v="NaN"/>
    <n v="7.3999999999999996E-2"/>
    <s v="NaN"/>
    <s v="NaN"/>
    <s v="NaN"/>
    <s v="NaN"/>
    <s v="Start-up"/>
    <n v="0.83299999999999996"/>
    <s v="NaN"/>
    <s v="NaN"/>
    <n v="0.78700000000000003"/>
    <d v="2025-03-18T00:21:14"/>
    <x v="3"/>
  </r>
  <r>
    <x v="859"/>
    <x v="0"/>
    <n v="5913"/>
    <x v="1900"/>
    <x v="996"/>
    <x v="370"/>
    <x v="366"/>
    <n v="86"/>
    <n v="36"/>
    <n v="22"/>
    <n v="100"/>
    <n v="96"/>
    <n v="4"/>
    <n v="1.4999999999999999E-2"/>
    <n v="6.0000000000000001E-3"/>
    <n v="4.0000000000000001E-3"/>
    <n v="1.7000000000000001E-2"/>
    <n v="1"/>
    <n v="0.71399999999999997"/>
    <n v="0.81"/>
    <n v="235.29400000000001"/>
    <s v="Catch-up"/>
    <n v="0.88600000000000001"/>
    <n v="0.87"/>
    <n v="0.875"/>
    <n v="0.89200000000000002"/>
    <d v="2025-03-18T00:21:07"/>
    <x v="3"/>
  </r>
  <r>
    <x v="859"/>
    <x v="1"/>
    <n v="60"/>
    <x v="1901"/>
    <x v="996"/>
    <x v="1"/>
    <x v="1"/>
    <n v="1"/>
    <n v="1"/>
    <n v="1"/>
    <s v="N/A"/>
    <n v="1"/>
    <n v="0"/>
    <s v="NaN"/>
    <s v="NaN"/>
    <s v="NaN"/>
    <s v="NaN"/>
    <s v="NaN"/>
    <s v="NaN"/>
    <s v="NaN"/>
    <s v="NaN"/>
    <s v="Catch-up"/>
    <s v="NaN"/>
    <s v="NaN"/>
    <s v="NaN"/>
    <s v="NaN"/>
    <d v="2025-03-18T00:21:07"/>
    <x v="3"/>
  </r>
  <r>
    <x v="860"/>
    <x v="0"/>
    <n v="5770"/>
    <x v="1902"/>
    <x v="997"/>
    <x v="717"/>
    <x v="720"/>
    <n v="216"/>
    <n v="186"/>
    <n v="130"/>
    <n v="272"/>
    <n v="246"/>
    <n v="26"/>
    <n v="3.9E-2"/>
    <n v="3.2000000000000001E-2"/>
    <n v="2.3E-2"/>
    <n v="4.2999999999999997E-2"/>
    <n v="0.89600000000000002"/>
    <n v="0.54900000000000004"/>
    <n v="0.67600000000000005"/>
    <n v="604.65099999999995"/>
    <s v="Scale-up"/>
    <n v="0.98899999999999999"/>
    <n v="0.997"/>
    <n v="0.96099999999999997"/>
    <n v="0.98799999999999999"/>
    <d v="2025-03-18T00:20:59"/>
    <x v="3"/>
  </r>
  <r>
    <x v="860"/>
    <x v="1"/>
    <n v="81"/>
    <x v="1903"/>
    <x v="997"/>
    <x v="1"/>
    <x v="1"/>
    <n v="4"/>
    <n v="6"/>
    <n v="1"/>
    <s v="N/A"/>
    <n v="6"/>
    <n v="5"/>
    <n v="4.2000000000000003E-2"/>
    <n v="5.1999999999999998E-2"/>
    <s v="NaN"/>
    <n v="7.4999999999999997E-2"/>
    <s v="NaN"/>
    <s v="NaN"/>
    <s v="NaN"/>
    <s v="NaN"/>
    <s v="Scale-up"/>
    <n v="0.97699999999999998"/>
    <n v="0.90900000000000003"/>
    <s v="NaN"/>
    <n v="0.55600000000000005"/>
    <d v="2025-03-18T00:20:59"/>
    <x v="3"/>
  </r>
  <r>
    <x v="861"/>
    <x v="0"/>
    <n v="3962"/>
    <x v="1904"/>
    <x v="998"/>
    <x v="718"/>
    <x v="721"/>
    <n v="4912"/>
    <n v="5002"/>
    <n v="1415"/>
    <n v="8499"/>
    <n v="5614"/>
    <n v="2885"/>
    <n v="2.2080000000000002"/>
    <n v="2.129"/>
    <n v="0.56599999999999995"/>
    <n v="2.226"/>
    <n v="0.59"/>
    <n v="0.50900000000000001"/>
    <n v="0.86899999999999999"/>
    <n v="1296.047"/>
    <s v="Scale-up"/>
    <n v="0.93700000000000006"/>
    <n v="0.95799999999999996"/>
    <n v="0.97399999999999998"/>
    <n v="0.97199999999999998"/>
    <d v="2025-03-18T00:20:51"/>
    <x v="3"/>
  </r>
  <r>
    <x v="861"/>
    <x v="0"/>
    <n v="3532"/>
    <x v="1905"/>
    <x v="999"/>
    <x v="719"/>
    <x v="722"/>
    <n v="2899"/>
    <n v="4975"/>
    <n v="719"/>
    <n v="7155"/>
    <n v="4686"/>
    <n v="2469"/>
    <n v="1.3169999999999999"/>
    <n v="2.161"/>
    <n v="0.29099999999999998"/>
    <n v="1.8979999999999999"/>
    <n v="0.59599999999999997"/>
    <n v="0.379"/>
    <n v="0.91600000000000004"/>
    <n v="1300.8430000000001"/>
    <s v="Scale-up"/>
    <n v="0.94899999999999995"/>
    <n v="0.96299999999999997"/>
    <n v="0.98099999999999998"/>
    <n v="0.98399999999999999"/>
    <d v="2025-03-20T11:39:29"/>
    <x v="6"/>
  </r>
  <r>
    <x v="861"/>
    <x v="1"/>
    <n v="97"/>
    <x v="1906"/>
    <x v="998"/>
    <x v="1"/>
    <x v="1"/>
    <n v="1"/>
    <n v="4"/>
    <n v="5"/>
    <s v="N/A"/>
    <n v="5"/>
    <n v="-6"/>
    <s v="NaN"/>
    <n v="0.03"/>
    <n v="0.27800000000000002"/>
    <n v="0.112"/>
    <s v="NaN"/>
    <s v="NaN"/>
    <s v="NaN"/>
    <s v="NaN"/>
    <s v="Scale-up"/>
    <s v="NaN"/>
    <n v="0.85399999999999998"/>
    <n v="0.5"/>
    <n v="0.88800000000000001"/>
    <d v="2025-03-18T00:20:51"/>
    <x v="3"/>
  </r>
  <r>
    <x v="861"/>
    <x v="1"/>
    <n v="94"/>
    <x v="1907"/>
    <x v="999"/>
    <x v="1"/>
    <x v="1"/>
    <n v="6"/>
    <n v="12"/>
    <n v="3"/>
    <s v="N/A"/>
    <n v="7"/>
    <n v="9"/>
    <n v="6.7000000000000004E-2"/>
    <n v="0.123"/>
    <n v="0.25"/>
    <n v="6.0999999999999999E-2"/>
    <n v="-1.0169999999999999"/>
    <n v="0.35299999999999998"/>
    <n v="-0.316"/>
    <n v="40475.410000000003"/>
    <s v="Scale-up"/>
    <n v="0.95899999999999996"/>
    <n v="0.94299999999999995"/>
    <n v="0.75"/>
    <n v="0.95599999999999996"/>
    <d v="2025-03-20T11:39:30"/>
    <x v="6"/>
  </r>
  <r>
    <x v="862"/>
    <x v="0"/>
    <n v="2842"/>
    <x v="1908"/>
    <x v="1000"/>
    <x v="696"/>
    <x v="699"/>
    <n v="200"/>
    <n v="199"/>
    <n v="26"/>
    <n v="373"/>
    <n v="233"/>
    <n v="140"/>
    <n v="8.8999999999999996E-2"/>
    <n v="8.3000000000000004E-2"/>
    <n v="1.0999999999999999E-2"/>
    <n v="0.113"/>
    <n v="0.70199999999999996"/>
    <n v="0.51700000000000002"/>
    <n v="0.93600000000000005"/>
    <n v="1238.9380000000001"/>
    <s v="Scale-up"/>
    <n v="0.93799999999999994"/>
    <n v="0.88300000000000001"/>
    <n v="0.84199999999999997"/>
    <n v="0.94899999999999995"/>
    <d v="2025-03-18T00:20:41"/>
    <x v="3"/>
  </r>
  <r>
    <x v="862"/>
    <x v="1"/>
    <n v="88"/>
    <x v="1909"/>
    <x v="1000"/>
    <x v="1"/>
    <x v="1"/>
    <n v="1"/>
    <n v="4"/>
    <n v="1"/>
    <s v="N/A"/>
    <n v="1"/>
    <n v="4"/>
    <s v="NaN"/>
    <n v="7.9000000000000001E-2"/>
    <s v="NaN"/>
    <s v="NaN"/>
    <s v="NaN"/>
    <s v="NaN"/>
    <s v="NaN"/>
    <s v="NaN"/>
    <s v="Scale-up"/>
    <s v="NaN"/>
    <n v="0.86499999999999999"/>
    <s v="NaN"/>
    <s v="NaN"/>
    <d v="2025-03-18T00:20:41"/>
    <x v="3"/>
  </r>
  <r>
    <x v="863"/>
    <x v="0"/>
    <n v="1855"/>
    <x v="1910"/>
    <x v="1001"/>
    <x v="720"/>
    <x v="723"/>
    <n v="1049"/>
    <n v="992"/>
    <n v="0"/>
    <n v="2041"/>
    <n v="1417"/>
    <n v="624"/>
    <n v="0.76500000000000001"/>
    <n v="0.72899999999999998"/>
    <n v="0"/>
    <n v="1.048"/>
    <n v="0.70099999999999996"/>
    <n v="0.51200000000000001"/>
    <n v="1"/>
    <n v="595.41999999999996"/>
    <s v="Scale-up"/>
    <n v="0.97499999999999998"/>
    <n v="0.97799999999999998"/>
    <n v="0"/>
    <n v="0.98299999999999998"/>
    <d v="2025-03-18T00:20:34"/>
    <x v="3"/>
  </r>
  <r>
    <x v="863"/>
    <x v="1"/>
    <n v="46"/>
    <x v="1911"/>
    <x v="1001"/>
    <x v="1"/>
    <x v="1"/>
    <n v="1"/>
    <n v="3"/>
    <n v="1"/>
    <s v="N/A"/>
    <n v="3"/>
    <n v="-1"/>
    <s v="NaN"/>
    <n v="3.6999999999999998E-2"/>
    <n v="0"/>
    <n v="5.3999999999999999E-2"/>
    <s v="NaN"/>
    <s v="NaN"/>
    <s v="NaN"/>
    <s v="NaN"/>
    <s v="Scale-up"/>
    <s v="NaN"/>
    <n v="0.873"/>
    <n v="0"/>
    <n v="0.75"/>
    <d v="2025-03-18T00:20:34"/>
    <x v="3"/>
  </r>
  <r>
    <x v="864"/>
    <x v="0"/>
    <n v="272"/>
    <x v="1912"/>
    <x v="1002"/>
    <x v="104"/>
    <x v="296"/>
    <n v="90"/>
    <n v="12"/>
    <n v="0"/>
    <n v="102"/>
    <n v="97"/>
    <n v="5"/>
    <n v="1.502"/>
    <n v="0.24299999999999999"/>
    <n v="0"/>
    <n v="0.66800000000000004"/>
    <n v="0.38300000000000001"/>
    <n v="0.86099999999999999"/>
    <n v="1"/>
    <n v="7.4850000000000003"/>
    <s v="Start-up"/>
    <n v="0.95899999999999996"/>
    <n v="0.81599999999999995"/>
    <n v="0"/>
    <n v="0.48499999999999999"/>
    <d v="2025-03-17T00:05:05"/>
    <x v="0"/>
  </r>
  <r>
    <x v="864"/>
    <x v="1"/>
    <n v="0"/>
    <x v="1913"/>
    <x v="1002"/>
    <x v="1"/>
    <x v="1"/>
    <n v="1"/>
    <n v="1"/>
    <n v="1"/>
    <s v="N/A"/>
    <n v="1"/>
    <n v="0"/>
    <s v="NaN"/>
    <s v="NaN"/>
    <n v="0"/>
    <s v="NaN"/>
    <s v="NaN"/>
    <s v="NaN"/>
    <s v="NaN"/>
    <s v="NaN"/>
    <s v="Start-up"/>
    <s v="NaN"/>
    <s v="NaN"/>
    <n v="0"/>
    <s v="NaN"/>
    <d v="2025-03-17T00:05:05"/>
    <x v="0"/>
  </r>
  <r>
    <x v="865"/>
    <x v="0"/>
    <n v="1397"/>
    <x v="1914"/>
    <x v="1003"/>
    <x v="99"/>
    <x v="98"/>
    <n v="23"/>
    <n v="22"/>
    <n v="1"/>
    <n v="44"/>
    <n v="35"/>
    <n v="9"/>
    <n v="0.02"/>
    <n v="1.4E-2"/>
    <n v="0"/>
    <n v="0.03"/>
    <n v="0.88200000000000001"/>
    <n v="0.58799999999999997"/>
    <n v="1"/>
    <n v="300"/>
    <s v="Scale-up"/>
    <n v="0.79800000000000004"/>
    <n v="0.872"/>
    <n v="0"/>
    <n v="0.83199999999999996"/>
    <d v="2025-03-18T00:20:26"/>
    <x v="3"/>
  </r>
  <r>
    <x v="865"/>
    <x v="1"/>
    <n v="0"/>
    <x v="1915"/>
    <x v="1003"/>
    <x v="1"/>
    <x v="1"/>
    <n v="1"/>
    <n v="1"/>
    <n v="1"/>
    <s v="N/A"/>
    <n v="1"/>
    <n v="0"/>
    <s v="NaN"/>
    <s v="NaN"/>
    <s v="NaN"/>
    <s v="NaN"/>
    <s v="NaN"/>
    <s v="NaN"/>
    <s v="NaN"/>
    <s v="NaN"/>
    <s v="Scale-up"/>
    <s v="NaN"/>
    <s v="NaN"/>
    <s v="NaN"/>
    <s v="NaN"/>
    <d v="2025-03-18T00:20:26"/>
    <x v="3"/>
  </r>
  <r>
    <x v="866"/>
    <x v="0"/>
    <n v="202"/>
    <x v="1916"/>
    <x v="1004"/>
    <x v="299"/>
    <x v="296"/>
    <n v="73"/>
    <n v="29"/>
    <n v="0"/>
    <n v="102"/>
    <n v="102"/>
    <n v="0"/>
    <n v="0.627"/>
    <n v="0.46899999999999997"/>
    <n v="0"/>
    <n v="0.68300000000000005"/>
    <n v="0.623"/>
    <n v="0.57199999999999995"/>
    <n v="1"/>
    <n v="0"/>
    <s v="Start-up"/>
    <n v="0.91"/>
    <n v="0.61899999999999999"/>
    <n v="0"/>
    <n v="0.72799999999999998"/>
    <d v="2025-03-17T00:05:10"/>
    <x v="0"/>
  </r>
  <r>
    <x v="866"/>
    <x v="1"/>
    <n v="94"/>
    <x v="1917"/>
    <x v="1004"/>
    <x v="1"/>
    <x v="1"/>
    <n v="4"/>
    <n v="1"/>
    <n v="1"/>
    <s v="N/A"/>
    <n v="15"/>
    <n v="-12"/>
    <n v="0.13600000000000001"/>
    <s v="NaN"/>
    <n v="0"/>
    <n v="8.3000000000000004E-2"/>
    <s v="NaN"/>
    <s v="NaN"/>
    <s v="NaN"/>
    <s v="NaN"/>
    <s v="Start-up"/>
    <n v="0.80300000000000005"/>
    <s v="NaN"/>
    <n v="0"/>
    <n v="0.72299999999999998"/>
    <d v="2025-03-17T00:05:10"/>
    <x v="0"/>
  </r>
  <r>
    <x v="867"/>
    <x v="0"/>
    <n v="2099"/>
    <x v="1918"/>
    <x v="1005"/>
    <x v="721"/>
    <x v="724"/>
    <n v="751"/>
    <n v="63"/>
    <n v="126"/>
    <n v="688"/>
    <n v="551"/>
    <n v="137"/>
    <n v="0.86"/>
    <n v="5.5E-2"/>
    <n v="0.17299999999999999"/>
    <n v="0.63400000000000001"/>
    <n v="0.85399999999999998"/>
    <n v="0.94"/>
    <n v="0.81100000000000005"/>
    <n v="216.08799999999999"/>
    <s v="Scale-up"/>
    <n v="0.85399999999999998"/>
    <n v="0.67900000000000005"/>
    <n v="0.89900000000000002"/>
    <n v="0.878"/>
    <d v="2025-02-25T16:12:34"/>
    <x v="1"/>
  </r>
  <r>
    <x v="868"/>
    <x v="0"/>
    <n v="736"/>
    <x v="1919"/>
    <x v="1006"/>
    <x v="722"/>
    <x v="725"/>
    <n v="605"/>
    <n v="106"/>
    <n v="229"/>
    <n v="482"/>
    <n v="480"/>
    <n v="2"/>
    <n v="1.68"/>
    <n v="0.33100000000000002"/>
    <n v="0.56699999999999995"/>
    <n v="1.351"/>
    <n v="0.93600000000000005"/>
    <n v="0.83499999999999996"/>
    <n v="0.71799999999999997"/>
    <n v="1.48"/>
    <s v="Start-up"/>
    <n v="0.97099999999999997"/>
    <n v="0.96499999999999997"/>
    <n v="0.52500000000000002"/>
    <n v="0.96"/>
    <d v="2025-02-25T16:12:40"/>
    <x v="1"/>
  </r>
  <r>
    <x v="869"/>
    <x v="0"/>
    <n v="1034"/>
    <x v="1920"/>
    <x v="1007"/>
    <x v="320"/>
    <x v="101"/>
    <n v="85"/>
    <n v="9"/>
    <n v="31"/>
    <n v="63"/>
    <n v="60"/>
    <n v="3"/>
    <n v="0.13500000000000001"/>
    <n v="2.5000000000000001E-2"/>
    <n v="4.1000000000000002E-2"/>
    <n v="9.7000000000000003E-2"/>
    <n v="0.81499999999999995"/>
    <n v="0.84399999999999997"/>
    <n v="0.74399999999999999"/>
    <n v="30.928000000000001"/>
    <s v="Scale-up"/>
    <n v="0.76700000000000002"/>
    <n v="0.80500000000000005"/>
    <n v="0.76300000000000001"/>
    <n v="0.85199999999999998"/>
    <d v="2025-02-25T16:12:46"/>
    <x v="1"/>
  </r>
  <r>
    <x v="870"/>
    <x v="0"/>
    <n v="1275"/>
    <x v="1921"/>
    <x v="1008"/>
    <x v="723"/>
    <x v="726"/>
    <n v="1620"/>
    <n v="212"/>
    <n v="344"/>
    <n v="1488"/>
    <n v="1172"/>
    <n v="316"/>
    <n v="3.617"/>
    <n v="0.56299999999999994"/>
    <n v="0.67200000000000004"/>
    <n v="2.7490000000000001"/>
    <n v="0.78400000000000003"/>
    <n v="0.86499999999999999"/>
    <n v="0.83899999999999997"/>
    <n v="114.95099999999999"/>
    <s v="Scale-up"/>
    <n v="0.94799999999999995"/>
    <n v="0.93500000000000005"/>
    <n v="0.90300000000000002"/>
    <n v="0.93"/>
    <d v="2025-02-25T16:12:53"/>
    <x v="1"/>
  </r>
  <r>
    <x v="871"/>
    <x v="0"/>
    <n v="671"/>
    <x v="1922"/>
    <x v="1009"/>
    <x v="724"/>
    <x v="172"/>
    <n v="220"/>
    <n v="55"/>
    <n v="23"/>
    <n v="252"/>
    <n v="153"/>
    <n v="99"/>
    <n v="0.50600000000000001"/>
    <n v="0.123"/>
    <n v="4.4999999999999998E-2"/>
    <n v="0.35599999999999998"/>
    <n v="0.61"/>
    <n v="0.80400000000000005"/>
    <n v="0.92800000000000005"/>
    <n v="278.08999999999997"/>
    <s v="Scale-up"/>
    <n v="0.98199999999999998"/>
    <n v="0.95799999999999996"/>
    <n v="0.98399999999999999"/>
    <n v="0.93300000000000005"/>
    <d v="2025-02-25T16:12:59"/>
    <x v="1"/>
  </r>
  <r>
    <x v="872"/>
    <x v="0"/>
    <n v="5453"/>
    <x v="1923"/>
    <x v="1010"/>
    <x v="468"/>
    <x v="467"/>
    <n v="40"/>
    <n v="43"/>
    <n v="24"/>
    <n v="59"/>
    <n v="51"/>
    <n v="8"/>
    <n v="7.0000000000000001E-3"/>
    <n v="7.0000000000000001E-3"/>
    <n v="4.0000000000000001E-3"/>
    <n v="8.0000000000000002E-3"/>
    <n v="0.8"/>
    <n v="0.5"/>
    <n v="0.71399999999999997"/>
    <n v="1000"/>
    <s v="Scale-up"/>
    <n v="0.96899999999999997"/>
    <n v="0.97699999999999998"/>
    <n v="0.91600000000000004"/>
    <n v="0.97"/>
    <d v="2025-03-18T00:20:19"/>
    <x v="3"/>
  </r>
  <r>
    <x v="872"/>
    <x v="1"/>
    <n v="0"/>
    <x v="1924"/>
    <x v="1010"/>
    <x v="1"/>
    <x v="1"/>
    <n v="1"/>
    <n v="1"/>
    <n v="1"/>
    <s v="N/A"/>
    <n v="1"/>
    <n v="-1"/>
    <s v="NaN"/>
    <s v="NaN"/>
    <s v="NaN"/>
    <s v="NaN"/>
    <s v="NaN"/>
    <s v="NaN"/>
    <s v="NaN"/>
    <s v="NaN"/>
    <s v="Scale-up"/>
    <s v="NaN"/>
    <s v="NaN"/>
    <s v="NaN"/>
    <s v="NaN"/>
    <d v="2025-03-18T00:20:19"/>
    <x v="3"/>
  </r>
  <r>
    <x v="873"/>
    <x v="0"/>
    <n v="299"/>
    <x v="1925"/>
    <x v="1011"/>
    <x v="286"/>
    <x v="579"/>
    <n v="350"/>
    <n v="174"/>
    <n v="0"/>
    <n v="524"/>
    <n v="504"/>
    <n v="20"/>
    <n v="2.2530000000000001"/>
    <n v="1.41"/>
    <n v="0"/>
    <n v="3.673"/>
    <n v="1.0029999999999999"/>
    <n v="0.61499999999999999"/>
    <n v="1"/>
    <n v="5.4450000000000003"/>
    <s v="Plan-up"/>
    <n v="0.88700000000000001"/>
    <n v="0.94799999999999995"/>
    <n v="0"/>
    <n v="0.92600000000000005"/>
    <d v="2025-03-17T00:05:16"/>
    <x v="0"/>
  </r>
  <r>
    <x v="873"/>
    <x v="1"/>
    <n v="91"/>
    <x v="1926"/>
    <x v="1011"/>
    <x v="1"/>
    <x v="1"/>
    <n v="2"/>
    <n v="1"/>
    <n v="1"/>
    <s v="N/A"/>
    <n v="3"/>
    <n v="0"/>
    <n v="3.5999999999999997E-2"/>
    <s v="NaN"/>
    <n v="0"/>
    <n v="1.6E-2"/>
    <s v="NaN"/>
    <s v="NaN"/>
    <s v="NaN"/>
    <s v="NaN"/>
    <s v="Plan-up"/>
    <n v="1"/>
    <s v="NaN"/>
    <n v="0"/>
    <n v="0.75"/>
    <d v="2025-03-17T00:05:16"/>
    <x v="0"/>
  </r>
  <r>
    <x v="874"/>
    <x v="1"/>
    <n v="98"/>
    <x v="1927"/>
    <x v="1012"/>
    <x v="1"/>
    <x v="1"/>
    <n v="26"/>
    <n v="67"/>
    <n v="11"/>
    <s v="N/A"/>
    <n v="56"/>
    <n v="25"/>
    <n v="0.29399999999999998"/>
    <n v="0.73499999999999999"/>
    <n v="0.12"/>
    <n v="0.67400000000000004"/>
    <n v="0.74099999999999999"/>
    <n v="0.28599999999999998"/>
    <n v="0.88300000000000001"/>
    <n v="753.70899999999995"/>
    <s v="Scale-up"/>
    <n v="0.96499999999999997"/>
    <n v="0.96099999999999997"/>
    <n v="0.94099999999999995"/>
    <n v="0.94499999999999995"/>
    <d v="2025-03-17T21:11:18"/>
    <x v="5"/>
  </r>
  <r>
    <x v="874"/>
    <x v="1"/>
    <n v="98"/>
    <x v="1928"/>
    <x v="1013"/>
    <x v="1"/>
    <x v="1"/>
    <n v="74"/>
    <n v="4"/>
    <n v="1"/>
    <s v="N/A"/>
    <n v="28"/>
    <n v="49"/>
    <n v="0.78100000000000003"/>
    <n v="2.9000000000000001E-2"/>
    <n v="0"/>
    <n v="0.311"/>
    <n v="0.38400000000000001"/>
    <n v="0.96399999999999997"/>
    <n v="1"/>
    <n v="511.25400000000002"/>
    <s v="Scale-up"/>
    <n v="0.95099999999999996"/>
    <n v="0.69299999999999995"/>
    <n v="0"/>
    <n v="0.875"/>
    <d v="2025-03-17T21:51:10"/>
    <x v="2"/>
  </r>
  <r>
    <x v="874"/>
    <x v="0"/>
    <n v="1762"/>
    <x v="1929"/>
    <x v="1014"/>
    <x v="725"/>
    <x v="727"/>
    <n v="481"/>
    <n v="72"/>
    <n v="15"/>
    <n v="538"/>
    <n v="352"/>
    <n v="186"/>
    <n v="0.33100000000000002"/>
    <n v="4.7E-2"/>
    <n v="0.08"/>
    <n v="0.25700000000000001"/>
    <n v="0.86199999999999999"/>
    <n v="0.876"/>
    <n v="0.78800000000000003"/>
    <n v="723.73500000000001"/>
    <s v="Scale-up"/>
    <n v="0.92500000000000004"/>
    <n v="0.93600000000000005"/>
    <n v="0.81699999999999995"/>
    <n v="0.96499999999999997"/>
    <d v="2025-02-25T16:13:05"/>
    <x v="1"/>
  </r>
  <r>
    <x v="874"/>
    <x v="0"/>
    <n v="2583"/>
    <x v="1930"/>
    <x v="1012"/>
    <x v="726"/>
    <x v="728"/>
    <n v="348"/>
    <n v="438"/>
    <n v="54"/>
    <n v="732"/>
    <n v="224"/>
    <n v="508"/>
    <n v="0.34"/>
    <n v="0.254"/>
    <n v="6.0999999999999999E-2"/>
    <n v="0.22500000000000001"/>
    <n v="0.42199999999999999"/>
    <n v="0.57199999999999995"/>
    <n v="0.89700000000000002"/>
    <n v="2257.7779999999998"/>
    <s v="Scale-up"/>
    <n v="0.77400000000000002"/>
    <n v="0.81399999999999995"/>
    <n v="0.96899999999999997"/>
    <n v="0.875"/>
    <d v="2025-03-17T21:11:17"/>
    <x v="5"/>
  </r>
  <r>
    <x v="874"/>
    <x v="0"/>
    <n v="718"/>
    <x v="1931"/>
    <x v="1013"/>
    <x v="727"/>
    <x v="729"/>
    <n v="266"/>
    <n v="10"/>
    <n v="0"/>
    <n v="276"/>
    <n v="117"/>
    <n v="159"/>
    <n v="0.64700000000000002"/>
    <n v="2.9000000000000001E-2"/>
    <n v="0"/>
    <n v="0.43099999999999999"/>
    <n v="0.63800000000000001"/>
    <n v="0.95699999999999996"/>
    <n v="1"/>
    <n v="368.91"/>
    <s v="Scale-up"/>
    <n v="0.89100000000000001"/>
    <n v="0.78600000000000003"/>
    <n v="0"/>
    <n v="0.95099999999999996"/>
    <d v="2025-03-17T21:51:09"/>
    <x v="2"/>
  </r>
  <r>
    <x v="875"/>
    <x v="0"/>
    <n v="1260"/>
    <x v="1932"/>
    <x v="1015"/>
    <x v="76"/>
    <x v="75"/>
    <n v="31"/>
    <n v="5"/>
    <n v="23"/>
    <n v="13"/>
    <n v="12"/>
    <n v="1"/>
    <n v="1.7000000000000001E-2"/>
    <n v="3.0000000000000001E-3"/>
    <n v="0.161"/>
    <n v="6.0000000000000001E-3"/>
    <n v="-4.2999999999999997E-2"/>
    <n v="0.85"/>
    <n v="-7.05"/>
    <n v="166.667"/>
    <s v="Scale-up"/>
    <n v="0.85299999999999998"/>
    <n v="0.55200000000000005"/>
    <n v="0.746"/>
    <n v="0.31"/>
    <d v="2025-03-18T00:20:11"/>
    <x v="3"/>
  </r>
  <r>
    <x v="875"/>
    <x v="1"/>
    <n v="73"/>
    <x v="1933"/>
    <x v="1015"/>
    <x v="1"/>
    <x v="1"/>
    <n v="10"/>
    <n v="1"/>
    <n v="23"/>
    <s v="N/A"/>
    <n v="11"/>
    <n v="-22"/>
    <n v="1.25"/>
    <s v="NaN"/>
    <n v="0.16"/>
    <n v="7.5999999999999998E-2"/>
    <s v="NaN"/>
    <s v="NaN"/>
    <s v="NaN"/>
    <s v="NaN"/>
    <s v="Scale-up"/>
    <n v="0.27300000000000002"/>
    <s v="NaN"/>
    <n v="0.748"/>
    <n v="0.71099999999999997"/>
    <d v="2025-03-18T00:20:11"/>
    <x v="3"/>
  </r>
  <r>
    <x v="876"/>
    <x v="0"/>
    <n v="5553"/>
    <x v="1934"/>
    <x v="1016"/>
    <x v="236"/>
    <x v="231"/>
    <n v="146"/>
    <n v="154"/>
    <n v="21"/>
    <n v="279"/>
    <n v="220"/>
    <n v="59"/>
    <n v="2.1999999999999999E-2"/>
    <n v="2.9000000000000001E-2"/>
    <n v="4.0000000000000001E-3"/>
    <n v="3.3000000000000002E-2"/>
    <n v="0.70199999999999996"/>
    <n v="0.43099999999999999"/>
    <n v="0.92200000000000004"/>
    <n v="1787.8789999999999"/>
    <s v="Scale-up"/>
    <n v="0.77100000000000002"/>
    <n v="0.92200000000000004"/>
    <n v="0.83"/>
    <n v="0.74199999999999999"/>
    <d v="2025-03-18T00:20:02"/>
    <x v="3"/>
  </r>
  <r>
    <x v="876"/>
    <x v="1"/>
    <n v="74"/>
    <x v="1935"/>
    <x v="1016"/>
    <x v="1"/>
    <x v="1"/>
    <n v="4"/>
    <n v="3"/>
    <n v="2"/>
    <s v="N/A"/>
    <n v="11"/>
    <n v="-5"/>
    <n v="4.2999999999999997E-2"/>
    <n v="3.7999999999999999E-2"/>
    <n v="1.2999999999999999E-2"/>
    <n v="9.8000000000000004E-2"/>
    <n v="1.4410000000000001"/>
    <n v="0.53100000000000003"/>
    <n v="0.84"/>
    <n v="602.04100000000005"/>
    <s v="Catch-up"/>
    <n v="0.93100000000000005"/>
    <n v="0.99199999999999999"/>
    <n v="1"/>
    <n v="0.74399999999999999"/>
    <d v="2025-03-18T00:20:03"/>
    <x v="3"/>
  </r>
  <r>
    <x v="877"/>
    <x v="0"/>
    <n v="4028"/>
    <x v="1936"/>
    <x v="1017"/>
    <x v="337"/>
    <x v="333"/>
    <n v="81"/>
    <n v="45"/>
    <n v="26"/>
    <n v="100"/>
    <n v="93"/>
    <n v="7"/>
    <n v="1.9E-2"/>
    <n v="1.0999999999999999E-2"/>
    <n v="8.0000000000000002E-3"/>
    <n v="2.1999999999999999E-2"/>
    <n v="1"/>
    <n v="0.63300000000000001"/>
    <n v="0.73299999999999998"/>
    <n v="318.18200000000002"/>
    <s v="Catch-up"/>
    <n v="0.92100000000000004"/>
    <n v="0.71899999999999997"/>
    <n v="0.86299999999999999"/>
    <n v="0.91200000000000003"/>
    <d v="2025-03-18T00:19:54"/>
    <x v="3"/>
  </r>
  <r>
    <x v="877"/>
    <x v="1"/>
    <n v="93"/>
    <x v="1937"/>
    <x v="1017"/>
    <x v="1"/>
    <x v="1"/>
    <n v="2"/>
    <n v="1"/>
    <n v="1"/>
    <s v="N/A"/>
    <n v="1"/>
    <n v="-1"/>
    <n v="1.6E-2"/>
    <s v="NaN"/>
    <s v="NaN"/>
    <s v="NaN"/>
    <s v="NaN"/>
    <s v="NaN"/>
    <s v="NaN"/>
    <s v="NaN"/>
    <s v="Catch-up"/>
    <n v="1"/>
    <s v="NaN"/>
    <s v="NaN"/>
    <s v="NaN"/>
    <d v="2025-03-18T00:19:54"/>
    <x v="3"/>
  </r>
  <r>
    <x v="878"/>
    <x v="0"/>
    <n v="1857"/>
    <x v="1938"/>
    <x v="1018"/>
    <x v="234"/>
    <x v="229"/>
    <n v="150"/>
    <n v="79"/>
    <n v="26"/>
    <n v="203"/>
    <n v="203"/>
    <n v="0"/>
    <n v="8.8999999999999996E-2"/>
    <n v="4.5999999999999999E-2"/>
    <n v="1.2E-2"/>
    <n v="0.12"/>
    <n v="0.97599999999999998"/>
    <n v="0.65900000000000003"/>
    <n v="0.91100000000000003"/>
    <n v="0"/>
    <s v="Start-up"/>
    <n v="0.94799999999999995"/>
    <n v="0.88400000000000001"/>
    <n v="0.94799999999999995"/>
    <n v="0.92900000000000005"/>
    <d v="2025-03-18T00:19:46"/>
    <x v="3"/>
  </r>
  <r>
    <x v="878"/>
    <x v="1"/>
    <n v="73"/>
    <x v="1939"/>
    <x v="1018"/>
    <x v="1"/>
    <x v="1"/>
    <n v="1"/>
    <n v="3"/>
    <n v="3"/>
    <s v="N/A"/>
    <n v="5"/>
    <n v="-5"/>
    <s v="NaN"/>
    <n v="2.9000000000000001E-2"/>
    <s v="NaN"/>
    <n v="2.5"/>
    <s v="NaN"/>
    <s v="NaN"/>
    <s v="NaN"/>
    <s v="NaN"/>
    <s v="Start-up"/>
    <s v="NaN"/>
    <n v="0.75"/>
    <s v="NaN"/>
    <n v="0.5"/>
    <d v="2025-03-18T00:19:46"/>
    <x v="3"/>
  </r>
  <r>
    <x v="879"/>
    <x v="0"/>
    <n v="2107"/>
    <x v="1940"/>
    <x v="1019"/>
    <x v="728"/>
    <x v="730"/>
    <n v="1016"/>
    <n v="607"/>
    <n v="87"/>
    <n v="1536"/>
    <n v="1131"/>
    <n v="405"/>
    <n v="0.56999999999999995"/>
    <n v="0.32400000000000001"/>
    <n v="4.2000000000000003E-2"/>
    <n v="0.60199999999999998"/>
    <n v="0.70699999999999996"/>
    <n v="0.63800000000000001"/>
    <n v="0.95299999999999996"/>
    <n v="672.75699999999995"/>
    <s v="Scale-up"/>
    <n v="0.98899999999999999"/>
    <n v="0.998"/>
    <n v="0.99099999999999999"/>
    <n v="0.997"/>
    <d v="2025-03-18T00:19:37"/>
    <x v="3"/>
  </r>
  <r>
    <x v="879"/>
    <x v="1"/>
    <n v="99"/>
    <x v="1941"/>
    <x v="1019"/>
    <x v="1"/>
    <x v="1"/>
    <n v="36"/>
    <n v="26"/>
    <n v="5"/>
    <s v="N/A"/>
    <n v="52"/>
    <n v="6"/>
    <n v="0.32500000000000001"/>
    <n v="0.221"/>
    <n v="4.4999999999999998E-2"/>
    <n v="0.51"/>
    <n v="1.018"/>
    <n v="0.59499999999999997"/>
    <n v="0.91800000000000004"/>
    <n v="794.11800000000005"/>
    <s v="Catch-up"/>
    <n v="0.98799999999999999"/>
    <n v="0.93600000000000005"/>
    <n v="0.92600000000000005"/>
    <n v="0.94199999999999995"/>
    <d v="2025-03-18T00:19:38"/>
    <x v="3"/>
  </r>
  <r>
    <x v="880"/>
    <x v="0"/>
    <n v="5919"/>
    <x v="1942"/>
    <x v="1020"/>
    <x v="217"/>
    <x v="212"/>
    <n v="94"/>
    <n v="72"/>
    <n v="61"/>
    <n v="105"/>
    <n v="93"/>
    <n v="12"/>
    <n v="1.4999999999999999E-2"/>
    <n v="1.2E-2"/>
    <n v="0.01"/>
    <n v="1.4999999999999999E-2"/>
    <n v="0.88200000000000001"/>
    <n v="0.55600000000000005"/>
    <n v="0.63"/>
    <n v="800"/>
    <s v="Scale-up"/>
    <n v="0.98699999999999999"/>
    <n v="0.95299999999999996"/>
    <n v="0.99199999999999999"/>
    <n v="0.98299999999999998"/>
    <d v="2025-03-18T00:19:28"/>
    <x v="3"/>
  </r>
  <r>
    <x v="880"/>
    <x v="1"/>
    <n v="10"/>
    <x v="1943"/>
    <x v="1020"/>
    <x v="1"/>
    <x v="1"/>
    <n v="1"/>
    <n v="1"/>
    <n v="1"/>
    <s v="N/A"/>
    <n v="2"/>
    <n v="-2"/>
    <s v="NaN"/>
    <s v="NaN"/>
    <s v="NaN"/>
    <n v="0.125"/>
    <s v="NaN"/>
    <s v="NaN"/>
    <s v="NaN"/>
    <s v="NaN"/>
    <s v="Scale-up"/>
    <s v="NaN"/>
    <s v="NaN"/>
    <s v="NaN"/>
    <n v="1"/>
    <d v="2025-03-18T00:19:28"/>
    <x v="3"/>
  </r>
  <r>
    <x v="881"/>
    <x v="0"/>
    <n v="5554"/>
    <x v="1944"/>
    <x v="1021"/>
    <x v="149"/>
    <x v="146"/>
    <n v="187"/>
    <n v="100"/>
    <n v="50"/>
    <n v="237"/>
    <n v="220"/>
    <n v="17"/>
    <n v="3.3000000000000002E-2"/>
    <n v="1.7000000000000001E-2"/>
    <n v="8.9999999999999993E-3"/>
    <n v="3.5999999999999997E-2"/>
    <n v="0.878"/>
    <n v="0.66"/>
    <n v="0.82"/>
    <n v="472.22199999999998"/>
    <s v="Scale-up"/>
    <n v="0.97799999999999998"/>
    <n v="0.98"/>
    <n v="0.98"/>
    <n v="0.96599999999999997"/>
    <d v="2025-03-18T00:19:19"/>
    <x v="3"/>
  </r>
  <r>
    <x v="881"/>
    <x v="1"/>
    <n v="92"/>
    <x v="1945"/>
    <x v="1021"/>
    <x v="1"/>
    <x v="1"/>
    <n v="6"/>
    <n v="5"/>
    <n v="4"/>
    <s v="N/A"/>
    <n v="7"/>
    <n v="-1"/>
    <n v="4.8000000000000001E-2"/>
    <n v="0.109"/>
    <n v="0.11799999999999999"/>
    <n v="7.0000000000000007E-2"/>
    <n v="1.7949999999999999"/>
    <n v="0.30599999999999999"/>
    <n v="0.248"/>
    <n v="242.857"/>
    <s v="Catch-up"/>
    <n v="0.75"/>
    <n v="0.90300000000000002"/>
    <n v="0.6"/>
    <n v="0.77"/>
    <d v="2025-03-18T00:19:20"/>
    <x v="3"/>
  </r>
  <r>
    <x v="882"/>
    <x v="0"/>
    <n v="5938"/>
    <x v="1946"/>
    <x v="1022"/>
    <x v="313"/>
    <x v="310"/>
    <n v="130"/>
    <n v="131"/>
    <n v="102"/>
    <n v="159"/>
    <n v="148"/>
    <n v="11"/>
    <n v="2.1000000000000001E-2"/>
    <n v="2.1000000000000001E-2"/>
    <n v="1.7999999999999999E-2"/>
    <n v="2.4E-2"/>
    <n v="1"/>
    <n v="0.5"/>
    <n v="0.57099999999999995"/>
    <n v="458.33300000000003"/>
    <s v="Catch-up"/>
    <n v="0.98"/>
    <n v="0.94299999999999995"/>
    <n v="0.96299999999999997"/>
    <n v="0.95799999999999996"/>
    <d v="2025-03-18T00:19:11"/>
    <x v="3"/>
  </r>
  <r>
    <x v="882"/>
    <x v="1"/>
    <n v="82"/>
    <x v="1947"/>
    <x v="1022"/>
    <x v="1"/>
    <x v="1"/>
    <n v="3"/>
    <n v="2"/>
    <n v="1"/>
    <s v="N/A"/>
    <n v="6"/>
    <n v="-3"/>
    <n v="2.3E-2"/>
    <n v="1.7999999999999999E-2"/>
    <s v="NaN"/>
    <n v="0.17599999999999999"/>
    <s v="NaN"/>
    <s v="NaN"/>
    <s v="NaN"/>
    <s v="NaN"/>
    <s v="Catch-up"/>
    <n v="0.94599999999999995"/>
    <n v="1"/>
    <s v="NaN"/>
    <n v="0.42899999999999999"/>
    <d v="2025-03-18T00:19:11"/>
    <x v="3"/>
  </r>
  <r>
    <x v="883"/>
    <x v="0"/>
    <n v="4775"/>
    <x v="1948"/>
    <x v="1023"/>
    <x v="523"/>
    <x v="519"/>
    <n v="41"/>
    <n v="18"/>
    <n v="12"/>
    <n v="47"/>
    <n v="39"/>
    <n v="8"/>
    <n v="0.01"/>
    <n v="5.0000000000000001E-3"/>
    <n v="3.0000000000000001E-3"/>
    <n v="1.0999999999999999E-2"/>
    <n v="0.91700000000000004"/>
    <n v="0.66700000000000004"/>
    <n v="0.8"/>
    <n v="727.27300000000002"/>
    <s v="Scale-up"/>
    <n v="0.97299999999999998"/>
    <n v="0.89900000000000002"/>
    <n v="0.91500000000000004"/>
    <n v="0.85299999999999998"/>
    <d v="2025-03-18T00:19:03"/>
    <x v="3"/>
  </r>
  <r>
    <x v="883"/>
    <x v="1"/>
    <n v="0"/>
    <x v="1949"/>
    <x v="1023"/>
    <x v="1"/>
    <x v="1"/>
    <n v="1"/>
    <n v="1"/>
    <n v="1"/>
    <s v="N/A"/>
    <n v="1"/>
    <n v="-1"/>
    <s v="NaN"/>
    <s v="NaN"/>
    <s v="NaN"/>
    <s v="NaN"/>
    <s v="NaN"/>
    <s v="NaN"/>
    <s v="NaN"/>
    <s v="NaN"/>
    <s v="Scale-up"/>
    <s v="NaN"/>
    <s v="NaN"/>
    <s v="NaN"/>
    <s v="NaN"/>
    <d v="2025-03-18T00:19:03"/>
    <x v="3"/>
  </r>
  <r>
    <x v="884"/>
    <x v="0"/>
    <n v="6136"/>
    <x v="1950"/>
    <x v="1024"/>
    <x v="729"/>
    <x v="731"/>
    <n v="206"/>
    <n v="480"/>
    <n v="231"/>
    <n v="455"/>
    <n v="422"/>
    <n v="33"/>
    <n v="3.3000000000000002E-2"/>
    <n v="7.0000000000000007E-2"/>
    <n v="3.5999999999999997E-2"/>
    <n v="5.8999999999999997E-2"/>
    <n v="0.88100000000000001"/>
    <n v="0.32"/>
    <n v="0.65"/>
    <n v="559.322"/>
    <s v="Scale-up"/>
    <n v="0.99099999999999999"/>
    <n v="0.97799999999999998"/>
    <n v="0.98199999999999998"/>
    <n v="0.96599999999999997"/>
    <d v="2025-03-18T00:18:55"/>
    <x v="3"/>
  </r>
  <r>
    <x v="884"/>
    <x v="1"/>
    <n v="92"/>
    <x v="1951"/>
    <x v="1024"/>
    <x v="1"/>
    <x v="1"/>
    <n v="2"/>
    <n v="10"/>
    <n v="1"/>
    <s v="N/A"/>
    <n v="2"/>
    <n v="9"/>
    <n v="4.4999999999999998E-2"/>
    <n v="9.5000000000000001E-2"/>
    <s v="NaN"/>
    <n v="1.2E-2"/>
    <s v="NaN"/>
    <s v="NaN"/>
    <s v="NaN"/>
    <s v="NaN"/>
    <s v="Scale-up"/>
    <n v="1"/>
    <n v="0.97399999999999998"/>
    <s v="NaN"/>
    <n v="1"/>
    <d v="2025-03-18T00:18:55"/>
    <x v="3"/>
  </r>
  <r>
    <x v="885"/>
    <x v="1"/>
    <n v="0"/>
    <x v="1952"/>
    <x v="1025"/>
    <x v="1"/>
    <x v="1"/>
    <n v="1"/>
    <n v="1"/>
    <n v="1"/>
    <s v="N/A"/>
    <n v="1"/>
    <n v="0"/>
    <s v="NaN"/>
    <s v="NaN"/>
    <s v="NaN"/>
    <s v="NaN"/>
    <s v="NaN"/>
    <s v="NaN"/>
    <s v="NaN"/>
    <s v="NaN"/>
    <s v="Catch-up"/>
    <s v="NaN"/>
    <s v="NaN"/>
    <s v="NaN"/>
    <s v="NaN"/>
    <d v="2025-03-17T19:52:13"/>
    <x v="4"/>
  </r>
  <r>
    <x v="885"/>
    <x v="0"/>
    <n v="2501"/>
    <x v="1953"/>
    <x v="1025"/>
    <x v="300"/>
    <x v="297"/>
    <n v="94"/>
    <n v="212"/>
    <n v="30"/>
    <n v="276"/>
    <n v="166"/>
    <n v="110"/>
    <n v="0.05"/>
    <n v="0.11899999999999999"/>
    <n v="4.2000000000000003E-2"/>
    <n v="0.22500000000000001"/>
    <n v="1.772"/>
    <n v="0.29599999999999999"/>
    <n v="0.751"/>
    <n v="488.88900000000001"/>
    <s v="Catch-up"/>
    <n v="0.876"/>
    <n v="0.80900000000000005"/>
    <n v="0.77300000000000002"/>
    <n v="0.79200000000000004"/>
    <d v="2025-03-17T19:52:13"/>
    <x v="4"/>
  </r>
  <r>
    <x v="886"/>
    <x v="0"/>
    <n v="1250"/>
    <x v="1954"/>
    <x v="1026"/>
    <x v="52"/>
    <x v="52"/>
    <n v="52"/>
    <n v="12"/>
    <n v="5"/>
    <n v="59"/>
    <n v="57"/>
    <n v="2"/>
    <n v="3.5999999999999997E-2"/>
    <n v="7.0000000000000001E-3"/>
    <n v="3.0000000000000001E-3"/>
    <n v="3.6999999999999998E-2"/>
    <n v="0.92500000000000004"/>
    <n v="0.83699999999999997"/>
    <n v="0.93"/>
    <n v="54.054000000000002"/>
    <s v="Scale-up"/>
    <n v="0.95399999999999996"/>
    <n v="0.93200000000000005"/>
    <n v="0.79300000000000004"/>
    <n v="0.93"/>
    <d v="2025-03-18T00:18:46"/>
    <x v="3"/>
  </r>
  <r>
    <x v="886"/>
    <x v="1"/>
    <n v="97"/>
    <x v="1955"/>
    <x v="1026"/>
    <x v="1"/>
    <x v="1"/>
    <n v="8"/>
    <n v="4"/>
    <n v="3"/>
    <s v="N/A"/>
    <n v="18"/>
    <n v="-10"/>
    <n v="9.2999999999999999E-2"/>
    <n v="2.9000000000000001E-2"/>
    <n v="6.8000000000000005E-2"/>
    <n v="0.22700000000000001"/>
    <n v="4.2039999999999997"/>
    <n v="0.76200000000000001"/>
    <n v="0.443"/>
    <n v="8.8109999999999999"/>
    <s v="Plan-up"/>
    <n v="0.71099999999999997"/>
    <n v="0.89400000000000002"/>
    <n v="0.98099999999999998"/>
    <n v="0.90900000000000003"/>
    <d v="2025-03-18T00:18:47"/>
    <x v="3"/>
  </r>
  <r>
    <x v="887"/>
    <x v="0"/>
    <n v="3956"/>
    <x v="1956"/>
    <x v="1027"/>
    <x v="730"/>
    <x v="732"/>
    <n v="24"/>
    <n v="14"/>
    <n v="5"/>
    <n v="33"/>
    <n v="23"/>
    <n v="10"/>
    <n v="6.0000000000000001E-3"/>
    <n v="4.0000000000000001E-3"/>
    <n v="1E-3"/>
    <n v="6.0000000000000001E-3"/>
    <n v="0.66700000000000004"/>
    <n v="0.6"/>
    <n v="0.9"/>
    <n v="1666.6669999999999"/>
    <s v="Scale-up"/>
    <n v="0.93400000000000005"/>
    <n v="0.85299999999999998"/>
    <n v="0.95399999999999996"/>
    <n v="0.92"/>
    <d v="2025-03-18T00:18:38"/>
    <x v="3"/>
  </r>
  <r>
    <x v="887"/>
    <x v="1"/>
    <n v="1"/>
    <x v="1957"/>
    <x v="1027"/>
    <x v="1"/>
    <x v="1"/>
    <n v="1"/>
    <n v="1"/>
    <n v="1"/>
    <s v="N/A"/>
    <n v="1"/>
    <n v="-1"/>
    <s v="NaN"/>
    <s v="NaN"/>
    <s v="NaN"/>
    <s v="NaN"/>
    <s v="NaN"/>
    <s v="NaN"/>
    <s v="NaN"/>
    <s v="NaN"/>
    <s v="Scale-up"/>
    <s v="NaN"/>
    <s v="NaN"/>
    <s v="NaN"/>
    <s v="NaN"/>
    <d v="2025-03-18T00:18:38"/>
    <x v="3"/>
  </r>
  <r>
    <x v="888"/>
    <x v="0"/>
    <n v="2097"/>
    <x v="1958"/>
    <x v="1028"/>
    <x v="103"/>
    <x v="102"/>
    <n v="393"/>
    <n v="135"/>
    <n v="26"/>
    <n v="502"/>
    <n v="470"/>
    <n v="32"/>
    <n v="0.16900000000000001"/>
    <n v="5.0999999999999997E-2"/>
    <n v="1.0999999999999999E-2"/>
    <n v="0.19"/>
    <n v="0.90900000000000003"/>
    <n v="0.76800000000000002"/>
    <n v="0.95"/>
    <n v="168.42099999999999"/>
    <s v="Scale-up"/>
    <n v="0.80300000000000005"/>
    <n v="0.78600000000000003"/>
    <n v="0.85"/>
    <n v="0.78200000000000003"/>
    <d v="2025-03-18T00:18:29"/>
    <x v="3"/>
  </r>
  <r>
    <x v="888"/>
    <x v="1"/>
    <n v="99"/>
    <x v="1959"/>
    <x v="1028"/>
    <x v="1"/>
    <x v="1"/>
    <n v="13"/>
    <n v="2"/>
    <n v="3"/>
    <s v="N/A"/>
    <n v="20"/>
    <n v="-9"/>
    <n v="0.107"/>
    <n v="3.4000000000000002E-2"/>
    <n v="5.3999999999999999E-2"/>
    <n v="0.27800000000000002"/>
    <n v="3.1949999999999998"/>
    <n v="0.75900000000000001"/>
    <n v="0.61699999999999999"/>
    <n v="115.108"/>
    <s v="Catch-up"/>
    <n v="0.86199999999999999"/>
    <n v="1"/>
    <n v="0.75"/>
    <n v="0.84199999999999997"/>
    <d v="2025-03-18T00:18:30"/>
    <x v="3"/>
  </r>
  <r>
    <x v="889"/>
    <x v="0"/>
    <n v="6983"/>
    <x v="1960"/>
    <x v="1029"/>
    <x v="731"/>
    <x v="733"/>
    <n v="2401"/>
    <n v="3528"/>
    <n v="2513"/>
    <n v="3416"/>
    <n v="2978"/>
    <n v="438"/>
    <n v="0.32200000000000001"/>
    <n v="0.55700000000000005"/>
    <n v="0.438"/>
    <n v="0.43"/>
    <n v="0.97499999999999998"/>
    <n v="0.36599999999999999"/>
    <n v="0.502"/>
    <n v="1018.605"/>
    <s v="Scale-up"/>
    <n v="0.91800000000000004"/>
    <n v="0.90200000000000002"/>
    <n v="0.96799999999999997"/>
    <n v="0.88200000000000001"/>
    <d v="2025-03-18T00:18:19"/>
    <x v="3"/>
  </r>
  <r>
    <x v="889"/>
    <x v="1"/>
    <n v="99"/>
    <x v="1961"/>
    <x v="1029"/>
    <x v="1"/>
    <x v="1"/>
    <n v="43"/>
    <n v="37"/>
    <n v="17"/>
    <s v="N/A"/>
    <n v="40"/>
    <n v="24"/>
    <n v="0.34699999999999998"/>
    <n v="0.38800000000000001"/>
    <n v="0.158"/>
    <n v="0.312"/>
    <n v="0.54100000000000004"/>
    <n v="0.47199999999999998"/>
    <n v="0.78500000000000003"/>
    <n v="1403.846"/>
    <s v="Scale-up"/>
    <n v="0.94199999999999995"/>
    <n v="0.97099999999999997"/>
    <n v="0.93500000000000005"/>
    <n v="0.92100000000000004"/>
    <d v="2025-03-18T00:18:21"/>
    <x v="3"/>
  </r>
  <r>
    <x v="890"/>
    <x v="0"/>
    <n v="5990"/>
    <x v="1962"/>
    <x v="1030"/>
    <x v="87"/>
    <x v="86"/>
    <n v="168"/>
    <n v="243"/>
    <n v="111"/>
    <n v="300"/>
    <n v="257"/>
    <n v="43"/>
    <n v="2.5999999999999999E-2"/>
    <n v="4.3999999999999997E-2"/>
    <n v="2.3E-2"/>
    <n v="4.7E-2"/>
    <n v="1"/>
    <n v="0.371"/>
    <n v="0.67100000000000004"/>
    <n v="914.89400000000001"/>
    <s v="Catch-up"/>
    <n v="0.98899999999999999"/>
    <n v="0.99199999999999999"/>
    <n v="0.94499999999999995"/>
    <n v="0.98799999999999999"/>
    <d v="2025-03-18T00:18:09"/>
    <x v="3"/>
  </r>
  <r>
    <x v="890"/>
    <x v="1"/>
    <n v="96"/>
    <x v="1963"/>
    <x v="1030"/>
    <x v="1"/>
    <x v="1"/>
    <n v="4"/>
    <n v="8"/>
    <n v="3"/>
    <s v="N/A"/>
    <n v="5"/>
    <n v="3"/>
    <n v="3.6999999999999998E-2"/>
    <n v="6.0999999999999999E-2"/>
    <n v="2.1999999999999999E-2"/>
    <n v="0.03"/>
    <n v="0.39500000000000002"/>
    <n v="0.378"/>
    <n v="0.77600000000000002"/>
    <n v="1433.3330000000001"/>
    <s v="Scale-up"/>
    <n v="0.76900000000000002"/>
    <n v="0.86"/>
    <n v="0.82099999999999995"/>
    <n v="0.77600000000000002"/>
    <d v="2025-03-18T00:18:10"/>
    <x v="3"/>
  </r>
  <r>
    <x v="891"/>
    <x v="1"/>
    <n v="0"/>
    <x v="1964"/>
    <x v="1031"/>
    <x v="1"/>
    <x v="1"/>
    <n v="1"/>
    <n v="1"/>
    <n v="1"/>
    <s v="N/A"/>
    <n v="1"/>
    <n v="0"/>
    <s v="NaN"/>
    <s v="NaN"/>
    <s v="NaN"/>
    <s v="NaN"/>
    <s v="NaN"/>
    <s v="NaN"/>
    <s v="NaN"/>
    <s v="NaN"/>
    <s v="Scale-up"/>
    <s v="NaN"/>
    <s v="NaN"/>
    <s v="NaN"/>
    <s v="NaN"/>
    <d v="2025-03-17T20:31:59"/>
    <x v="7"/>
  </r>
  <r>
    <x v="891"/>
    <x v="0"/>
    <n v="3606"/>
    <x v="1965"/>
    <x v="1031"/>
    <x v="272"/>
    <x v="268"/>
    <n v="84"/>
    <n v="29"/>
    <n v="12"/>
    <n v="101"/>
    <n v="87"/>
    <n v="14"/>
    <n v="5.2999999999999999E-2"/>
    <n v="1.0999999999999999E-2"/>
    <n v="4.0000000000000001E-3"/>
    <n v="4.8000000000000001E-2"/>
    <n v="0.8"/>
    <n v="0.82799999999999996"/>
    <n v="0.93799999999999994"/>
    <n v="291.66699999999997"/>
    <s v="Scale-up"/>
    <n v="0.95399999999999996"/>
    <n v="0.74"/>
    <n v="0.81299999999999994"/>
    <n v="0.871"/>
    <d v="2025-03-17T20:31:59"/>
    <x v="7"/>
  </r>
  <r>
    <x v="892"/>
    <x v="1"/>
    <n v="0"/>
    <x v="1966"/>
    <x v="1032"/>
    <x v="1"/>
    <x v="1"/>
    <n v="1"/>
    <n v="1"/>
    <n v="1"/>
    <s v="N/A"/>
    <n v="1"/>
    <n v="0"/>
    <s v="NaN"/>
    <s v="NaN"/>
    <s v="NaN"/>
    <s v="NaN"/>
    <s v="NaN"/>
    <s v="NaN"/>
    <s v="NaN"/>
    <s v="NaN"/>
    <s v="Scale-up"/>
    <s v="NaN"/>
    <s v="NaN"/>
    <s v="NaN"/>
    <s v="NaN"/>
    <d v="2025-03-17T20:31:54"/>
    <x v="7"/>
  </r>
  <r>
    <x v="892"/>
    <x v="0"/>
    <n v="2439"/>
    <x v="1967"/>
    <x v="1032"/>
    <x v="732"/>
    <x v="734"/>
    <n v="286"/>
    <n v="218"/>
    <n v="45"/>
    <n v="459"/>
    <n v="265"/>
    <n v="194"/>
    <n v="0.23699999999999999"/>
    <n v="0.16600000000000001"/>
    <n v="4.7E-2"/>
    <n v="0.28299999999999997"/>
    <n v="0.79500000000000004"/>
    <n v="0.58799999999999997"/>
    <n v="0.88300000000000001"/>
    <n v="685.51199999999994"/>
    <s v="Scale-up"/>
    <n v="0.93400000000000005"/>
    <n v="0.95699999999999996"/>
    <n v="0.95699999999999996"/>
    <n v="0.94799999999999995"/>
    <d v="2025-03-17T20:31:54"/>
    <x v="7"/>
  </r>
  <r>
    <x v="893"/>
    <x v="1"/>
    <n v="68"/>
    <x v="1968"/>
    <x v="1033"/>
    <x v="1"/>
    <x v="1"/>
    <n v="7"/>
    <n v="2"/>
    <n v="1"/>
    <s v="N/A"/>
    <n v="17"/>
    <n v="-7"/>
    <n v="0.13400000000000001"/>
    <n v="3.1E-2"/>
    <s v="NaN"/>
    <n v="0.26"/>
    <s v="NaN"/>
    <s v="NaN"/>
    <s v="NaN"/>
    <s v="NaN"/>
    <s v="Scale-up"/>
    <n v="0.93400000000000005"/>
    <n v="1"/>
    <s v="NaN"/>
    <n v="0.79900000000000004"/>
    <d v="2025-03-17T21:51:04"/>
    <x v="2"/>
  </r>
  <r>
    <x v="893"/>
    <x v="0"/>
    <n v="5972"/>
    <x v="1969"/>
    <x v="1034"/>
    <x v="733"/>
    <x v="735"/>
    <n v="343"/>
    <n v="414"/>
    <n v="143"/>
    <n v="614"/>
    <n v="550"/>
    <n v="64"/>
    <n v="5.8000000000000003E-2"/>
    <n v="7.2999999999999995E-2"/>
    <n v="2.5000000000000001E-2"/>
    <n v="8.8999999999999996E-2"/>
    <n v="0.84"/>
    <n v="0.443"/>
    <n v="0.80900000000000005"/>
    <n v="719.101"/>
    <s v="Scale-up"/>
    <n v="0.98199999999999998"/>
    <n v="0.93899999999999995"/>
    <n v="0.97899999999999998"/>
    <n v="0.97899999999999998"/>
    <d v="2025-02-25T16:13:12"/>
    <x v="1"/>
  </r>
  <r>
    <x v="893"/>
    <x v="0"/>
    <n v="4922"/>
    <x v="1970"/>
    <x v="1033"/>
    <x v="734"/>
    <x v="736"/>
    <n v="301"/>
    <n v="374"/>
    <n v="21"/>
    <n v="654"/>
    <n v="588"/>
    <n v="66"/>
    <n v="6.3E-2"/>
    <n v="8.5999999999999993E-2"/>
    <n v="4.0000000000000001E-3"/>
    <n v="0.12"/>
    <n v="0.82799999999999996"/>
    <n v="0.42299999999999999"/>
    <n v="0.97299999999999998"/>
    <n v="550"/>
    <s v="Scale-up"/>
    <n v="0.99"/>
    <n v="0.96499999999999997"/>
    <n v="0.93300000000000005"/>
    <n v="0.98799999999999999"/>
    <d v="2025-03-17T21:51:04"/>
    <x v="2"/>
  </r>
  <r>
    <x v="894"/>
    <x v="1"/>
    <n v="49"/>
    <x v="1971"/>
    <x v="1035"/>
    <x v="1"/>
    <x v="1"/>
    <n v="1"/>
    <n v="2"/>
    <n v="1"/>
    <s v="N/A"/>
    <n v="1"/>
    <n v="1"/>
    <s v="NaN"/>
    <n v="0.02"/>
    <s v="NaN"/>
    <s v="NaN"/>
    <s v="NaN"/>
    <s v="NaN"/>
    <s v="NaN"/>
    <s v="NaN"/>
    <s v="Catch-up"/>
    <s v="NaN"/>
    <n v="1"/>
    <s v="NaN"/>
    <s v="NaN"/>
    <d v="2025-03-17T21:50:58"/>
    <x v="2"/>
  </r>
  <r>
    <x v="894"/>
    <x v="0"/>
    <n v="6139"/>
    <x v="1972"/>
    <x v="1036"/>
    <x v="735"/>
    <x v="737"/>
    <n v="1100"/>
    <n v="1396"/>
    <n v="372"/>
    <n v="2124"/>
    <n v="2058"/>
    <n v="66"/>
    <n v="0.28199999999999997"/>
    <n v="0.45900000000000002"/>
    <n v="0.13900000000000001"/>
    <n v="0.70599999999999996"/>
    <n v="1.173"/>
    <n v="0.38100000000000001"/>
    <n v="0.81200000000000006"/>
    <n v="93.483999999999995"/>
    <s v="Catch-up"/>
    <n v="0.86499999999999999"/>
    <n v="0.95599999999999996"/>
    <n v="0.97299999999999998"/>
    <n v="0.97899999999999998"/>
    <d v="2025-02-25T16:13:18"/>
    <x v="1"/>
  </r>
  <r>
    <x v="894"/>
    <x v="0"/>
    <n v="4839"/>
    <x v="1973"/>
    <x v="1035"/>
    <x v="736"/>
    <x v="738"/>
    <n v="1085"/>
    <n v="1395"/>
    <n v="55"/>
    <n v="2425"/>
    <n v="2377"/>
    <n v="48"/>
    <n v="0.34300000000000003"/>
    <n v="0.46899999999999997"/>
    <n v="2.1000000000000001E-2"/>
    <n v="0.82399999999999995"/>
    <n v="1.042"/>
    <n v="0.42199999999999999"/>
    <n v="0.97399999999999998"/>
    <n v="58.252000000000002"/>
    <s v="Catch-up"/>
    <n v="0.97"/>
    <n v="0.96799999999999997"/>
    <n v="0.874"/>
    <n v="0.98199999999999998"/>
    <d v="2025-03-17T21:50:58"/>
    <x v="2"/>
  </r>
  <r>
    <x v="895"/>
    <x v="0"/>
    <n v="5279"/>
    <x v="1974"/>
    <x v="1037"/>
    <x v="441"/>
    <x v="439"/>
    <n v="4"/>
    <n v="28"/>
    <n v="4"/>
    <n v="28"/>
    <n v="20"/>
    <n v="8"/>
    <n v="1E-3"/>
    <n v="6.0000000000000001E-3"/>
    <n v="1E-3"/>
    <n v="0.04"/>
    <n v="6.6669999999999998"/>
    <n v="0.14299999999999999"/>
    <n v="0.85699999999999998"/>
    <n v="200"/>
    <s v="Catch-up"/>
    <n v="0.94799999999999995"/>
    <n v="0.70799999999999996"/>
    <n v="0.68700000000000006"/>
    <n v="0.76300000000000001"/>
    <d v="2025-03-18T00:18:01"/>
    <x v="3"/>
  </r>
  <r>
    <x v="895"/>
    <x v="1"/>
    <n v="0"/>
    <x v="1975"/>
    <x v="1037"/>
    <x v="1"/>
    <x v="1"/>
    <n v="1"/>
    <n v="1"/>
    <n v="1"/>
    <s v="N/A"/>
    <n v="1"/>
    <n v="0"/>
    <s v="NaN"/>
    <s v="NaN"/>
    <s v="NaN"/>
    <s v="NaN"/>
    <s v="NaN"/>
    <s v="NaN"/>
    <s v="NaN"/>
    <s v="NaN"/>
    <s v="Catch-up"/>
    <s v="NaN"/>
    <s v="NaN"/>
    <s v="NaN"/>
    <s v="NaN"/>
    <d v="2025-03-18T00:18:01"/>
    <x v="3"/>
  </r>
  <r>
    <x v="896"/>
    <x v="0"/>
    <n v="1990"/>
    <x v="1976"/>
    <x v="1038"/>
    <x v="737"/>
    <x v="739"/>
    <n v="102"/>
    <n v="151"/>
    <n v="9"/>
    <n v="244"/>
    <n v="163"/>
    <n v="81"/>
    <n v="9.4E-2"/>
    <n v="0.105"/>
    <n v="1.4E-2"/>
    <n v="0.22900000000000001"/>
    <n v="1.238"/>
    <n v="0.47199999999999998"/>
    <n v="0.93"/>
    <n v="353.71199999999999"/>
    <s v="Catch-up"/>
    <n v="0.94699999999999995"/>
    <n v="0.82699999999999996"/>
    <n v="0.89200000000000002"/>
    <n v="0.95699999999999996"/>
    <d v="2025-03-18T00:17:54"/>
    <x v="3"/>
  </r>
  <r>
    <x v="896"/>
    <x v="1"/>
    <n v="86"/>
    <x v="1977"/>
    <x v="1038"/>
    <x v="1"/>
    <x v="1"/>
    <n v="1"/>
    <n v="2"/>
    <n v="1"/>
    <s v="N/A"/>
    <n v="1"/>
    <n v="1"/>
    <s v="NaN"/>
    <n v="1.0999999999999999E-2"/>
    <s v="NaN"/>
    <s v="NaN"/>
    <s v="NaN"/>
    <s v="NaN"/>
    <s v="NaN"/>
    <s v="NaN"/>
    <s v="Catch-up"/>
    <s v="NaN"/>
    <n v="1"/>
    <s v="NaN"/>
    <s v="NaN"/>
    <d v="2025-03-18T00:17:54"/>
    <x v="3"/>
  </r>
  <r>
    <x v="897"/>
    <x v="1"/>
    <n v="76"/>
    <x v="1978"/>
    <x v="1039"/>
    <x v="1"/>
    <x v="1"/>
    <n v="5"/>
    <n v="9"/>
    <n v="1"/>
    <s v="N/A"/>
    <n v="12"/>
    <n v="1"/>
    <n v="4.4999999999999998E-2"/>
    <n v="8.6999999999999994E-2"/>
    <s v="NaN"/>
    <n v="0.113"/>
    <s v="NaN"/>
    <s v="NaN"/>
    <s v="NaN"/>
    <s v="NaN"/>
    <s v="Scale-up"/>
    <n v="0.86799999999999999"/>
    <n v="0.42299999999999999"/>
    <s v="NaN"/>
    <n v="0.70199999999999996"/>
    <d v="2025-03-17T21:50:52"/>
    <x v="2"/>
  </r>
  <r>
    <x v="897"/>
    <x v="0"/>
    <n v="5117"/>
    <x v="1979"/>
    <x v="1040"/>
    <x v="738"/>
    <x v="740"/>
    <n v="209"/>
    <n v="199"/>
    <n v="54"/>
    <n v="354"/>
    <n v="305"/>
    <n v="49"/>
    <n v="4.2000000000000003E-2"/>
    <n v="4.1000000000000002E-2"/>
    <n v="1.2E-2"/>
    <n v="0.06"/>
    <n v="0.84499999999999997"/>
    <n v="0.50600000000000001"/>
    <n v="0.85499999999999998"/>
    <n v="816.66700000000003"/>
    <s v="Scale-up"/>
    <n v="0.95299999999999996"/>
    <n v="0.96499999999999997"/>
    <n v="0.94599999999999995"/>
    <n v="0.95599999999999996"/>
    <d v="2025-02-25T16:13:25"/>
    <x v="1"/>
  </r>
  <r>
    <x v="897"/>
    <x v="0"/>
    <n v="4157"/>
    <x v="1980"/>
    <x v="1039"/>
    <x v="304"/>
    <x v="301"/>
    <n v="191"/>
    <n v="189"/>
    <n v="5"/>
    <n v="375"/>
    <n v="330"/>
    <n v="45"/>
    <n v="4.5999999999999999E-2"/>
    <n v="4.2999999999999997E-2"/>
    <n v="1E-3"/>
    <n v="7.5999999999999998E-2"/>
    <n v="0.86399999999999999"/>
    <n v="0.51700000000000002"/>
    <n v="0.98899999999999999"/>
    <n v="592.10500000000002"/>
    <s v="Scale-up"/>
    <n v="0.96599999999999997"/>
    <n v="0.97499999999999998"/>
    <n v="0.91600000000000004"/>
    <n v="0.96599999999999997"/>
    <d v="2025-03-17T21:50:52"/>
    <x v="2"/>
  </r>
  <r>
    <x v="898"/>
    <x v="1"/>
    <n v="100"/>
    <x v="1981"/>
    <x v="1041"/>
    <x v="1"/>
    <x v="1"/>
    <n v="50"/>
    <n v="2"/>
    <n v="4"/>
    <s v="N/A"/>
    <n v="60"/>
    <n v="-11"/>
    <n v="0.44400000000000001"/>
    <n v="2.7E-2"/>
    <n v="3.9E-2"/>
    <n v="0.50900000000000001"/>
    <n v="1.1779999999999999"/>
    <n v="0.94299999999999995"/>
    <n v="0.91700000000000004"/>
    <n v="253.43799999999999"/>
    <s v="Catch-up"/>
    <n v="0.97399999999999998"/>
    <n v="1"/>
    <n v="0.90500000000000003"/>
    <n v="0.92500000000000004"/>
    <d v="2025-02-25T16:13:33"/>
    <x v="1"/>
  </r>
  <r>
    <x v="898"/>
    <x v="1"/>
    <n v="99"/>
    <x v="1982"/>
    <x v="1042"/>
    <x v="1"/>
    <x v="1"/>
    <n v="141"/>
    <n v="15"/>
    <n v="1"/>
    <s v="N/A"/>
    <n v="121"/>
    <n v="34"/>
    <n v="1.369"/>
    <n v="0.157"/>
    <n v="0"/>
    <n v="1.2050000000000001"/>
    <n v="0.79"/>
    <n v="0.89700000000000002"/>
    <n v="1"/>
    <n v="262.24099999999999"/>
    <s v="Scale-up"/>
    <n v="0.99"/>
    <n v="0.95399999999999996"/>
    <n v="0"/>
    <n v="0.98699999999999999"/>
    <d v="2025-03-17T21:50:46"/>
    <x v="2"/>
  </r>
  <r>
    <x v="898"/>
    <x v="0"/>
    <n v="1916"/>
    <x v="1983"/>
    <x v="1041"/>
    <x v="739"/>
    <x v="741"/>
    <n v="1366"/>
    <n v="108"/>
    <n v="332"/>
    <n v="1142"/>
    <n v="1013"/>
    <n v="129"/>
    <n v="0.92300000000000004"/>
    <n v="9.6000000000000002E-2"/>
    <n v="0.254"/>
    <n v="0.77800000000000002"/>
    <n v="1.0169999999999999"/>
    <n v="0.90600000000000003"/>
    <n v="0.751"/>
    <n v="165.81"/>
    <s v="Catch-up"/>
    <n v="0.98799999999999999"/>
    <n v="0.98399999999999999"/>
    <n v="0.93799999999999994"/>
    <n v="0.997"/>
    <d v="2025-02-25T16:13:32"/>
    <x v="1"/>
  </r>
  <r>
    <x v="898"/>
    <x v="0"/>
    <n v="873"/>
    <x v="1984"/>
    <x v="1042"/>
    <x v="478"/>
    <x v="475"/>
    <n v="547"/>
    <n v="64"/>
    <n v="0"/>
    <n v="611"/>
    <n v="295"/>
    <n v="316"/>
    <n v="0.86399999999999999"/>
    <n v="0.13600000000000001"/>
    <n v="0"/>
    <n v="0.97099999999999997"/>
    <n v="0.97099999999999997"/>
    <n v="0.86399999999999999"/>
    <n v="1"/>
    <n v="325.43799999999999"/>
    <s v="Scale-up"/>
    <n v="0.88600000000000001"/>
    <n v="0.91600000000000004"/>
    <n v="0"/>
    <n v="0.97799999999999998"/>
    <d v="2025-03-17T21:50:45"/>
    <x v="2"/>
  </r>
  <r>
    <x v="899"/>
    <x v="1"/>
    <n v="92"/>
    <x v="1985"/>
    <x v="1043"/>
    <x v="1"/>
    <x v="1"/>
    <n v="27"/>
    <n v="1"/>
    <n v="2"/>
    <s v="N/A"/>
    <n v="11"/>
    <n v="14"/>
    <n v="0.249"/>
    <s v="NaN"/>
    <n v="8.3000000000000004E-2"/>
    <n v="0.217"/>
    <s v="NaN"/>
    <s v="NaN"/>
    <s v="NaN"/>
    <s v="NaN"/>
    <s v="Scale-up"/>
    <n v="0.69799999999999995"/>
    <s v="NaN"/>
    <n v="1"/>
    <n v="0.97299999999999998"/>
    <d v="2025-03-17T20:48:35"/>
    <x v="14"/>
  </r>
  <r>
    <x v="899"/>
    <x v="0"/>
    <n v="1096"/>
    <x v="1986"/>
    <x v="1043"/>
    <x v="740"/>
    <x v="742"/>
    <n v="266"/>
    <n v="74"/>
    <n v="60"/>
    <n v="280"/>
    <n v="223"/>
    <n v="57"/>
    <n v="0.218"/>
    <n v="7.6999999999999999E-2"/>
    <n v="6.3E-2"/>
    <n v="0.21099999999999999"/>
    <n v="0.90900000000000003"/>
    <n v="0.73899999999999999"/>
    <n v="0.78600000000000003"/>
    <n v="270.142"/>
    <s v="Scale-up"/>
    <n v="0.85399999999999998"/>
    <n v="0.89900000000000002"/>
    <n v="0.69899999999999995"/>
    <n v="0.86"/>
    <d v="2025-03-17T20:48:35"/>
    <x v="14"/>
  </r>
  <r>
    <x v="900"/>
    <x v="1"/>
    <n v="98"/>
    <x v="1987"/>
    <x v="1044"/>
    <x v="1"/>
    <x v="1"/>
    <n v="12"/>
    <n v="10"/>
    <n v="11"/>
    <s v="N/A"/>
    <n v="17"/>
    <n v="-5"/>
    <n v="0.09"/>
    <n v="0.10199999999999999"/>
    <n v="0.18"/>
    <n v="0.14399999999999999"/>
    <n v="12"/>
    <n v="0.46899999999999997"/>
    <n v="6.3E-2"/>
    <n v="1291.6669999999999"/>
    <s v="Catch-up"/>
    <n v="0.879"/>
    <n v="0.96399999999999997"/>
    <n v="0.72899999999999998"/>
    <n v="0.94599999999999995"/>
    <d v="2025-03-17T20:48:29"/>
    <x v="14"/>
  </r>
  <r>
    <x v="900"/>
    <x v="0"/>
    <n v="4430"/>
    <x v="1988"/>
    <x v="1044"/>
    <x v="741"/>
    <x v="743"/>
    <n v="4553"/>
    <n v="507"/>
    <n v="497"/>
    <n v="4563"/>
    <n v="4377"/>
    <n v="186"/>
    <n v="1.2370000000000001"/>
    <n v="0.17"/>
    <n v="0.19900000000000001"/>
    <n v="1.3260000000000001"/>
    <n v="1.0980000000000001"/>
    <n v="0.879"/>
    <n v="0.85899999999999999"/>
    <n v="140.27099999999999"/>
    <s v="Catch-up"/>
    <n v="0.75700000000000001"/>
    <n v="0.99099999999999999"/>
    <n v="0.88900000000000001"/>
    <n v="0.26100000000000001"/>
    <d v="2025-03-17T20:48:27"/>
    <x v="14"/>
  </r>
  <r>
    <x v="901"/>
    <x v="1"/>
    <n v="99"/>
    <x v="1989"/>
    <x v="1045"/>
    <x v="1"/>
    <x v="1"/>
    <n v="40"/>
    <n v="39"/>
    <n v="14"/>
    <s v="N/A"/>
    <n v="50"/>
    <n v="16"/>
    <n v="0.40100000000000002"/>
    <n v="0.439"/>
    <n v="0.191"/>
    <n v="0.501"/>
    <n v="0.77200000000000002"/>
    <n v="0.47699999999999998"/>
    <n v="0.77300000000000002"/>
    <n v="185.62899999999999"/>
    <s v="Scale-up"/>
    <n v="0.98299999999999998"/>
    <n v="0.96"/>
    <n v="0.94699999999999995"/>
    <n v="0.99"/>
    <d v="2025-03-17T20:48:20"/>
    <x v="14"/>
  </r>
  <r>
    <x v="901"/>
    <x v="0"/>
    <n v="3610"/>
    <x v="1990"/>
    <x v="1045"/>
    <x v="622"/>
    <x v="624"/>
    <n v="444"/>
    <n v="282"/>
    <n v="90"/>
    <n v="636"/>
    <n v="543"/>
    <n v="93"/>
    <n v="0.28899999999999998"/>
    <n v="0.16700000000000001"/>
    <n v="0.16500000000000001"/>
    <n v="1.222"/>
    <n v="4.1989999999999998"/>
    <n v="0.63400000000000001"/>
    <n v="0.63800000000000001"/>
    <n v="76.105000000000004"/>
    <s v="Catch-up"/>
    <n v="0.40500000000000003"/>
    <n v="0.36099999999999999"/>
    <n v="0.96499999999999997"/>
    <n v="0.96599999999999997"/>
    <d v="2025-03-17T20:48:18"/>
    <x v="14"/>
  </r>
  <r>
    <x v="902"/>
    <x v="1"/>
    <n v="98"/>
    <x v="1991"/>
    <x v="1046"/>
    <x v="1"/>
    <x v="1"/>
    <n v="31"/>
    <n v="3"/>
    <n v="22"/>
    <s v="N/A"/>
    <n v="3"/>
    <n v="8"/>
    <n v="0.36799999999999999"/>
    <n v="3.1E-2"/>
    <n v="0.29799999999999999"/>
    <n v="0.06"/>
    <n v="0.59399999999999997"/>
    <n v="0.92200000000000004"/>
    <n v="0.253"/>
    <n v="850"/>
    <s v="Scale-up"/>
    <n v="0.81799999999999995"/>
    <n v="0.96399999999999997"/>
    <n v="0.91900000000000004"/>
    <n v="0.92800000000000005"/>
    <d v="2025-03-17T20:48:12"/>
    <x v="14"/>
  </r>
  <r>
    <x v="902"/>
    <x v="0"/>
    <n v="3576"/>
    <x v="1992"/>
    <x v="1046"/>
    <x v="742"/>
    <x v="744"/>
    <n v="659"/>
    <n v="108"/>
    <n v="353"/>
    <n v="414"/>
    <n v="363"/>
    <n v="51"/>
    <n v="0.249"/>
    <n v="3.5000000000000003E-2"/>
    <n v="0.153"/>
    <n v="0.13100000000000001"/>
    <n v="1"/>
    <n v="0.877"/>
    <n v="0.46100000000000002"/>
    <n v="389.31299999999999"/>
    <s v="Catch-up"/>
    <n v="0.86899999999999999"/>
    <n v="0.98599999999999999"/>
    <n v="0.72199999999999998"/>
    <n v="0.95899999999999996"/>
    <d v="2025-03-17T20:48:11"/>
    <x v="14"/>
  </r>
  <r>
    <x v="903"/>
    <x v="0"/>
    <n v="4657"/>
    <x v="1993"/>
    <x v="1047"/>
    <x v="297"/>
    <x v="294"/>
    <n v="58"/>
    <n v="34"/>
    <n v="17"/>
    <n v="75"/>
    <n v="69"/>
    <n v="6"/>
    <n v="1.0999999999999999E-2"/>
    <n v="1.2999999999999999E-2"/>
    <n v="5.0000000000000001E-3"/>
    <n v="1.2999999999999999E-2"/>
    <n v="0.68400000000000005"/>
    <n v="0.45800000000000002"/>
    <n v="0.79200000000000004"/>
    <n v="461.53800000000001"/>
    <s v="Scale-up"/>
    <n v="0.96399999999999997"/>
    <n v="0.91400000000000003"/>
    <n v="0.94499999999999995"/>
    <n v="0.94799999999999995"/>
    <d v="2025-03-18T00:17:46"/>
    <x v="3"/>
  </r>
  <r>
    <x v="903"/>
    <x v="1"/>
    <n v="98"/>
    <x v="1994"/>
    <x v="1047"/>
    <x v="1"/>
    <x v="1"/>
    <n v="2"/>
    <n v="1"/>
    <n v="1"/>
    <s v="N/A"/>
    <n v="4"/>
    <n v="-3"/>
    <n v="0.01"/>
    <s v="NaN"/>
    <s v="NaN"/>
    <n v="2.1000000000000001E-2"/>
    <s v="NaN"/>
    <s v="NaN"/>
    <s v="NaN"/>
    <s v="NaN"/>
    <s v="Scale-up"/>
    <n v="1"/>
    <s v="NaN"/>
    <s v="NaN"/>
    <n v="0.80400000000000005"/>
    <d v="2025-03-18T00:17:46"/>
    <x v="3"/>
  </r>
  <r>
    <x v="904"/>
    <x v="0"/>
    <n v="5916"/>
    <x v="1995"/>
    <x v="1048"/>
    <x v="382"/>
    <x v="378"/>
    <n v="105"/>
    <n v="64"/>
    <n v="46"/>
    <n v="123"/>
    <n v="116"/>
    <n v="7"/>
    <n v="1.4999999999999999E-2"/>
    <n v="0.01"/>
    <n v="7.0000000000000001E-3"/>
    <n v="1.7999999999999999E-2"/>
    <n v="1"/>
    <n v="0.6"/>
    <n v="0.72"/>
    <n v="388.88900000000001"/>
    <s v="Catch-up"/>
    <n v="0.94699999999999995"/>
    <n v="0.98299999999999998"/>
    <n v="0.96899999999999997"/>
    <n v="0.93200000000000005"/>
    <d v="2025-03-18T00:17:38"/>
    <x v="3"/>
  </r>
  <r>
    <x v="904"/>
    <x v="1"/>
    <n v="64"/>
    <x v="1996"/>
    <x v="1048"/>
    <x v="1"/>
    <x v="1"/>
    <n v="5"/>
    <n v="2"/>
    <n v="4"/>
    <s v="N/A"/>
    <n v="1"/>
    <n v="1"/>
    <n v="5.7000000000000002E-2"/>
    <n v="7.0999999999999994E-2"/>
    <n v="2"/>
    <s v="NaN"/>
    <s v="NaN"/>
    <s v="NaN"/>
    <s v="NaN"/>
    <s v="NaN"/>
    <s v="Catch-up"/>
    <n v="0.74299999999999999"/>
    <n v="1"/>
    <n v="0.6"/>
    <s v="NaN"/>
    <d v="2025-03-18T00:17:38"/>
    <x v="3"/>
  </r>
  <r>
    <x v="905"/>
    <x v="0"/>
    <n v="5826"/>
    <x v="1997"/>
    <x v="1049"/>
    <x v="743"/>
    <x v="745"/>
    <n v="178"/>
    <n v="203"/>
    <n v="100"/>
    <n v="281"/>
    <n v="274"/>
    <n v="7"/>
    <n v="3.1E-2"/>
    <n v="3.9E-2"/>
    <n v="1.9E-2"/>
    <n v="0.05"/>
    <n v="0.98"/>
    <n v="0.443"/>
    <n v="0.72899999999999998"/>
    <n v="140"/>
    <s v="Scale-up"/>
    <n v="0.97"/>
    <n v="0.93700000000000006"/>
    <n v="0.97899999999999998"/>
    <n v="0.97399999999999998"/>
    <d v="2025-03-18T00:17:30"/>
    <x v="3"/>
  </r>
  <r>
    <x v="905"/>
    <x v="1"/>
    <n v="90"/>
    <x v="1998"/>
    <x v="1049"/>
    <x v="1"/>
    <x v="1"/>
    <n v="1"/>
    <n v="2"/>
    <n v="1"/>
    <s v="N/A"/>
    <n v="1"/>
    <n v="1"/>
    <s v="NaN"/>
    <n v="1.0999999999999999E-2"/>
    <s v="NaN"/>
    <s v="NaN"/>
    <s v="NaN"/>
    <s v="NaN"/>
    <s v="NaN"/>
    <s v="NaN"/>
    <s v="Scale-up"/>
    <s v="NaN"/>
    <n v="1"/>
    <s v="NaN"/>
    <s v="NaN"/>
    <d v="2025-03-18T00:17:30"/>
    <x v="3"/>
  </r>
  <r>
    <x v="906"/>
    <x v="1"/>
    <n v="83"/>
    <x v="1999"/>
    <x v="1050"/>
    <x v="1"/>
    <x v="1"/>
    <n v="3"/>
    <n v="2"/>
    <n v="1"/>
    <s v="N/A"/>
    <n v="2"/>
    <n v="4"/>
    <n v="8.2000000000000003E-2"/>
    <n v="0.5"/>
    <n v="0"/>
    <n v="2.9000000000000001E-2"/>
    <n v="0.05"/>
    <n v="0.14099999999999999"/>
    <n v="1"/>
    <n v="620.69000000000005"/>
    <s v="Scale-up"/>
    <n v="0.82399999999999995"/>
    <n v="1"/>
    <n v="0"/>
    <n v="1"/>
    <d v="2025-03-17T19:52:08"/>
    <x v="4"/>
  </r>
  <r>
    <x v="906"/>
    <x v="0"/>
    <n v="1529"/>
    <x v="2000"/>
    <x v="1050"/>
    <x v="550"/>
    <x v="549"/>
    <n v="22"/>
    <n v="12"/>
    <n v="0"/>
    <n v="34"/>
    <n v="16"/>
    <n v="18"/>
    <n v="1.2999999999999999E-2"/>
    <n v="7.0000000000000001E-3"/>
    <n v="0"/>
    <n v="8.0000000000000002E-3"/>
    <n v="0.4"/>
    <n v="0.65"/>
    <n v="1"/>
    <n v="2250"/>
    <s v="Scale-up"/>
    <n v="0.98599999999999999"/>
    <n v="0.96299999999999997"/>
    <n v="0"/>
    <n v="0.93700000000000006"/>
    <d v="2025-03-17T19:52:07"/>
    <x v="4"/>
  </r>
  <r>
    <x v="907"/>
    <x v="0"/>
    <n v="6155"/>
    <x v="2001"/>
    <x v="1051"/>
    <x v="744"/>
    <x v="746"/>
    <n v="181"/>
    <n v="186"/>
    <n v="79"/>
    <n v="288"/>
    <n v="274"/>
    <n v="14"/>
    <n v="2.9000000000000001E-2"/>
    <n v="3.4000000000000002E-2"/>
    <n v="1.4E-2"/>
    <n v="4.7E-2"/>
    <n v="0.95899999999999996"/>
    <n v="0.46"/>
    <n v="0.77800000000000002"/>
    <n v="297.87200000000001"/>
    <s v="Scale-up"/>
    <n v="0.97699999999999998"/>
    <n v="0.95599999999999996"/>
    <n v="0.98"/>
    <n v="0.94"/>
    <d v="2025-03-18T00:17:23"/>
    <x v="3"/>
  </r>
  <r>
    <x v="907"/>
    <x v="1"/>
    <n v="99"/>
    <x v="2002"/>
    <x v="1051"/>
    <x v="1"/>
    <x v="1"/>
    <n v="9"/>
    <n v="4"/>
    <n v="1"/>
    <s v="N/A"/>
    <n v="13"/>
    <n v="0"/>
    <n v="0.09"/>
    <n v="0.19"/>
    <s v="NaN"/>
    <n v="0.13700000000000001"/>
    <s v="NaN"/>
    <s v="NaN"/>
    <s v="NaN"/>
    <s v="NaN"/>
    <s v="Scale-up"/>
    <n v="0.94099999999999995"/>
    <n v="0.93200000000000005"/>
    <s v="NaN"/>
    <n v="0.88300000000000001"/>
    <d v="2025-03-18T00:17:23"/>
    <x v="3"/>
  </r>
  <r>
    <x v="908"/>
    <x v="0"/>
    <n v="5174"/>
    <x v="2003"/>
    <x v="1052"/>
    <x v="489"/>
    <x v="484"/>
    <n v="33"/>
    <n v="33"/>
    <n v="16"/>
    <n v="50"/>
    <n v="44"/>
    <n v="6"/>
    <n v="7.0000000000000001E-3"/>
    <n v="7.0000000000000001E-3"/>
    <n v="4.0000000000000001E-3"/>
    <n v="8.9999999999999993E-3"/>
    <n v="0.9"/>
    <n v="0.5"/>
    <n v="0.71399999999999997"/>
    <n v="666.66700000000003"/>
    <s v="Scale-up"/>
    <n v="0.97099999999999997"/>
    <n v="0.96099999999999997"/>
    <n v="0.97499999999999998"/>
    <n v="0.95499999999999996"/>
    <d v="2025-03-18T00:17:15"/>
    <x v="3"/>
  </r>
  <r>
    <x v="908"/>
    <x v="1"/>
    <n v="2"/>
    <x v="2004"/>
    <x v="1052"/>
    <x v="1"/>
    <x v="1"/>
    <n v="1"/>
    <n v="1"/>
    <n v="2"/>
    <s v="N/A"/>
    <n v="1"/>
    <n v="-2"/>
    <s v="NaN"/>
    <s v="NaN"/>
    <n v="0.33300000000000002"/>
    <s v="NaN"/>
    <s v="NaN"/>
    <s v="NaN"/>
    <s v="NaN"/>
    <s v="NaN"/>
    <s v="Scale-up"/>
    <s v="NaN"/>
    <s v="NaN"/>
    <n v="1"/>
    <s v="NaN"/>
    <d v="2025-03-18T00:17:15"/>
    <x v="3"/>
  </r>
  <r>
    <x v="909"/>
    <x v="0"/>
    <n v="5901"/>
    <x v="2005"/>
    <x v="1053"/>
    <x v="745"/>
    <x v="539"/>
    <n v="175"/>
    <n v="149"/>
    <n v="66"/>
    <n v="258"/>
    <n v="243"/>
    <n v="15"/>
    <n v="2.7E-2"/>
    <n v="2.5000000000000001E-2"/>
    <n v="1.2999999999999999E-2"/>
    <n v="3.7999999999999999E-2"/>
    <n v="0.97399999999999998"/>
    <n v="0.51900000000000002"/>
    <n v="0.75"/>
    <n v="394.73700000000002"/>
    <s v="Scale-up"/>
    <n v="0.98899999999999999"/>
    <n v="0.99399999999999999"/>
    <n v="0.97699999999999998"/>
    <n v="0.995"/>
    <d v="2025-03-18T00:17:07"/>
    <x v="3"/>
  </r>
  <r>
    <x v="909"/>
    <x v="1"/>
    <n v="85"/>
    <x v="2006"/>
    <x v="1053"/>
    <x v="1"/>
    <x v="1"/>
    <n v="5"/>
    <n v="4"/>
    <n v="1"/>
    <s v="N/A"/>
    <n v="10"/>
    <n v="-2"/>
    <n v="4.1000000000000002E-2"/>
    <n v="0.18099999999999999"/>
    <s v="NaN"/>
    <n v="9.2999999999999999E-2"/>
    <s v="NaN"/>
    <s v="NaN"/>
    <s v="NaN"/>
    <s v="NaN"/>
    <s v="Scale-up"/>
    <n v="0.80900000000000005"/>
    <n v="0.95699999999999996"/>
    <s v="NaN"/>
    <n v="0.67100000000000004"/>
    <d v="2025-03-18T00:17:07"/>
    <x v="3"/>
  </r>
  <r>
    <x v="910"/>
    <x v="0"/>
    <n v="3985"/>
    <x v="2007"/>
    <x v="1054"/>
    <x v="746"/>
    <x v="267"/>
    <n v="217"/>
    <n v="52"/>
    <n v="29"/>
    <n v="240"/>
    <n v="232"/>
    <n v="8"/>
    <n v="6.2E-2"/>
    <n v="1.2E-2"/>
    <n v="8.0000000000000002E-3"/>
    <n v="6.3E-2"/>
    <n v="0.95499999999999996"/>
    <n v="0.83799999999999997"/>
    <n v="0.89200000000000002"/>
    <n v="126.98399999999999"/>
    <s v="Scale-up"/>
    <n v="0.94399999999999995"/>
    <n v="0.97799999999999998"/>
    <n v="0.94099999999999995"/>
    <n v="0.96399999999999997"/>
    <d v="2025-03-18T00:16:59"/>
    <x v="3"/>
  </r>
  <r>
    <x v="910"/>
    <x v="1"/>
    <n v="90"/>
    <x v="2008"/>
    <x v="1054"/>
    <x v="1"/>
    <x v="1"/>
    <n v="12"/>
    <n v="1"/>
    <n v="2"/>
    <s v="N/A"/>
    <n v="13"/>
    <n v="-1"/>
    <n v="0.13100000000000001"/>
    <s v="NaN"/>
    <n v="0.111"/>
    <n v="0.121"/>
    <s v="NaN"/>
    <s v="NaN"/>
    <s v="NaN"/>
    <s v="NaN"/>
    <s v="Scale-up"/>
    <n v="0.94799999999999995"/>
    <s v="NaN"/>
    <n v="1"/>
    <n v="0.88800000000000001"/>
    <d v="2025-03-18T00:16:59"/>
    <x v="3"/>
  </r>
  <r>
    <x v="911"/>
    <x v="0"/>
    <n v="4650"/>
    <x v="2009"/>
    <x v="1055"/>
    <x v="43"/>
    <x v="43"/>
    <n v="30"/>
    <n v="14"/>
    <n v="3"/>
    <n v="41"/>
    <n v="36"/>
    <n v="5"/>
    <n v="8.9999999999999993E-3"/>
    <n v="8.0000000000000002E-3"/>
    <n v="2E-3"/>
    <n v="1.0999999999999999E-2"/>
    <n v="0.73299999999999998"/>
    <n v="0.52900000000000003"/>
    <n v="0.88200000000000001"/>
    <n v="454.54500000000002"/>
    <s v="Scale-up"/>
    <n v="0.82899999999999996"/>
    <n v="0.59499999999999997"/>
    <n v="0.98499999999999999"/>
    <n v="0.72099999999999997"/>
    <d v="2025-03-18T00:16:51"/>
    <x v="3"/>
  </r>
  <r>
    <x v="911"/>
    <x v="1"/>
    <n v="0"/>
    <x v="2010"/>
    <x v="1055"/>
    <x v="1"/>
    <x v="1"/>
    <n v="1"/>
    <n v="1"/>
    <n v="1"/>
    <s v="N/A"/>
    <n v="1"/>
    <n v="0"/>
    <s v="NaN"/>
    <s v="NaN"/>
    <s v="NaN"/>
    <s v="NaN"/>
    <s v="NaN"/>
    <s v="NaN"/>
    <s v="NaN"/>
    <s v="NaN"/>
    <s v="Scale-up"/>
    <s v="NaN"/>
    <s v="NaN"/>
    <s v="NaN"/>
    <s v="NaN"/>
    <d v="2025-03-18T00:16:51"/>
    <x v="3"/>
  </r>
  <r>
    <x v="912"/>
    <x v="1"/>
    <n v="16"/>
    <x v="2011"/>
    <x v="1056"/>
    <x v="1"/>
    <x v="1"/>
    <n v="1"/>
    <n v="1"/>
    <n v="1"/>
    <s v="N/A"/>
    <n v="1"/>
    <n v="-2"/>
    <s v="NaN"/>
    <s v="NaN"/>
    <s v="NaN"/>
    <s v="NaN"/>
    <s v="NaN"/>
    <s v="NaN"/>
    <s v="NaN"/>
    <s v="NaN"/>
    <s v="Scale-up"/>
    <s v="NaN"/>
    <s v="NaN"/>
    <s v="NaN"/>
    <s v="NaN"/>
    <d v="2025-03-17T19:52:02"/>
    <x v="4"/>
  </r>
  <r>
    <x v="912"/>
    <x v="1"/>
    <n v="0"/>
    <x v="2012"/>
    <x v="1057"/>
    <x v="1"/>
    <x v="1"/>
    <n v="1"/>
    <n v="1"/>
    <n v="1"/>
    <s v="N/A"/>
    <n v="1"/>
    <n v="0"/>
    <s v="NaN"/>
    <s v="NaN"/>
    <s v="NaN"/>
    <s v="NaN"/>
    <s v="NaN"/>
    <s v="NaN"/>
    <s v="NaN"/>
    <s v="NaN"/>
    <s v="Scale-up"/>
    <s v="NaN"/>
    <s v="NaN"/>
    <s v="NaN"/>
    <s v="NaN"/>
    <d v="2025-03-17T21:50:39"/>
    <x v="2"/>
  </r>
  <r>
    <x v="912"/>
    <x v="0"/>
    <n v="5192"/>
    <x v="2013"/>
    <x v="1058"/>
    <x v="747"/>
    <x v="747"/>
    <n v="417"/>
    <n v="366"/>
    <n v="107"/>
    <n v="676"/>
    <n v="659"/>
    <n v="17"/>
    <n v="0.17699999999999999"/>
    <n v="0.14699999999999999"/>
    <n v="3.5000000000000003E-2"/>
    <n v="0.26400000000000001"/>
    <n v="0.91300000000000003"/>
    <n v="0.54600000000000004"/>
    <n v="0.89200000000000002"/>
    <n v="64.394000000000005"/>
    <s v="Scale-up"/>
    <n v="0.98199999999999998"/>
    <n v="0.97799999999999998"/>
    <n v="0.91600000000000004"/>
    <n v="0.97799999999999998"/>
    <d v="2025-02-25T16:13:40"/>
    <x v="1"/>
  </r>
  <r>
    <x v="912"/>
    <x v="0"/>
    <n v="2185"/>
    <x v="2014"/>
    <x v="1056"/>
    <x v="297"/>
    <x v="294"/>
    <n v="56"/>
    <n v="36"/>
    <n v="24"/>
    <n v="68"/>
    <n v="40"/>
    <n v="28"/>
    <n v="2.1999999999999999E-2"/>
    <n v="1.7000000000000001E-2"/>
    <n v="1.0999999999999999E-2"/>
    <n v="1.6E-2"/>
    <n v="0.57099999999999995"/>
    <n v="0.56399999999999995"/>
    <n v="0.71799999999999997"/>
    <n v="1750"/>
    <s v="Scale-up"/>
    <n v="0.88200000000000001"/>
    <n v="0.86199999999999999"/>
    <n v="0.9"/>
    <n v="0.86"/>
    <d v="2025-03-17T19:52:02"/>
    <x v="4"/>
  </r>
  <r>
    <x v="912"/>
    <x v="0"/>
    <n v="5192"/>
    <x v="2015"/>
    <x v="1057"/>
    <x v="747"/>
    <x v="747"/>
    <n v="417"/>
    <n v="366"/>
    <n v="14"/>
    <n v="769"/>
    <n v="752"/>
    <n v="17"/>
    <n v="0.17699999999999999"/>
    <n v="0.14699999999999999"/>
    <n v="6.0000000000000001E-3"/>
    <n v="0.29199999999999998"/>
    <n v="0.91800000000000004"/>
    <n v="0.54600000000000004"/>
    <n v="0.98099999999999998"/>
    <n v="58.219000000000001"/>
    <s v="Scale-up"/>
    <n v="0.98199999999999998"/>
    <n v="0.97799999999999998"/>
    <n v="0.90300000000000002"/>
    <n v="0.97"/>
    <d v="2025-03-17T21:50:39"/>
    <x v="2"/>
  </r>
  <r>
    <x v="913"/>
    <x v="0"/>
    <n v="5803"/>
    <x v="2016"/>
    <x v="1059"/>
    <x v="188"/>
    <x v="184"/>
    <n v="65"/>
    <n v="17"/>
    <n v="15"/>
    <n v="67"/>
    <n v="65"/>
    <n v="2"/>
    <n v="1.2E-2"/>
    <n v="2E-3"/>
    <n v="2E-3"/>
    <n v="1.2E-2"/>
    <n v="1"/>
    <n v="0.85699999999999998"/>
    <n v="0.85699999999999998"/>
    <n v="166.667"/>
    <s v="Catch-up"/>
    <n v="0.872"/>
    <n v="0.80600000000000005"/>
    <n v="0.91"/>
    <n v="0.81200000000000006"/>
    <d v="2025-03-18T00:16:44"/>
    <x v="3"/>
  </r>
  <r>
    <x v="913"/>
    <x v="1"/>
    <n v="0"/>
    <x v="2017"/>
    <x v="1059"/>
    <x v="1"/>
    <x v="1"/>
    <n v="1"/>
    <n v="1"/>
    <n v="1"/>
    <s v="N/A"/>
    <n v="1"/>
    <n v="0"/>
    <s v="NaN"/>
    <s v="NaN"/>
    <s v="NaN"/>
    <s v="NaN"/>
    <s v="NaN"/>
    <s v="NaN"/>
    <s v="NaN"/>
    <s v="NaN"/>
    <s v="Catch-up"/>
    <s v="NaN"/>
    <s v="NaN"/>
    <s v="NaN"/>
    <s v="NaN"/>
    <d v="2025-03-18T00:16:44"/>
    <x v="3"/>
  </r>
  <r>
    <x v="914"/>
    <x v="0"/>
    <n v="5960"/>
    <x v="2018"/>
    <x v="1060"/>
    <x v="748"/>
    <x v="748"/>
    <n v="308"/>
    <n v="735"/>
    <n v="532"/>
    <n v="511"/>
    <n v="414"/>
    <n v="97"/>
    <n v="5.5E-2"/>
    <n v="0.14799999999999999"/>
    <n v="0.113"/>
    <n v="6.8000000000000005E-2"/>
    <n v="0.75600000000000001"/>
    <n v="0.27100000000000002"/>
    <n v="0.443"/>
    <n v="1426.471"/>
    <s v="Scale-up"/>
    <n v="0.93500000000000005"/>
    <n v="0.91600000000000004"/>
    <n v="0.95899999999999996"/>
    <n v="0.93500000000000005"/>
    <d v="2025-03-18T00:16:37"/>
    <x v="3"/>
  </r>
  <r>
    <x v="914"/>
    <x v="1"/>
    <n v="56"/>
    <x v="2019"/>
    <x v="1060"/>
    <x v="1"/>
    <x v="1"/>
    <n v="4"/>
    <n v="1"/>
    <n v="1"/>
    <s v="N/A"/>
    <n v="7"/>
    <n v="-3"/>
    <n v="6.5000000000000002E-2"/>
    <s v="NaN"/>
    <s v="NaN"/>
    <n v="0.154"/>
    <s v="NaN"/>
    <s v="NaN"/>
    <s v="NaN"/>
    <s v="NaN"/>
    <s v="Scale-up"/>
    <n v="0.625"/>
    <s v="NaN"/>
    <s v="NaN"/>
    <n v="0.65500000000000003"/>
    <d v="2025-03-18T00:16:37"/>
    <x v="3"/>
  </r>
  <r>
    <x v="915"/>
    <x v="0"/>
    <n v="4850"/>
    <x v="2020"/>
    <x v="1061"/>
    <x v="225"/>
    <x v="221"/>
    <n v="25"/>
    <n v="14"/>
    <n v="8"/>
    <n v="31"/>
    <n v="31"/>
    <n v="0"/>
    <n v="5.0000000000000001E-3"/>
    <n v="5.0000000000000001E-3"/>
    <n v="2E-3"/>
    <n v="6.0000000000000001E-3"/>
    <n v="0.75"/>
    <n v="0.5"/>
    <n v="0.8"/>
    <n v="0"/>
    <s v="Start-up"/>
    <n v="0.86499999999999999"/>
    <n v="0.86399999999999999"/>
    <n v="0.88500000000000001"/>
    <n v="0.95399999999999996"/>
    <d v="2025-03-18T00:16:28"/>
    <x v="3"/>
  </r>
  <r>
    <x v="915"/>
    <x v="1"/>
    <n v="8"/>
    <x v="2021"/>
    <x v="1061"/>
    <x v="1"/>
    <x v="1"/>
    <n v="1"/>
    <n v="1"/>
    <n v="1"/>
    <s v="N/A"/>
    <n v="1"/>
    <n v="-1"/>
    <s v="NaN"/>
    <s v="NaN"/>
    <s v="NaN"/>
    <s v="NaN"/>
    <s v="NaN"/>
    <s v="NaN"/>
    <s v="NaN"/>
    <s v="NaN"/>
    <s v="Start-up"/>
    <s v="NaN"/>
    <s v="NaN"/>
    <s v="NaN"/>
    <s v="NaN"/>
    <d v="2025-03-18T00:16:28"/>
    <x v="3"/>
  </r>
  <r>
    <x v="916"/>
    <x v="0"/>
    <n v="2244"/>
    <x v="2022"/>
    <x v="1062"/>
    <x v="579"/>
    <x v="577"/>
    <n v="173"/>
    <n v="45"/>
    <n v="24"/>
    <n v="194"/>
    <n v="163"/>
    <n v="31"/>
    <n v="8.4000000000000005E-2"/>
    <n v="2.3E-2"/>
    <n v="1.4E-2"/>
    <n v="8.7999999999999995E-2"/>
    <n v="0.94599999999999995"/>
    <n v="0.78500000000000003"/>
    <n v="0.86899999999999999"/>
    <n v="352.27300000000002"/>
    <s v="Scale-up"/>
    <n v="0.92300000000000004"/>
    <n v="0.98399999999999999"/>
    <n v="0.95199999999999996"/>
    <n v="0.94399999999999995"/>
    <d v="2025-03-18T00:16:21"/>
    <x v="3"/>
  </r>
  <r>
    <x v="916"/>
    <x v="1"/>
    <n v="88"/>
    <x v="2023"/>
    <x v="1062"/>
    <x v="1"/>
    <x v="1"/>
    <n v="21"/>
    <n v="2"/>
    <n v="1"/>
    <s v="N/A"/>
    <n v="17"/>
    <n v="4"/>
    <n v="0.20499999999999999"/>
    <n v="2.3E-2"/>
    <s v="NaN"/>
    <n v="0.191"/>
    <s v="NaN"/>
    <s v="NaN"/>
    <s v="NaN"/>
    <s v="NaN"/>
    <s v="Scale-up"/>
    <n v="0.95699999999999996"/>
    <n v="1"/>
    <s v="NaN"/>
    <n v="0.79400000000000004"/>
    <d v="2025-03-18T00:16:21"/>
    <x v="3"/>
  </r>
  <r>
    <x v="917"/>
    <x v="0"/>
    <n v="5967"/>
    <x v="2024"/>
    <x v="1063"/>
    <x v="749"/>
    <x v="749"/>
    <n v="117"/>
    <n v="138"/>
    <n v="108"/>
    <n v="147"/>
    <n v="138"/>
    <n v="9"/>
    <n v="1.9E-2"/>
    <n v="2.5000000000000001E-2"/>
    <n v="2.1999999999999999E-2"/>
    <n v="2.1999999999999999E-2"/>
    <n v="1"/>
    <n v="0.432"/>
    <n v="0.5"/>
    <n v="409.09100000000001"/>
    <s v="Catch-up"/>
    <n v="0.99"/>
    <n v="0.91600000000000004"/>
    <n v="0.96599999999999997"/>
    <n v="0.98299999999999998"/>
    <d v="2025-03-18T00:16:13"/>
    <x v="3"/>
  </r>
  <r>
    <x v="917"/>
    <x v="1"/>
    <n v="73"/>
    <x v="2025"/>
    <x v="1063"/>
    <x v="1"/>
    <x v="1"/>
    <n v="1"/>
    <n v="2"/>
    <n v="1"/>
    <s v="N/A"/>
    <n v="7"/>
    <n v="-6"/>
    <s v="NaN"/>
    <n v="8.3000000000000004E-2"/>
    <s v="NaN"/>
    <s v="NaN"/>
    <s v="NaN"/>
    <s v="NaN"/>
    <s v="NaN"/>
    <s v="NaN"/>
    <s v="Catch-up"/>
    <s v="NaN"/>
    <n v="1"/>
    <s v="NaN"/>
    <s v="NaN"/>
    <d v="2025-03-18T00:16:13"/>
    <x v="3"/>
  </r>
  <r>
    <x v="918"/>
    <x v="0"/>
    <n v="6375"/>
    <x v="2026"/>
    <x v="1064"/>
    <x v="750"/>
    <x v="750"/>
    <n v="741"/>
    <n v="1181"/>
    <n v="454"/>
    <n v="1468"/>
    <n v="1266"/>
    <n v="202"/>
    <n v="0.16900000000000001"/>
    <n v="0.26200000000000001"/>
    <n v="8.7999999999999995E-2"/>
    <n v="0.28499999999999998"/>
    <n v="0.83099999999999996"/>
    <n v="0.39200000000000002"/>
    <n v="0.79600000000000004"/>
    <n v="708.77200000000005"/>
    <s v="Scale-up"/>
    <n v="0.85"/>
    <n v="0.80900000000000005"/>
    <n v="0.93700000000000006"/>
    <n v="0.86899999999999999"/>
    <d v="2025-03-18T00:16:05"/>
    <x v="3"/>
  </r>
  <r>
    <x v="918"/>
    <x v="1"/>
    <n v="69"/>
    <x v="2027"/>
    <x v="1064"/>
    <x v="1"/>
    <x v="1"/>
    <n v="5"/>
    <n v="2"/>
    <n v="1"/>
    <s v="N/A"/>
    <n v="7"/>
    <n v="-2"/>
    <n v="0.625"/>
    <n v="1.4E-2"/>
    <s v="NaN"/>
    <n v="1.8149999999999999"/>
    <s v="NaN"/>
    <s v="NaN"/>
    <s v="NaN"/>
    <s v="NaN"/>
    <s v="Scale-up"/>
    <n v="0.81200000000000006"/>
    <n v="1"/>
    <s v="NaN"/>
    <n v="0.90700000000000003"/>
    <d v="2025-03-18T00:16:05"/>
    <x v="3"/>
  </r>
  <r>
    <x v="919"/>
    <x v="0"/>
    <n v="1630"/>
    <x v="2028"/>
    <x v="1065"/>
    <x v="530"/>
    <x v="527"/>
    <n v="56"/>
    <n v="39"/>
    <n v="6"/>
    <n v="89"/>
    <n v="89"/>
    <n v="0"/>
    <n v="4.1000000000000002E-2"/>
    <n v="2.9000000000000001E-2"/>
    <n v="2E-3"/>
    <n v="6.5000000000000002E-2"/>
    <n v="0.95599999999999996"/>
    <n v="0.58599999999999997"/>
    <n v="0.97099999999999997"/>
    <n v="0"/>
    <s v="Start-up"/>
    <n v="0.98699999999999999"/>
    <n v="0.94"/>
    <n v="0.42899999999999999"/>
    <n v="0.97299999999999998"/>
    <d v="2025-03-18T00:15:56"/>
    <x v="3"/>
  </r>
  <r>
    <x v="919"/>
    <x v="1"/>
    <n v="0"/>
    <x v="2029"/>
    <x v="1065"/>
    <x v="1"/>
    <x v="1"/>
    <n v="1"/>
    <n v="1"/>
    <n v="5"/>
    <s v="N/A"/>
    <n v="1"/>
    <n v="-4"/>
    <s v="NaN"/>
    <s v="NaN"/>
    <n v="2.5"/>
    <s v="NaN"/>
    <s v="NaN"/>
    <s v="NaN"/>
    <s v="NaN"/>
    <s v="NaN"/>
    <s v="Start-up"/>
    <s v="NaN"/>
    <s v="NaN"/>
    <n v="0.75"/>
    <s v="NaN"/>
    <d v="2025-03-18T00:15:56"/>
    <x v="3"/>
  </r>
  <r>
    <x v="920"/>
    <x v="0"/>
    <n v="5419"/>
    <x v="2030"/>
    <x v="1066"/>
    <x v="250"/>
    <x v="245"/>
    <n v="62"/>
    <n v="55"/>
    <n v="13"/>
    <n v="104"/>
    <n v="95"/>
    <n v="9"/>
    <n v="1.0999999999999999E-2"/>
    <n v="1.2E-2"/>
    <n v="2E-3"/>
    <n v="1.7999999999999999E-2"/>
    <n v="0.85699999999999998"/>
    <n v="0.47799999999999998"/>
    <n v="0.91300000000000003"/>
    <n v="500"/>
    <s v="Scale-up"/>
    <n v="0.98"/>
    <n v="0.95199999999999996"/>
    <n v="0.97399999999999998"/>
    <n v="0.96399999999999997"/>
    <d v="2025-03-18T00:15:49"/>
    <x v="3"/>
  </r>
  <r>
    <x v="920"/>
    <x v="1"/>
    <n v="8"/>
    <x v="2031"/>
    <x v="1066"/>
    <x v="1"/>
    <x v="1"/>
    <n v="2"/>
    <n v="1"/>
    <n v="1"/>
    <s v="N/A"/>
    <n v="1"/>
    <n v="-1"/>
    <n v="0.111"/>
    <s v="NaN"/>
    <s v="NaN"/>
    <s v="NaN"/>
    <s v="NaN"/>
    <s v="NaN"/>
    <s v="NaN"/>
    <s v="NaN"/>
    <s v="Scale-up"/>
    <n v="1"/>
    <s v="NaN"/>
    <s v="NaN"/>
    <s v="NaN"/>
    <d v="2025-03-18T00:15:49"/>
    <x v="3"/>
  </r>
  <r>
    <x v="921"/>
    <x v="0"/>
    <n v="1807"/>
    <x v="2032"/>
    <x v="1067"/>
    <x v="751"/>
    <x v="751"/>
    <n v="129"/>
    <n v="78"/>
    <n v="20"/>
    <n v="187"/>
    <n v="155"/>
    <n v="32"/>
    <n v="0.113"/>
    <n v="5.3999999999999999E-2"/>
    <n v="1.2999999999999999E-2"/>
    <n v="0.13300000000000001"/>
    <n v="0.86399999999999999"/>
    <n v="0.67700000000000005"/>
    <n v="0.92200000000000004"/>
    <n v="240.602"/>
    <s v="Scale-up"/>
    <n v="0.78900000000000003"/>
    <n v="0.93500000000000005"/>
    <n v="0.497"/>
    <n v="0.876"/>
    <d v="2025-03-18T00:15:41"/>
    <x v="3"/>
  </r>
  <r>
    <x v="921"/>
    <x v="1"/>
    <n v="0"/>
    <x v="2033"/>
    <x v="1067"/>
    <x v="1"/>
    <x v="1"/>
    <n v="1"/>
    <n v="1"/>
    <n v="1"/>
    <s v="N/A"/>
    <n v="1"/>
    <n v="-1"/>
    <s v="NaN"/>
    <s v="NaN"/>
    <s v="NaN"/>
    <s v="NaN"/>
    <s v="NaN"/>
    <s v="NaN"/>
    <s v="NaN"/>
    <s v="NaN"/>
    <s v="Scale-up"/>
    <s v="NaN"/>
    <s v="NaN"/>
    <s v="NaN"/>
    <s v="NaN"/>
    <d v="2025-03-18T00:15:41"/>
    <x v="3"/>
  </r>
  <r>
    <x v="922"/>
    <x v="1"/>
    <n v="29"/>
    <x v="2034"/>
    <x v="1068"/>
    <x v="1"/>
    <x v="1"/>
    <n v="1"/>
    <n v="2"/>
    <n v="1"/>
    <s v="N/A"/>
    <n v="4"/>
    <n v="-2"/>
    <s v="NaN"/>
    <n v="3.6999999999999998E-2"/>
    <s v="NaN"/>
    <n v="0.13600000000000001"/>
    <s v="NaN"/>
    <s v="NaN"/>
    <s v="NaN"/>
    <s v="NaN"/>
    <s v="Catch-up"/>
    <s v="NaN"/>
    <n v="1"/>
    <s v="NaN"/>
    <n v="0.73599999999999999"/>
    <d v="2025-03-17T21:50:34"/>
    <x v="2"/>
  </r>
  <r>
    <x v="922"/>
    <x v="0"/>
    <n v="5184"/>
    <x v="2035"/>
    <x v="1069"/>
    <x v="673"/>
    <x v="752"/>
    <n v="214"/>
    <n v="113"/>
    <n v="21"/>
    <n v="306"/>
    <n v="298"/>
    <n v="8"/>
    <n v="3.3000000000000002E-2"/>
    <n v="2.3E-2"/>
    <n v="4.0000000000000001E-3"/>
    <n v="4.7E-2"/>
    <n v="0.90400000000000003"/>
    <n v="0.58899999999999997"/>
    <n v="0.92900000000000005"/>
    <n v="170.21299999999999"/>
    <s v="Scale-up"/>
    <n v="0.92800000000000005"/>
    <n v="0.93300000000000005"/>
    <n v="0.88500000000000001"/>
    <n v="0.95"/>
    <d v="2025-02-25T16:13:46"/>
    <x v="1"/>
  </r>
  <r>
    <x v="922"/>
    <x v="0"/>
    <n v="4012"/>
    <x v="2036"/>
    <x v="1068"/>
    <x v="461"/>
    <x v="460"/>
    <n v="133"/>
    <n v="108"/>
    <n v="2"/>
    <n v="239"/>
    <n v="230"/>
    <n v="9"/>
    <n v="0.03"/>
    <n v="2.5000000000000001E-2"/>
    <n v="6.0000000000000001E-3"/>
    <n v="0.05"/>
    <n v="1.02"/>
    <n v="0.54500000000000004"/>
    <n v="0.89100000000000001"/>
    <n v="180"/>
    <s v="Catch-up"/>
    <n v="0.88900000000000001"/>
    <n v="0.94699999999999995"/>
    <n v="1"/>
    <n v="0.91100000000000003"/>
    <d v="2025-03-17T21:50:34"/>
    <x v="2"/>
  </r>
  <r>
    <x v="923"/>
    <x v="0"/>
    <n v="2996"/>
    <x v="2037"/>
    <x v="1070"/>
    <x v="99"/>
    <x v="98"/>
    <n v="33"/>
    <n v="12"/>
    <n v="8"/>
    <n v="37"/>
    <n v="37"/>
    <n v="0"/>
    <n v="1.0999999999999999E-2"/>
    <n v="4.0000000000000001E-3"/>
    <n v="2E-3"/>
    <n v="1.2E-2"/>
    <n v="0.92300000000000004"/>
    <n v="0.73299999999999998"/>
    <n v="0.86699999999999999"/>
    <n v="0"/>
    <s v="Start-up"/>
    <n v="0.97699999999999998"/>
    <n v="0.93500000000000005"/>
    <n v="0.88100000000000001"/>
    <n v="0.97199999999999998"/>
    <d v="2025-03-18T00:15:33"/>
    <x v="3"/>
  </r>
  <r>
    <x v="923"/>
    <x v="1"/>
    <n v="45"/>
    <x v="2038"/>
    <x v="1070"/>
    <x v="1"/>
    <x v="1"/>
    <n v="1"/>
    <n v="1"/>
    <n v="2"/>
    <s v="N/A"/>
    <n v="1"/>
    <n v="-3"/>
    <s v="NaN"/>
    <s v="NaN"/>
    <s v="NaN"/>
    <s v="NaN"/>
    <s v="NaN"/>
    <s v="NaN"/>
    <s v="NaN"/>
    <s v="NaN"/>
    <s v="Start-up"/>
    <s v="NaN"/>
    <s v="NaN"/>
    <s v="NaN"/>
    <s v="NaN"/>
    <d v="2025-03-18T00:15:33"/>
    <x v="3"/>
  </r>
  <r>
    <x v="924"/>
    <x v="0"/>
    <n v="5356"/>
    <x v="2039"/>
    <x v="1071"/>
    <x v="752"/>
    <x v="753"/>
    <n v="171"/>
    <n v="235"/>
    <n v="101"/>
    <n v="305"/>
    <n v="218"/>
    <n v="87"/>
    <n v="3.2000000000000001E-2"/>
    <n v="4.3999999999999997E-2"/>
    <n v="2.1999999999999999E-2"/>
    <n v="3.7999999999999999E-2"/>
    <n v="0.70399999999999996"/>
    <n v="0.42099999999999999"/>
    <n v="0.71099999999999997"/>
    <n v="2289.4740000000002"/>
    <s v="Scale-up"/>
    <n v="0.94799999999999995"/>
    <n v="0.999"/>
    <n v="0.94199999999999995"/>
    <n v="0.98599999999999999"/>
    <d v="2025-03-18T00:15:25"/>
    <x v="3"/>
  </r>
  <r>
    <x v="924"/>
    <x v="1"/>
    <n v="98"/>
    <x v="2040"/>
    <x v="1071"/>
    <x v="1"/>
    <x v="1"/>
    <n v="2"/>
    <n v="2"/>
    <n v="1"/>
    <s v="N/A"/>
    <n v="2"/>
    <n v="0"/>
    <n v="2.4E-2"/>
    <n v="1.6E-2"/>
    <s v="NaN"/>
    <n v="1.6E-2"/>
    <s v="NaN"/>
    <s v="NaN"/>
    <s v="NaN"/>
    <s v="NaN"/>
    <s v="Scale-up"/>
    <n v="1"/>
    <n v="1"/>
    <s v="NaN"/>
    <n v="1"/>
    <d v="2025-03-18T00:15:25"/>
    <x v="3"/>
  </r>
  <r>
    <x v="925"/>
    <x v="0"/>
    <n v="5982"/>
    <x v="2041"/>
    <x v="1072"/>
    <x v="753"/>
    <x v="754"/>
    <n v="673"/>
    <n v="317"/>
    <n v="128"/>
    <n v="862"/>
    <n v="804"/>
    <n v="58"/>
    <n v="0.14299999999999999"/>
    <n v="5.8000000000000003E-2"/>
    <n v="2.7E-2"/>
    <n v="0.16600000000000001"/>
    <n v="0.95399999999999996"/>
    <n v="0.71099999999999997"/>
    <n v="0.86599999999999999"/>
    <n v="349.39800000000002"/>
    <s v="Scale-up"/>
    <n v="0.92600000000000005"/>
    <n v="0.997"/>
    <n v="0.90800000000000003"/>
    <n v="0.95199999999999996"/>
    <d v="2025-03-18T00:15:16"/>
    <x v="3"/>
  </r>
  <r>
    <x v="925"/>
    <x v="1"/>
    <n v="97"/>
    <x v="2042"/>
    <x v="1072"/>
    <x v="1"/>
    <x v="1"/>
    <n v="15"/>
    <n v="6"/>
    <n v="4"/>
    <s v="N/A"/>
    <n v="18"/>
    <n v="0"/>
    <n v="0.14499999999999999"/>
    <n v="3.7999999999999999E-2"/>
    <n v="2"/>
    <n v="0.189"/>
    <n v="-0.104"/>
    <n v="0.79200000000000004"/>
    <n v="-9.9290000000000003"/>
    <n v="306.87799999999999"/>
    <s v="Scale-up"/>
    <n v="0.72599999999999998"/>
    <n v="0.83799999999999997"/>
    <n v="0.8"/>
    <n v="0.61299999999999999"/>
    <d v="2025-03-18T00:15:17"/>
    <x v="3"/>
  </r>
  <r>
    <x v="926"/>
    <x v="0"/>
    <n v="6361"/>
    <x v="2043"/>
    <x v="1073"/>
    <x v="754"/>
    <x v="755"/>
    <n v="259"/>
    <n v="517"/>
    <n v="295"/>
    <n v="481"/>
    <n v="443"/>
    <n v="38"/>
    <n v="4.2999999999999997E-2"/>
    <n v="0.10100000000000001"/>
    <n v="5.8999999999999997E-2"/>
    <n v="0.08"/>
    <n v="0.94099999999999995"/>
    <n v="0.29899999999999999"/>
    <n v="0.59"/>
    <n v="475"/>
    <s v="Scale-up"/>
    <n v="0.95399999999999996"/>
    <n v="0.89800000000000002"/>
    <n v="0.96"/>
    <n v="0.94299999999999995"/>
    <d v="2025-03-18T00:15:07"/>
    <x v="3"/>
  </r>
  <r>
    <x v="926"/>
    <x v="1"/>
    <n v="32"/>
    <x v="2044"/>
    <x v="1073"/>
    <x v="1"/>
    <x v="1"/>
    <n v="2"/>
    <n v="1"/>
    <n v="1"/>
    <s v="N/A"/>
    <n v="2"/>
    <n v="0"/>
    <n v="3.6999999999999998E-2"/>
    <s v="NaN"/>
    <s v="NaN"/>
    <n v="0.111"/>
    <s v="NaN"/>
    <s v="NaN"/>
    <s v="NaN"/>
    <s v="NaN"/>
    <s v="Scale-up"/>
    <n v="1"/>
    <s v="NaN"/>
    <s v="NaN"/>
    <n v="1"/>
    <d v="2025-03-18T00:15:08"/>
    <x v="3"/>
  </r>
  <r>
    <x v="927"/>
    <x v="0"/>
    <n v="5474"/>
    <x v="2045"/>
    <x v="1074"/>
    <x v="488"/>
    <x v="483"/>
    <n v="100"/>
    <n v="58"/>
    <n v="20"/>
    <n v="138"/>
    <n v="125"/>
    <n v="13"/>
    <n v="2.4E-2"/>
    <n v="1.2999999999999999E-2"/>
    <n v="7.0000000000000001E-3"/>
    <n v="2.9000000000000001E-2"/>
    <n v="0.96699999999999997"/>
    <n v="0.64900000000000002"/>
    <n v="0.81100000000000005"/>
    <n v="448.27600000000001"/>
    <s v="Scale-up"/>
    <n v="0.94499999999999995"/>
    <n v="0.75"/>
    <n v="0.82"/>
    <n v="0.90700000000000003"/>
    <d v="2025-03-18T00:14:59"/>
    <x v="3"/>
  </r>
  <r>
    <x v="927"/>
    <x v="1"/>
    <n v="58"/>
    <x v="2046"/>
    <x v="1074"/>
    <x v="1"/>
    <x v="1"/>
    <n v="1"/>
    <n v="1"/>
    <n v="1"/>
    <s v="N/A"/>
    <n v="1"/>
    <n v="1"/>
    <s v="NaN"/>
    <s v="NaN"/>
    <s v="NaN"/>
    <s v="NaN"/>
    <s v="NaN"/>
    <s v="NaN"/>
    <s v="NaN"/>
    <s v="NaN"/>
    <s v="Scale-up"/>
    <s v="NaN"/>
    <s v="NaN"/>
    <s v="NaN"/>
    <s v="NaN"/>
    <d v="2025-03-18T00:14:59"/>
    <x v="3"/>
  </r>
  <r>
    <x v="928"/>
    <x v="0"/>
    <n v="5739"/>
    <x v="2047"/>
    <x v="1075"/>
    <x v="370"/>
    <x v="366"/>
    <n v="71"/>
    <n v="51"/>
    <n v="28"/>
    <n v="94"/>
    <n v="88"/>
    <n v="6"/>
    <n v="1.2999999999999999E-2"/>
    <n v="8.0000000000000002E-3"/>
    <n v="6.0000000000000001E-3"/>
    <n v="1.7000000000000001E-2"/>
    <n v="1.133"/>
    <n v="0.61899999999999999"/>
    <n v="0.71399999999999997"/>
    <n v="352.94099999999997"/>
    <s v="Catch-up"/>
    <n v="0.94499999999999995"/>
    <n v="0.92"/>
    <n v="0.93"/>
    <n v="0.96499999999999997"/>
    <d v="2025-03-18T00:14:52"/>
    <x v="3"/>
  </r>
  <r>
    <x v="928"/>
    <x v="1"/>
    <n v="0"/>
    <x v="2048"/>
    <x v="1075"/>
    <x v="1"/>
    <x v="1"/>
    <n v="1"/>
    <n v="1"/>
    <n v="1"/>
    <s v="N/A"/>
    <n v="1"/>
    <n v="0"/>
    <s v="NaN"/>
    <s v="NaN"/>
    <s v="NaN"/>
    <s v="NaN"/>
    <s v="NaN"/>
    <s v="NaN"/>
    <s v="NaN"/>
    <s v="NaN"/>
    <s v="Catch-up"/>
    <s v="NaN"/>
    <s v="NaN"/>
    <s v="NaN"/>
    <s v="NaN"/>
    <d v="2025-03-18T00:14:52"/>
    <x v="3"/>
  </r>
  <r>
    <x v="929"/>
    <x v="1"/>
    <n v="100"/>
    <x v="2049"/>
    <x v="1076"/>
    <x v="1"/>
    <x v="1"/>
    <n v="124"/>
    <n v="80"/>
    <n v="24"/>
    <s v="N/A"/>
    <n v="250"/>
    <n v="-69"/>
    <n v="1.1839999999999999"/>
    <n v="0.81299999999999994"/>
    <n v="0.19700000000000001"/>
    <n v="2.6269999999999998"/>
    <n v="1.4590000000000001"/>
    <n v="0.59299999999999997"/>
    <n v="0.90100000000000002"/>
    <n v="153.78800000000001"/>
    <s v="Catch-up"/>
    <n v="0.94099999999999995"/>
    <n v="0.97899999999999998"/>
    <n v="0.96199999999999997"/>
    <n v="0.84699999999999998"/>
    <d v="2025-02-25T16:13:55"/>
    <x v="1"/>
  </r>
  <r>
    <x v="929"/>
    <x v="0"/>
    <n v="887"/>
    <x v="2050"/>
    <x v="1076"/>
    <x v="755"/>
    <x v="756"/>
    <n v="1354"/>
    <n v="938"/>
    <n v="181"/>
    <n v="2111"/>
    <n v="1707"/>
    <n v="404"/>
    <n v="2.1720000000000002"/>
    <n v="1.4410000000000001"/>
    <n v="0.26900000000000002"/>
    <n v="2.9140000000000001"/>
    <n v="0.871"/>
    <n v="0.60099999999999998"/>
    <n v="0.92600000000000005"/>
    <n v="138.64099999999999"/>
    <s v="Scale-up"/>
    <n v="0.997"/>
    <n v="0.97199999999999998"/>
    <n v="0.997"/>
    <n v="0.98299999999999998"/>
    <d v="2025-02-25T16:13:53"/>
    <x v="1"/>
  </r>
  <r>
    <x v="930"/>
    <x v="0"/>
    <n v="5416"/>
    <x v="2051"/>
    <x v="1077"/>
    <x v="756"/>
    <x v="757"/>
    <n v="124"/>
    <n v="192"/>
    <n v="79"/>
    <n v="237"/>
    <n v="171"/>
    <n v="66"/>
    <n v="0.04"/>
    <n v="5.8999999999999997E-2"/>
    <n v="0.02"/>
    <n v="9.7000000000000003E-2"/>
    <n v="1.228"/>
    <n v="0.40400000000000003"/>
    <n v="0.79800000000000004"/>
    <n v="680.41200000000003"/>
    <s v="Catch-up"/>
    <n v="0.89700000000000002"/>
    <n v="0.83599999999999997"/>
    <n v="0.64500000000000002"/>
    <n v="0.72699999999999998"/>
    <d v="2025-03-18T00:14:44"/>
    <x v="3"/>
  </r>
  <r>
    <x v="930"/>
    <x v="1"/>
    <n v="0"/>
    <x v="2052"/>
    <x v="1077"/>
    <x v="1"/>
    <x v="1"/>
    <n v="1"/>
    <n v="1"/>
    <n v="1"/>
    <s v="N/A"/>
    <n v="1"/>
    <n v="-1"/>
    <s v="NaN"/>
    <s v="NaN"/>
    <s v="NaN"/>
    <s v="NaN"/>
    <s v="NaN"/>
    <s v="NaN"/>
    <s v="NaN"/>
    <s v="NaN"/>
    <s v="Catch-up"/>
    <s v="NaN"/>
    <s v="NaN"/>
    <s v="NaN"/>
    <s v="NaN"/>
    <d v="2025-03-18T00:14:44"/>
    <x v="3"/>
  </r>
  <r>
    <x v="931"/>
    <x v="0"/>
    <n v="4403"/>
    <x v="2053"/>
    <x v="1078"/>
    <x v="550"/>
    <x v="549"/>
    <n v="20"/>
    <n v="14"/>
    <n v="7"/>
    <n v="27"/>
    <n v="20"/>
    <n v="7"/>
    <n v="6.0000000000000001E-3"/>
    <n v="3.0000000000000001E-3"/>
    <n v="2E-3"/>
    <n v="7.0000000000000001E-3"/>
    <n v="1"/>
    <n v="0.66700000000000004"/>
    <n v="0.77800000000000002"/>
    <n v="1000"/>
    <s v="Catch-up"/>
    <n v="0.93600000000000005"/>
    <n v="0.91600000000000004"/>
    <n v="0.86299999999999999"/>
    <n v="0.89"/>
    <d v="2025-03-18T00:14:36"/>
    <x v="3"/>
  </r>
  <r>
    <x v="931"/>
    <x v="1"/>
    <n v="69"/>
    <x v="2054"/>
    <x v="1078"/>
    <x v="1"/>
    <x v="1"/>
    <n v="1"/>
    <n v="2"/>
    <n v="1"/>
    <s v="N/A"/>
    <n v="1"/>
    <n v="1"/>
    <s v="NaN"/>
    <n v="1.4E-2"/>
    <s v="NaN"/>
    <s v="NaN"/>
    <s v="NaN"/>
    <s v="NaN"/>
    <s v="NaN"/>
    <s v="NaN"/>
    <s v="Catch-up"/>
    <s v="NaN"/>
    <n v="1"/>
    <s v="NaN"/>
    <s v="NaN"/>
    <d v="2025-03-18T00:14:36"/>
    <x v="3"/>
  </r>
  <r>
    <x v="932"/>
    <x v="1"/>
    <n v="97"/>
    <x v="2055"/>
    <x v="1079"/>
    <x v="1"/>
    <x v="1"/>
    <n v="99"/>
    <n v="91"/>
    <n v="23"/>
    <s v="N/A"/>
    <n v="146"/>
    <n v="20"/>
    <n v="1.026"/>
    <n v="1.0349999999999999"/>
    <n v="0.25900000000000001"/>
    <n v="2.117"/>
    <n v="1.175"/>
    <n v="0.498"/>
    <n v="0.874"/>
    <n v="114.785"/>
    <s v="Catch-up"/>
    <n v="0.98099999999999998"/>
    <n v="0.98499999999999999"/>
    <n v="0.93899999999999995"/>
    <n v="0.92700000000000005"/>
    <d v="2025-02-25T16:14:03"/>
    <x v="1"/>
  </r>
  <r>
    <x v="932"/>
    <x v="0"/>
    <n v="1531"/>
    <x v="2056"/>
    <x v="1079"/>
    <x v="757"/>
    <x v="758"/>
    <n v="862"/>
    <n v="339"/>
    <n v="126"/>
    <n v="1075"/>
    <n v="832"/>
    <n v="243"/>
    <n v="0.59899999999999998"/>
    <n v="0.42899999999999999"/>
    <n v="0.249"/>
    <n v="0.61299999999999999"/>
    <n v="0.78700000000000003"/>
    <n v="0.58299999999999996"/>
    <n v="0.75800000000000001"/>
    <n v="396.411"/>
    <s v="Scale-up"/>
    <n v="0.97899999999999998"/>
    <n v="0.83399999999999996"/>
    <n v="0.99099999999999999"/>
    <n v="0.93100000000000005"/>
    <d v="2025-02-25T16:14:01"/>
    <x v="1"/>
  </r>
  <r>
    <x v="933"/>
    <x v="0"/>
    <n v="6001"/>
    <x v="2057"/>
    <x v="1080"/>
    <x v="758"/>
    <x v="759"/>
    <n v="98"/>
    <n v="8547"/>
    <n v="2152"/>
    <n v="6493"/>
    <n v="6247"/>
    <n v="246"/>
    <n v="4.7E-2"/>
    <n v="1.625"/>
    <n v="0.42699999999999999"/>
    <n v="1.1220000000000001"/>
    <n v="0.90100000000000002"/>
    <n v="2.8000000000000001E-2"/>
    <n v="0.745"/>
    <n v="219.251"/>
    <s v="Scale-up"/>
    <n v="0.98399999999999999"/>
    <n v="0.98399999999999999"/>
    <n v="0.89100000000000001"/>
    <n v="0.98399999999999999"/>
    <d v="2025-03-20T11:44:34"/>
    <x v="6"/>
  </r>
  <r>
    <x v="933"/>
    <x v="1"/>
    <n v="31"/>
    <x v="2058"/>
    <x v="1080"/>
    <x v="1"/>
    <x v="1"/>
    <n v="1"/>
    <n v="1"/>
    <n v="17"/>
    <s v="N/A"/>
    <n v="1"/>
    <n v="-17"/>
    <s v="NaN"/>
    <s v="NaN"/>
    <n v="0.29599999999999999"/>
    <s v="NaN"/>
    <s v="NaN"/>
    <s v="NaN"/>
    <s v="NaN"/>
    <s v="NaN"/>
    <s v="Scale-up"/>
    <s v="NaN"/>
    <s v="NaN"/>
    <n v="0.36699999999999999"/>
    <s v="NaN"/>
    <d v="2025-03-20T11:44:34"/>
    <x v="6"/>
  </r>
  <r>
    <x v="934"/>
    <x v="1"/>
    <n v="100"/>
    <x v="2059"/>
    <x v="1081"/>
    <x v="1"/>
    <x v="1"/>
    <n v="247"/>
    <n v="3"/>
    <n v="25"/>
    <s v="N/A"/>
    <n v="256"/>
    <n v="-32"/>
    <n v="1.7869999999999999"/>
    <n v="3.6999999999999998E-2"/>
    <n v="0.24099999999999999"/>
    <n v="2.09"/>
    <n v="1.32"/>
    <n v="0.98"/>
    <n v="0.86799999999999999"/>
    <n v="101.914"/>
    <s v="Catch-up"/>
    <n v="0.88800000000000001"/>
    <n v="0.83199999999999996"/>
    <n v="0.92800000000000005"/>
    <n v="0.94799999999999995"/>
    <d v="2025-02-25T16:14:11"/>
    <x v="1"/>
  </r>
  <r>
    <x v="934"/>
    <x v="1"/>
    <n v="99"/>
    <x v="2060"/>
    <x v="1082"/>
    <x v="1"/>
    <x v="1"/>
    <n v="110"/>
    <n v="11"/>
    <n v="1"/>
    <s v="N/A"/>
    <n v="200"/>
    <n v="-78"/>
    <n v="1.232"/>
    <n v="0.10199999999999999"/>
    <n v="0"/>
    <n v="2.6349999999999998"/>
    <n v="1.9750000000000001"/>
    <n v="0.92400000000000004"/>
    <n v="1"/>
    <n v="70.209000000000003"/>
    <s v="Catch-up"/>
    <n v="0.54700000000000004"/>
    <n v="0.879"/>
    <n v="0"/>
    <n v="0.92700000000000005"/>
    <d v="2025-03-17T21:50:28"/>
    <x v="2"/>
  </r>
  <r>
    <x v="934"/>
    <x v="0"/>
    <n v="1479"/>
    <x v="2061"/>
    <x v="1081"/>
    <x v="759"/>
    <x v="760"/>
    <n v="2633"/>
    <n v="212"/>
    <n v="355"/>
    <n v="2490"/>
    <n v="2277"/>
    <n v="213"/>
    <n v="1.849"/>
    <n v="0.17899999999999999"/>
    <n v="0.24099999999999999"/>
    <n v="1.7110000000000001"/>
    <n v="0.95699999999999996"/>
    <n v="0.91200000000000003"/>
    <n v="0.88100000000000001"/>
    <n v="124.489"/>
    <s v="Scale-up"/>
    <n v="0.99399999999999999"/>
    <n v="0.97599999999999998"/>
    <n v="0.96199999999999997"/>
    <n v="0.996"/>
    <d v="2025-02-25T16:14:10"/>
    <x v="1"/>
  </r>
  <r>
    <x v="934"/>
    <x v="0"/>
    <n v="427"/>
    <x v="2062"/>
    <x v="1082"/>
    <x v="760"/>
    <x v="761"/>
    <n v="584"/>
    <n v="65"/>
    <n v="0"/>
    <n v="649"/>
    <n v="464"/>
    <n v="185"/>
    <n v="2.1059999999999999"/>
    <n v="0.20799999999999999"/>
    <n v="0"/>
    <n v="1.57"/>
    <n v="0.67800000000000005"/>
    <n v="0.91"/>
    <n v="1"/>
    <n v="117.834"/>
    <s v="Scale-up"/>
    <n v="0.91900000000000004"/>
    <n v="0.92600000000000005"/>
    <n v="0"/>
    <n v="0.94899999999999995"/>
    <d v="2025-03-17T21:50:27"/>
    <x v="2"/>
  </r>
  <r>
    <x v="935"/>
    <x v="0"/>
    <n v="2635"/>
    <x v="2063"/>
    <x v="1083"/>
    <x v="9"/>
    <x v="762"/>
    <n v="139"/>
    <n v="171"/>
    <n v="27"/>
    <n v="283"/>
    <n v="221"/>
    <n v="62"/>
    <n v="0.13500000000000001"/>
    <n v="0.10299999999999999"/>
    <n v="1.4E-2"/>
    <n v="0.16800000000000001"/>
    <n v="0.75"/>
    <n v="0.56699999999999995"/>
    <n v="0.94099999999999995"/>
    <n v="369.048"/>
    <s v="Scale-up"/>
    <n v="0.67200000000000004"/>
    <n v="0.67400000000000004"/>
    <n v="0.56399999999999995"/>
    <n v="0.62"/>
    <d v="2025-03-18T00:14:29"/>
    <x v="3"/>
  </r>
  <r>
    <x v="935"/>
    <x v="1"/>
    <n v="5"/>
    <x v="2064"/>
    <x v="1083"/>
    <x v="1"/>
    <x v="1"/>
    <n v="1"/>
    <n v="1"/>
    <n v="1"/>
    <s v="N/A"/>
    <n v="1"/>
    <n v="-1"/>
    <s v="NaN"/>
    <s v="NaN"/>
    <s v="NaN"/>
    <s v="NaN"/>
    <s v="NaN"/>
    <s v="NaN"/>
    <s v="NaN"/>
    <s v="NaN"/>
    <s v="Scale-up"/>
    <s v="NaN"/>
    <s v="NaN"/>
    <s v="NaN"/>
    <s v="NaN"/>
    <d v="2025-03-18T00:14:29"/>
    <x v="3"/>
  </r>
  <r>
    <x v="936"/>
    <x v="0"/>
    <n v="5281"/>
    <x v="2065"/>
    <x v="1084"/>
    <x v="76"/>
    <x v="75"/>
    <n v="27"/>
    <n v="9"/>
    <n v="7"/>
    <n v="29"/>
    <n v="24"/>
    <n v="5"/>
    <n v="5.0000000000000001E-3"/>
    <n v="1E-3"/>
    <n v="3.0000000000000001E-3"/>
    <n v="5.0000000000000001E-3"/>
    <n v="1.667"/>
    <n v="0.83299999999999996"/>
    <n v="0.5"/>
    <n v="1000"/>
    <s v="Catch-up"/>
    <n v="0.88600000000000001"/>
    <n v="0.85199999999999998"/>
    <n v="0.93400000000000005"/>
    <n v="0.78700000000000003"/>
    <d v="2025-03-18T00:14:21"/>
    <x v="3"/>
  </r>
  <r>
    <x v="936"/>
    <x v="1"/>
    <n v="0"/>
    <x v="2066"/>
    <x v="1084"/>
    <x v="1"/>
    <x v="1"/>
    <n v="1"/>
    <n v="1"/>
    <n v="1"/>
    <s v="N/A"/>
    <n v="1"/>
    <n v="0"/>
    <s v="NaN"/>
    <s v="NaN"/>
    <s v="NaN"/>
    <s v="NaN"/>
    <s v="NaN"/>
    <s v="NaN"/>
    <s v="NaN"/>
    <s v="NaN"/>
    <s v="Catch-up"/>
    <s v="NaN"/>
    <s v="NaN"/>
    <s v="NaN"/>
    <s v="NaN"/>
    <d v="2025-03-18T00:14:21"/>
    <x v="3"/>
  </r>
  <r>
    <x v="937"/>
    <x v="1"/>
    <n v="98"/>
    <x v="2067"/>
    <x v="1085"/>
    <x v="1"/>
    <x v="1"/>
    <n v="2"/>
    <n v="13"/>
    <n v="1"/>
    <s v="N/A"/>
    <n v="15"/>
    <n v="-1"/>
    <n v="0.02"/>
    <n v="0.113"/>
    <n v="0"/>
    <n v="0.127"/>
    <n v="0.95499999999999996"/>
    <n v="0.15"/>
    <n v="1"/>
    <n v="7.8739999999999997"/>
    <s v="Start-up"/>
    <n v="1"/>
    <n v="0.97399999999999998"/>
    <n v="0"/>
    <n v="0.96599999999999997"/>
    <d v="2025-03-17T23:45:37"/>
    <x v="17"/>
  </r>
  <r>
    <x v="937"/>
    <x v="0"/>
    <n v="4026"/>
    <x v="2068"/>
    <x v="1085"/>
    <x v="761"/>
    <x v="763"/>
    <n v="44"/>
    <n v="1597"/>
    <n v="0"/>
    <n v="1641"/>
    <n v="1640"/>
    <n v="1"/>
    <n v="1.2999999999999999E-2"/>
    <n v="0.54100000000000004"/>
    <n v="0"/>
    <n v="0.44800000000000001"/>
    <n v="0.80900000000000005"/>
    <n v="2.3E-2"/>
    <n v="1"/>
    <n v="2.2320000000000002"/>
    <s v="Start-up"/>
    <n v="0.88700000000000001"/>
    <n v="0.88900000000000001"/>
    <n v="0"/>
    <n v="0.91400000000000003"/>
    <d v="2025-03-17T23:45:36"/>
    <x v="17"/>
  </r>
  <r>
    <x v="938"/>
    <x v="0"/>
    <n v="5999"/>
    <x v="2069"/>
    <x v="1086"/>
    <x v="762"/>
    <x v="764"/>
    <n v="188"/>
    <n v="245"/>
    <n v="184"/>
    <n v="249"/>
    <n v="233"/>
    <n v="16"/>
    <n v="3.3000000000000002E-2"/>
    <n v="4.3999999999999997E-2"/>
    <n v="3.5999999999999997E-2"/>
    <n v="3.9E-2"/>
    <n v="0.95099999999999996"/>
    <n v="0.42899999999999999"/>
    <n v="0.53200000000000003"/>
    <n v="410.25599999999997"/>
    <s v="Scale-up"/>
    <n v="0.97599999999999998"/>
    <n v="0.90900000000000003"/>
    <n v="0.98"/>
    <n v="0.97199999999999998"/>
    <d v="2025-03-18T00:14:13"/>
    <x v="3"/>
  </r>
  <r>
    <x v="938"/>
    <x v="1"/>
    <n v="82"/>
    <x v="2070"/>
    <x v="1086"/>
    <x v="1"/>
    <x v="1"/>
    <n v="3"/>
    <n v="1"/>
    <n v="1"/>
    <s v="N/A"/>
    <n v="1"/>
    <n v="1"/>
    <n v="2.5999999999999999E-2"/>
    <s v="NaN"/>
    <s v="NaN"/>
    <s v="NaN"/>
    <s v="NaN"/>
    <s v="NaN"/>
    <s v="NaN"/>
    <s v="NaN"/>
    <s v="Scale-up"/>
    <n v="0.94499999999999995"/>
    <s v="NaN"/>
    <s v="NaN"/>
    <s v="NaN"/>
    <d v="2025-03-18T00:14:13"/>
    <x v="3"/>
  </r>
  <r>
    <x v="939"/>
    <x v="0"/>
    <n v="1085"/>
    <x v="2071"/>
    <x v="1087"/>
    <x v="219"/>
    <x v="215"/>
    <n v="24"/>
    <n v="23"/>
    <n v="6"/>
    <n v="41"/>
    <n v="28"/>
    <n v="13"/>
    <n v="1.7999999999999999E-2"/>
    <n v="2.5000000000000001E-2"/>
    <n v="1.2E-2"/>
    <n v="3.1E-2"/>
    <n v="1"/>
    <n v="0.41899999999999998"/>
    <n v="0.72099999999999997"/>
    <n v="419.35500000000002"/>
    <s v="Catch-up"/>
    <n v="0.52100000000000002"/>
    <n v="0.88100000000000001"/>
    <n v="0.42899999999999999"/>
    <n v="0.41599999999999998"/>
    <d v="2025-03-18T00:14:05"/>
    <x v="3"/>
  </r>
  <r>
    <x v="939"/>
    <x v="1"/>
    <n v="89"/>
    <x v="2072"/>
    <x v="1087"/>
    <x v="1"/>
    <x v="1"/>
    <n v="19"/>
    <n v="11"/>
    <n v="1"/>
    <s v="N/A"/>
    <n v="23"/>
    <n v="5"/>
    <n v="0.20100000000000001"/>
    <n v="0.34"/>
    <s v="NaN"/>
    <n v="1.105"/>
    <s v="NaN"/>
    <s v="NaN"/>
    <s v="NaN"/>
    <s v="NaN"/>
    <s v="Catch-up"/>
    <n v="0.66500000000000004"/>
    <n v="0.85099999999999998"/>
    <s v="NaN"/>
    <n v="0.878"/>
    <d v="2025-03-18T00:14:05"/>
    <x v="3"/>
  </r>
  <r>
    <x v="940"/>
    <x v="0"/>
    <n v="1372"/>
    <x v="2073"/>
    <x v="1088"/>
    <x v="763"/>
    <x v="765"/>
    <n v="770"/>
    <n v="375"/>
    <n v="22"/>
    <n v="1123"/>
    <n v="243"/>
    <n v="880"/>
    <n v="1.3939999999999999"/>
    <n v="0.60199999999999998"/>
    <n v="6.8000000000000005E-2"/>
    <n v="0.47"/>
    <n v="0.24399999999999999"/>
    <n v="0.69799999999999995"/>
    <n v="0.96599999999999997"/>
    <n v="1872.34"/>
    <s v="Scale-up"/>
    <n v="0.83099999999999996"/>
    <n v="0.64400000000000002"/>
    <n v="0.877"/>
    <n v="0.76100000000000001"/>
    <d v="2025-03-18T00:13:57"/>
    <x v="3"/>
  </r>
  <r>
    <x v="940"/>
    <x v="0"/>
    <n v="984"/>
    <x v="2074"/>
    <x v="1089"/>
    <x v="764"/>
    <x v="766"/>
    <n v="622"/>
    <n v="373"/>
    <n v="17"/>
    <n v="978"/>
    <n v="212"/>
    <n v="766"/>
    <n v="1.101"/>
    <n v="0.78"/>
    <n v="0.05"/>
    <n v="0.54900000000000004"/>
    <n v="0.3"/>
    <n v="0.58499999999999996"/>
    <n v="0.97299999999999998"/>
    <n v="1395.2639999999999"/>
    <s v="Scale-up"/>
    <n v="0.84599999999999997"/>
    <n v="0.77600000000000002"/>
    <n v="0.879"/>
    <n v="0.89400000000000002"/>
    <d v="2025-03-20T11:39:46"/>
    <x v="6"/>
  </r>
  <r>
    <x v="940"/>
    <x v="1"/>
    <n v="0"/>
    <x v="2075"/>
    <x v="1088"/>
    <x v="1"/>
    <x v="1"/>
    <n v="1"/>
    <n v="1"/>
    <n v="1"/>
    <s v="N/A"/>
    <n v="1"/>
    <n v="0"/>
    <s v="NaN"/>
    <s v="NaN"/>
    <s v="NaN"/>
    <s v="NaN"/>
    <s v="NaN"/>
    <s v="NaN"/>
    <s v="NaN"/>
    <s v="NaN"/>
    <s v="Scale-up"/>
    <s v="NaN"/>
    <s v="NaN"/>
    <s v="NaN"/>
    <s v="NaN"/>
    <d v="2025-03-18T00:13:57"/>
    <x v="3"/>
  </r>
  <r>
    <x v="940"/>
    <x v="1"/>
    <n v="88"/>
    <x v="2076"/>
    <x v="1089"/>
    <x v="1"/>
    <x v="1"/>
    <n v="3"/>
    <n v="1"/>
    <n v="1"/>
    <s v="N/A"/>
    <n v="1"/>
    <n v="3"/>
    <n v="2.1999999999999999E-2"/>
    <s v="NaN"/>
    <s v="NaN"/>
    <s v="NaN"/>
    <s v="NaN"/>
    <s v="NaN"/>
    <s v="NaN"/>
    <s v="NaN"/>
    <s v="Scale-up"/>
    <n v="1"/>
    <s v="NaN"/>
    <s v="NaN"/>
    <s v="NaN"/>
    <d v="2025-03-20T11:39:46"/>
    <x v="6"/>
  </r>
  <r>
    <x v="941"/>
    <x v="1"/>
    <n v="99"/>
    <x v="2077"/>
    <x v="1090"/>
    <x v="1"/>
    <x v="1"/>
    <n v="57"/>
    <n v="82"/>
    <n v="31"/>
    <s v="N/A"/>
    <n v="111"/>
    <n v="-2"/>
    <n v="0.48599999999999999"/>
    <n v="0.93600000000000005"/>
    <n v="0.3"/>
    <n v="1.06"/>
    <n v="0.94499999999999995"/>
    <n v="0.34200000000000003"/>
    <n v="0.78900000000000003"/>
    <n v="172.642"/>
    <s v="Scale-up"/>
    <n v="0.95899999999999996"/>
    <n v="0.97099999999999997"/>
    <n v="0.97399999999999998"/>
    <n v="0.97099999999999997"/>
    <d v="2025-03-17T19:25:24"/>
    <x v="15"/>
  </r>
  <r>
    <x v="941"/>
    <x v="0"/>
    <n v="2581"/>
    <x v="2078"/>
    <x v="1090"/>
    <x v="463"/>
    <x v="462"/>
    <n v="1414"/>
    <n v="1611"/>
    <n v="594"/>
    <n v="2431"/>
    <n v="2248"/>
    <n v="183"/>
    <n v="0.67400000000000004"/>
    <n v="0.72299999999999998"/>
    <n v="0.28199999999999997"/>
    <n v="1.0920000000000001"/>
    <n v="0.97899999999999998"/>
    <n v="0.48199999999999998"/>
    <n v="0.79800000000000004"/>
    <n v="167.58199999999999"/>
    <s v="Scale-up"/>
    <n v="0.998"/>
    <n v="0.98499999999999999"/>
    <n v="0.995"/>
    <n v="0.996"/>
    <d v="2025-03-17T19:25:23"/>
    <x v="15"/>
  </r>
  <r>
    <x v="942"/>
    <x v="0"/>
    <n v="6250"/>
    <x v="2079"/>
    <x v="1091"/>
    <x v="765"/>
    <x v="767"/>
    <n v="1453"/>
    <n v="2454"/>
    <n v="1050"/>
    <n v="2857"/>
    <n v="2844"/>
    <n v="13"/>
    <n v="0.27300000000000002"/>
    <n v="0.46100000000000002"/>
    <n v="0.18099999999999999"/>
    <n v="0.52600000000000002"/>
    <n v="0.95099999999999996"/>
    <n v="0.372"/>
    <n v="0.753"/>
    <n v="24.715"/>
    <s v="Start-up"/>
    <n v="0.88"/>
    <n v="0.91200000000000003"/>
    <n v="0.97"/>
    <n v="0.91700000000000004"/>
    <d v="2025-03-18T00:13:48"/>
    <x v="3"/>
  </r>
  <r>
    <x v="942"/>
    <x v="1"/>
    <n v="96"/>
    <x v="2080"/>
    <x v="1091"/>
    <x v="1"/>
    <x v="1"/>
    <n v="11"/>
    <n v="5"/>
    <n v="6"/>
    <s v="N/A"/>
    <n v="11"/>
    <n v="-2"/>
    <n v="8.6999999999999994E-2"/>
    <n v="5.6000000000000001E-2"/>
    <n v="6.2E-2"/>
    <n v="7.8E-2"/>
    <n v="0.96299999999999997"/>
    <n v="0.60799999999999998"/>
    <n v="0.56599999999999995"/>
    <n v="166.667"/>
    <s v="Scale-up"/>
    <n v="0.78100000000000003"/>
    <n v="0.873"/>
    <n v="0.95599999999999996"/>
    <n v="0.77800000000000002"/>
    <d v="2025-03-18T00:13:49"/>
    <x v="3"/>
  </r>
  <r>
    <x v="943"/>
    <x v="0"/>
    <n v="3181"/>
    <x v="2081"/>
    <x v="1092"/>
    <x v="40"/>
    <x v="40"/>
    <n v="51"/>
    <n v="21"/>
    <n v="4"/>
    <n v="68"/>
    <n v="61"/>
    <n v="7"/>
    <n v="2.1999999999999999E-2"/>
    <n v="7.0000000000000001E-3"/>
    <n v="1E-3"/>
    <n v="2.4E-2"/>
    <n v="0.85699999999999998"/>
    <n v="0.75900000000000001"/>
    <n v="0.96599999999999997"/>
    <n v="291.66699999999997"/>
    <s v="Scale-up"/>
    <n v="0.58399999999999996"/>
    <n v="0.60299999999999998"/>
    <n v="0.89900000000000002"/>
    <n v="0.57699999999999996"/>
    <d v="2025-03-18T00:13:40"/>
    <x v="3"/>
  </r>
  <r>
    <x v="943"/>
    <x v="1"/>
    <n v="1"/>
    <x v="2082"/>
    <x v="1092"/>
    <x v="1"/>
    <x v="1"/>
    <n v="1"/>
    <n v="1"/>
    <n v="1"/>
    <s v="N/A"/>
    <n v="1"/>
    <n v="-1"/>
    <s v="NaN"/>
    <s v="NaN"/>
    <s v="NaN"/>
    <s v="NaN"/>
    <s v="NaN"/>
    <s v="NaN"/>
    <s v="NaN"/>
    <s v="NaN"/>
    <s v="Scale-up"/>
    <s v="NaN"/>
    <s v="NaN"/>
    <s v="NaN"/>
    <s v="NaN"/>
    <d v="2025-03-18T00:13:40"/>
    <x v="3"/>
  </r>
  <r>
    <x v="944"/>
    <x v="0"/>
    <n v="62"/>
    <x v="2083"/>
    <x v="1093"/>
    <x v="445"/>
    <x v="443"/>
    <n v="62"/>
    <n v="1"/>
    <n v="1"/>
    <n v="62"/>
    <n v="33"/>
    <n v="29"/>
    <n v="1.4359999999999999"/>
    <n v="0"/>
    <n v="0"/>
    <n v="0.92100000000000004"/>
    <n v="0.64100000000000001"/>
    <n v="1"/>
    <n v="1"/>
    <n v="31.488"/>
    <s v="Scale-up"/>
    <n v="0.752"/>
    <n v="0"/>
    <n v="0"/>
    <n v="0.85799999999999998"/>
    <d v="2025-03-18T00:13:32"/>
    <x v="3"/>
  </r>
  <r>
    <x v="944"/>
    <x v="1"/>
    <n v="62"/>
    <x v="2083"/>
    <x v="1093"/>
    <x v="1"/>
    <x v="1"/>
    <n v="62"/>
    <n v="1"/>
    <n v="1"/>
    <s v="N/A"/>
    <n v="33"/>
    <n v="28"/>
    <n v="1.431"/>
    <s v="NaN"/>
    <s v="NaN"/>
    <n v="0.90200000000000002"/>
    <s v="NaN"/>
    <s v="NaN"/>
    <s v="NaN"/>
    <s v="NaN"/>
    <s v="Scale-up"/>
    <n v="0.749"/>
    <s v="NaN"/>
    <s v="NaN"/>
    <n v="0.85799999999999998"/>
    <d v="2025-03-18T00:13:32"/>
    <x v="3"/>
  </r>
  <r>
    <x v="945"/>
    <x v="0"/>
    <n v="1828"/>
    <x v="2084"/>
    <x v="1094"/>
    <x v="80"/>
    <x v="768"/>
    <n v="131"/>
    <n v="161"/>
    <n v="25"/>
    <n v="267"/>
    <n v="120"/>
    <n v="147"/>
    <n v="5.8999999999999997E-2"/>
    <n v="0.13400000000000001"/>
    <n v="1.4E-2"/>
    <n v="5.6000000000000001E-2"/>
    <n v="0.313"/>
    <n v="0.30599999999999999"/>
    <n v="0.92700000000000005"/>
    <n v="2625"/>
    <s v="Scale-up"/>
    <n v="0.91400000000000003"/>
    <n v="0.745"/>
    <n v="0.39800000000000002"/>
    <n v="0.79700000000000004"/>
    <d v="2025-03-18T00:13:24"/>
    <x v="3"/>
  </r>
  <r>
    <x v="945"/>
    <x v="1"/>
    <n v="82"/>
    <x v="2085"/>
    <x v="1094"/>
    <x v="1"/>
    <x v="1"/>
    <n v="19"/>
    <n v="1"/>
    <n v="1"/>
    <s v="N/A"/>
    <n v="19"/>
    <n v="-1"/>
    <n v="0.255"/>
    <s v="NaN"/>
    <s v="NaN"/>
    <n v="0.248"/>
    <s v="NaN"/>
    <s v="NaN"/>
    <s v="NaN"/>
    <s v="NaN"/>
    <s v="Scale-up"/>
    <n v="0.92700000000000005"/>
    <s v="NaN"/>
    <s v="NaN"/>
    <n v="0.88300000000000001"/>
    <d v="2025-03-18T00:13:24"/>
    <x v="3"/>
  </r>
  <r>
    <x v="946"/>
    <x v="0"/>
    <n v="1092"/>
    <x v="2086"/>
    <x v="1095"/>
    <x v="766"/>
    <x v="384"/>
    <n v="1086"/>
    <n v="356"/>
    <n v="0"/>
    <n v="1442"/>
    <n v="1168"/>
    <n v="274"/>
    <n v="1.2090000000000001"/>
    <n v="0.375"/>
    <n v="0"/>
    <n v="1.3149999999999999"/>
    <n v="0.83"/>
    <n v="0.76300000000000001"/>
    <n v="1"/>
    <n v="208.36500000000001"/>
    <s v="Scale-up"/>
    <n v="0.99399999999999999"/>
    <n v="0.98899999999999999"/>
    <n v="0"/>
    <n v="0.99299999999999999"/>
    <d v="2025-03-17T00:05:22"/>
    <x v="0"/>
  </r>
  <r>
    <x v="946"/>
    <x v="1"/>
    <n v="99"/>
    <x v="2087"/>
    <x v="1095"/>
    <x v="1"/>
    <x v="1"/>
    <n v="74"/>
    <n v="17"/>
    <n v="1"/>
    <s v="N/A"/>
    <n v="94"/>
    <n v="-4"/>
    <n v="0.80500000000000005"/>
    <n v="0.183"/>
    <n v="0"/>
    <n v="1.292"/>
    <n v="1.3080000000000001"/>
    <n v="0.81499999999999995"/>
    <n v="1"/>
    <n v="212.07400000000001"/>
    <s v="Catch-up"/>
    <n v="0.94499999999999995"/>
    <n v="0.86699999999999999"/>
    <n v="0"/>
    <n v="0.91"/>
    <d v="2025-03-17T00:05:23"/>
    <x v="0"/>
  </r>
  <r>
    <x v="947"/>
    <x v="1"/>
    <n v="62"/>
    <x v="2088"/>
    <x v="1096"/>
    <x v="1"/>
    <x v="1"/>
    <n v="7"/>
    <n v="1"/>
    <n v="1"/>
    <s v="N/A"/>
    <n v="6"/>
    <n v="3"/>
    <n v="8.7999999999999995E-2"/>
    <s v="NaN"/>
    <n v="0"/>
    <n v="7.2999999999999995E-2"/>
    <s v="NaN"/>
    <s v="NaN"/>
    <s v="NaN"/>
    <s v="NaN"/>
    <s v="Scale-up"/>
    <n v="0.84599999999999997"/>
    <s v="NaN"/>
    <n v="0"/>
    <n v="0.96599999999999997"/>
    <d v="2025-03-17T21:50:21"/>
    <x v="2"/>
  </r>
  <r>
    <x v="947"/>
    <x v="0"/>
    <n v="1379"/>
    <x v="2089"/>
    <x v="1097"/>
    <x v="767"/>
    <x v="565"/>
    <n v="840"/>
    <n v="7"/>
    <n v="149"/>
    <n v="698"/>
    <n v="389"/>
    <n v="309"/>
    <n v="0.60599999999999998"/>
    <n v="8.9999999999999993E-3"/>
    <n v="0.11600000000000001"/>
    <n v="0.28899999999999998"/>
    <n v="0.57899999999999996"/>
    <n v="0.98499999999999999"/>
    <n v="0.81100000000000005"/>
    <n v="1069.204"/>
    <s v="Scale-up"/>
    <n v="0.92900000000000005"/>
    <n v="0.94699999999999995"/>
    <n v="0.88400000000000001"/>
    <n v="0.98899999999999999"/>
    <d v="2025-02-25T16:14:18"/>
    <x v="1"/>
  </r>
  <r>
    <x v="947"/>
    <x v="0"/>
    <n v="322"/>
    <x v="2090"/>
    <x v="1096"/>
    <x v="768"/>
    <x v="769"/>
    <n v="92"/>
    <n v="1"/>
    <n v="0"/>
    <n v="93"/>
    <n v="64"/>
    <n v="29"/>
    <n v="0.29899999999999999"/>
    <n v="0"/>
    <n v="0"/>
    <n v="0.216"/>
    <n v="0.72199999999999998"/>
    <n v="1"/>
    <n v="1"/>
    <n v="134.25899999999999"/>
    <s v="Scale-up"/>
    <n v="0.88600000000000001"/>
    <n v="0"/>
    <n v="0"/>
    <n v="0.91600000000000004"/>
    <d v="2025-03-17T21:50:21"/>
    <x v="2"/>
  </r>
  <r>
    <x v="948"/>
    <x v="0"/>
    <n v="1288"/>
    <x v="2091"/>
    <x v="1098"/>
    <x v="769"/>
    <x v="770"/>
    <n v="369"/>
    <n v="73"/>
    <n v="30"/>
    <n v="412"/>
    <n v="237"/>
    <n v="175"/>
    <n v="0.32400000000000001"/>
    <n v="7.0999999999999994E-2"/>
    <n v="5.3999999999999999E-2"/>
    <n v="0.30599999999999999"/>
    <n v="0.89700000000000002"/>
    <n v="0.82"/>
    <n v="0.86299999999999999"/>
    <n v="571.89499999999998"/>
    <s v="Scale-up"/>
    <n v="0.76900000000000002"/>
    <n v="0.78100000000000003"/>
    <n v="0.83799999999999997"/>
    <n v="0.78100000000000003"/>
    <d v="2025-03-18T00:13:16"/>
    <x v="3"/>
  </r>
  <r>
    <x v="948"/>
    <x v="1"/>
    <n v="38"/>
    <x v="2092"/>
    <x v="1098"/>
    <x v="1"/>
    <x v="1"/>
    <n v="3"/>
    <n v="1"/>
    <n v="1"/>
    <s v="N/A"/>
    <n v="1"/>
    <n v="3"/>
    <n v="0.14199999999999999"/>
    <s v="NaN"/>
    <s v="NaN"/>
    <s v="NaN"/>
    <s v="NaN"/>
    <s v="NaN"/>
    <s v="NaN"/>
    <s v="NaN"/>
    <s v="Scale-up"/>
    <n v="0.99299999999999999"/>
    <s v="NaN"/>
    <s v="NaN"/>
    <s v="NaN"/>
    <d v="2025-03-18T00:13:16"/>
    <x v="3"/>
  </r>
  <r>
    <x v="949"/>
    <x v="0"/>
    <n v="7252"/>
    <x v="2093"/>
    <x v="1099"/>
    <x v="770"/>
    <x v="771"/>
    <n v="182"/>
    <n v="510"/>
    <n v="228"/>
    <n v="464"/>
    <n v="421"/>
    <n v="43"/>
    <n v="3.4000000000000002E-2"/>
    <n v="8.3000000000000004E-2"/>
    <n v="4.2999999999999997E-2"/>
    <n v="8.5000000000000006E-2"/>
    <n v="1.149"/>
    <n v="0.29099999999999998"/>
    <n v="0.63200000000000001"/>
    <n v="505.88200000000001"/>
    <s v="Catch-up"/>
    <n v="0.94899999999999995"/>
    <n v="0.97299999999999998"/>
    <n v="0.91700000000000004"/>
    <n v="0.92500000000000004"/>
    <d v="2025-03-18T00:13:09"/>
    <x v="3"/>
  </r>
  <r>
    <x v="949"/>
    <x v="1"/>
    <n v="54"/>
    <x v="2094"/>
    <x v="1099"/>
    <x v="1"/>
    <x v="1"/>
    <n v="1"/>
    <n v="5"/>
    <n v="1"/>
    <s v="N/A"/>
    <n v="1"/>
    <n v="3"/>
    <s v="NaN"/>
    <n v="6.7000000000000004E-2"/>
    <s v="NaN"/>
    <s v="NaN"/>
    <s v="NaN"/>
    <s v="NaN"/>
    <s v="NaN"/>
    <s v="NaN"/>
    <s v="Catch-up"/>
    <s v="NaN"/>
    <n v="0.92800000000000005"/>
    <s v="NaN"/>
    <s v="NaN"/>
    <d v="2025-03-18T00:13:09"/>
    <x v="3"/>
  </r>
  <r>
    <x v="950"/>
    <x v="0"/>
    <n v="1889"/>
    <x v="2095"/>
    <x v="1100"/>
    <x v="771"/>
    <x v="772"/>
    <n v="1387"/>
    <n v="4706"/>
    <n v="960"/>
    <n v="5133"/>
    <n v="1817"/>
    <n v="3316"/>
    <n v="0.93799999999999994"/>
    <n v="3.24"/>
    <n v="0.76"/>
    <n v="1.3069999999999999"/>
    <n v="0.38200000000000001"/>
    <n v="0.22500000000000001"/>
    <n v="0.81799999999999995"/>
    <n v="2537.1080000000002"/>
    <s v="Scale-up"/>
    <n v="0.99299999999999999"/>
    <n v="0.995"/>
    <n v="0.94299999999999995"/>
    <n v="0.99399999999999999"/>
    <d v="2025-03-18T00:12:59"/>
    <x v="3"/>
  </r>
  <r>
    <x v="950"/>
    <x v="1"/>
    <n v="99"/>
    <x v="2096"/>
    <x v="1100"/>
    <x v="1"/>
    <x v="1"/>
    <n v="69"/>
    <n v="220"/>
    <n v="62"/>
    <s v="N/A"/>
    <n v="103"/>
    <n v="125"/>
    <n v="0.627"/>
    <n v="2.1080000000000001"/>
    <n v="0.623"/>
    <n v="1.022"/>
    <n v="0.48399999999999999"/>
    <n v="0.22900000000000001"/>
    <n v="0.77200000000000002"/>
    <n v="3244.6179999999999"/>
    <s v="Scale-up"/>
    <n v="0.97699999999999998"/>
    <n v="0.995"/>
    <n v="0.98099999999999998"/>
    <n v="0.98199999999999998"/>
    <d v="2025-03-18T00:13:01"/>
    <x v="3"/>
  </r>
  <r>
    <x v="951"/>
    <x v="0"/>
    <n v="1336"/>
    <x v="2097"/>
    <x v="1101"/>
    <x v="206"/>
    <x v="201"/>
    <n v="19"/>
    <n v="23"/>
    <n v="3"/>
    <n v="39"/>
    <n v="22"/>
    <n v="17"/>
    <n v="1.6E-2"/>
    <n v="1.9E-2"/>
    <n v="2E-3"/>
    <n v="2.9000000000000001E-2"/>
    <n v="0.879"/>
    <n v="0.45700000000000002"/>
    <n v="0.94299999999999995"/>
    <n v="586.20699999999999"/>
    <s v="Scale-up"/>
    <n v="0.97899999999999998"/>
    <n v="0.98"/>
    <n v="0.98099999999999998"/>
    <n v="0.88100000000000001"/>
    <d v="2025-03-18T00:12:50"/>
    <x v="3"/>
  </r>
  <r>
    <x v="951"/>
    <x v="1"/>
    <n v="84"/>
    <x v="2098"/>
    <x v="1101"/>
    <x v="1"/>
    <x v="1"/>
    <n v="2"/>
    <n v="1"/>
    <n v="1"/>
    <s v="N/A"/>
    <n v="1"/>
    <n v="0"/>
    <n v="1.2E-2"/>
    <s v="NaN"/>
    <s v="NaN"/>
    <s v="NaN"/>
    <s v="NaN"/>
    <s v="NaN"/>
    <s v="NaN"/>
    <s v="NaN"/>
    <s v="Scale-up"/>
    <n v="1"/>
    <s v="NaN"/>
    <s v="NaN"/>
    <s v="NaN"/>
    <d v="2025-03-18T00:12:50"/>
    <x v="3"/>
  </r>
  <r>
    <x v="952"/>
    <x v="1"/>
    <n v="98"/>
    <x v="2099"/>
    <x v="1102"/>
    <x v="1"/>
    <x v="1"/>
    <n v="87"/>
    <n v="42"/>
    <n v="15"/>
    <s v="N/A"/>
    <n v="95"/>
    <n v="18"/>
    <n v="0.92800000000000005"/>
    <n v="0.49099999999999999"/>
    <n v="0.19800000000000001"/>
    <n v="1.0089999999999999"/>
    <n v="0.82599999999999996"/>
    <n v="0.65400000000000003"/>
    <n v="0.86"/>
    <n v="177.40299999999999"/>
    <s v="Scale-up"/>
    <n v="0.96699999999999997"/>
    <n v="0.95699999999999996"/>
    <n v="0.76700000000000002"/>
    <n v="0.95799999999999996"/>
    <d v="2025-02-25T16:14:27"/>
    <x v="1"/>
  </r>
  <r>
    <x v="952"/>
    <x v="1"/>
    <n v="99"/>
    <x v="2100"/>
    <x v="1103"/>
    <x v="1"/>
    <x v="1"/>
    <n v="69"/>
    <n v="3"/>
    <n v="1"/>
    <s v="N/A"/>
    <n v="46"/>
    <n v="25"/>
    <n v="0.64900000000000002"/>
    <n v="5.5E-2"/>
    <n v="0"/>
    <n v="0.46800000000000003"/>
    <n v="0.66500000000000004"/>
    <n v="0.92200000000000004"/>
    <n v="1"/>
    <n v="111.111"/>
    <s v="Scale-up"/>
    <n v="0.94899999999999995"/>
    <n v="0.996"/>
    <n v="0"/>
    <n v="0.96099999999999997"/>
    <d v="2025-03-17T21:50:16"/>
    <x v="2"/>
  </r>
  <r>
    <x v="952"/>
    <x v="0"/>
    <n v="1291"/>
    <x v="2101"/>
    <x v="1102"/>
    <x v="772"/>
    <x v="773"/>
    <n v="1009"/>
    <n v="438"/>
    <n v="176"/>
    <n v="1271"/>
    <n v="1092"/>
    <n v="179"/>
    <n v="0.85599999999999998"/>
    <n v="0.41099999999999998"/>
    <n v="0.17399999999999999"/>
    <n v="0.998"/>
    <n v="0.91300000000000003"/>
    <n v="0.67600000000000005"/>
    <n v="0.86299999999999999"/>
    <n v="179.35900000000001"/>
    <s v="Scale-up"/>
    <n v="0.998"/>
    <n v="0.99399999999999999"/>
    <n v="0.98499999999999999"/>
    <n v="0.996"/>
    <d v="2025-02-25T16:14:26"/>
    <x v="1"/>
  </r>
  <r>
    <x v="952"/>
    <x v="0"/>
    <n v="249"/>
    <x v="2102"/>
    <x v="1103"/>
    <x v="438"/>
    <x v="436"/>
    <n v="104"/>
    <n v="4"/>
    <n v="0"/>
    <n v="108"/>
    <n v="56"/>
    <n v="52"/>
    <n v="0.47599999999999998"/>
    <n v="3.1E-2"/>
    <n v="0"/>
    <n v="0.28499999999999998"/>
    <n v="0.56200000000000006"/>
    <n v="0.93899999999999995"/>
    <n v="1"/>
    <n v="182.45599999999999"/>
    <s v="Scale-up"/>
    <n v="0.89"/>
    <n v="0.91"/>
    <n v="0"/>
    <n v="0.81899999999999995"/>
    <d v="2025-03-17T21:50:15"/>
    <x v="2"/>
  </r>
  <r>
    <x v="953"/>
    <x v="1"/>
    <n v="50"/>
    <x v="2103"/>
    <x v="1104"/>
    <x v="1"/>
    <x v="1"/>
    <n v="9"/>
    <n v="2"/>
    <n v="1"/>
    <s v="N/A"/>
    <n v="6"/>
    <n v="6"/>
    <n v="0.24299999999999999"/>
    <n v="0.5"/>
    <s v="NaN"/>
    <n v="0.11700000000000001"/>
    <s v="NaN"/>
    <s v="NaN"/>
    <s v="NaN"/>
    <s v="NaN"/>
    <s v="Catch-up"/>
    <n v="0.79"/>
    <n v="1"/>
    <s v="NaN"/>
    <n v="0.90800000000000003"/>
    <d v="2025-03-17T21:50:09"/>
    <x v="2"/>
  </r>
  <r>
    <x v="953"/>
    <x v="1"/>
    <n v="99"/>
    <x v="2104"/>
    <x v="1105"/>
    <x v="1"/>
    <x v="1"/>
    <n v="25"/>
    <n v="130"/>
    <n v="29"/>
    <s v="N/A"/>
    <n v="73"/>
    <n v="52"/>
    <n v="0.27200000000000002"/>
    <n v="1.27"/>
    <n v="0.38300000000000001"/>
    <n v="0.82"/>
    <n v="0.70799999999999996"/>
    <n v="0.17599999999999999"/>
    <n v="0.752"/>
    <n v="1431.7070000000001"/>
    <s v="Scale-up"/>
    <n v="0.86699999999999999"/>
    <n v="0.96299999999999997"/>
    <n v="0.91400000000000003"/>
    <n v="0.98699999999999999"/>
    <d v="2025-03-17T23:45:29"/>
    <x v="17"/>
  </r>
  <r>
    <x v="953"/>
    <x v="0"/>
    <n v="5292"/>
    <x v="2105"/>
    <x v="1106"/>
    <x v="773"/>
    <x v="774"/>
    <n v="303"/>
    <n v="172"/>
    <n v="35"/>
    <n v="440"/>
    <n v="412"/>
    <n v="28"/>
    <n v="6.3E-2"/>
    <n v="0.04"/>
    <n v="8.0000000000000002E-3"/>
    <n v="9.4E-2"/>
    <n v="0.98899999999999999"/>
    <n v="0.61199999999999999"/>
    <n v="0.92200000000000004"/>
    <n v="297.87200000000001"/>
    <s v="Scale-up"/>
    <n v="0.93500000000000005"/>
    <n v="0.96199999999999997"/>
    <n v="0.97799999999999998"/>
    <n v="0.94599999999999995"/>
    <d v="2025-02-25T16:14:35"/>
    <x v="1"/>
  </r>
  <r>
    <x v="953"/>
    <x v="0"/>
    <n v="4210"/>
    <x v="2106"/>
    <x v="1104"/>
    <x v="774"/>
    <x v="775"/>
    <n v="191"/>
    <n v="130"/>
    <n v="3"/>
    <n v="318"/>
    <n v="297"/>
    <n v="21"/>
    <n v="4.8000000000000001E-2"/>
    <n v="3.6999999999999998E-2"/>
    <n v="2E-3"/>
    <n v="8.3000000000000004E-2"/>
    <n v="1"/>
    <n v="0.56499999999999995"/>
    <n v="0.97599999999999998"/>
    <n v="253.012"/>
    <s v="Catch-up"/>
    <n v="0.94299999999999995"/>
    <n v="0.93400000000000005"/>
    <n v="0.83599999999999997"/>
    <n v="0.91500000000000004"/>
    <d v="2025-03-17T21:50:09"/>
    <x v="2"/>
  </r>
  <r>
    <x v="953"/>
    <x v="0"/>
    <n v="5023"/>
    <x v="2107"/>
    <x v="1105"/>
    <x v="775"/>
    <x v="776"/>
    <n v="2829"/>
    <n v="6484"/>
    <n v="2875"/>
    <n v="6438"/>
    <n v="5264"/>
    <n v="1174"/>
    <n v="0.54400000000000004"/>
    <n v="1.222"/>
    <n v="0.69299999999999995"/>
    <n v="1.0349999999999999"/>
    <n v="0.96499999999999997"/>
    <n v="0.308"/>
    <n v="0.60799999999999998"/>
    <n v="1134.3"/>
    <s v="Scale-up"/>
    <n v="0.99399999999999999"/>
    <n v="0.98599999999999999"/>
    <n v="0.89700000000000002"/>
    <n v="0.98699999999999999"/>
    <d v="2025-03-17T23:45:28"/>
    <x v="17"/>
  </r>
  <r>
    <x v="953"/>
    <x v="0"/>
    <n v="4583"/>
    <x v="2108"/>
    <x v="1107"/>
    <x v="776"/>
    <x v="777"/>
    <n v="2565"/>
    <n v="5975"/>
    <n v="2314"/>
    <n v="6226"/>
    <n v="5350"/>
    <n v="876"/>
    <n v="0.51700000000000002"/>
    <n v="1.2509999999999999"/>
    <n v="0.64100000000000001"/>
    <n v="1.1339999999999999"/>
    <n v="1.006"/>
    <n v="0.29199999999999998"/>
    <n v="0.63700000000000001"/>
    <n v="772.48699999999997"/>
    <s v="Catch-up"/>
    <n v="0.99"/>
    <n v="0.98499999999999999"/>
    <n v="0.877"/>
    <n v="0.98699999999999999"/>
    <d v="2025-03-20T11:39:18"/>
    <x v="6"/>
  </r>
  <r>
    <x v="953"/>
    <x v="1"/>
    <n v="99"/>
    <x v="2109"/>
    <x v="1107"/>
    <x v="1"/>
    <x v="1"/>
    <n v="64"/>
    <n v="125"/>
    <n v="25"/>
    <s v="N/A"/>
    <n v="113"/>
    <n v="52"/>
    <n v="0.63700000000000001"/>
    <n v="1.3"/>
    <n v="0.24299999999999999"/>
    <n v="1.1399999999999999"/>
    <n v="0.67300000000000004"/>
    <n v="0.32900000000000001"/>
    <n v="0.875"/>
    <n v="768.42100000000005"/>
    <s v="Scale-up"/>
    <n v="0.98699999999999999"/>
    <n v="0.98799999999999999"/>
    <n v="0.98"/>
    <n v="0.99399999999999999"/>
    <d v="2025-03-20T11:39:19"/>
    <x v="6"/>
  </r>
  <r>
    <x v="954"/>
    <x v="1"/>
    <n v="0"/>
    <x v="2110"/>
    <x v="1108"/>
    <x v="1"/>
    <x v="1"/>
    <n v="1"/>
    <n v="1"/>
    <n v="1"/>
    <s v="N/A"/>
    <n v="1"/>
    <n v="0"/>
    <s v="NaN"/>
    <s v="NaN"/>
    <s v="NaN"/>
    <s v="NaN"/>
    <s v="NaN"/>
    <s v="NaN"/>
    <s v="NaN"/>
    <s v="NaN"/>
    <s v="Catch-up"/>
    <s v="NaN"/>
    <s v="NaN"/>
    <s v="NaN"/>
    <s v="NaN"/>
    <d v="2025-03-17T20:08:22"/>
    <x v="10"/>
  </r>
  <r>
    <x v="954"/>
    <x v="0"/>
    <n v="2254"/>
    <x v="2111"/>
    <x v="1108"/>
    <x v="52"/>
    <x v="52"/>
    <n v="30"/>
    <n v="34"/>
    <n v="5"/>
    <n v="59"/>
    <n v="54"/>
    <n v="5"/>
    <n v="1.4E-2"/>
    <n v="2.1999999999999999E-2"/>
    <n v="4.0000000000000001E-3"/>
    <n v="3.5999999999999997E-2"/>
    <n v="1.125"/>
    <n v="0.38900000000000001"/>
    <n v="0.88900000000000001"/>
    <n v="138.88900000000001"/>
    <s v="Catch-up"/>
    <n v="0.69499999999999995"/>
    <n v="0.752"/>
    <n v="0.89800000000000002"/>
    <n v="0.68899999999999995"/>
    <d v="2025-03-17T20:08:22"/>
    <x v="10"/>
  </r>
  <r>
    <x v="955"/>
    <x v="1"/>
    <n v="98"/>
    <x v="2112"/>
    <x v="1109"/>
    <x v="1"/>
    <x v="1"/>
    <n v="34"/>
    <n v="6"/>
    <n v="3"/>
    <s v="N/A"/>
    <n v="35"/>
    <n v="3"/>
    <n v="0.34200000000000003"/>
    <n v="6.7000000000000004E-2"/>
    <n v="2.5999999999999999E-2"/>
    <n v="0.35399999999999998"/>
    <n v="0.92400000000000004"/>
    <n v="0.83599999999999997"/>
    <n v="0.93600000000000005"/>
    <n v="375.70600000000002"/>
    <s v="Scale-up"/>
    <n v="0.96799999999999997"/>
    <n v="0.93400000000000005"/>
    <n v="0.97"/>
    <n v="0.98699999999999999"/>
    <d v="2025-02-25T16:14:43"/>
    <x v="1"/>
  </r>
  <r>
    <x v="955"/>
    <x v="0"/>
    <n v="1345"/>
    <x v="2113"/>
    <x v="1109"/>
    <x v="716"/>
    <x v="778"/>
    <n v="564"/>
    <n v="42"/>
    <n v="65"/>
    <n v="541"/>
    <n v="408"/>
    <n v="133"/>
    <n v="0.65200000000000002"/>
    <n v="4.4999999999999998E-2"/>
    <n v="8.8999999999999996E-2"/>
    <n v="0.56299999999999994"/>
    <n v="0.92600000000000005"/>
    <n v="0.93500000000000005"/>
    <n v="0.872"/>
    <n v="236.23400000000001"/>
    <s v="Scale-up"/>
    <n v="0.873"/>
    <n v="0.85199999999999998"/>
    <n v="0.95499999999999996"/>
    <n v="0.94399999999999995"/>
    <d v="2025-02-25T16:14:42"/>
    <x v="1"/>
  </r>
  <r>
    <x v="956"/>
    <x v="0"/>
    <n v="2587"/>
    <x v="2114"/>
    <x v="1110"/>
    <x v="777"/>
    <x v="779"/>
    <n v="4663"/>
    <n v="4286"/>
    <n v="709"/>
    <n v="8240"/>
    <n v="5431"/>
    <n v="2809"/>
    <n v="1.8049999999999999"/>
    <n v="1.696"/>
    <n v="0.28299999999999997"/>
    <n v="2.0990000000000002"/>
    <n v="0.65200000000000002"/>
    <n v="0.51600000000000001"/>
    <n v="0.91900000000000004"/>
    <n v="1338.2560000000001"/>
    <s v="Scale-up"/>
    <n v="0.995"/>
    <n v="0.98799999999999999"/>
    <n v="0.98899999999999999"/>
    <n v="0.99"/>
    <d v="2025-03-18T00:12:41"/>
    <x v="3"/>
  </r>
  <r>
    <x v="956"/>
    <x v="1"/>
    <n v="99"/>
    <x v="2115"/>
    <x v="1110"/>
    <x v="1"/>
    <x v="1"/>
    <n v="164"/>
    <n v="119"/>
    <n v="21"/>
    <s v="N/A"/>
    <n v="242"/>
    <n v="19"/>
    <n v="1.6459999999999999"/>
    <n v="1.1859999999999999"/>
    <n v="0.188"/>
    <n v="2.476"/>
    <n v="0.93600000000000005"/>
    <n v="0.58099999999999996"/>
    <n v="0.93400000000000005"/>
    <n v="1134.491"/>
    <s v="Scale-up"/>
    <n v="0.98499999999999999"/>
    <n v="0.99399999999999999"/>
    <n v="0.93300000000000005"/>
    <n v="0.995"/>
    <d v="2025-03-18T00:12:43"/>
    <x v="3"/>
  </r>
  <r>
    <x v="957"/>
    <x v="0"/>
    <n v="1720"/>
    <x v="2116"/>
    <x v="1111"/>
    <x v="486"/>
    <x v="481"/>
    <n v="227"/>
    <n v="86"/>
    <n v="28"/>
    <n v="285"/>
    <n v="284"/>
    <n v="1"/>
    <n v="0.18"/>
    <n v="6.6000000000000003E-2"/>
    <n v="1.7000000000000001E-2"/>
    <n v="0.22700000000000001"/>
    <n v="0.99099999999999999"/>
    <n v="0.73199999999999998"/>
    <n v="0.93100000000000005"/>
    <n v="4.4050000000000002"/>
    <s v="Start-up"/>
    <n v="0.97299999999999998"/>
    <n v="0.93899999999999995"/>
    <n v="0.93200000000000005"/>
    <n v="0.97799999999999998"/>
    <d v="2025-03-18T00:12:32"/>
    <x v="3"/>
  </r>
  <r>
    <x v="957"/>
    <x v="1"/>
    <n v="0"/>
    <x v="2117"/>
    <x v="1111"/>
    <x v="1"/>
    <x v="1"/>
    <n v="1"/>
    <n v="1"/>
    <n v="1"/>
    <s v="N/A"/>
    <n v="1"/>
    <n v="0"/>
    <s v="NaN"/>
    <s v="NaN"/>
    <s v="NaN"/>
    <s v="NaN"/>
    <s v="NaN"/>
    <s v="NaN"/>
    <s v="NaN"/>
    <s v="NaN"/>
    <s v="Start-up"/>
    <s v="NaN"/>
    <s v="NaN"/>
    <s v="NaN"/>
    <s v="NaN"/>
    <d v="2025-03-18T00:12:32"/>
    <x v="3"/>
  </r>
  <r>
    <x v="958"/>
    <x v="0"/>
    <n v="658"/>
    <x v="2118"/>
    <x v="1112"/>
    <x v="778"/>
    <x v="430"/>
    <n v="360"/>
    <n v="111"/>
    <n v="10"/>
    <n v="461"/>
    <n v="383"/>
    <n v="78"/>
    <n v="0.57099999999999995"/>
    <n v="0.20200000000000001"/>
    <n v="0.02"/>
    <n v="0.69299999999999995"/>
    <n v="0.92"/>
    <n v="0.73899999999999999"/>
    <n v="0.97399999999999998"/>
    <n v="112.554"/>
    <s v="Scale-up"/>
    <n v="0.98899999999999999"/>
    <n v="0.97399999999999998"/>
    <n v="0.88500000000000001"/>
    <n v="0.98099999999999998"/>
    <d v="2025-03-18T00:12:24"/>
    <x v="3"/>
  </r>
  <r>
    <x v="958"/>
    <x v="1"/>
    <n v="98"/>
    <x v="2119"/>
    <x v="1112"/>
    <x v="1"/>
    <x v="1"/>
    <n v="20"/>
    <n v="3"/>
    <n v="1"/>
    <s v="N/A"/>
    <n v="16"/>
    <n v="6"/>
    <n v="0.124"/>
    <s v="NaN"/>
    <s v="NaN"/>
    <n v="9.4E-2"/>
    <s v="NaN"/>
    <s v="NaN"/>
    <s v="NaN"/>
    <s v="NaN"/>
    <s v="Scale-up"/>
    <n v="0.57299999999999995"/>
    <s v="NaN"/>
    <s v="NaN"/>
    <n v="0.373"/>
    <d v="2025-03-18T00:12:24"/>
    <x v="3"/>
  </r>
  <r>
    <x v="959"/>
    <x v="1"/>
    <n v="0"/>
    <x v="2120"/>
    <x v="1113"/>
    <x v="1"/>
    <x v="1"/>
    <n v="1"/>
    <n v="1"/>
    <n v="1"/>
    <s v="N/A"/>
    <n v="1"/>
    <n v="0"/>
    <s v="NaN"/>
    <s v="NaN"/>
    <s v="NaN"/>
    <s v="NaN"/>
    <s v="NaN"/>
    <s v="NaN"/>
    <s v="NaN"/>
    <s v="NaN"/>
    <s v="Scale-up"/>
    <s v="NaN"/>
    <s v="NaN"/>
    <s v="NaN"/>
    <s v="NaN"/>
    <d v="2025-03-17T17:46:47"/>
    <x v="9"/>
  </r>
  <r>
    <x v="959"/>
    <x v="0"/>
    <n v="3074"/>
    <x v="2121"/>
    <x v="1113"/>
    <x v="209"/>
    <x v="204"/>
    <n v="14"/>
    <n v="34"/>
    <n v="3"/>
    <n v="45"/>
    <n v="14"/>
    <n v="31"/>
    <n v="5.0000000000000001E-3"/>
    <n v="0.01"/>
    <n v="2E-3"/>
    <n v="5.0000000000000001E-3"/>
    <n v="0.38500000000000001"/>
    <n v="0.33300000000000002"/>
    <n v="0.86699999999999999"/>
    <n v="6200"/>
    <s v="Scale-up"/>
    <n v="0.95599999999999996"/>
    <n v="0.89100000000000001"/>
    <n v="0.79700000000000004"/>
    <n v="0.72099999999999997"/>
    <d v="2025-03-17T17:46:47"/>
    <x v="9"/>
  </r>
  <r>
    <x v="960"/>
    <x v="1"/>
    <n v="99"/>
    <x v="2122"/>
    <x v="1114"/>
    <x v="1"/>
    <x v="1"/>
    <n v="143"/>
    <n v="52"/>
    <n v="44"/>
    <s v="N/A"/>
    <n v="109"/>
    <n v="41"/>
    <n v="1.514"/>
    <n v="0.53"/>
    <n v="0.45200000000000001"/>
    <n v="1.214"/>
    <n v="0.76300000000000001"/>
    <n v="0.74099999999999999"/>
    <n v="0.77900000000000003"/>
    <n v="397.03500000000003"/>
    <s v="Scale-up"/>
    <n v="0.97199999999999998"/>
    <n v="0.99"/>
    <n v="0.97"/>
    <n v="0.98699999999999999"/>
    <d v="2025-03-17T20:48:05"/>
    <x v="14"/>
  </r>
  <r>
    <x v="960"/>
    <x v="0"/>
    <n v="3465"/>
    <x v="2123"/>
    <x v="1114"/>
    <x v="779"/>
    <x v="780"/>
    <n v="2102"/>
    <n v="1415"/>
    <n v="1026"/>
    <n v="2491"/>
    <n v="2009"/>
    <n v="482"/>
    <n v="0.72099999999999997"/>
    <n v="0.45"/>
    <n v="0.33200000000000002"/>
    <n v="0.64200000000000002"/>
    <n v="0.76500000000000001"/>
    <n v="0.61599999999999999"/>
    <n v="0.71599999999999997"/>
    <n v="750.779"/>
    <s v="Scale-up"/>
    <n v="0.93500000000000005"/>
    <n v="0.98699999999999999"/>
    <n v="0.98199999999999998"/>
    <n v="0.95799999999999996"/>
    <d v="2025-03-17T20:48:03"/>
    <x v="14"/>
  </r>
  <r>
    <x v="961"/>
    <x v="1"/>
    <n v="99"/>
    <x v="2124"/>
    <x v="1115"/>
    <x v="1"/>
    <x v="1"/>
    <n v="81"/>
    <n v="21"/>
    <n v="5"/>
    <s v="N/A"/>
    <n v="74"/>
    <n v="22"/>
    <n v="0.85399999999999998"/>
    <n v="0.255"/>
    <n v="6.2E-2"/>
    <n v="0.749"/>
    <n v="0.71499999999999997"/>
    <n v="0.77"/>
    <n v="0.94399999999999995"/>
    <n v="128.17099999999999"/>
    <s v="Scale-up"/>
    <n v="0.95"/>
    <n v="0.93899999999999995"/>
    <n v="0.91"/>
    <n v="0.97799999999999998"/>
    <d v="2025-03-17T21:50:03"/>
    <x v="2"/>
  </r>
  <r>
    <x v="961"/>
    <x v="0"/>
    <n v="603"/>
    <x v="2125"/>
    <x v="1115"/>
    <x v="620"/>
    <x v="622"/>
    <n v="280"/>
    <n v="115"/>
    <n v="12"/>
    <n v="383"/>
    <n v="287"/>
    <n v="96"/>
    <n v="0.52600000000000002"/>
    <n v="0.22700000000000001"/>
    <n v="3.1E-2"/>
    <n v="0.57999999999999996"/>
    <n v="0.80300000000000005"/>
    <n v="0.69899999999999995"/>
    <n v="0.95899999999999996"/>
    <n v="165.517"/>
    <s v="Scale-up"/>
    <n v="0.96899999999999997"/>
    <n v="0.98199999999999998"/>
    <n v="0.91800000000000004"/>
    <n v="0.99299999999999999"/>
    <d v="2025-03-17T21:50:02"/>
    <x v="2"/>
  </r>
  <r>
    <x v="962"/>
    <x v="1"/>
    <n v="99"/>
    <x v="2126"/>
    <x v="1116"/>
    <x v="1"/>
    <x v="1"/>
    <n v="37"/>
    <n v="3"/>
    <n v="11"/>
    <s v="N/A"/>
    <n v="20"/>
    <n v="10"/>
    <n v="0.377"/>
    <n v="0.28999999999999998"/>
    <n v="9.6000000000000002E-2"/>
    <n v="0.16400000000000001"/>
    <n v="0.28699999999999998"/>
    <n v="0.56499999999999995"/>
    <n v="0.85599999999999998"/>
    <n v="853.65899999999999"/>
    <s v="Scale-up"/>
    <n v="0.90900000000000003"/>
    <n v="0.871"/>
    <n v="0.5"/>
    <n v="0.93600000000000005"/>
    <d v="2025-02-25T16:14:51"/>
    <x v="1"/>
  </r>
  <r>
    <x v="962"/>
    <x v="0"/>
    <n v="1360"/>
    <x v="2127"/>
    <x v="1116"/>
    <x v="780"/>
    <x v="781"/>
    <n v="401"/>
    <n v="19"/>
    <n v="52"/>
    <n v="368"/>
    <n v="228"/>
    <n v="140"/>
    <n v="0.32700000000000001"/>
    <n v="1.2999999999999999E-2"/>
    <n v="4.8000000000000001E-2"/>
    <n v="0.20100000000000001"/>
    <n v="0.68799999999999994"/>
    <n v="0.96199999999999997"/>
    <n v="0.85899999999999999"/>
    <n v="696.51700000000005"/>
    <s v="Scale-up"/>
    <n v="0.94"/>
    <n v="0.94299999999999995"/>
    <n v="0.81399999999999995"/>
    <n v="0.97699999999999998"/>
    <d v="2025-02-25T16:14:50"/>
    <x v="1"/>
  </r>
  <r>
    <x v="963"/>
    <x v="0"/>
    <n v="2198"/>
    <x v="2128"/>
    <x v="1117"/>
    <x v="781"/>
    <x v="782"/>
    <n v="148"/>
    <n v="462"/>
    <n v="52"/>
    <n v="558"/>
    <n v="425"/>
    <n v="133"/>
    <n v="7.6999999999999999E-2"/>
    <n v="0.26900000000000002"/>
    <n v="3.1E-2"/>
    <n v="0.21199999999999999"/>
    <n v="0.67300000000000004"/>
    <n v="0.223"/>
    <n v="0.91"/>
    <n v="627.35799999999995"/>
    <s v="Scale-up"/>
    <n v="0.89700000000000002"/>
    <n v="0.877"/>
    <n v="0.78100000000000003"/>
    <n v="0.86899999999999999"/>
    <d v="2025-03-18T00:12:17"/>
    <x v="3"/>
  </r>
  <r>
    <x v="963"/>
    <x v="1"/>
    <n v="0"/>
    <x v="2129"/>
    <x v="1117"/>
    <x v="1"/>
    <x v="1"/>
    <n v="1"/>
    <n v="1"/>
    <n v="1"/>
    <s v="N/A"/>
    <n v="1"/>
    <n v="0"/>
    <s v="NaN"/>
    <s v="NaN"/>
    <s v="NaN"/>
    <s v="NaN"/>
    <s v="NaN"/>
    <s v="NaN"/>
    <s v="NaN"/>
    <s v="NaN"/>
    <s v="Scale-up"/>
    <s v="NaN"/>
    <s v="NaN"/>
    <s v="NaN"/>
    <s v="NaN"/>
    <d v="2025-03-18T00:12:17"/>
    <x v="3"/>
  </r>
  <r>
    <x v="964"/>
    <x v="0"/>
    <n v="3610"/>
    <x v="2130"/>
    <x v="1118"/>
    <x v="490"/>
    <x v="485"/>
    <n v="127"/>
    <n v="46"/>
    <n v="17"/>
    <n v="156"/>
    <n v="132"/>
    <n v="24"/>
    <n v="6.5000000000000002E-2"/>
    <n v="1.9E-2"/>
    <n v="1.0999999999999999E-2"/>
    <n v="6.9000000000000006E-2"/>
    <n v="0.94499999999999995"/>
    <n v="0.77400000000000002"/>
    <n v="0.86899999999999999"/>
    <n v="347.82600000000002"/>
    <s v="Scale-up"/>
    <n v="0.95399999999999996"/>
    <n v="0.85099999999999998"/>
    <n v="0.90200000000000002"/>
    <n v="0.97"/>
    <d v="2025-03-18T00:12:09"/>
    <x v="3"/>
  </r>
  <r>
    <x v="964"/>
    <x v="1"/>
    <n v="81"/>
    <x v="2131"/>
    <x v="1118"/>
    <x v="1"/>
    <x v="1"/>
    <n v="11"/>
    <n v="3"/>
    <n v="1"/>
    <s v="N/A"/>
    <n v="12"/>
    <n v="1"/>
    <n v="0.123"/>
    <n v="6.3E-2"/>
    <s v="NaN"/>
    <n v="0.128"/>
    <s v="NaN"/>
    <s v="NaN"/>
    <s v="NaN"/>
    <s v="NaN"/>
    <s v="Scale-up"/>
    <n v="0.97399999999999998"/>
    <n v="0.91800000000000004"/>
    <s v="NaN"/>
    <n v="0.95599999999999996"/>
    <d v="2025-03-18T00:12:09"/>
    <x v="3"/>
  </r>
  <r>
    <x v="965"/>
    <x v="0"/>
    <n v="6171"/>
    <x v="2132"/>
    <x v="1119"/>
    <x v="782"/>
    <x v="783"/>
    <n v="1456"/>
    <n v="1315"/>
    <n v="693"/>
    <n v="2078"/>
    <n v="1811"/>
    <n v="267"/>
    <n v="0.25900000000000001"/>
    <n v="0.23499999999999999"/>
    <n v="0.11899999999999999"/>
    <n v="0.32300000000000001"/>
    <n v="0.86099999999999999"/>
    <n v="0.52400000000000002"/>
    <n v="0.75900000000000001"/>
    <n v="826.625"/>
    <s v="Scale-up"/>
    <n v="0.98599999999999999"/>
    <n v="0.99"/>
    <n v="0.96499999999999997"/>
    <n v="0.99199999999999999"/>
    <d v="2025-03-18T00:12:00"/>
    <x v="3"/>
  </r>
  <r>
    <x v="965"/>
    <x v="1"/>
    <n v="97"/>
    <x v="2133"/>
    <x v="1119"/>
    <x v="1"/>
    <x v="1"/>
    <n v="20"/>
    <n v="10"/>
    <n v="2"/>
    <s v="N/A"/>
    <n v="23"/>
    <n v="4"/>
    <n v="0.216"/>
    <n v="0.13800000000000001"/>
    <n v="1"/>
    <n v="0.35199999999999998"/>
    <n v="-0.54500000000000004"/>
    <n v="0.61"/>
    <n v="-1.825"/>
    <n v="758.52300000000002"/>
    <s v="Scale-up"/>
    <n v="0.93"/>
    <n v="0.94299999999999995"/>
    <n v="1"/>
    <n v="0.88500000000000001"/>
    <d v="2025-03-18T00:12:01"/>
    <x v="3"/>
  </r>
  <r>
    <x v="966"/>
    <x v="0"/>
    <n v="2764"/>
    <x v="2134"/>
    <x v="1120"/>
    <x v="783"/>
    <x v="784"/>
    <n v="3637"/>
    <n v="39"/>
    <n v="0"/>
    <n v="3676"/>
    <n v="3195"/>
    <n v="481"/>
    <n v="1.6020000000000001"/>
    <n v="7.0999999999999994E-2"/>
    <n v="0"/>
    <n v="1.407"/>
    <n v="0.84099999999999997"/>
    <n v="0.95799999999999996"/>
    <n v="1"/>
    <n v="341.86200000000002"/>
    <s v="Scale-up"/>
    <n v="0.97799999999999998"/>
    <n v="0.97399999999999998"/>
    <n v="0"/>
    <n v="0.98799999999999999"/>
    <d v="2025-03-17T00:05:29"/>
    <x v="0"/>
  </r>
  <r>
    <x v="966"/>
    <x v="1"/>
    <n v="97"/>
    <x v="2135"/>
    <x v="1120"/>
    <x v="1"/>
    <x v="1"/>
    <n v="18"/>
    <n v="5"/>
    <n v="1"/>
    <s v="N/A"/>
    <n v="25"/>
    <n v="-1"/>
    <n v="0.16800000000000001"/>
    <n v="8.8999999999999996E-2"/>
    <n v="0"/>
    <n v="0.34200000000000003"/>
    <n v="1.331"/>
    <n v="0.65400000000000003"/>
    <n v="1"/>
    <n v="1406.433"/>
    <s v="Catch-up"/>
    <n v="0.80700000000000005"/>
    <n v="0.68400000000000005"/>
    <n v="0"/>
    <n v="0.84399999999999997"/>
    <d v="2025-03-17T00:05:30"/>
    <x v="0"/>
  </r>
  <r>
    <x v="967"/>
    <x v="1"/>
    <n v="99"/>
    <x v="2136"/>
    <x v="1121"/>
    <x v="1"/>
    <x v="1"/>
    <n v="143"/>
    <n v="59"/>
    <n v="96"/>
    <s v="N/A"/>
    <n v="165"/>
    <n v="-58"/>
    <n v="1.454"/>
    <n v="0.60599999999999998"/>
    <n v="0.95499999999999996"/>
    <n v="1.7789999999999999"/>
    <n v="1.61"/>
    <n v="0.70599999999999996"/>
    <n v="0.53600000000000003"/>
    <n v="212.47900000000001"/>
    <s v="Catch-up"/>
    <n v="0.99199999999999999"/>
    <n v="0.94299999999999995"/>
    <n v="0.92500000000000004"/>
    <n v="0.97599999999999998"/>
    <d v="2025-02-25T16:15:00"/>
    <x v="1"/>
  </r>
  <r>
    <x v="967"/>
    <x v="0"/>
    <n v="1672"/>
    <x v="2137"/>
    <x v="1121"/>
    <x v="784"/>
    <x v="785"/>
    <n v="1403"/>
    <n v="648"/>
    <n v="372"/>
    <n v="1679"/>
    <n v="1301"/>
    <n v="378"/>
    <n v="1.2749999999999999"/>
    <n v="0.627"/>
    <n v="0.379"/>
    <n v="1.2509999999999999"/>
    <n v="0.82099999999999995"/>
    <n v="0.67"/>
    <n v="0.80100000000000005"/>
    <n v="302.15800000000002"/>
    <s v="Scale-up"/>
    <n v="0.94099999999999995"/>
    <n v="0.99299999999999999"/>
    <n v="0.92700000000000005"/>
    <n v="0.96199999999999997"/>
    <d v="2025-02-25T16:14:59"/>
    <x v="1"/>
  </r>
  <r>
    <x v="968"/>
    <x v="0"/>
    <n v="3592"/>
    <x v="2138"/>
    <x v="1122"/>
    <x v="785"/>
    <x v="786"/>
    <n v="4697"/>
    <n v="3730"/>
    <n v="1429"/>
    <n v="6998"/>
    <n v="6318"/>
    <n v="680"/>
    <n v="1.5980000000000001"/>
    <n v="1.282"/>
    <n v="0.56699999999999995"/>
    <n v="2.165"/>
    <n v="0.93600000000000005"/>
    <n v="0.55500000000000005"/>
    <n v="0.80300000000000005"/>
    <n v="314.08800000000002"/>
    <s v="Scale-up"/>
    <n v="0.97399999999999998"/>
    <n v="0.97899999999999998"/>
    <n v="0.94299999999999995"/>
    <n v="0.97699999999999998"/>
    <d v="2025-03-18T00:11:50"/>
    <x v="3"/>
  </r>
  <r>
    <x v="968"/>
    <x v="1"/>
    <n v="99"/>
    <x v="2139"/>
    <x v="1122"/>
    <x v="1"/>
    <x v="1"/>
    <n v="41"/>
    <n v="25"/>
    <n v="4"/>
    <s v="N/A"/>
    <n v="46"/>
    <n v="15"/>
    <n v="0.39300000000000002"/>
    <n v="0.249"/>
    <n v="4.3999999999999997E-2"/>
    <n v="0.44900000000000001"/>
    <n v="0.751"/>
    <n v="0.61199999999999999"/>
    <n v="0.93100000000000005"/>
    <n v="1514.4770000000001"/>
    <s v="Scale-up"/>
    <n v="0.99"/>
    <n v="0.96699999999999997"/>
    <n v="0.89900000000000002"/>
    <n v="0.98599999999999999"/>
    <d v="2025-03-18T00:11:51"/>
    <x v="3"/>
  </r>
  <r>
    <x v="969"/>
    <x v="1"/>
    <n v="0"/>
    <x v="2140"/>
    <x v="1123"/>
    <x v="1"/>
    <x v="1"/>
    <n v="1"/>
    <n v="1"/>
    <n v="1"/>
    <s v="N/A"/>
    <n v="1"/>
    <n v="0"/>
    <s v="NaN"/>
    <s v="NaN"/>
    <s v="NaN"/>
    <s v="NaN"/>
    <s v="NaN"/>
    <s v="NaN"/>
    <s v="NaN"/>
    <s v="NaN"/>
    <s v="Scale-up"/>
    <s v="NaN"/>
    <s v="NaN"/>
    <s v="NaN"/>
    <s v="NaN"/>
    <d v="2025-03-17T19:51:56"/>
    <x v="4"/>
  </r>
  <r>
    <x v="969"/>
    <x v="0"/>
    <n v="4474"/>
    <x v="2141"/>
    <x v="1123"/>
    <x v="146"/>
    <x v="144"/>
    <n v="163"/>
    <n v="132"/>
    <n v="75"/>
    <n v="220"/>
    <n v="213"/>
    <n v="7"/>
    <n v="5.1999999999999998E-2"/>
    <n v="4.2000000000000003E-2"/>
    <n v="2.4E-2"/>
    <n v="6.5000000000000002E-2"/>
    <n v="0.92900000000000005"/>
    <n v="0.55300000000000005"/>
    <n v="0.745"/>
    <n v="107.69199999999999"/>
    <s v="Scale-up"/>
    <n v="0.79300000000000004"/>
    <n v="0.88800000000000001"/>
    <n v="0.68300000000000005"/>
    <n v="0.747"/>
    <d v="2025-03-17T19:51:56"/>
    <x v="4"/>
  </r>
  <r>
    <x v="970"/>
    <x v="1"/>
    <n v="90"/>
    <x v="2142"/>
    <x v="1124"/>
    <x v="1"/>
    <x v="1"/>
    <n v="7"/>
    <n v="1"/>
    <n v="1"/>
    <s v="N/A"/>
    <n v="1"/>
    <n v="5"/>
    <n v="6.8000000000000005E-2"/>
    <n v="0"/>
    <n v="0"/>
    <s v="NaN"/>
    <s v="NaN"/>
    <s v="NaN"/>
    <s v="NaN"/>
    <s v="NaN"/>
    <s v="Indeterminate"/>
    <n v="0.89500000000000002"/>
    <n v="0"/>
    <n v="0"/>
    <s v="NaN"/>
    <d v="2025-03-17T21:49:56"/>
    <x v="2"/>
  </r>
  <r>
    <x v="970"/>
    <x v="0"/>
    <n v="1676"/>
    <x v="2143"/>
    <x v="1125"/>
    <x v="786"/>
    <x v="787"/>
    <n v="688"/>
    <n v="9"/>
    <n v="108"/>
    <n v="589"/>
    <n v="158"/>
    <n v="431"/>
    <n v="0.48599999999999999"/>
    <n v="6.0000000000000001E-3"/>
    <n v="9.5000000000000001E-2"/>
    <n v="0.14199999999999999"/>
    <n v="0.35799999999999998"/>
    <n v="0.98799999999999999"/>
    <n v="0.80700000000000005"/>
    <n v="3035.2109999999998"/>
    <s v="Scale-up"/>
    <n v="0.93300000000000005"/>
    <n v="0.84599999999999997"/>
    <n v="0.94799999999999995"/>
    <n v="0.84199999999999997"/>
    <d v="2025-02-25T16:15:07"/>
    <x v="1"/>
  </r>
  <r>
    <x v="970"/>
    <x v="0"/>
    <n v="616"/>
    <x v="2144"/>
    <x v="1124"/>
    <x v="10"/>
    <x v="10"/>
    <n v="30"/>
    <n v="0"/>
    <n v="0"/>
    <n v="30"/>
    <n v="1"/>
    <n v="29"/>
    <n v="4.4999999999999998E-2"/>
    <n v="0"/>
    <n v="0"/>
    <n v="0"/>
    <n v="0"/>
    <n v="1"/>
    <n v="1"/>
    <s v="NaN"/>
    <s v="Indeterminate"/>
    <n v="0.68799999999999994"/>
    <n v="0"/>
    <n v="0"/>
    <n v="0"/>
    <d v="2025-03-17T21:49:56"/>
    <x v="2"/>
  </r>
  <r>
    <x v="971"/>
    <x v="1"/>
    <n v="98"/>
    <x v="2145"/>
    <x v="1126"/>
    <x v="1"/>
    <x v="1"/>
    <n v="95"/>
    <n v="57"/>
    <n v="20"/>
    <s v="N/A"/>
    <n v="83"/>
    <n v="50"/>
    <n v="1.0349999999999999"/>
    <n v="0.77500000000000002"/>
    <n v="0.17699999999999999"/>
    <n v="0.95899999999999996"/>
    <n v="0.58699999999999997"/>
    <n v="0.57199999999999995"/>
    <n v="0.90200000000000002"/>
    <n v="319.08199999999999"/>
    <s v="Scale-up"/>
    <n v="0.96399999999999997"/>
    <n v="0.95799999999999996"/>
    <n v="0.91800000000000004"/>
    <n v="0.96699999999999997"/>
    <d v="2025-02-25T16:15:15"/>
    <x v="1"/>
  </r>
  <r>
    <x v="971"/>
    <x v="0"/>
    <n v="1824"/>
    <x v="2146"/>
    <x v="1126"/>
    <x v="787"/>
    <x v="788"/>
    <n v="645"/>
    <n v="357"/>
    <n v="169"/>
    <n v="833"/>
    <n v="527"/>
    <n v="306"/>
    <n v="0.51400000000000001"/>
    <n v="0.42199999999999999"/>
    <n v="0.317"/>
    <n v="0.88900000000000001"/>
    <n v="1.4359999999999999"/>
    <n v="0.54900000000000004"/>
    <n v="0.66100000000000003"/>
    <n v="344.20699999999999"/>
    <s v="Catch-up"/>
    <n v="0.77100000000000002"/>
    <n v="0.89700000000000002"/>
    <n v="0.95099999999999996"/>
    <n v="0.86499999999999999"/>
    <d v="2025-02-25T16:15:14"/>
    <x v="1"/>
  </r>
  <r>
    <x v="972"/>
    <x v="0"/>
    <n v="4599"/>
    <x v="2147"/>
    <x v="1127"/>
    <x v="788"/>
    <x v="789"/>
    <n v="32"/>
    <n v="38"/>
    <n v="7"/>
    <n v="63"/>
    <n v="20"/>
    <n v="43"/>
    <n v="8.9999999999999993E-3"/>
    <n v="1.0999999999999999E-2"/>
    <n v="4.0000000000000001E-3"/>
    <n v="1.2E-2"/>
    <n v="0.75"/>
    <n v="0.45"/>
    <n v="0.8"/>
    <n v="3583.3330000000001"/>
    <s v="Scale-up"/>
    <n v="0.91100000000000003"/>
    <n v="0.83"/>
    <n v="0.63200000000000001"/>
    <n v="0.65600000000000003"/>
    <d v="2025-03-18T00:11:40"/>
    <x v="3"/>
  </r>
  <r>
    <x v="972"/>
    <x v="1"/>
    <n v="0"/>
    <x v="2148"/>
    <x v="1127"/>
    <x v="1"/>
    <x v="1"/>
    <n v="1"/>
    <n v="1"/>
    <n v="1"/>
    <s v="N/A"/>
    <n v="1"/>
    <n v="0"/>
    <s v="NaN"/>
    <s v="NaN"/>
    <s v="NaN"/>
    <s v="NaN"/>
    <s v="NaN"/>
    <s v="NaN"/>
    <s v="NaN"/>
    <s v="NaN"/>
    <s v="Scale-up"/>
    <s v="NaN"/>
    <s v="NaN"/>
    <s v="NaN"/>
    <s v="NaN"/>
    <d v="2025-03-18T00:11:40"/>
    <x v="3"/>
  </r>
  <r>
    <x v="973"/>
    <x v="1"/>
    <n v="99"/>
    <x v="2149"/>
    <x v="1128"/>
    <x v="1"/>
    <x v="1"/>
    <n v="304"/>
    <n v="117"/>
    <n v="89"/>
    <s v="N/A"/>
    <n v="260"/>
    <n v="71"/>
    <n v="3.2519999999999998"/>
    <n v="1.1140000000000001"/>
    <n v="0.95"/>
    <n v="2.5529999999999999"/>
    <n v="0.747"/>
    <n v="0.745"/>
    <n v="0.78200000000000003"/>
    <n v="248.727"/>
    <s v="Scale-up"/>
    <n v="0.99"/>
    <n v="0.99099999999999999"/>
    <n v="0.91700000000000004"/>
    <n v="0.996"/>
    <d v="2025-02-25T16:15:24"/>
    <x v="1"/>
  </r>
  <r>
    <x v="973"/>
    <x v="0"/>
    <n v="1960"/>
    <x v="2150"/>
    <x v="1128"/>
    <x v="789"/>
    <x v="790"/>
    <n v="1069"/>
    <n v="727"/>
    <n v="189"/>
    <n v="1607"/>
    <n v="972"/>
    <n v="635"/>
    <n v="0.89800000000000002"/>
    <n v="0.66400000000000003"/>
    <n v="0.44"/>
    <n v="2.4620000000000002"/>
    <n v="2.194"/>
    <n v="0.57499999999999996"/>
    <n v="0.71799999999999997"/>
    <n v="257.92"/>
    <s v="Catch-up"/>
    <n v="0.73299999999999998"/>
    <n v="0.82199999999999995"/>
    <n v="0.95899999999999996"/>
    <n v="0.997"/>
    <d v="2025-02-25T16:15:23"/>
    <x v="1"/>
  </r>
  <r>
    <x v="974"/>
    <x v="0"/>
    <n v="1831"/>
    <x v="2151"/>
    <x v="1129"/>
    <x v="790"/>
    <x v="791"/>
    <n v="0"/>
    <n v="25361"/>
    <n v="5708"/>
    <n v="19653"/>
    <n v="15452"/>
    <n v="4201"/>
    <n v="0"/>
    <n v="27.427"/>
    <n v="7.431"/>
    <n v="20.306000000000001"/>
    <n v="1.016"/>
    <n v="0"/>
    <n v="0.72899999999999998"/>
    <n v="206.88499999999999"/>
    <s v="Catch-up"/>
    <n v="0"/>
    <n v="0.95599999999999996"/>
    <n v="0.996"/>
    <n v="0.98899999999999999"/>
    <d v="2025-02-25T16:15:35"/>
    <x v="1"/>
  </r>
  <r>
    <x v="975"/>
    <x v="0"/>
    <n v="2307"/>
    <x v="2152"/>
    <x v="1130"/>
    <x v="272"/>
    <x v="522"/>
    <n v="84"/>
    <n v="1"/>
    <n v="34"/>
    <n v="51"/>
    <n v="45"/>
    <n v="6"/>
    <n v="4.3999999999999997E-2"/>
    <n v="0"/>
    <n v="3.6999999999999998E-2"/>
    <n v="3.6999999999999998E-2"/>
    <n v="5.2859999999999996"/>
    <n v="1"/>
    <n v="0.159"/>
    <n v="162.16200000000001"/>
    <s v="Catch-up"/>
    <n v="0.94699999999999995"/>
    <n v="0"/>
    <n v="0.84399999999999997"/>
    <n v="0.97099999999999997"/>
    <d v="2025-02-25T16:15:42"/>
    <x v="1"/>
  </r>
  <r>
    <x v="976"/>
    <x v="1"/>
    <n v="98"/>
    <x v="2153"/>
    <x v="1131"/>
    <x v="1"/>
    <x v="1"/>
    <n v="34"/>
    <n v="2"/>
    <n v="1"/>
    <s v="N/A"/>
    <n v="38"/>
    <n v="-3"/>
    <n v="0.44400000000000001"/>
    <n v="2.1000000000000001E-2"/>
    <n v="0"/>
    <n v="0.377"/>
    <n v="0.81100000000000005"/>
    <n v="0.95499999999999996"/>
    <n v="1"/>
    <n v="214.85400000000001"/>
    <s v="Scale-up"/>
    <n v="0.91600000000000004"/>
    <n v="1"/>
    <n v="0"/>
    <n v="0.98299999999999998"/>
    <d v="2025-03-17T21:49:51"/>
    <x v="2"/>
  </r>
  <r>
    <x v="976"/>
    <x v="0"/>
    <n v="1387"/>
    <x v="2154"/>
    <x v="1132"/>
    <x v="791"/>
    <x v="792"/>
    <n v="1099"/>
    <n v="9"/>
    <n v="183"/>
    <n v="925"/>
    <n v="693"/>
    <n v="232"/>
    <n v="0.84099999999999997"/>
    <n v="8.0000000000000002E-3"/>
    <n v="0.14099999999999999"/>
    <n v="0.56000000000000005"/>
    <n v="0.79100000000000004"/>
    <n v="0.99099999999999999"/>
    <n v="0.83399999999999996"/>
    <n v="414.286"/>
    <s v="Scale-up"/>
    <n v="0.97899999999999998"/>
    <n v="0.92600000000000005"/>
    <n v="0.83699999999999997"/>
    <n v="0.996"/>
    <d v="2025-02-25T16:15:49"/>
    <x v="1"/>
  </r>
  <r>
    <x v="976"/>
    <x v="0"/>
    <n v="344"/>
    <x v="2155"/>
    <x v="1131"/>
    <x v="166"/>
    <x v="162"/>
    <n v="177"/>
    <n v="2"/>
    <n v="0"/>
    <n v="179"/>
    <n v="98"/>
    <n v="81"/>
    <n v="0.57199999999999995"/>
    <n v="2.1000000000000001E-2"/>
    <n v="0"/>
    <n v="0.37"/>
    <n v="0.624"/>
    <n v="0.96499999999999997"/>
    <n v="1"/>
    <n v="218.91900000000001"/>
    <s v="Scale-up"/>
    <n v="0.98599999999999999"/>
    <n v="1"/>
    <n v="0"/>
    <n v="0.97899999999999998"/>
    <d v="2025-03-17T21:49:50"/>
    <x v="2"/>
  </r>
  <r>
    <x v="977"/>
    <x v="1"/>
    <n v="96"/>
    <x v="2156"/>
    <x v="1133"/>
    <x v="1"/>
    <x v="1"/>
    <n v="155"/>
    <n v="2"/>
    <n v="38"/>
    <s v="N/A"/>
    <n v="98"/>
    <n v="20"/>
    <n v="1.7150000000000001"/>
    <n v="1.6E-2"/>
    <n v="0.45100000000000001"/>
    <n v="1.02"/>
    <n v="0.79700000000000004"/>
    <n v="0.99099999999999999"/>
    <n v="0.73899999999999999"/>
    <n v="232.35300000000001"/>
    <s v="Scale-up"/>
    <n v="0.98099999999999998"/>
    <n v="1"/>
    <n v="0.872"/>
    <n v="0.97899999999999998"/>
    <d v="2025-02-25T16:15:59"/>
    <x v="1"/>
  </r>
  <r>
    <x v="977"/>
    <x v="1"/>
    <n v="99"/>
    <x v="2157"/>
    <x v="1134"/>
    <x v="1"/>
    <x v="1"/>
    <n v="60"/>
    <n v="1"/>
    <n v="1"/>
    <s v="N/A"/>
    <n v="37"/>
    <n v="25"/>
    <n v="0.66400000000000003"/>
    <s v="NaN"/>
    <n v="0"/>
    <n v="0.36699999999999999"/>
    <s v="NaN"/>
    <s v="NaN"/>
    <s v="NaN"/>
    <s v="NaN"/>
    <s v="Scale-up"/>
    <n v="0.92600000000000005"/>
    <s v="NaN"/>
    <n v="0"/>
    <n v="0.95099999999999996"/>
    <d v="2025-03-17T21:49:44"/>
    <x v="2"/>
  </r>
  <r>
    <x v="977"/>
    <x v="0"/>
    <n v="1397"/>
    <x v="2158"/>
    <x v="1133"/>
    <x v="792"/>
    <x v="793"/>
    <n v="1406"/>
    <n v="22"/>
    <n v="252"/>
    <n v="1176"/>
    <n v="939"/>
    <n v="237"/>
    <n v="1.083"/>
    <n v="0.02"/>
    <n v="0.20699999999999999"/>
    <n v="0.79600000000000004"/>
    <n v="0.88800000000000001"/>
    <n v="0.98199999999999998"/>
    <n v="0.81200000000000006"/>
    <n v="297.73899999999998"/>
    <s v="Scale-up"/>
    <n v="0.97"/>
    <n v="0.96799999999999997"/>
    <n v="0.88600000000000001"/>
    <n v="0.97899999999999998"/>
    <d v="2025-02-25T16:15:57"/>
    <x v="1"/>
  </r>
  <r>
    <x v="977"/>
    <x v="0"/>
    <n v="355"/>
    <x v="2159"/>
    <x v="1134"/>
    <x v="490"/>
    <x v="485"/>
    <n v="172"/>
    <n v="1"/>
    <n v="0"/>
    <n v="173"/>
    <n v="73"/>
    <n v="100"/>
    <n v="0.52500000000000002"/>
    <n v="0"/>
    <n v="0"/>
    <n v="0.221"/>
    <n v="0.42099999999999999"/>
    <n v="1"/>
    <n v="1"/>
    <n v="452.48899999999998"/>
    <s v="Scale-up"/>
    <n v="0.98799999999999999"/>
    <n v="0"/>
    <n v="0"/>
    <n v="0.96499999999999997"/>
    <d v="2025-03-17T21:49:44"/>
    <x v="2"/>
  </r>
  <r>
    <x v="978"/>
    <x v="1"/>
    <n v="98"/>
    <x v="2160"/>
    <x v="1135"/>
    <x v="1"/>
    <x v="1"/>
    <n v="54"/>
    <n v="1"/>
    <n v="1"/>
    <s v="N/A"/>
    <n v="15"/>
    <n v="40"/>
    <n v="0.68200000000000005"/>
    <s v="NaN"/>
    <n v="0"/>
    <n v="0.16400000000000001"/>
    <s v="NaN"/>
    <s v="NaN"/>
    <s v="NaN"/>
    <s v="NaN"/>
    <s v="Scale-up"/>
    <n v="0.92800000000000005"/>
    <s v="NaN"/>
    <n v="0"/>
    <n v="0.85"/>
    <d v="2025-03-17T21:49:39"/>
    <x v="2"/>
  </r>
  <r>
    <x v="978"/>
    <x v="0"/>
    <n v="1850"/>
    <x v="2161"/>
    <x v="1136"/>
    <x v="793"/>
    <x v="86"/>
    <n v="409"/>
    <n v="2"/>
    <n v="87"/>
    <n v="324"/>
    <n v="186"/>
    <n v="138"/>
    <n v="0.374"/>
    <n v="2E-3"/>
    <n v="7.1999999999999995E-2"/>
    <n v="0.16200000000000001"/>
    <n v="0.53300000000000003"/>
    <n v="0.995"/>
    <n v="0.80900000000000005"/>
    <n v="851.85199999999998"/>
    <s v="Scale-up"/>
    <n v="0.86499999999999999"/>
    <n v="1"/>
    <n v="0.96099999999999997"/>
    <n v="0.92100000000000004"/>
    <d v="2025-02-25T16:16:05"/>
    <x v="1"/>
  </r>
  <r>
    <x v="978"/>
    <x v="0"/>
    <n v="845"/>
    <x v="2162"/>
    <x v="1135"/>
    <x v="794"/>
    <x v="183"/>
    <n v="369"/>
    <n v="1"/>
    <n v="0"/>
    <n v="370"/>
    <n v="101"/>
    <n v="269"/>
    <n v="0.54200000000000004"/>
    <n v="0"/>
    <n v="0"/>
    <n v="0.22700000000000001"/>
    <n v="0.41899999999999998"/>
    <n v="1"/>
    <n v="1"/>
    <n v="1185.0219999999999"/>
    <s v="Scale-up"/>
    <n v="0.95"/>
    <n v="0"/>
    <n v="0"/>
    <n v="0.88800000000000001"/>
    <d v="2025-03-17T21:49:39"/>
    <x v="2"/>
  </r>
  <r>
    <x v="979"/>
    <x v="0"/>
    <n v="1889"/>
    <x v="2163"/>
    <x v="1137"/>
    <x v="795"/>
    <x v="794"/>
    <n v="1482"/>
    <n v="0"/>
    <n v="117"/>
    <n v="1365"/>
    <n v="626"/>
    <n v="739"/>
    <n v="1.33"/>
    <n v="0"/>
    <n v="0.157"/>
    <n v="0.88"/>
    <n v="0.75"/>
    <n v="1"/>
    <n v="0.88200000000000001"/>
    <n v="839.77300000000002"/>
    <s v="Scale-up"/>
    <n v="0.85299999999999998"/>
    <n v="0"/>
    <n v="0.91400000000000003"/>
    <n v="0.95599999999999996"/>
    <d v="2025-02-25T16:16:13"/>
    <x v="1"/>
  </r>
  <r>
    <x v="980"/>
    <x v="1"/>
    <n v="82"/>
    <x v="2164"/>
    <x v="1138"/>
    <x v="1"/>
    <x v="1"/>
    <n v="2"/>
    <n v="6"/>
    <n v="2"/>
    <s v="N/A"/>
    <n v="6"/>
    <n v="1"/>
    <n v="0.02"/>
    <n v="7.5999999999999998E-2"/>
    <n v="1.7999999999999999E-2"/>
    <n v="5.6000000000000001E-2"/>
    <n v="0.71799999999999997"/>
    <n v="0.20799999999999999"/>
    <n v="0.81200000000000006"/>
    <n v="1017.857"/>
    <s v="Scale-up"/>
    <n v="1"/>
    <n v="0.96599999999999997"/>
    <n v="1"/>
    <n v="0.73099999999999998"/>
    <d v="2025-03-17T19:25:16"/>
    <x v="15"/>
  </r>
  <r>
    <x v="980"/>
    <x v="0"/>
    <n v="2521"/>
    <x v="2165"/>
    <x v="1138"/>
    <x v="796"/>
    <x v="795"/>
    <n v="69"/>
    <n v="219"/>
    <n v="32"/>
    <n v="256"/>
    <n v="199"/>
    <n v="57"/>
    <n v="3.9E-2"/>
    <n v="0.10299999999999999"/>
    <n v="1.9E-2"/>
    <n v="9.5000000000000001E-2"/>
    <n v="0.77200000000000002"/>
    <n v="0.27500000000000002"/>
    <n v="0.86599999999999999"/>
    <n v="600"/>
    <s v="Scale-up"/>
    <n v="0.89300000000000002"/>
    <n v="0.95299999999999996"/>
    <n v="0.97399999999999998"/>
    <n v="0.91600000000000004"/>
    <d v="2025-03-17T19:25:15"/>
    <x v="15"/>
  </r>
  <r>
    <x v="981"/>
    <x v="1"/>
    <n v="99"/>
    <x v="2166"/>
    <x v="1139"/>
    <x v="1"/>
    <x v="1"/>
    <n v="67"/>
    <n v="2"/>
    <n v="1"/>
    <s v="N/A"/>
    <n v="79"/>
    <n v="-11"/>
    <n v="0.9"/>
    <n v="1.7999999999999999E-2"/>
    <n v="0"/>
    <n v="0.73899999999999999"/>
    <n v="0.80500000000000005"/>
    <n v="0.98"/>
    <n v="1"/>
    <n v="353.18"/>
    <s v="Scale-up"/>
    <n v="0.93600000000000005"/>
    <n v="1"/>
    <n v="0"/>
    <n v="0.95599999999999996"/>
    <d v="2025-03-17T21:49:33"/>
    <x v="2"/>
  </r>
  <r>
    <x v="981"/>
    <x v="0"/>
    <n v="1829"/>
    <x v="2167"/>
    <x v="1140"/>
    <x v="797"/>
    <x v="796"/>
    <n v="1001"/>
    <n v="590"/>
    <n v="209"/>
    <n v="1382"/>
    <n v="1309"/>
    <n v="73"/>
    <n v="0.628"/>
    <n v="1.1930000000000001"/>
    <n v="0.14799999999999999"/>
    <n v="0.84399999999999997"/>
    <n v="0.504"/>
    <n v="0.34499999999999997"/>
    <n v="0.91900000000000004"/>
    <n v="86.492999999999995"/>
    <s v="Scale-up"/>
    <n v="0.95199999999999996"/>
    <n v="0.77100000000000002"/>
    <n v="0.72099999999999997"/>
    <n v="0.84599999999999997"/>
    <d v="2025-02-25T16:16:22"/>
    <x v="1"/>
  </r>
  <r>
    <x v="981"/>
    <x v="0"/>
    <n v="791"/>
    <x v="2168"/>
    <x v="1139"/>
    <x v="798"/>
    <x v="797"/>
    <n v="505"/>
    <n v="595"/>
    <n v="0"/>
    <n v="1100"/>
    <n v="839"/>
    <n v="261"/>
    <n v="1.1319999999999999"/>
    <n v="1.6659999999999999"/>
    <n v="0"/>
    <n v="2.2189999999999999"/>
    <n v="0.79300000000000004"/>
    <n v="0.40500000000000003"/>
    <n v="1"/>
    <n v="117.621"/>
    <s v="Scale-up"/>
    <n v="0.95799999999999996"/>
    <n v="0.97"/>
    <n v="0"/>
    <n v="0.98399999999999999"/>
    <d v="2025-03-17T21:49:32"/>
    <x v="2"/>
  </r>
  <r>
    <x v="982"/>
    <x v="0"/>
    <n v="5077"/>
    <x v="2169"/>
    <x v="1141"/>
    <x v="799"/>
    <x v="798"/>
    <n v="385"/>
    <n v="667"/>
    <n v="113"/>
    <n v="939"/>
    <n v="705"/>
    <n v="234"/>
    <n v="0.11700000000000001"/>
    <n v="0.20200000000000001"/>
    <n v="2.5000000000000001E-2"/>
    <n v="0.189"/>
    <n v="0.64300000000000002"/>
    <n v="0.36699999999999999"/>
    <n v="0.92200000000000004"/>
    <n v="1238.095"/>
    <s v="Scale-up"/>
    <n v="0.79300000000000004"/>
    <n v="0.78200000000000003"/>
    <n v="0.92700000000000005"/>
    <n v="0.80900000000000005"/>
    <d v="2025-03-18T00:11:33"/>
    <x v="3"/>
  </r>
  <r>
    <x v="982"/>
    <x v="1"/>
    <n v="0"/>
    <x v="2170"/>
    <x v="1141"/>
    <x v="1"/>
    <x v="1"/>
    <n v="1"/>
    <n v="1"/>
    <n v="1"/>
    <s v="N/A"/>
    <n v="1"/>
    <n v="0"/>
    <s v="NaN"/>
    <s v="NaN"/>
    <s v="NaN"/>
    <s v="NaN"/>
    <s v="NaN"/>
    <s v="NaN"/>
    <s v="NaN"/>
    <s v="NaN"/>
    <s v="Scale-up"/>
    <s v="NaN"/>
    <s v="NaN"/>
    <s v="NaN"/>
    <s v="NaN"/>
    <d v="2025-03-18T00:11:33"/>
    <x v="3"/>
  </r>
  <r>
    <x v="983"/>
    <x v="0"/>
    <n v="3472"/>
    <x v="2171"/>
    <x v="1142"/>
    <x v="391"/>
    <x v="387"/>
    <n v="187"/>
    <n v="292"/>
    <n v="50"/>
    <n v="429"/>
    <n v="292"/>
    <n v="137"/>
    <n v="5.3999999999999999E-2"/>
    <n v="8.6999999999999994E-2"/>
    <n v="1.7999999999999999E-2"/>
    <n v="7.6999999999999999E-2"/>
    <n v="0.626"/>
    <n v="0.38300000000000001"/>
    <n v="0.872"/>
    <n v="1779.221"/>
    <s v="Scale-up"/>
    <n v="0.78400000000000003"/>
    <n v="0.88500000000000001"/>
    <n v="0.64400000000000002"/>
    <n v="0.78200000000000003"/>
    <d v="2025-03-18T00:11:25"/>
    <x v="3"/>
  </r>
  <r>
    <x v="983"/>
    <x v="1"/>
    <n v="39"/>
    <x v="2172"/>
    <x v="1142"/>
    <x v="1"/>
    <x v="1"/>
    <n v="1"/>
    <n v="3"/>
    <n v="1"/>
    <s v="N/A"/>
    <n v="1"/>
    <n v="2"/>
    <s v="NaN"/>
    <n v="3.7999999999999999E-2"/>
    <s v="NaN"/>
    <s v="NaN"/>
    <s v="NaN"/>
    <s v="NaN"/>
    <s v="NaN"/>
    <s v="NaN"/>
    <s v="Scale-up"/>
    <s v="NaN"/>
    <n v="0.76900000000000002"/>
    <s v="NaN"/>
    <s v="NaN"/>
    <d v="2025-03-18T00:11:25"/>
    <x v="3"/>
  </r>
  <r>
    <x v="984"/>
    <x v="1"/>
    <n v="99"/>
    <x v="2173"/>
    <x v="1143"/>
    <x v="1"/>
    <x v="1"/>
    <n v="63"/>
    <n v="17"/>
    <n v="1"/>
    <s v="N/A"/>
    <n v="47"/>
    <n v="32"/>
    <n v="0.71599999999999997"/>
    <n v="0.16900000000000001"/>
    <s v="NaN"/>
    <n v="0.497"/>
    <s v="NaN"/>
    <s v="NaN"/>
    <s v="NaN"/>
    <s v="NaN"/>
    <s v="Scale-up"/>
    <n v="0.95899999999999996"/>
    <n v="0.96499999999999997"/>
    <s v="NaN"/>
    <n v="0.96499999999999997"/>
    <d v="2025-03-17T21:49:26"/>
    <x v="2"/>
  </r>
  <r>
    <x v="984"/>
    <x v="0"/>
    <n v="1320"/>
    <x v="2174"/>
    <x v="1144"/>
    <x v="126"/>
    <x v="753"/>
    <n v="342"/>
    <n v="64"/>
    <n v="1"/>
    <n v="405"/>
    <n v="149"/>
    <n v="256"/>
    <n v="0.754"/>
    <n v="0.14699999999999999"/>
    <n v="0"/>
    <n v="9.9000000000000005E-2"/>
    <n v="0.11"/>
    <n v="0.83699999999999997"/>
    <n v="1"/>
    <n v="2585.8589999999999"/>
    <s v="Scale-up"/>
    <n v="0.88100000000000001"/>
    <n v="0.97199999999999998"/>
    <n v="0"/>
    <n v="0.57899999999999996"/>
    <d v="2025-02-25T16:16:28"/>
    <x v="1"/>
  </r>
  <r>
    <x v="984"/>
    <x v="0"/>
    <n v="327"/>
    <x v="2175"/>
    <x v="1143"/>
    <x v="800"/>
    <x v="799"/>
    <n v="321"/>
    <n v="52"/>
    <n v="1"/>
    <n v="372"/>
    <n v="120"/>
    <n v="252"/>
    <n v="0.80100000000000005"/>
    <n v="0.14899999999999999"/>
    <n v="0"/>
    <n v="0.377"/>
    <n v="0.39700000000000002"/>
    <n v="0.84299999999999997"/>
    <n v="1"/>
    <n v="668.43499999999995"/>
    <s v="Scale-up"/>
    <n v="0.86699999999999999"/>
    <n v="0.95099999999999996"/>
    <n v="0"/>
    <n v="0.95199999999999996"/>
    <d v="2025-03-17T21:49:26"/>
    <x v="2"/>
  </r>
  <r>
    <x v="985"/>
    <x v="0"/>
    <n v="3373"/>
    <x v="2176"/>
    <x v="1145"/>
    <x v="26"/>
    <x v="26"/>
    <n v="21"/>
    <n v="16"/>
    <n v="1"/>
    <n v="36"/>
    <n v="22"/>
    <n v="14"/>
    <n v="1.6E-2"/>
    <n v="4.0000000000000001E-3"/>
    <n v="0"/>
    <n v="4.2000000000000003E-2"/>
    <n v="2.1"/>
    <n v="0.8"/>
    <n v="1"/>
    <n v="333.33300000000003"/>
    <s v="Catch-up"/>
    <n v="0.88700000000000001"/>
    <n v="0.42"/>
    <n v="0"/>
    <n v="0.80800000000000005"/>
    <d v="2025-03-18T00:11:17"/>
    <x v="3"/>
  </r>
  <r>
    <x v="985"/>
    <x v="1"/>
    <n v="0"/>
    <x v="2177"/>
    <x v="1145"/>
    <x v="1"/>
    <x v="1"/>
    <n v="1"/>
    <n v="1"/>
    <n v="1"/>
    <s v="N/A"/>
    <n v="1"/>
    <n v="0"/>
    <s v="NaN"/>
    <s v="NaN"/>
    <s v="NaN"/>
    <s v="NaN"/>
    <s v="NaN"/>
    <s v="NaN"/>
    <s v="NaN"/>
    <s v="NaN"/>
    <s v="Catch-up"/>
    <s v="NaN"/>
    <s v="NaN"/>
    <s v="NaN"/>
    <s v="NaN"/>
    <d v="2025-03-18T00:11:17"/>
    <x v="3"/>
  </r>
  <r>
    <x v="986"/>
    <x v="0"/>
    <n v="5708"/>
    <x v="2178"/>
    <x v="1146"/>
    <x v="801"/>
    <x v="800"/>
    <n v="4446"/>
    <n v="4768"/>
    <n v="1649"/>
    <n v="7565"/>
    <n v="6369"/>
    <n v="1196"/>
    <n v="0.75"/>
    <n v="0.86799999999999999"/>
    <n v="0.317"/>
    <n v="1.101"/>
    <n v="0.84599999999999997"/>
    <n v="0.46400000000000002"/>
    <n v="0.80400000000000005"/>
    <n v="1086.2850000000001"/>
    <s v="Scale-up"/>
    <n v="0.98599999999999999"/>
    <n v="0.995"/>
    <n v="0.98399999999999999"/>
    <n v="0.99099999999999999"/>
    <d v="2025-03-18T00:11:09"/>
    <x v="3"/>
  </r>
  <r>
    <x v="986"/>
    <x v="1"/>
    <n v="99"/>
    <x v="2179"/>
    <x v="1146"/>
    <x v="1"/>
    <x v="1"/>
    <n v="73"/>
    <n v="53"/>
    <n v="15"/>
    <s v="N/A"/>
    <n v="90"/>
    <n v="22"/>
    <n v="1.06"/>
    <n v="0.65800000000000003"/>
    <n v="0.186"/>
    <n v="0.90200000000000002"/>
    <n v="0.58899999999999997"/>
    <n v="0.61699999999999999"/>
    <n v="0.89200000000000002"/>
    <n v="1325.942"/>
    <s v="Scale-up"/>
    <n v="0.88700000000000001"/>
    <n v="0.96699999999999997"/>
    <n v="0.77400000000000002"/>
    <n v="0.93899999999999995"/>
    <d v="2025-03-18T00:11:10"/>
    <x v="3"/>
  </r>
  <r>
    <x v="987"/>
    <x v="0"/>
    <n v="5896"/>
    <x v="2180"/>
    <x v="1147"/>
    <x v="174"/>
    <x v="170"/>
    <n v="60"/>
    <n v="190"/>
    <n v="46"/>
    <n v="204"/>
    <n v="150"/>
    <n v="54"/>
    <n v="1.6E-2"/>
    <n v="4.2999999999999997E-2"/>
    <n v="7.0000000000000001E-3"/>
    <n v="2.9000000000000001E-2"/>
    <n v="0.55800000000000005"/>
    <n v="0.27100000000000002"/>
    <n v="0.88100000000000001"/>
    <n v="1862.069"/>
    <s v="Scale-up"/>
    <n v="0.77300000000000002"/>
    <n v="0.64800000000000002"/>
    <n v="0.64200000000000002"/>
    <n v="0.61399999999999999"/>
    <d v="2025-03-18T00:10:59"/>
    <x v="3"/>
  </r>
  <r>
    <x v="987"/>
    <x v="1"/>
    <n v="47"/>
    <x v="2181"/>
    <x v="1147"/>
    <x v="1"/>
    <x v="1"/>
    <n v="1"/>
    <n v="1"/>
    <n v="3"/>
    <s v="N/A"/>
    <n v="4"/>
    <n v="-7"/>
    <s v="NaN"/>
    <s v="NaN"/>
    <s v="NaN"/>
    <s v="NaN"/>
    <s v="NaN"/>
    <s v="NaN"/>
    <s v="NaN"/>
    <s v="NaN"/>
    <s v="Scale-up"/>
    <s v="NaN"/>
    <s v="NaN"/>
    <s v="NaN"/>
    <s v="NaN"/>
    <d v="2025-03-18T00:10:59"/>
    <x v="3"/>
  </r>
  <r>
    <x v="988"/>
    <x v="0"/>
    <n v="1399"/>
    <x v="2182"/>
    <x v="1148"/>
    <x v="164"/>
    <x v="160"/>
    <n v="49"/>
    <n v="95"/>
    <n v="18"/>
    <n v="126"/>
    <n v="90"/>
    <n v="36"/>
    <n v="5.5E-2"/>
    <n v="7.4999999999999997E-2"/>
    <n v="0.02"/>
    <n v="9.2999999999999999E-2"/>
    <n v="0.84499999999999997"/>
    <n v="0.42299999999999999"/>
    <n v="0.84599999999999997"/>
    <n v="387.09699999999998"/>
    <s v="Scale-up"/>
    <n v="0.85099999999999998"/>
    <n v="0.79800000000000004"/>
    <n v="0.82299999999999995"/>
    <n v="0.872"/>
    <d v="2025-03-18T00:10:51"/>
    <x v="3"/>
  </r>
  <r>
    <x v="988"/>
    <x v="1"/>
    <n v="6"/>
    <x v="2183"/>
    <x v="1148"/>
    <x v="1"/>
    <x v="1"/>
    <n v="1"/>
    <n v="1"/>
    <n v="1"/>
    <s v="N/A"/>
    <n v="1"/>
    <n v="-1"/>
    <s v="NaN"/>
    <s v="NaN"/>
    <s v="NaN"/>
    <s v="NaN"/>
    <s v="NaN"/>
    <s v="NaN"/>
    <s v="NaN"/>
    <s v="NaN"/>
    <s v="Scale-up"/>
    <s v="NaN"/>
    <s v="NaN"/>
    <s v="NaN"/>
    <s v="NaN"/>
    <d v="2025-03-18T00:10:51"/>
    <x v="3"/>
  </r>
  <r>
    <x v="989"/>
    <x v="0"/>
    <n v="962"/>
    <x v="2184"/>
    <x v="1149"/>
    <x v="196"/>
    <x v="636"/>
    <n v="163"/>
    <n v="20"/>
    <n v="28"/>
    <n v="155"/>
    <n v="106"/>
    <n v="49"/>
    <n v="0.249"/>
    <n v="1.7999999999999999E-2"/>
    <n v="4.2999999999999997E-2"/>
    <n v="0.12"/>
    <n v="0.53600000000000003"/>
    <n v="0.93300000000000005"/>
    <n v="0.83899999999999997"/>
    <n v="408.33300000000003"/>
    <s v="Scale-up"/>
    <n v="0.91100000000000003"/>
    <n v="0.92200000000000004"/>
    <n v="0.85599999999999998"/>
    <n v="0.85699999999999998"/>
    <d v="2025-02-25T16:16:35"/>
    <x v="1"/>
  </r>
  <r>
    <x v="990"/>
    <x v="0"/>
    <n v="3081"/>
    <x v="2185"/>
    <x v="1150"/>
    <x v="802"/>
    <x v="801"/>
    <n v="499"/>
    <n v="973"/>
    <n v="200"/>
    <n v="1272"/>
    <n v="970"/>
    <n v="302"/>
    <n v="0.17799999999999999"/>
    <n v="0.35499999999999998"/>
    <n v="0.10199999999999999"/>
    <n v="0.38400000000000001"/>
    <n v="0.89100000000000001"/>
    <n v="0.33400000000000002"/>
    <n v="0.80900000000000005"/>
    <n v="786.45799999999997"/>
    <s v="Scale-up"/>
    <n v="0.84499999999999997"/>
    <n v="0.94799999999999995"/>
    <n v="0.83099999999999996"/>
    <n v="0.89200000000000002"/>
    <d v="2025-03-18T00:10:43"/>
    <x v="3"/>
  </r>
  <r>
    <x v="990"/>
    <x v="1"/>
    <n v="99"/>
    <x v="2186"/>
    <x v="1150"/>
    <x v="1"/>
    <x v="1"/>
    <n v="3"/>
    <n v="3"/>
    <n v="1"/>
    <s v="N/A"/>
    <n v="1"/>
    <n v="5"/>
    <n v="1.5"/>
    <n v="0.221"/>
    <s v="NaN"/>
    <s v="NaN"/>
    <s v="NaN"/>
    <s v="NaN"/>
    <s v="NaN"/>
    <s v="NaN"/>
    <s v="Scale-up"/>
    <n v="0.75"/>
    <n v="0.996"/>
    <s v="NaN"/>
    <s v="NaN"/>
    <d v="2025-03-18T00:10:43"/>
    <x v="3"/>
  </r>
  <r>
    <x v="991"/>
    <x v="0"/>
    <n v="1150"/>
    <x v="2187"/>
    <x v="1151"/>
    <x v="405"/>
    <x v="402"/>
    <n v="45"/>
    <n v="108"/>
    <n v="6"/>
    <n v="147"/>
    <n v="119"/>
    <n v="28"/>
    <n v="4.5999999999999999E-2"/>
    <n v="0.155"/>
    <n v="1.9E-2"/>
    <n v="0.159"/>
    <n v="0.874"/>
    <n v="0.22900000000000001"/>
    <n v="0.90500000000000003"/>
    <n v="176.101"/>
    <s v="Scale-up"/>
    <n v="0.59699999999999998"/>
    <n v="0.81799999999999995"/>
    <n v="0.8"/>
    <n v="0.77100000000000002"/>
    <d v="2025-03-18T00:10:35"/>
    <x v="3"/>
  </r>
  <r>
    <x v="991"/>
    <x v="1"/>
    <n v="0"/>
    <x v="2188"/>
    <x v="1151"/>
    <x v="1"/>
    <x v="1"/>
    <n v="1"/>
    <n v="1"/>
    <n v="1"/>
    <s v="N/A"/>
    <n v="1"/>
    <n v="0"/>
    <s v="NaN"/>
    <s v="NaN"/>
    <s v="NaN"/>
    <s v="NaN"/>
    <s v="NaN"/>
    <s v="NaN"/>
    <s v="NaN"/>
    <s v="NaN"/>
    <s v="Scale-up"/>
    <s v="NaN"/>
    <s v="NaN"/>
    <s v="NaN"/>
    <s v="NaN"/>
    <d v="2025-03-18T00:10:35"/>
    <x v="3"/>
  </r>
  <r>
    <x v="992"/>
    <x v="1"/>
    <n v="98"/>
    <x v="2189"/>
    <x v="1152"/>
    <x v="1"/>
    <x v="1"/>
    <n v="42"/>
    <n v="2"/>
    <n v="1"/>
    <s v="N/A"/>
    <n v="22"/>
    <n v="21"/>
    <n v="0.38700000000000001"/>
    <n v="7.6999999999999999E-2"/>
    <n v="0"/>
    <n v="0.215"/>
    <n v="0.46300000000000002"/>
    <n v="0.83399999999999996"/>
    <n v="1"/>
    <n v="581.39499999999998"/>
    <s v="Scale-up"/>
    <n v="0.96599999999999997"/>
    <n v="1"/>
    <n v="0"/>
    <n v="0.97"/>
    <d v="2025-03-17T21:49:21"/>
    <x v="2"/>
  </r>
  <r>
    <x v="992"/>
    <x v="0"/>
    <n v="1022"/>
    <x v="2190"/>
    <x v="1152"/>
    <x v="803"/>
    <x v="802"/>
    <n v="223"/>
    <n v="5"/>
    <n v="0"/>
    <n v="228"/>
    <n v="103"/>
    <n v="125"/>
    <n v="0.28499999999999998"/>
    <n v="1.9E-2"/>
    <n v="0"/>
    <n v="0.31900000000000001"/>
    <n v="1.0489999999999999"/>
    <n v="0.93700000000000006"/>
    <n v="1"/>
    <n v="391.85"/>
    <s v="Catch-up"/>
    <n v="0.63800000000000001"/>
    <n v="0.90200000000000002"/>
    <n v="0"/>
    <n v="0.81699999999999995"/>
    <d v="2025-03-17T21:49:20"/>
    <x v="2"/>
  </r>
  <r>
    <x v="993"/>
    <x v="0"/>
    <n v="2794"/>
    <x v="2191"/>
    <x v="1153"/>
    <x v="185"/>
    <x v="181"/>
    <n v="55"/>
    <n v="147"/>
    <n v="39"/>
    <n v="163"/>
    <n v="138"/>
    <n v="25"/>
    <n v="0.03"/>
    <n v="5.8000000000000003E-2"/>
    <n v="1.4E-2"/>
    <n v="6.3E-2"/>
    <n v="0.85099999999999998"/>
    <n v="0.34100000000000003"/>
    <n v="0.84099999999999997"/>
    <n v="396.82499999999999"/>
    <s v="Scale-up"/>
    <n v="0.79700000000000004"/>
    <n v="0.97"/>
    <n v="0.91200000000000003"/>
    <n v="0.92300000000000004"/>
    <d v="2025-03-18T00:10:26"/>
    <x v="3"/>
  </r>
  <r>
    <x v="993"/>
    <x v="1"/>
    <n v="78"/>
    <x v="2192"/>
    <x v="1153"/>
    <x v="1"/>
    <x v="1"/>
    <n v="2"/>
    <n v="4"/>
    <n v="13"/>
    <s v="N/A"/>
    <n v="8"/>
    <n v="-14"/>
    <n v="1.4E-2"/>
    <n v="0.13900000000000001"/>
    <n v="9.0999999999999998E-2"/>
    <n v="5.7000000000000002E-2"/>
    <n v="0.91900000000000004"/>
    <n v="9.1999999999999998E-2"/>
    <n v="0.40500000000000003"/>
    <n v="438.596"/>
    <s v="Scale-up"/>
    <n v="1"/>
    <n v="0.83299999999999996"/>
    <n v="0.254"/>
    <n v="0.379"/>
    <d v="2025-03-18T00:10:28"/>
    <x v="3"/>
  </r>
  <r>
    <x v="994"/>
    <x v="0"/>
    <n v="2084"/>
    <x v="2193"/>
    <x v="1154"/>
    <x v="659"/>
    <x v="803"/>
    <n v="80"/>
    <n v="77"/>
    <n v="9"/>
    <n v="148"/>
    <n v="115"/>
    <n v="33"/>
    <n v="3.2000000000000001E-2"/>
    <n v="3.4000000000000002E-2"/>
    <n v="5.0000000000000001E-3"/>
    <n v="4.7E-2"/>
    <n v="0.77"/>
    <n v="0.48499999999999999"/>
    <n v="0.92400000000000004"/>
    <n v="702.12800000000004"/>
    <s v="Scale-up"/>
    <n v="0.89100000000000001"/>
    <n v="0.97299999999999998"/>
    <n v="0.94799999999999995"/>
    <n v="0.95199999999999996"/>
    <d v="2025-03-18T00:10:18"/>
    <x v="3"/>
  </r>
  <r>
    <x v="994"/>
    <x v="1"/>
    <n v="83"/>
    <x v="2194"/>
    <x v="1154"/>
    <x v="1"/>
    <x v="1"/>
    <n v="1"/>
    <n v="3"/>
    <n v="1"/>
    <s v="N/A"/>
    <n v="2"/>
    <n v="1"/>
    <s v="NaN"/>
    <n v="1.9E-2"/>
    <s v="NaN"/>
    <n v="0.25"/>
    <s v="NaN"/>
    <s v="NaN"/>
    <s v="NaN"/>
    <s v="NaN"/>
    <s v="Scale-up"/>
    <s v="NaN"/>
    <n v="0.78600000000000003"/>
    <s v="NaN"/>
    <n v="1"/>
    <d v="2025-03-18T00:10:18"/>
    <x v="3"/>
  </r>
  <r>
    <x v="995"/>
    <x v="0"/>
    <n v="1043"/>
    <x v="2195"/>
    <x v="1155"/>
    <x v="420"/>
    <x v="419"/>
    <n v="85"/>
    <n v="33"/>
    <n v="2"/>
    <n v="116"/>
    <n v="106"/>
    <n v="10"/>
    <n v="0.11600000000000001"/>
    <n v="2.5000000000000001E-2"/>
    <n v="2E-3"/>
    <n v="0.10299999999999999"/>
    <n v="0.74099999999999999"/>
    <n v="0.82299999999999995"/>
    <n v="0.98599999999999999"/>
    <n v="97.087000000000003"/>
    <s v="Scale-up"/>
    <n v="0.40100000000000002"/>
    <n v="0.50900000000000001"/>
    <n v="1"/>
    <n v="0.46"/>
    <d v="2025-03-18T00:10:10"/>
    <x v="3"/>
  </r>
  <r>
    <x v="995"/>
    <x v="1"/>
    <n v="65"/>
    <x v="2196"/>
    <x v="1155"/>
    <x v="1"/>
    <x v="1"/>
    <n v="1"/>
    <n v="2"/>
    <n v="1"/>
    <s v="N/A"/>
    <n v="2"/>
    <n v="1"/>
    <s v="NaN"/>
    <n v="1"/>
    <s v="NaN"/>
    <n v="1.4999999999999999E-2"/>
    <s v="NaN"/>
    <s v="NaN"/>
    <s v="NaN"/>
    <s v="NaN"/>
    <s v="Scale-up"/>
    <s v="NaN"/>
    <n v="1"/>
    <s v="NaN"/>
    <n v="1"/>
    <d v="2025-03-18T00:10:10"/>
    <x v="3"/>
  </r>
  <r>
    <x v="996"/>
    <x v="0"/>
    <n v="4261"/>
    <x v="2197"/>
    <x v="1156"/>
    <x v="804"/>
    <x v="568"/>
    <n v="485"/>
    <n v="404"/>
    <n v="221"/>
    <n v="668"/>
    <n v="620"/>
    <n v="48"/>
    <n v="0.15"/>
    <n v="0.128"/>
    <n v="0.08"/>
    <n v="0.20100000000000001"/>
    <n v="1.0149999999999999"/>
    <n v="0.54"/>
    <n v="0.71199999999999997"/>
    <n v="238.80600000000001"/>
    <s v="Catch-up"/>
    <n v="0.83599999999999997"/>
    <n v="0.91200000000000003"/>
    <n v="0.69299999999999995"/>
    <n v="0.92900000000000005"/>
    <d v="2025-03-18T00:10:03"/>
    <x v="3"/>
  </r>
  <r>
    <x v="996"/>
    <x v="1"/>
    <n v="48"/>
    <x v="2198"/>
    <x v="1156"/>
    <x v="1"/>
    <x v="1"/>
    <n v="1"/>
    <n v="3"/>
    <n v="1"/>
    <s v="N/A"/>
    <n v="1"/>
    <n v="2"/>
    <s v="NaN"/>
    <n v="3.1E-2"/>
    <s v="NaN"/>
    <s v="NaN"/>
    <s v="NaN"/>
    <s v="NaN"/>
    <s v="NaN"/>
    <s v="NaN"/>
    <s v="Catch-up"/>
    <s v="NaN"/>
    <n v="0.76500000000000001"/>
    <s v="NaN"/>
    <s v="NaN"/>
    <d v="2025-03-18T00:10:03"/>
    <x v="3"/>
  </r>
  <r>
    <x v="997"/>
    <x v="0"/>
    <n v="3802"/>
    <x v="2199"/>
    <x v="1157"/>
    <x v="805"/>
    <x v="804"/>
    <n v="988"/>
    <n v="2245"/>
    <n v="369"/>
    <n v="2864"/>
    <n v="2042"/>
    <n v="822"/>
    <n v="0.28999999999999998"/>
    <n v="0.68799999999999994"/>
    <n v="9.0999999999999998E-2"/>
    <n v="0.628"/>
    <n v="0.70799999999999996"/>
    <n v="0.29699999999999999"/>
    <n v="0.90700000000000003"/>
    <n v="1308.9169999999999"/>
    <s v="Scale-up"/>
    <n v="0.96299999999999997"/>
    <n v="0.94699999999999995"/>
    <n v="0.98299999999999998"/>
    <n v="0.92900000000000005"/>
    <d v="2025-03-18T00:09:54"/>
    <x v="3"/>
  </r>
  <r>
    <x v="997"/>
    <x v="1"/>
    <n v="92"/>
    <x v="2200"/>
    <x v="1157"/>
    <x v="1"/>
    <x v="1"/>
    <n v="9"/>
    <n v="5"/>
    <n v="1"/>
    <s v="N/A"/>
    <n v="2"/>
    <n v="10"/>
    <n v="7.2999999999999995E-2"/>
    <n v="3.7999999999999999E-2"/>
    <s v="NaN"/>
    <n v="2.9000000000000001E-2"/>
    <s v="NaN"/>
    <s v="NaN"/>
    <s v="NaN"/>
    <s v="NaN"/>
    <s v="Scale-up"/>
    <n v="0.92"/>
    <n v="0.81699999999999995"/>
    <s v="NaN"/>
    <n v="1"/>
    <d v="2025-03-18T00:09:54"/>
    <x v="3"/>
  </r>
  <r>
    <x v="998"/>
    <x v="0"/>
    <n v="900"/>
    <x v="2201"/>
    <x v="1158"/>
    <x v="416"/>
    <x v="206"/>
    <n v="94"/>
    <n v="35"/>
    <n v="14"/>
    <n v="115"/>
    <n v="74"/>
    <n v="41"/>
    <n v="0.11700000000000001"/>
    <n v="4.1000000000000002E-2"/>
    <n v="1.6E-2"/>
    <n v="7.6999999999999999E-2"/>
    <n v="0.54200000000000004"/>
    <n v="0.74099999999999999"/>
    <n v="0.89900000000000002"/>
    <n v="532.46799999999996"/>
    <s v="Scale-up"/>
    <n v="0.91900000000000004"/>
    <n v="0.82799999999999996"/>
    <n v="0.90700000000000003"/>
    <n v="0.91200000000000003"/>
    <d v="2025-02-25T16:16:43"/>
    <x v="1"/>
  </r>
  <r>
    <x v="999"/>
    <x v="1"/>
    <n v="99"/>
    <x v="2202"/>
    <x v="1159"/>
    <x v="1"/>
    <x v="1"/>
    <n v="2"/>
    <n v="2"/>
    <n v="10"/>
    <s v="N/A"/>
    <n v="9"/>
    <n v="-16"/>
    <n v="9.0999999999999998E-2"/>
    <n v="0.16700000000000001"/>
    <n v="8.8999999999999996E-2"/>
    <n v="0.113"/>
    <n v="0.66900000000000004"/>
    <n v="0.35299999999999998"/>
    <n v="0.65500000000000003"/>
    <n v="964.60199999999998"/>
    <s v="Scale-up"/>
    <n v="1"/>
    <n v="1"/>
    <n v="0.74099999999999999"/>
    <n v="0.86"/>
    <d v="2025-02-25T16:16:52"/>
    <x v="1"/>
  </r>
  <r>
    <x v="999"/>
    <x v="0"/>
    <n v="1322"/>
    <x v="2203"/>
    <x v="1159"/>
    <x v="806"/>
    <x v="805"/>
    <n v="1163"/>
    <n v="29"/>
    <n v="319"/>
    <n v="873"/>
    <n v="765"/>
    <n v="109"/>
    <n v="0.94499999999999995"/>
    <n v="2.3E-2"/>
    <n v="0.27400000000000002"/>
    <n v="0.65"/>
    <n v="0.93700000000000006"/>
    <n v="0.97599999999999998"/>
    <n v="0.71699999999999997"/>
    <n v="167.69200000000001"/>
    <s v="Scale-up"/>
    <n v="0.997"/>
    <n v="0.84299999999999997"/>
    <n v="0.90300000000000002"/>
    <n v="0.996"/>
    <d v="2025-02-25T16:16:50"/>
    <x v="1"/>
  </r>
  <r>
    <x v="1000"/>
    <x v="1"/>
    <n v="48"/>
    <x v="2204"/>
    <x v="1160"/>
    <x v="1"/>
    <x v="1"/>
    <n v="1"/>
    <n v="2"/>
    <n v="1"/>
    <s v="N/A"/>
    <n v="1"/>
    <n v="1"/>
    <s v="NaN"/>
    <n v="0.02"/>
    <s v="NaN"/>
    <s v="NaN"/>
    <s v="NaN"/>
    <s v="NaN"/>
    <s v="NaN"/>
    <s v="NaN"/>
    <s v="Scale-up"/>
    <s v="NaN"/>
    <n v="1"/>
    <s v="NaN"/>
    <s v="NaN"/>
    <d v="2025-03-17T17:04:25"/>
    <x v="19"/>
  </r>
  <r>
    <x v="1000"/>
    <x v="0"/>
    <n v="4787"/>
    <x v="2205"/>
    <x v="1160"/>
    <x v="640"/>
    <x v="643"/>
    <n v="48"/>
    <n v="199"/>
    <n v="50"/>
    <n v="197"/>
    <n v="62"/>
    <n v="135"/>
    <n v="1.2E-2"/>
    <n v="5.6000000000000001E-2"/>
    <n v="1.2E-2"/>
    <n v="1.6E-2"/>
    <n v="0.28599999999999998"/>
    <n v="0.17599999999999999"/>
    <n v="0.82399999999999995"/>
    <n v="8437.5"/>
    <s v="Scale-up"/>
    <n v="0.89400000000000002"/>
    <n v="0.89"/>
    <n v="0.90400000000000003"/>
    <n v="0.90500000000000003"/>
    <d v="2025-03-17T17:04:25"/>
    <x v="19"/>
  </r>
  <r>
    <x v="1001"/>
    <x v="0"/>
    <n v="6322"/>
    <x v="2206"/>
    <x v="1161"/>
    <x v="807"/>
    <x v="806"/>
    <n v="767"/>
    <n v="710"/>
    <n v="99"/>
    <n v="1378"/>
    <n v="1129"/>
    <n v="249"/>
    <n v="0.23499999999999999"/>
    <n v="0.192"/>
    <n v="2.5000000000000001E-2"/>
    <n v="0.36899999999999999"/>
    <n v="0.91800000000000004"/>
    <n v="0.55000000000000004"/>
    <n v="0.94099999999999995"/>
    <n v="674.79700000000003"/>
    <s v="Scale-up"/>
    <n v="0.96699999999999997"/>
    <n v="0.93799999999999994"/>
    <n v="0.94399999999999995"/>
    <n v="0.97899999999999998"/>
    <d v="2025-03-18T00:09:45"/>
    <x v="3"/>
  </r>
  <r>
    <x v="1001"/>
    <x v="1"/>
    <n v="64"/>
    <x v="2207"/>
    <x v="1161"/>
    <x v="1"/>
    <x v="1"/>
    <n v="1"/>
    <n v="2"/>
    <n v="1"/>
    <s v="N/A"/>
    <n v="1"/>
    <n v="1"/>
    <s v="NaN"/>
    <n v="3.4000000000000002E-2"/>
    <s v="NaN"/>
    <s v="NaN"/>
    <s v="NaN"/>
    <s v="NaN"/>
    <s v="NaN"/>
    <s v="NaN"/>
    <s v="Scale-up"/>
    <s v="NaN"/>
    <n v="1"/>
    <s v="NaN"/>
    <s v="NaN"/>
    <d v="2025-03-18T00:09:45"/>
    <x v="3"/>
  </r>
  <r>
    <x v="1002"/>
    <x v="1"/>
    <n v="97"/>
    <x v="2208"/>
    <x v="1162"/>
    <x v="1"/>
    <x v="1"/>
    <n v="16"/>
    <n v="14"/>
    <n v="5"/>
    <s v="N/A"/>
    <n v="36"/>
    <n v="-12"/>
    <n v="0.223"/>
    <n v="0.17899999999999999"/>
    <n v="0.16900000000000001"/>
    <n v="0.47099999999999997"/>
    <n v="2.0209999999999999"/>
    <n v="0.55500000000000005"/>
    <n v="0.57999999999999996"/>
    <n v="174.09800000000001"/>
    <s v="Catch-up"/>
    <n v="0.93400000000000005"/>
    <n v="0.75900000000000001"/>
    <n v="0.93100000000000005"/>
    <n v="0.84199999999999997"/>
    <d v="2025-03-17T21:49:14"/>
    <x v="2"/>
  </r>
  <r>
    <x v="1002"/>
    <x v="0"/>
    <n v="2809"/>
    <x v="2209"/>
    <x v="1163"/>
    <x v="808"/>
    <x v="807"/>
    <n v="697"/>
    <n v="284"/>
    <n v="136"/>
    <n v="845"/>
    <n v="680"/>
    <n v="165"/>
    <n v="0.42399999999999999"/>
    <n v="0.125"/>
    <n v="8.3000000000000004E-2"/>
    <n v="0.45200000000000001"/>
    <n v="0.97"/>
    <n v="0.77200000000000002"/>
    <n v="0.84899999999999998"/>
    <n v="365.04399999999998"/>
    <s v="Scale-up"/>
    <n v="0.92"/>
    <n v="0.95099999999999996"/>
    <n v="0.92100000000000004"/>
    <n v="0.94099999999999995"/>
    <d v="2025-02-25T16:16:59"/>
    <x v="1"/>
  </r>
  <r>
    <x v="1002"/>
    <x v="0"/>
    <n v="1771"/>
    <x v="2210"/>
    <x v="1162"/>
    <x v="704"/>
    <x v="706"/>
    <n v="196"/>
    <n v="119"/>
    <n v="17"/>
    <n v="298"/>
    <n v="216"/>
    <n v="82"/>
    <n v="0.20200000000000001"/>
    <n v="7.9000000000000001E-2"/>
    <n v="1.7999999999999999E-2"/>
    <n v="0.25700000000000001"/>
    <n v="0.97699999999999998"/>
    <n v="0.71899999999999997"/>
    <n v="0.93600000000000005"/>
    <n v="319.06599999999997"/>
    <s v="Scale-up"/>
    <n v="0.93300000000000005"/>
    <n v="0.88400000000000001"/>
    <n v="0.91400000000000003"/>
    <n v="0.92600000000000005"/>
    <d v="2025-03-17T21:49:13"/>
    <x v="2"/>
  </r>
  <r>
    <x v="1003"/>
    <x v="0"/>
    <n v="5707"/>
    <x v="2211"/>
    <x v="1164"/>
    <x v="809"/>
    <x v="808"/>
    <n v="726"/>
    <n v="1928"/>
    <n v="263"/>
    <n v="2391"/>
    <n v="1612"/>
    <n v="779"/>
    <n v="0.14899999999999999"/>
    <n v="0.41199999999999998"/>
    <n v="6.6000000000000003E-2"/>
    <n v="0.32600000000000001"/>
    <n v="0.65900000000000003"/>
    <n v="0.26600000000000001"/>
    <n v="0.88200000000000001"/>
    <n v="2389.5709999999999"/>
    <s v="Scale-up"/>
    <n v="0.78700000000000003"/>
    <n v="0.85499999999999998"/>
    <n v="0.87"/>
    <n v="0.78800000000000003"/>
    <d v="2025-03-18T00:09:37"/>
    <x v="3"/>
  </r>
  <r>
    <x v="1003"/>
    <x v="1"/>
    <n v="91"/>
    <x v="2212"/>
    <x v="1164"/>
    <x v="1"/>
    <x v="1"/>
    <n v="4"/>
    <n v="12"/>
    <n v="1"/>
    <s v="N/A"/>
    <n v="10"/>
    <n v="5"/>
    <n v="3.5999999999999997E-2"/>
    <n v="0.17"/>
    <s v="NaN"/>
    <n v="0.108"/>
    <s v="NaN"/>
    <s v="NaN"/>
    <s v="NaN"/>
    <s v="NaN"/>
    <s v="Scale-up"/>
    <n v="0.88500000000000001"/>
    <n v="0.93400000000000005"/>
    <s v="NaN"/>
    <n v="0.89"/>
    <d v="2025-03-18T00:09:37"/>
    <x v="3"/>
  </r>
  <r>
    <x v="1004"/>
    <x v="0"/>
    <n v="3655"/>
    <x v="2213"/>
    <x v="1165"/>
    <x v="810"/>
    <x v="809"/>
    <n v="796"/>
    <n v="1844"/>
    <n v="527"/>
    <n v="2113"/>
    <n v="2023"/>
    <n v="90"/>
    <n v="0.186"/>
    <n v="0.48599999999999999"/>
    <n v="0.14000000000000001"/>
    <n v="0.53700000000000003"/>
    <n v="1.0089999999999999"/>
    <n v="0.27700000000000002"/>
    <n v="0.79200000000000004"/>
    <n v="167.59800000000001"/>
    <s v="Catch-up"/>
    <n v="0.97699999999999998"/>
    <n v="0.98499999999999999"/>
    <n v="0.97499999999999998"/>
    <n v="0.996"/>
    <d v="2025-03-18T00:09:28"/>
    <x v="3"/>
  </r>
  <r>
    <x v="1004"/>
    <x v="1"/>
    <n v="99"/>
    <x v="2214"/>
    <x v="1165"/>
    <x v="1"/>
    <x v="1"/>
    <n v="32"/>
    <n v="32"/>
    <n v="11"/>
    <s v="N/A"/>
    <n v="46"/>
    <n v="6"/>
    <n v="0.33900000000000002"/>
    <n v="0.311"/>
    <n v="7.8E-2"/>
    <n v="0.42"/>
    <n v="0.73399999999999999"/>
    <n v="0.52200000000000002"/>
    <n v="0.88"/>
    <n v="214.286"/>
    <s v="Scale-up"/>
    <n v="0.95399999999999996"/>
    <n v="0.95399999999999996"/>
    <n v="0.83899999999999997"/>
    <n v="0.96699999999999997"/>
    <d v="2025-03-18T00:09:29"/>
    <x v="3"/>
  </r>
  <r>
    <x v="1005"/>
    <x v="0"/>
    <n v="4044"/>
    <x v="2215"/>
    <x v="1166"/>
    <x v="811"/>
    <x v="810"/>
    <n v="907"/>
    <n v="387"/>
    <n v="134"/>
    <n v="1160"/>
    <n v="990"/>
    <n v="170"/>
    <n v="0.23599999999999999"/>
    <n v="0.10299999999999999"/>
    <n v="4.2000000000000003E-2"/>
    <n v="0.27300000000000002"/>
    <n v="0.91900000000000004"/>
    <n v="0.69599999999999995"/>
    <n v="0.876"/>
    <n v="622.71100000000001"/>
    <s v="Scale-up"/>
    <n v="0.94299999999999995"/>
    <n v="0.95199999999999996"/>
    <n v="0.73699999999999999"/>
    <n v="0.94899999999999995"/>
    <d v="2025-03-18T00:09:19"/>
    <x v="3"/>
  </r>
  <r>
    <x v="1005"/>
    <x v="1"/>
    <n v="99"/>
    <x v="2216"/>
    <x v="1166"/>
    <x v="1"/>
    <x v="1"/>
    <n v="5"/>
    <n v="9"/>
    <n v="2"/>
    <s v="N/A"/>
    <n v="1"/>
    <n v="10"/>
    <n v="3.5999999999999997E-2"/>
    <n v="8.8999999999999996E-2"/>
    <n v="0.01"/>
    <s v="NaN"/>
    <s v="NaN"/>
    <s v="NaN"/>
    <s v="NaN"/>
    <s v="NaN"/>
    <s v="Scale-up"/>
    <n v="0.86799999999999999"/>
    <n v="0.67200000000000004"/>
    <n v="1"/>
    <s v="NaN"/>
    <d v="2025-03-18T00:09:19"/>
    <x v="3"/>
  </r>
  <r>
    <x v="1006"/>
    <x v="0"/>
    <n v="958"/>
    <x v="2217"/>
    <x v="1167"/>
    <x v="219"/>
    <x v="215"/>
    <n v="44"/>
    <n v="3"/>
    <n v="1"/>
    <n v="46"/>
    <n v="2"/>
    <n v="44"/>
    <n v="5.2999999999999999E-2"/>
    <n v="4.0000000000000001E-3"/>
    <n v="0"/>
    <n v="5.8999999999999997E-2"/>
    <n v="1.0349999999999999"/>
    <n v="0.93"/>
    <n v="1"/>
    <n v="745.76300000000003"/>
    <s v="Catch-up"/>
    <n v="0.54600000000000004"/>
    <n v="0.90600000000000003"/>
    <n v="0"/>
    <n v="1"/>
    <d v="2025-03-18T00:09:10"/>
    <x v="3"/>
  </r>
  <r>
    <x v="1006"/>
    <x v="1"/>
    <n v="92"/>
    <x v="2218"/>
    <x v="1167"/>
    <x v="1"/>
    <x v="1"/>
    <n v="1"/>
    <n v="2"/>
    <n v="1"/>
    <s v="N/A"/>
    <n v="1"/>
    <n v="1"/>
    <s v="NaN"/>
    <n v="1.0999999999999999E-2"/>
    <s v="NaN"/>
    <s v="NaN"/>
    <s v="NaN"/>
    <s v="NaN"/>
    <s v="NaN"/>
    <s v="NaN"/>
    <s v="Catch-up"/>
    <s v="NaN"/>
    <n v="1"/>
    <s v="NaN"/>
    <s v="NaN"/>
    <d v="2025-03-18T00:09:10"/>
    <x v="3"/>
  </r>
  <r>
    <x v="1007"/>
    <x v="1"/>
    <n v="99"/>
    <x v="2219"/>
    <x v="1168"/>
    <x v="1"/>
    <x v="1"/>
    <n v="25"/>
    <n v="2"/>
    <n v="5"/>
    <s v="N/A"/>
    <n v="15"/>
    <n v="8"/>
    <n v="0.23499999999999999"/>
    <n v="4.8000000000000001E-2"/>
    <n v="5.7000000000000002E-2"/>
    <n v="0.152"/>
    <n v="0.67300000000000004"/>
    <n v="0.83"/>
    <n v="0.79900000000000004"/>
    <n v="710.52599999999995"/>
    <s v="Scale-up"/>
    <n v="0.95"/>
    <n v="1"/>
    <n v="0.91500000000000004"/>
    <n v="0.86899999999999999"/>
    <d v="2025-02-25T16:17:09"/>
    <x v="1"/>
  </r>
  <r>
    <x v="1007"/>
    <x v="0"/>
    <n v="1423"/>
    <x v="2220"/>
    <x v="1168"/>
    <x v="587"/>
    <x v="811"/>
    <n v="413"/>
    <n v="11"/>
    <n v="106"/>
    <n v="318"/>
    <n v="210"/>
    <n v="108"/>
    <n v="0.35099999999999998"/>
    <n v="1.2999999999999999E-2"/>
    <n v="0.124"/>
    <n v="0.215"/>
    <n v="0.89600000000000002"/>
    <n v="0.96399999999999997"/>
    <n v="0.65900000000000003"/>
    <n v="502.32600000000002"/>
    <s v="Scale-up"/>
    <n v="0.92100000000000004"/>
    <n v="0.79700000000000004"/>
    <n v="0.83"/>
    <n v="0.97299999999999998"/>
    <d v="2025-02-25T16:17:07"/>
    <x v="1"/>
  </r>
  <r>
    <x v="1008"/>
    <x v="0"/>
    <n v="2065"/>
    <x v="2221"/>
    <x v="1169"/>
    <x v="812"/>
    <x v="812"/>
    <n v="1102"/>
    <n v="32"/>
    <n v="279"/>
    <n v="855"/>
    <n v="661"/>
    <n v="194"/>
    <n v="0.70699999999999996"/>
    <n v="0.03"/>
    <n v="0.22900000000000001"/>
    <n v="0.45900000000000002"/>
    <n v="0.90400000000000003"/>
    <n v="0.95899999999999996"/>
    <n v="0.68899999999999995"/>
    <n v="422.65800000000002"/>
    <s v="Scale-up"/>
    <n v="0.96499999999999997"/>
    <n v="0.48399999999999999"/>
    <n v="0.96299999999999997"/>
    <n v="0.98699999999999999"/>
    <d v="2025-02-25T16:17:17"/>
    <x v="1"/>
  </r>
  <r>
    <x v="1009"/>
    <x v="0"/>
    <n v="3281"/>
    <x v="2222"/>
    <x v="1170"/>
    <x v="813"/>
    <x v="813"/>
    <n v="464"/>
    <n v="458"/>
    <n v="44"/>
    <n v="878"/>
    <n v="663"/>
    <n v="215"/>
    <n v="0.17399999999999999"/>
    <n v="0.214"/>
    <n v="2.1999999999999999E-2"/>
    <n v="0.27700000000000002"/>
    <n v="0.75700000000000001"/>
    <n v="0.44800000000000001"/>
    <n v="0.94299999999999995"/>
    <n v="776.173"/>
    <s v="Scale-up"/>
    <n v="0.91800000000000004"/>
    <n v="0.99299999999999999"/>
    <n v="0.96499999999999997"/>
    <n v="0.97699999999999998"/>
    <d v="2025-03-18T00:09:03"/>
    <x v="3"/>
  </r>
  <r>
    <x v="1009"/>
    <x v="1"/>
    <n v="99"/>
    <x v="2223"/>
    <x v="1170"/>
    <x v="1"/>
    <x v="1"/>
    <n v="48"/>
    <n v="19"/>
    <n v="1"/>
    <s v="N/A"/>
    <n v="54"/>
    <n v="12"/>
    <n v="0.40500000000000003"/>
    <n v="0.16500000000000001"/>
    <s v="NaN"/>
    <n v="0.48899999999999999"/>
    <s v="NaN"/>
    <s v="NaN"/>
    <s v="NaN"/>
    <s v="NaN"/>
    <s v="Scale-up"/>
    <n v="0.95"/>
    <n v="0.95199999999999996"/>
    <s v="NaN"/>
    <n v="0.91600000000000004"/>
    <d v="2025-03-18T00:09:03"/>
    <x v="3"/>
  </r>
  <r>
    <x v="1010"/>
    <x v="0"/>
    <n v="3288"/>
    <x v="2224"/>
    <x v="1171"/>
    <x v="120"/>
    <x v="118"/>
    <n v="22"/>
    <n v="45"/>
    <n v="8"/>
    <n v="59"/>
    <n v="42"/>
    <n v="17"/>
    <n v="8.0000000000000002E-3"/>
    <n v="1.4999999999999999E-2"/>
    <n v="4.0000000000000001E-3"/>
    <n v="1.2999999999999999E-2"/>
    <n v="0.68400000000000005"/>
    <n v="0.34799999999999998"/>
    <n v="0.82599999999999996"/>
    <n v="1307.692"/>
    <s v="Scale-up"/>
    <n v="0.83699999999999997"/>
    <n v="0.75900000000000001"/>
    <n v="0.92600000000000005"/>
    <n v="0.69699999999999995"/>
    <d v="2025-03-18T00:08:55"/>
    <x v="3"/>
  </r>
  <r>
    <x v="1010"/>
    <x v="1"/>
    <n v="1"/>
    <x v="2225"/>
    <x v="1171"/>
    <x v="1"/>
    <x v="1"/>
    <n v="1"/>
    <n v="1"/>
    <n v="1"/>
    <s v="N/A"/>
    <n v="1"/>
    <n v="-1"/>
    <s v="NaN"/>
    <s v="NaN"/>
    <s v="NaN"/>
    <s v="NaN"/>
    <s v="NaN"/>
    <s v="NaN"/>
    <s v="NaN"/>
    <s v="NaN"/>
    <s v="Scale-up"/>
    <s v="NaN"/>
    <s v="NaN"/>
    <s v="NaN"/>
    <s v="NaN"/>
    <d v="2025-03-18T00:08:55"/>
    <x v="3"/>
  </r>
  <r>
    <x v="1011"/>
    <x v="1"/>
    <n v="84"/>
    <x v="2226"/>
    <x v="1172"/>
    <x v="1"/>
    <x v="1"/>
    <n v="4"/>
    <n v="1"/>
    <n v="1"/>
    <s v="N/A"/>
    <n v="2"/>
    <n v="0"/>
    <n v="3.3000000000000002E-2"/>
    <s v="NaN"/>
    <s v="NaN"/>
    <n v="1.4999999999999999E-2"/>
    <s v="NaN"/>
    <s v="NaN"/>
    <s v="NaN"/>
    <s v="NaN"/>
    <s v="Scale-up"/>
    <n v="0.97799999999999998"/>
    <s v="NaN"/>
    <s v="NaN"/>
    <n v="1"/>
    <d v="2025-03-17T21:49:07"/>
    <x v="2"/>
  </r>
  <r>
    <x v="1011"/>
    <x v="0"/>
    <n v="6182"/>
    <x v="2227"/>
    <x v="1173"/>
    <x v="814"/>
    <x v="814"/>
    <n v="1138"/>
    <n v="625"/>
    <n v="398"/>
    <n v="1365"/>
    <n v="1363"/>
    <n v="2"/>
    <n v="0.27600000000000002"/>
    <n v="0.20599999999999999"/>
    <n v="7.5999999999999998E-2"/>
    <n v="0.36399999999999999"/>
    <n v="0.89700000000000002"/>
    <n v="0.57299999999999995"/>
    <n v="0.84199999999999997"/>
    <n v="5.4950000000000001"/>
    <s v="Start-up"/>
    <n v="0.90700000000000003"/>
    <n v="0.89500000000000002"/>
    <n v="0.92800000000000005"/>
    <n v="0.92500000000000004"/>
    <d v="2025-02-25T16:17:24"/>
    <x v="1"/>
  </r>
  <r>
    <x v="1011"/>
    <x v="0"/>
    <n v="5327"/>
    <x v="2228"/>
    <x v="1172"/>
    <x v="815"/>
    <x v="815"/>
    <n v="1130"/>
    <n v="624"/>
    <n v="31"/>
    <n v="1723"/>
    <n v="1694"/>
    <n v="29"/>
    <n v="0.28499999999999998"/>
    <n v="0.216"/>
    <n v="6.0000000000000001E-3"/>
    <n v="0.38300000000000001"/>
    <n v="0.77400000000000002"/>
    <n v="0.56899999999999995"/>
    <n v="0.98799999999999999"/>
    <n v="75.718000000000004"/>
    <s v="Scale-up"/>
    <n v="0.91900000000000004"/>
    <n v="0.92400000000000004"/>
    <n v="0.98"/>
    <n v="0.94499999999999995"/>
    <d v="2025-03-17T21:49:07"/>
    <x v="2"/>
  </r>
  <r>
    <x v="1012"/>
    <x v="1"/>
    <n v="91"/>
    <x v="2229"/>
    <x v="1174"/>
    <x v="1"/>
    <x v="1"/>
    <n v="56"/>
    <n v="1"/>
    <n v="1"/>
    <s v="N/A"/>
    <n v="67"/>
    <n v="-12"/>
    <n v="0.60199999999999998"/>
    <s v="NaN"/>
    <n v="0"/>
    <n v="0.63300000000000001"/>
    <s v="NaN"/>
    <s v="NaN"/>
    <s v="NaN"/>
    <s v="NaN"/>
    <s v="Scale-up"/>
    <n v="0.98199999999999998"/>
    <s v="NaN"/>
    <n v="0"/>
    <n v="0.98099999999999998"/>
    <d v="2025-03-17T21:49:01"/>
    <x v="2"/>
  </r>
  <r>
    <x v="1012"/>
    <x v="0"/>
    <n v="1455"/>
    <x v="2230"/>
    <x v="1175"/>
    <x v="816"/>
    <x v="117"/>
    <n v="1058"/>
    <n v="21"/>
    <n v="236"/>
    <n v="843"/>
    <n v="756"/>
    <n v="87"/>
    <n v="0.63"/>
    <n v="1.4E-2"/>
    <n v="0.16"/>
    <n v="0.48899999999999999"/>
    <n v="1.01"/>
    <n v="0.97799999999999998"/>
    <n v="0.752"/>
    <n v="177.91399999999999"/>
    <s v="Catch-up"/>
    <n v="0.97599999999999998"/>
    <n v="0.91"/>
    <n v="0.98199999999999998"/>
    <n v="0.99"/>
    <d v="2025-02-25T16:17:32"/>
    <x v="1"/>
  </r>
  <r>
    <x v="1012"/>
    <x v="0"/>
    <n v="399"/>
    <x v="2231"/>
    <x v="1174"/>
    <x v="762"/>
    <x v="764"/>
    <n v="430"/>
    <n v="3"/>
    <n v="0"/>
    <n v="433"/>
    <n v="241"/>
    <n v="192"/>
    <n v="1.218"/>
    <n v="1.2999999999999999E-2"/>
    <n v="0"/>
    <n v="0.69099999999999995"/>
    <n v="0.56100000000000005"/>
    <n v="0.98899999999999999"/>
    <n v="1"/>
    <n v="277.858"/>
    <s v="Scale-up"/>
    <n v="0.98699999999999999"/>
    <n v="0.88400000000000001"/>
    <n v="0"/>
    <n v="0.97699999999999998"/>
    <d v="2025-03-17T21:49:00"/>
    <x v="2"/>
  </r>
  <r>
    <x v="1013"/>
    <x v="1"/>
    <n v="99"/>
    <x v="2232"/>
    <x v="1176"/>
    <x v="1"/>
    <x v="1"/>
    <n v="86"/>
    <n v="6"/>
    <n v="1"/>
    <s v="N/A"/>
    <n v="72"/>
    <n v="21"/>
    <n v="1.127"/>
    <n v="0.17599999999999999"/>
    <n v="0"/>
    <n v="0.79600000000000004"/>
    <n v="0.61099999999999999"/>
    <n v="0.86499999999999999"/>
    <n v="1"/>
    <n v="206.03"/>
    <s v="Scale-up"/>
    <n v="0.95699999999999996"/>
    <n v="0.752"/>
    <n v="0"/>
    <n v="0.98299999999999998"/>
    <d v="2025-03-17T21:48:55"/>
    <x v="2"/>
  </r>
  <r>
    <x v="1013"/>
    <x v="0"/>
    <n v="316"/>
    <x v="2233"/>
    <x v="1176"/>
    <x v="569"/>
    <x v="567"/>
    <n v="371"/>
    <n v="13"/>
    <n v="0"/>
    <n v="384"/>
    <n v="220"/>
    <n v="164"/>
    <n v="1.1970000000000001"/>
    <n v="4.1000000000000002E-2"/>
    <n v="0"/>
    <n v="0.78400000000000003"/>
    <n v="0.63300000000000001"/>
    <n v="0.96699999999999997"/>
    <n v="1"/>
    <n v="209.184"/>
    <s v="Scale-up"/>
    <n v="0.98099999999999998"/>
    <n v="0.9"/>
    <n v="0"/>
    <n v="0.99299999999999999"/>
    <d v="2025-03-17T21:48:54"/>
    <x v="2"/>
  </r>
  <r>
    <x v="1014"/>
    <x v="1"/>
    <n v="97"/>
    <x v="2234"/>
    <x v="1177"/>
    <x v="1"/>
    <x v="1"/>
    <n v="1"/>
    <n v="3"/>
    <n v="1"/>
    <s v="N/A"/>
    <n v="1"/>
    <n v="0"/>
    <s v="NaN"/>
    <n v="1.7999999999999999E-2"/>
    <s v="NaN"/>
    <s v="NaN"/>
    <s v="NaN"/>
    <s v="NaN"/>
    <s v="NaN"/>
    <s v="NaN"/>
    <s v="Scale-up"/>
    <s v="NaN"/>
    <n v="0.90200000000000002"/>
    <s v="NaN"/>
    <s v="NaN"/>
    <d v="2025-03-17T20:31:48"/>
    <x v="7"/>
  </r>
  <r>
    <x v="1014"/>
    <x v="0"/>
    <n v="1816"/>
    <x v="2235"/>
    <x v="1177"/>
    <x v="817"/>
    <x v="816"/>
    <n v="427"/>
    <n v="331"/>
    <n v="153"/>
    <n v="605"/>
    <n v="527"/>
    <n v="78"/>
    <n v="0.42799999999999999"/>
    <n v="0.27800000000000002"/>
    <n v="0.128"/>
    <n v="0.54700000000000004"/>
    <n v="0.94599999999999995"/>
    <n v="0.60599999999999998"/>
    <n v="0.81899999999999995"/>
    <n v="142.596"/>
    <s v="Scale-up"/>
    <n v="0.94599999999999995"/>
    <n v="0.94"/>
    <n v="0.96"/>
    <n v="0.92400000000000004"/>
    <d v="2025-03-17T20:31:48"/>
    <x v="7"/>
  </r>
  <r>
    <x v="1015"/>
    <x v="1"/>
    <n v="0"/>
    <x v="2236"/>
    <x v="1178"/>
    <x v="1"/>
    <x v="1"/>
    <n v="1"/>
    <n v="1"/>
    <n v="1"/>
    <s v="N/A"/>
    <n v="1"/>
    <n v="0"/>
    <s v="NaN"/>
    <s v="NaN"/>
    <s v="NaN"/>
    <s v="NaN"/>
    <s v="NaN"/>
    <s v="NaN"/>
    <s v="NaN"/>
    <s v="NaN"/>
    <s v="Scale-up"/>
    <s v="NaN"/>
    <s v="NaN"/>
    <s v="NaN"/>
    <s v="NaN"/>
    <d v="2025-03-17T21:48:48"/>
    <x v="2"/>
  </r>
  <r>
    <x v="1015"/>
    <x v="0"/>
    <n v="4599"/>
    <x v="2237"/>
    <x v="1179"/>
    <x v="818"/>
    <x v="817"/>
    <n v="190"/>
    <n v="91"/>
    <n v="20"/>
    <n v="261"/>
    <n v="235"/>
    <n v="26"/>
    <n v="0.108"/>
    <n v="0.04"/>
    <n v="5.0000000000000001E-3"/>
    <n v="0.12"/>
    <n v="0.83899999999999997"/>
    <n v="0.73"/>
    <n v="0.96599999999999997"/>
    <n v="216.667"/>
    <s v="Scale-up"/>
    <n v="0.89200000000000002"/>
    <n v="0.92500000000000004"/>
    <n v="0.65800000000000003"/>
    <n v="0.88600000000000001"/>
    <d v="2025-02-25T16:17:39"/>
    <x v="1"/>
  </r>
  <r>
    <x v="1015"/>
    <x v="0"/>
    <n v="3642"/>
    <x v="2238"/>
    <x v="1178"/>
    <x v="818"/>
    <x v="817"/>
    <n v="190"/>
    <n v="91"/>
    <n v="2"/>
    <n v="279"/>
    <n v="252"/>
    <n v="27"/>
    <n v="0.108"/>
    <n v="0.04"/>
    <n v="1E-3"/>
    <n v="0.13"/>
    <n v="0.88400000000000001"/>
    <n v="0.73"/>
    <n v="0.99299999999999999"/>
    <n v="207.69200000000001"/>
    <s v="Scale-up"/>
    <n v="0.89200000000000002"/>
    <n v="0.92500000000000004"/>
    <n v="1"/>
    <n v="0.88800000000000001"/>
    <d v="2025-03-17T21:48:48"/>
    <x v="2"/>
  </r>
  <r>
    <x v="1016"/>
    <x v="1"/>
    <n v="99"/>
    <x v="2239"/>
    <x v="1180"/>
    <x v="1"/>
    <x v="1"/>
    <n v="42"/>
    <n v="4"/>
    <n v="1"/>
    <s v="N/A"/>
    <n v="28"/>
    <n v="18"/>
    <n v="0.439"/>
    <n v="5.3999999999999999E-2"/>
    <s v="NaN"/>
    <n v="0.29599999999999999"/>
    <s v="NaN"/>
    <s v="NaN"/>
    <s v="NaN"/>
    <s v="NaN"/>
    <s v="Catch-up"/>
    <n v="0.92900000000000005"/>
    <n v="0.69799999999999995"/>
    <s v="NaN"/>
    <n v="0.98499999999999999"/>
    <d v="2025-03-17T21:48:43"/>
    <x v="2"/>
  </r>
  <r>
    <x v="1016"/>
    <x v="0"/>
    <n v="1665"/>
    <x v="2240"/>
    <x v="1181"/>
    <x v="361"/>
    <x v="11"/>
    <n v="193"/>
    <n v="118"/>
    <n v="15"/>
    <n v="296"/>
    <n v="233"/>
    <n v="63"/>
    <n v="0.17699999999999999"/>
    <n v="0.11899999999999999"/>
    <n v="1.2999999999999999E-2"/>
    <n v="0.192"/>
    <n v="0.67800000000000005"/>
    <n v="0.59799999999999998"/>
    <n v="0.95599999999999996"/>
    <n v="328.125"/>
    <s v="Scale-up"/>
    <n v="0.79200000000000004"/>
    <n v="0.97499999999999998"/>
    <n v="0.97899999999999998"/>
    <n v="0.95699999999999996"/>
    <d v="2025-02-25T16:17:47"/>
    <x v="1"/>
  </r>
  <r>
    <x v="1016"/>
    <x v="0"/>
    <n v="621"/>
    <x v="2241"/>
    <x v="1180"/>
    <x v="68"/>
    <x v="67"/>
    <n v="76"/>
    <n v="4"/>
    <n v="1"/>
    <n v="79"/>
    <n v="39"/>
    <n v="40"/>
    <n v="0.11899999999999999"/>
    <n v="5.3999999999999999E-2"/>
    <n v="0"/>
    <n v="0.35499999999999998"/>
    <n v="2.052"/>
    <n v="0.68799999999999994"/>
    <n v="1"/>
    <n v="112.676"/>
    <s v="Catch-up"/>
    <n v="0.35"/>
    <n v="0.67900000000000005"/>
    <n v="0"/>
    <n v="0.96"/>
    <d v="2025-03-17T21:48:43"/>
    <x v="2"/>
  </r>
  <r>
    <x v="1017"/>
    <x v="1"/>
    <n v="99"/>
    <x v="2242"/>
    <x v="1182"/>
    <x v="1"/>
    <x v="1"/>
    <n v="688"/>
    <n v="360"/>
    <n v="139"/>
    <s v="N/A"/>
    <n v="737"/>
    <n v="171"/>
    <n v="6.4589999999999996"/>
    <n v="3.6909999999999998"/>
    <n v="1.2270000000000001"/>
    <n v="6.625"/>
    <n v="0.74199999999999999"/>
    <n v="0.63600000000000001"/>
    <n v="0.879"/>
    <n v="180.83"/>
    <s v="Scale-up"/>
    <n v="0.98299999999999998"/>
    <n v="0.99399999999999999"/>
    <n v="0.96699999999999997"/>
    <n v="0.99299999999999999"/>
    <d v="2025-02-25T16:17:57"/>
    <x v="1"/>
  </r>
  <r>
    <x v="1017"/>
    <x v="0"/>
    <n v="2929"/>
    <x v="2243"/>
    <x v="1182"/>
    <x v="819"/>
    <x v="818"/>
    <n v="3106"/>
    <n v="1139"/>
    <n v="515"/>
    <n v="3730"/>
    <n v="2532"/>
    <n v="1198"/>
    <n v="3.5880000000000001"/>
    <n v="0.73399999999999999"/>
    <n v="0.98299999999999998"/>
    <n v="4.0990000000000002"/>
    <n v="1.228"/>
    <n v="0.83"/>
    <n v="0.77300000000000002"/>
    <n v="292.26600000000002"/>
    <s v="Catch-up"/>
    <n v="0.9"/>
    <n v="0.46400000000000002"/>
    <n v="0.93"/>
    <n v="0.86699999999999999"/>
    <d v="2025-02-25T16:17:55"/>
    <x v="1"/>
  </r>
  <r>
    <x v="1018"/>
    <x v="1"/>
    <n v="100"/>
    <x v="2244"/>
    <x v="1183"/>
    <x v="1"/>
    <x v="1"/>
    <n v="863"/>
    <n v="64"/>
    <n v="364"/>
    <s v="N/A"/>
    <n v="647"/>
    <n v="-83"/>
    <n v="7.9880000000000004"/>
    <n v="0.82099999999999995"/>
    <n v="3.9340000000000002"/>
    <n v="5.9249999999999998"/>
    <n v="1.2150000000000001"/>
    <n v="0.90700000000000003"/>
    <n v="0.55300000000000005"/>
    <n v="75.781000000000006"/>
    <s v="Catch-up"/>
    <n v="0.439"/>
    <n v="0.98599999999999999"/>
    <n v="0.53"/>
    <n v="0.70499999999999996"/>
    <d v="2025-02-25T16:18:08"/>
    <x v="1"/>
  </r>
  <r>
    <x v="1018"/>
    <x v="1"/>
    <n v="93"/>
    <x v="2245"/>
    <x v="1184"/>
    <x v="1"/>
    <x v="1"/>
    <n v="58"/>
    <n v="15"/>
    <n v="5"/>
    <s v="N/A"/>
    <n v="27"/>
    <n v="40"/>
    <n v="0.72899999999999998"/>
    <n v="0.23300000000000001"/>
    <n v="5.8000000000000003E-2"/>
    <n v="0.27900000000000003"/>
    <n v="0.309"/>
    <n v="0.75800000000000001"/>
    <n v="0.94"/>
    <n v="491.03899999999999"/>
    <s v="Scale-up"/>
    <n v="0.89200000000000002"/>
    <n v="0.98299999999999998"/>
    <n v="0.93200000000000005"/>
    <n v="0.93899999999999995"/>
    <d v="2025-03-17T21:48:37"/>
    <x v="2"/>
  </r>
  <r>
    <x v="1018"/>
    <x v="0"/>
    <n v="1944"/>
    <x v="2246"/>
    <x v="1183"/>
    <x v="820"/>
    <x v="819"/>
    <n v="3948"/>
    <n v="820"/>
    <n v="1212"/>
    <n v="3556"/>
    <n v="3107"/>
    <n v="449"/>
    <n v="2.3490000000000002"/>
    <n v="0.437"/>
    <n v="0.84799999999999998"/>
    <n v="2.1339999999999999"/>
    <n v="1.101"/>
    <n v="0.84299999999999997"/>
    <n v="0.69599999999999995"/>
    <n v="210.40299999999999"/>
    <s v="Catch-up"/>
    <n v="0.89200000000000002"/>
    <n v="0.97299999999999998"/>
    <n v="0.75600000000000001"/>
    <n v="0.89100000000000001"/>
    <d v="2025-02-25T16:18:06"/>
    <x v="1"/>
  </r>
  <r>
    <x v="1018"/>
    <x v="0"/>
    <n v="858"/>
    <x v="2247"/>
    <x v="1184"/>
    <x v="821"/>
    <x v="820"/>
    <n v="190"/>
    <n v="151"/>
    <n v="11"/>
    <n v="330"/>
    <n v="193"/>
    <n v="137"/>
    <n v="0.19"/>
    <n v="0.17100000000000001"/>
    <n v="0.02"/>
    <n v="0.219"/>
    <n v="0.64200000000000002"/>
    <n v="0.52600000000000002"/>
    <n v="0.94499999999999995"/>
    <n v="625.57100000000003"/>
    <s v="Scale-up"/>
    <n v="0.96199999999999997"/>
    <n v="0.99199999999999999"/>
    <n v="0.93500000000000005"/>
    <n v="0.98899999999999999"/>
    <d v="2025-03-17T21:48:36"/>
    <x v="2"/>
  </r>
  <r>
    <x v="1019"/>
    <x v="1"/>
    <n v="99"/>
    <x v="2248"/>
    <x v="1185"/>
    <x v="1"/>
    <x v="1"/>
    <n v="51"/>
    <n v="6"/>
    <n v="1"/>
    <s v="N/A"/>
    <n v="40"/>
    <n v="16"/>
    <n v="0.47799999999999998"/>
    <n v="7.9000000000000001E-2"/>
    <n v="0"/>
    <n v="0.371"/>
    <n v="0.66600000000000004"/>
    <n v="0.85799999999999998"/>
    <n v="1"/>
    <n v="684.63599999999997"/>
    <s v="Scale-up"/>
    <n v="0.92"/>
    <n v="0.70499999999999996"/>
    <n v="0"/>
    <n v="0.97799999999999998"/>
    <d v="2025-03-17T21:48:30"/>
    <x v="2"/>
  </r>
  <r>
    <x v="1019"/>
    <x v="0"/>
    <n v="849"/>
    <x v="2249"/>
    <x v="1185"/>
    <x v="822"/>
    <x v="821"/>
    <n v="328"/>
    <n v="66"/>
    <n v="0"/>
    <n v="394"/>
    <n v="140"/>
    <n v="254"/>
    <n v="0.38400000000000001"/>
    <n v="9.0999999999999998E-2"/>
    <n v="0"/>
    <n v="0.24299999999999999"/>
    <n v="0.51200000000000001"/>
    <n v="0.80800000000000005"/>
    <n v="1"/>
    <n v="1045.2670000000001"/>
    <s v="Scale-up"/>
    <n v="0.98499999999999999"/>
    <n v="0.879"/>
    <n v="0"/>
    <n v="0.71699999999999997"/>
    <d v="2025-03-17T21:48:29"/>
    <x v="2"/>
  </r>
  <r>
    <x v="1020"/>
    <x v="1"/>
    <n v="99"/>
    <x v="2250"/>
    <x v="1186"/>
    <x v="1"/>
    <x v="1"/>
    <n v="3283"/>
    <n v="1"/>
    <n v="933"/>
    <s v="N/A"/>
    <n v="2390"/>
    <n v="-39"/>
    <n v="33.421999999999997"/>
    <n v="0"/>
    <n v="9.4849999999999994"/>
    <n v="23.86"/>
    <n v="0.997"/>
    <n v="1"/>
    <n v="0.71599999999999997"/>
    <n v="115.968"/>
    <s v="Scale-up"/>
    <n v="0.99399999999999999"/>
    <n v="0"/>
    <n v="0.997"/>
    <n v="0.99299999999999999"/>
    <d v="2025-03-17T23:45:20"/>
    <x v="17"/>
  </r>
  <r>
    <x v="1020"/>
    <x v="0"/>
    <n v="4723"/>
    <x v="2251"/>
    <x v="1186"/>
    <x v="823"/>
    <x v="822"/>
    <n v="74900"/>
    <n v="0"/>
    <n v="13585"/>
    <n v="61315"/>
    <n v="58548"/>
    <n v="2767"/>
    <n v="19.994"/>
    <n v="0"/>
    <n v="3.6869999999999998"/>
    <n v="15.507999999999999"/>
    <n v="0.95099999999999996"/>
    <n v="1"/>
    <n v="0.81599999999999995"/>
    <n v="178.42400000000001"/>
    <s v="Scale-up"/>
    <n v="0.96099999999999997"/>
    <n v="0"/>
    <n v="0.86099999999999999"/>
    <n v="0.96899999999999997"/>
    <d v="2025-03-17T23:45:18"/>
    <x v="17"/>
  </r>
  <r>
    <x v="1021"/>
    <x v="1"/>
    <n v="95"/>
    <x v="2252"/>
    <x v="1187"/>
    <x v="1"/>
    <x v="1"/>
    <n v="48"/>
    <n v="2"/>
    <n v="1"/>
    <s v="N/A"/>
    <n v="34"/>
    <n v="15"/>
    <n v="0.47599999999999998"/>
    <n v="0.25"/>
    <n v="0"/>
    <n v="0.35199999999999998"/>
    <n v="0.48499999999999999"/>
    <n v="0.65600000000000003"/>
    <n v="1"/>
    <n v="295.45499999999998"/>
    <s v="Scale-up"/>
    <n v="0.97"/>
    <n v="1"/>
    <n v="0"/>
    <n v="0.94799999999999995"/>
    <d v="2025-03-17T21:48:24"/>
    <x v="2"/>
  </r>
  <r>
    <x v="1021"/>
    <x v="0"/>
    <n v="1911"/>
    <x v="2253"/>
    <x v="1188"/>
    <x v="824"/>
    <x v="351"/>
    <n v="765"/>
    <n v="7"/>
    <n v="191"/>
    <n v="581"/>
    <n v="402"/>
    <n v="179"/>
    <n v="0.52800000000000002"/>
    <n v="7.0000000000000001E-3"/>
    <n v="0.13300000000000001"/>
    <n v="0.28899999999999998"/>
    <n v="0.71899999999999997"/>
    <n v="0.98699999999999999"/>
    <n v="0.751"/>
    <n v="619.37699999999995"/>
    <s v="Scale-up"/>
    <n v="0.98699999999999999"/>
    <n v="0.96399999999999997"/>
    <n v="0.84299999999999997"/>
    <n v="0.996"/>
    <d v="2025-02-25T16:18:16"/>
    <x v="1"/>
  </r>
  <r>
    <x v="1021"/>
    <x v="0"/>
    <n v="423"/>
    <x v="2254"/>
    <x v="1187"/>
    <x v="825"/>
    <x v="823"/>
    <n v="202"/>
    <n v="3"/>
    <n v="0"/>
    <n v="205"/>
    <n v="101"/>
    <n v="104"/>
    <n v="0.45500000000000002"/>
    <n v="5.0000000000000001E-3"/>
    <n v="0"/>
    <n v="0.22900000000000001"/>
    <n v="0.498"/>
    <n v="0.98899999999999999"/>
    <n v="1"/>
    <n v="454.14800000000002"/>
    <s v="Scale-up"/>
    <n v="0.98799999999999999"/>
    <n v="0.76"/>
    <n v="0"/>
    <n v="0.96199999999999997"/>
    <d v="2025-03-17T21:48:23"/>
    <x v="2"/>
  </r>
  <r>
    <x v="1022"/>
    <x v="1"/>
    <n v="98"/>
    <x v="2255"/>
    <x v="1189"/>
    <x v="1"/>
    <x v="1"/>
    <n v="73"/>
    <n v="13"/>
    <n v="8"/>
    <s v="N/A"/>
    <n v="65"/>
    <n v="12"/>
    <n v="0.82099999999999995"/>
    <n v="0.154"/>
    <n v="8.3000000000000004E-2"/>
    <n v="0.70299999999999996"/>
    <n v="0.78800000000000003"/>
    <n v="0.84199999999999997"/>
    <n v="0.91500000000000004"/>
    <n v="145.09200000000001"/>
    <s v="Scale-up"/>
    <n v="0.97099999999999997"/>
    <n v="0.96399999999999997"/>
    <n v="0.92700000000000005"/>
    <n v="0.98599999999999999"/>
    <d v="2025-02-25T16:18:26"/>
    <x v="1"/>
  </r>
  <r>
    <x v="1022"/>
    <x v="0"/>
    <n v="827"/>
    <x v="2256"/>
    <x v="1189"/>
    <x v="686"/>
    <x v="297"/>
    <n v="241"/>
    <n v="65"/>
    <n v="27"/>
    <n v="279"/>
    <n v="177"/>
    <n v="102"/>
    <n v="0.42399999999999999"/>
    <n v="9.5000000000000001E-2"/>
    <n v="4.3999999999999997E-2"/>
    <n v="0.316"/>
    <n v="0.66500000000000004"/>
    <n v="0.81699999999999995"/>
    <n v="0.91500000000000004"/>
    <n v="322.78500000000003"/>
    <s v="Scale-up"/>
    <n v="0.96699999999999997"/>
    <n v="0.92200000000000004"/>
    <n v="0.78800000000000003"/>
    <n v="0.90500000000000003"/>
    <d v="2025-02-25T16:18:24"/>
    <x v="1"/>
  </r>
  <r>
    <x v="1023"/>
    <x v="0"/>
    <n v="4773"/>
    <x v="2257"/>
    <x v="1190"/>
    <x v="826"/>
    <x v="824"/>
    <n v="539"/>
    <n v="824"/>
    <n v="99"/>
    <n v="1264"/>
    <n v="1233"/>
    <n v="31"/>
    <n v="0.105"/>
    <n v="0.20699999999999999"/>
    <n v="2.3E-2"/>
    <n v="0.28000000000000003"/>
    <n v="0.96899999999999997"/>
    <n v="0.33700000000000002"/>
    <n v="0.92600000000000005"/>
    <n v="110.714"/>
    <s v="Scale-up"/>
    <n v="0.91300000000000003"/>
    <n v="0.90800000000000003"/>
    <n v="0.91700000000000004"/>
    <n v="0.92200000000000004"/>
    <d v="2025-03-18T00:08:47"/>
    <x v="3"/>
  </r>
  <r>
    <x v="1023"/>
    <x v="1"/>
    <n v="96"/>
    <x v="2258"/>
    <x v="1190"/>
    <x v="1"/>
    <x v="1"/>
    <n v="6"/>
    <n v="5"/>
    <n v="2"/>
    <s v="N/A"/>
    <n v="11"/>
    <n v="-3"/>
    <n v="4.3999999999999997E-2"/>
    <n v="4.2000000000000003E-2"/>
    <s v="NaN"/>
    <n v="7.2999999999999995E-2"/>
    <s v="NaN"/>
    <s v="NaN"/>
    <s v="NaN"/>
    <s v="NaN"/>
    <s v="Scale-up"/>
    <n v="0.88400000000000001"/>
    <n v="0.55800000000000005"/>
    <s v="NaN"/>
    <n v="0.83899999999999997"/>
    <d v="2025-03-18T00:08:47"/>
    <x v="3"/>
  </r>
  <r>
    <x v="1024"/>
    <x v="0"/>
    <n v="2095"/>
    <x v="2259"/>
    <x v="1191"/>
    <x v="827"/>
    <x v="825"/>
    <n v="3357"/>
    <n v="583"/>
    <n v="0"/>
    <n v="3940"/>
    <n v="2337"/>
    <n v="1603"/>
    <n v="1.9079999999999999"/>
    <n v="0.69699999999999995"/>
    <n v="0"/>
    <n v="1.6120000000000001"/>
    <n v="0.61899999999999999"/>
    <n v="0.73199999999999998"/>
    <n v="1"/>
    <n v="994.41700000000003"/>
    <s v="Scale-up"/>
    <n v="0.99099999999999999"/>
    <n v="0.97599999999999998"/>
    <n v="0"/>
    <n v="0.97399999999999998"/>
    <d v="2025-03-17T00:05:35"/>
    <x v="0"/>
  </r>
  <r>
    <x v="1024"/>
    <x v="1"/>
    <n v="96"/>
    <x v="2260"/>
    <x v="1191"/>
    <x v="1"/>
    <x v="1"/>
    <n v="73"/>
    <n v="33"/>
    <n v="1"/>
    <s v="N/A"/>
    <n v="1"/>
    <n v="105"/>
    <n v="0.76"/>
    <n v="0.376"/>
    <n v="0"/>
    <s v="NaN"/>
    <s v="NaN"/>
    <s v="NaN"/>
    <s v="NaN"/>
    <s v="NaN"/>
    <s v="Scale-up"/>
    <n v="0.98299999999999998"/>
    <n v="0.95099999999999996"/>
    <n v="0"/>
    <s v="NaN"/>
    <d v="2025-03-17T00:05:35"/>
    <x v="0"/>
  </r>
  <r>
    <x v="1025"/>
    <x v="0"/>
    <n v="2761"/>
    <x v="2261"/>
    <x v="1192"/>
    <x v="828"/>
    <x v="826"/>
    <n v="1098"/>
    <n v="926"/>
    <n v="172"/>
    <n v="1852"/>
    <n v="1378"/>
    <n v="474"/>
    <n v="0.43"/>
    <n v="0.372"/>
    <n v="7.2999999999999995E-2"/>
    <n v="0.56799999999999995"/>
    <n v="0.77900000000000003"/>
    <n v="0.53600000000000003"/>
    <n v="0.90900000000000003"/>
    <n v="834.50699999999995"/>
    <s v="Scale-up"/>
    <n v="0.99299999999999999"/>
    <n v="0.97699999999999998"/>
    <n v="0.98199999999999998"/>
    <n v="0.98399999999999999"/>
    <d v="2025-03-18T00:08:38"/>
    <x v="3"/>
  </r>
  <r>
    <x v="1025"/>
    <x v="1"/>
    <n v="99"/>
    <x v="2262"/>
    <x v="1192"/>
    <x v="1"/>
    <x v="1"/>
    <n v="6"/>
    <n v="8"/>
    <n v="3"/>
    <s v="N/A"/>
    <n v="10"/>
    <n v="0"/>
    <n v="4.8000000000000001E-2"/>
    <n v="0.10199999999999999"/>
    <n v="2.5000000000000001E-2"/>
    <n v="0.104"/>
    <n v="0.83199999999999996"/>
    <n v="0.32"/>
    <n v="0.83299999999999996"/>
    <n v="4557.692"/>
    <s v="Scale-up"/>
    <n v="0.73"/>
    <n v="0.94699999999999995"/>
    <n v="0.90500000000000003"/>
    <n v="0.92200000000000004"/>
    <d v="2025-03-18T00:08:39"/>
    <x v="3"/>
  </r>
  <r>
    <x v="1026"/>
    <x v="0"/>
    <n v="3694"/>
    <x v="2263"/>
    <x v="1193"/>
    <x v="530"/>
    <x v="527"/>
    <n v="34"/>
    <n v="61"/>
    <n v="19"/>
    <n v="76"/>
    <n v="61"/>
    <n v="15"/>
    <n v="1.2E-2"/>
    <n v="2.5000000000000001E-2"/>
    <n v="7.0000000000000001E-3"/>
    <n v="0.02"/>
    <n v="0.66700000000000004"/>
    <n v="0.32400000000000001"/>
    <n v="0.81100000000000005"/>
    <n v="750"/>
    <s v="Scale-up"/>
    <n v="0.90800000000000003"/>
    <n v="0.76800000000000002"/>
    <n v="0.92400000000000004"/>
    <n v="0.68600000000000005"/>
    <d v="2025-03-18T00:08:30"/>
    <x v="3"/>
  </r>
  <r>
    <x v="1026"/>
    <x v="1"/>
    <n v="4"/>
    <x v="2264"/>
    <x v="1193"/>
    <x v="1"/>
    <x v="1"/>
    <n v="1"/>
    <n v="1"/>
    <n v="1"/>
    <s v="N/A"/>
    <n v="2"/>
    <n v="-1"/>
    <s v="NaN"/>
    <s v="NaN"/>
    <s v="NaN"/>
    <n v="0.33300000000000002"/>
    <s v="NaN"/>
    <s v="NaN"/>
    <s v="NaN"/>
    <s v="NaN"/>
    <s v="Scale-up"/>
    <s v="NaN"/>
    <s v="NaN"/>
    <s v="NaN"/>
    <n v="1"/>
    <d v="2025-03-18T00:08:30"/>
    <x v="3"/>
  </r>
  <r>
    <x v="1027"/>
    <x v="1"/>
    <n v="98"/>
    <x v="2265"/>
    <x v="1194"/>
    <x v="1"/>
    <x v="1"/>
    <n v="50"/>
    <n v="2"/>
    <n v="63"/>
    <s v="N/A"/>
    <n v="1"/>
    <n v="-12"/>
    <n v="0.60499999999999998"/>
    <s v="NaN"/>
    <n v="0.57499999999999996"/>
    <s v="NaN"/>
    <s v="NaN"/>
    <s v="NaN"/>
    <s v="NaN"/>
    <s v="NaN"/>
    <s v="Indeterminate"/>
    <n v="0.96499999999999997"/>
    <s v="NaN"/>
    <n v="0.97799999999999998"/>
    <s v="NaN"/>
    <d v="2025-03-17T21:48:17"/>
    <x v="2"/>
  </r>
  <r>
    <x v="1027"/>
    <x v="0"/>
    <n v="1505"/>
    <x v="2266"/>
    <x v="1195"/>
    <x v="829"/>
    <x v="827"/>
    <n v="570"/>
    <n v="3"/>
    <n v="11"/>
    <n v="562"/>
    <n v="394"/>
    <n v="168"/>
    <n v="0.52800000000000002"/>
    <n v="3.0000000000000001E-3"/>
    <n v="2.1000000000000001E-2"/>
    <n v="0.7"/>
    <n v="1.373"/>
    <n v="0.99399999999999999"/>
    <n v="0.96"/>
    <n v="240"/>
    <s v="Catch-up"/>
    <n v="0.97599999999999998"/>
    <n v="0.75"/>
    <n v="0.93300000000000005"/>
    <n v="0.755"/>
    <d v="2025-02-25T16:18:34"/>
    <x v="1"/>
  </r>
  <r>
    <x v="1027"/>
    <x v="0"/>
    <n v="649"/>
    <x v="2267"/>
    <x v="1194"/>
    <x v="374"/>
    <x v="370"/>
    <n v="269"/>
    <n v="2"/>
    <n v="153"/>
    <n v="118"/>
    <n v="0"/>
    <n v="118"/>
    <n v="0.77600000000000002"/>
    <n v="0"/>
    <n v="0.47099999999999997"/>
    <n v="0"/>
    <n v="0"/>
    <n v="1"/>
    <n v="0.39300000000000002"/>
    <s v="NaN"/>
    <s v="Indeterminate"/>
    <n v="0.92600000000000005"/>
    <n v="0"/>
    <n v="0.99199999999999999"/>
    <n v="0"/>
    <d v="2025-03-17T21:48:17"/>
    <x v="2"/>
  </r>
  <r>
    <x v="1028"/>
    <x v="0"/>
    <n v="6759"/>
    <x v="2268"/>
    <x v="1196"/>
    <x v="830"/>
    <x v="828"/>
    <n v="1342"/>
    <n v="3912"/>
    <n v="1408"/>
    <n v="3846"/>
    <n v="3465"/>
    <n v="381"/>
    <n v="0.247"/>
    <n v="0.78300000000000003"/>
    <n v="0.378"/>
    <n v="0.81299999999999994"/>
    <n v="1.2470000000000001"/>
    <n v="0.24"/>
    <n v="0.63300000000000001"/>
    <n v="468.63499999999999"/>
    <s v="Catch-up"/>
    <n v="0.96599999999999997"/>
    <n v="0.96"/>
    <n v="0.92100000000000004"/>
    <n v="0.97599999999999998"/>
    <d v="2025-03-18T00:08:21"/>
    <x v="3"/>
  </r>
  <r>
    <x v="1028"/>
    <x v="1"/>
    <n v="99"/>
    <x v="2269"/>
    <x v="1196"/>
    <x v="1"/>
    <x v="1"/>
    <n v="18"/>
    <n v="52"/>
    <n v="11"/>
    <s v="N/A"/>
    <n v="46"/>
    <n v="14"/>
    <n v="0.19500000000000001"/>
    <n v="0.56100000000000005"/>
    <n v="0.113"/>
    <n v="0.56599999999999995"/>
    <n v="0.88"/>
    <n v="0.25800000000000001"/>
    <n v="0.85099999999999998"/>
    <n v="673.14499999999998"/>
    <s v="Scale-up"/>
    <n v="0.97899999999999998"/>
    <n v="0.97799999999999998"/>
    <n v="0.95599999999999996"/>
    <n v="0.98399999999999999"/>
    <d v="2025-03-18T00:08:22"/>
    <x v="3"/>
  </r>
  <r>
    <x v="1029"/>
    <x v="0"/>
    <n v="2915"/>
    <x v="2270"/>
    <x v="1197"/>
    <x v="831"/>
    <x v="829"/>
    <n v="2345"/>
    <n v="3548"/>
    <n v="782"/>
    <n v="5111"/>
    <n v="3670"/>
    <n v="1441"/>
    <n v="0.70299999999999996"/>
    <n v="1.351"/>
    <n v="0.30299999999999999"/>
    <n v="1.18"/>
    <n v="0.67400000000000004"/>
    <n v="0.34200000000000003"/>
    <n v="0.85199999999999998"/>
    <n v="1221.1859999999999"/>
    <s v="Scale-up"/>
    <n v="0.94499999999999995"/>
    <n v="0.97"/>
    <n v="0.94099999999999995"/>
    <n v="0.96799999999999997"/>
    <d v="2025-03-18T00:08:10"/>
    <x v="3"/>
  </r>
  <r>
    <x v="1029"/>
    <x v="1"/>
    <n v="100"/>
    <x v="2271"/>
    <x v="1197"/>
    <x v="1"/>
    <x v="1"/>
    <n v="14"/>
    <n v="37"/>
    <n v="5"/>
    <s v="N/A"/>
    <n v="33"/>
    <n v="12"/>
    <n v="0.122"/>
    <n v="0.41099999999999998"/>
    <n v="0.06"/>
    <n v="0.307"/>
    <n v="0.64900000000000002"/>
    <n v="0.22900000000000001"/>
    <n v="0.88700000000000001"/>
    <n v="4693.8109999999997"/>
    <s v="Scale-up"/>
    <n v="0.93200000000000005"/>
    <n v="0.96699999999999997"/>
    <n v="0.92600000000000005"/>
    <n v="0.96799999999999997"/>
    <d v="2025-03-18T00:08:12"/>
    <x v="3"/>
  </r>
  <r>
    <x v="1030"/>
    <x v="0"/>
    <n v="1472"/>
    <x v="2272"/>
    <x v="1198"/>
    <x v="479"/>
    <x v="476"/>
    <n v="58"/>
    <n v="38"/>
    <n v="4"/>
    <n v="92"/>
    <n v="63"/>
    <n v="29"/>
    <n v="4.2000000000000003E-2"/>
    <n v="3.4000000000000002E-2"/>
    <n v="0.01"/>
    <n v="4.7E-2"/>
    <n v="0.71199999999999997"/>
    <n v="0.55300000000000005"/>
    <n v="0.86799999999999999"/>
    <n v="617.02099999999996"/>
    <s v="Scale-up"/>
    <n v="0.90400000000000003"/>
    <n v="0.70899999999999996"/>
    <n v="0.85599999999999998"/>
    <n v="0.83499999999999996"/>
    <d v="2025-03-18T00:08:02"/>
    <x v="3"/>
  </r>
  <r>
    <x v="1030"/>
    <x v="1"/>
    <n v="92"/>
    <x v="2273"/>
    <x v="1198"/>
    <x v="1"/>
    <x v="1"/>
    <n v="4"/>
    <n v="1"/>
    <n v="1"/>
    <s v="N/A"/>
    <n v="7"/>
    <n v="-4"/>
    <n v="2.5999999999999999E-2"/>
    <s v="NaN"/>
    <s v="NaN"/>
    <n v="4.9000000000000002E-2"/>
    <s v="NaN"/>
    <s v="NaN"/>
    <s v="NaN"/>
    <s v="NaN"/>
    <s v="Scale-up"/>
    <n v="0.76500000000000001"/>
    <s v="NaN"/>
    <s v="NaN"/>
    <n v="0.51600000000000001"/>
    <d v="2025-03-18T00:08:02"/>
    <x v="3"/>
  </r>
  <r>
    <x v="1031"/>
    <x v="1"/>
    <n v="99"/>
    <x v="2274"/>
    <x v="1199"/>
    <x v="1"/>
    <x v="1"/>
    <n v="34"/>
    <n v="7"/>
    <n v="7"/>
    <s v="N/A"/>
    <n v="31"/>
    <n v="4"/>
    <n v="0.318"/>
    <n v="6.0999999999999999E-2"/>
    <n v="7.5999999999999998E-2"/>
    <n v="0.33400000000000002"/>
    <n v="1.1020000000000001"/>
    <n v="0.83899999999999997"/>
    <n v="0.79900000000000004"/>
    <n v="437.12599999999998"/>
    <s v="Catch-up"/>
    <n v="0.98099999999999998"/>
    <n v="0.84"/>
    <n v="0.874"/>
    <n v="0.94199999999999995"/>
    <d v="2025-03-17T20:47:55"/>
    <x v="14"/>
  </r>
  <r>
    <x v="1031"/>
    <x v="0"/>
    <n v="3613"/>
    <x v="2275"/>
    <x v="1199"/>
    <x v="832"/>
    <x v="830"/>
    <n v="1066"/>
    <n v="471"/>
    <n v="291"/>
    <n v="1246"/>
    <n v="1100"/>
    <n v="146"/>
    <n v="0.375"/>
    <n v="0.17799999999999999"/>
    <n v="0.11899999999999999"/>
    <n v="0.40500000000000003"/>
    <n v="0.93300000000000005"/>
    <n v="0.67800000000000005"/>
    <n v="0.78500000000000003"/>
    <n v="360.49400000000003"/>
    <s v="Scale-up"/>
    <n v="0.99399999999999999"/>
    <n v="0.83199999999999996"/>
    <n v="0.98799999999999999"/>
    <n v="0.96199999999999997"/>
    <d v="2025-03-17T20:47:54"/>
    <x v="14"/>
  </r>
  <r>
    <x v="1032"/>
    <x v="1"/>
    <n v="97"/>
    <x v="2276"/>
    <x v="1200"/>
    <x v="1"/>
    <x v="1"/>
    <n v="32"/>
    <n v="3"/>
    <n v="7"/>
    <s v="N/A"/>
    <n v="20"/>
    <n v="7"/>
    <n v="0.36899999999999999"/>
    <n v="4.9000000000000002E-2"/>
    <n v="8.3000000000000004E-2"/>
    <n v="0.23100000000000001"/>
    <n v="0.69"/>
    <n v="0.88300000000000001"/>
    <n v="0.80100000000000005"/>
    <n v="324.67500000000001"/>
    <s v="Scale-up"/>
    <n v="0.90100000000000002"/>
    <n v="1"/>
    <n v="0.95099999999999996"/>
    <n v="0.94699999999999995"/>
    <d v="2025-03-17T20:47:47"/>
    <x v="14"/>
  </r>
  <r>
    <x v="1032"/>
    <x v="0"/>
    <n v="3371"/>
    <x v="2277"/>
    <x v="1200"/>
    <x v="833"/>
    <x v="831"/>
    <n v="582"/>
    <n v="102"/>
    <n v="127"/>
    <n v="557"/>
    <n v="482"/>
    <n v="75"/>
    <n v="0.19700000000000001"/>
    <n v="0.04"/>
    <n v="4.4999999999999998E-2"/>
    <n v="0.17699999999999999"/>
    <n v="0.92200000000000004"/>
    <n v="0.83099999999999996"/>
    <n v="0.81"/>
    <n v="423.72899999999998"/>
    <s v="Scale-up"/>
    <n v="0.99099999999999999"/>
    <n v="0.98399999999999999"/>
    <n v="0.98699999999999999"/>
    <n v="0.99099999999999999"/>
    <d v="2025-03-17T20:47:45"/>
    <x v="14"/>
  </r>
  <r>
    <x v="1033"/>
    <x v="0"/>
    <n v="5147"/>
    <x v="2278"/>
    <x v="1201"/>
    <x v="834"/>
    <x v="832"/>
    <n v="1601"/>
    <n v="3144"/>
    <n v="633"/>
    <n v="4112"/>
    <n v="3133"/>
    <n v="979"/>
    <n v="0.45400000000000001"/>
    <n v="0.91800000000000004"/>
    <n v="0.192"/>
    <n v="0.92300000000000004"/>
    <n v="0.78200000000000003"/>
    <n v="0.33100000000000002"/>
    <n v="0.86"/>
    <n v="1060.672"/>
    <s v="Scale-up"/>
    <n v="0.95199999999999996"/>
    <n v="0.96899999999999997"/>
    <n v="0.92500000000000004"/>
    <n v="0.96799999999999997"/>
    <d v="2025-03-18T00:07:54"/>
    <x v="3"/>
  </r>
  <r>
    <x v="1033"/>
    <x v="1"/>
    <n v="93"/>
    <x v="2279"/>
    <x v="1201"/>
    <x v="1"/>
    <x v="1"/>
    <n v="2"/>
    <n v="6"/>
    <n v="3"/>
    <s v="N/A"/>
    <n v="1"/>
    <n v="6"/>
    <n v="1.0999999999999999E-2"/>
    <n v="0.32300000000000001"/>
    <n v="2.4E-2"/>
    <s v="NaN"/>
    <s v="NaN"/>
    <s v="NaN"/>
    <s v="NaN"/>
    <s v="NaN"/>
    <s v="Scale-up"/>
    <n v="1"/>
    <n v="0.878"/>
    <n v="0.77300000000000002"/>
    <s v="NaN"/>
    <d v="2025-03-18T00:07:54"/>
    <x v="3"/>
  </r>
  <r>
    <x v="1034"/>
    <x v="0"/>
    <n v="1568"/>
    <x v="2280"/>
    <x v="1202"/>
    <x v="751"/>
    <x v="751"/>
    <n v="145"/>
    <n v="62"/>
    <n v="13"/>
    <n v="194"/>
    <n v="146"/>
    <n v="48"/>
    <n v="0.13200000000000001"/>
    <n v="5.0999999999999997E-2"/>
    <n v="1.4999999999999999E-2"/>
    <n v="0.13500000000000001"/>
    <n v="0.80400000000000005"/>
    <n v="0.72099999999999997"/>
    <n v="0.91800000000000004"/>
    <n v="355.55599999999998"/>
    <s v="Scale-up"/>
    <n v="0.95399999999999996"/>
    <n v="0.91500000000000004"/>
    <n v="0.96"/>
    <n v="0.97699999999999998"/>
    <d v="2025-03-18T00:07:45"/>
    <x v="3"/>
  </r>
  <r>
    <x v="1034"/>
    <x v="1"/>
    <n v="0"/>
    <x v="2281"/>
    <x v="1202"/>
    <x v="1"/>
    <x v="1"/>
    <n v="1"/>
    <n v="1"/>
    <n v="1"/>
    <s v="N/A"/>
    <n v="1"/>
    <n v="0"/>
    <s v="NaN"/>
    <s v="NaN"/>
    <s v="NaN"/>
    <s v="NaN"/>
    <s v="NaN"/>
    <s v="NaN"/>
    <s v="NaN"/>
    <s v="NaN"/>
    <s v="Scale-up"/>
    <s v="NaN"/>
    <s v="NaN"/>
    <s v="NaN"/>
    <s v="NaN"/>
    <d v="2025-03-18T00:07:45"/>
    <x v="3"/>
  </r>
  <r>
    <x v="1035"/>
    <x v="0"/>
    <n v="126"/>
    <x v="2282"/>
    <x v="1203"/>
    <x v="68"/>
    <x v="67"/>
    <n v="49"/>
    <n v="31"/>
    <n v="3"/>
    <n v="77"/>
    <n v="60"/>
    <n v="17"/>
    <n v="0.39500000000000002"/>
    <n v="0.29499999999999998"/>
    <n v="2.1999999999999999E-2"/>
    <n v="0.58299999999999996"/>
    <n v="0.873"/>
    <n v="0.57199999999999995"/>
    <n v="0.96799999999999997"/>
    <n v="29.16"/>
    <s v="Start-up"/>
    <n v="0.79500000000000004"/>
    <n v="0.91800000000000004"/>
    <n v="0.75"/>
    <n v="0.68200000000000005"/>
    <d v="2025-03-18T00:07:36"/>
    <x v="3"/>
  </r>
  <r>
    <x v="1035"/>
    <x v="1"/>
    <n v="99"/>
    <x v="2283"/>
    <x v="1203"/>
    <x v="1"/>
    <x v="1"/>
    <n v="20"/>
    <n v="18"/>
    <n v="3"/>
    <s v="N/A"/>
    <n v="60"/>
    <n v="-26"/>
    <n v="0.19600000000000001"/>
    <n v="0.20499999999999999"/>
    <n v="2.1999999999999999E-2"/>
    <n v="0.58199999999999996"/>
    <n v="1.536"/>
    <n v="0.48899999999999999"/>
    <n v="0.94499999999999995"/>
    <n v="29.21"/>
    <s v="Plan-up"/>
    <n v="0.94799999999999995"/>
    <n v="0.96"/>
    <n v="0.75"/>
    <n v="0.68400000000000005"/>
    <d v="2025-03-18T00:07:37"/>
    <x v="3"/>
  </r>
  <r>
    <x v="1036"/>
    <x v="0"/>
    <n v="4637"/>
    <x v="2284"/>
    <x v="1204"/>
    <x v="835"/>
    <x v="833"/>
    <n v="655"/>
    <n v="364"/>
    <n v="106"/>
    <n v="913"/>
    <n v="719"/>
    <n v="194"/>
    <n v="0.16"/>
    <n v="9.8000000000000004E-2"/>
    <n v="3.6999999999999998E-2"/>
    <n v="0.19400000000000001"/>
    <n v="0.878"/>
    <n v="0.62"/>
    <n v="0.85699999999999998"/>
    <n v="1000"/>
    <s v="Scale-up"/>
    <n v="0.64600000000000002"/>
    <n v="0.73499999999999999"/>
    <n v="0.65300000000000002"/>
    <n v="0.69199999999999995"/>
    <d v="2025-03-18T00:07:28"/>
    <x v="3"/>
  </r>
  <r>
    <x v="1036"/>
    <x v="1"/>
    <n v="46"/>
    <x v="2285"/>
    <x v="1204"/>
    <x v="1"/>
    <x v="1"/>
    <n v="2"/>
    <n v="1"/>
    <n v="1"/>
    <s v="N/A"/>
    <n v="1"/>
    <n v="2"/>
    <n v="2.1000000000000001E-2"/>
    <s v="NaN"/>
    <s v="NaN"/>
    <s v="NaN"/>
    <s v="NaN"/>
    <s v="NaN"/>
    <s v="NaN"/>
    <s v="NaN"/>
    <s v="Scale-up"/>
    <n v="1"/>
    <s v="NaN"/>
    <s v="NaN"/>
    <s v="NaN"/>
    <d v="2025-03-18T00:07:28"/>
    <x v="3"/>
  </r>
  <r>
    <x v="1037"/>
    <x v="1"/>
    <n v="21"/>
    <x v="2286"/>
    <x v="1205"/>
    <x v="1"/>
    <x v="1"/>
    <n v="1"/>
    <n v="1"/>
    <n v="1"/>
    <s v="N/A"/>
    <n v="1"/>
    <n v="-1"/>
    <s v="NaN"/>
    <s v="NaN"/>
    <s v="NaN"/>
    <s v="NaN"/>
    <s v="NaN"/>
    <s v="NaN"/>
    <s v="NaN"/>
    <s v="NaN"/>
    <s v="Start-up"/>
    <s v="NaN"/>
    <s v="NaN"/>
    <s v="NaN"/>
    <s v="NaN"/>
    <d v="2025-03-17T19:51:51"/>
    <x v="4"/>
  </r>
  <r>
    <x v="1037"/>
    <x v="0"/>
    <n v="3199"/>
    <x v="2287"/>
    <x v="1205"/>
    <x v="836"/>
    <x v="834"/>
    <n v="905"/>
    <n v="1942"/>
    <n v="1113"/>
    <n v="1734"/>
    <n v="1734"/>
    <n v="0"/>
    <n v="0.40899999999999997"/>
    <n v="0.80500000000000005"/>
    <n v="0.374"/>
    <n v="0.79700000000000004"/>
    <n v="0.94899999999999995"/>
    <n v="0.33700000000000002"/>
    <n v="0.69199999999999995"/>
    <n v="0"/>
    <s v="Start-up"/>
    <n v="0.68400000000000005"/>
    <n v="0.84499999999999997"/>
    <n v="0.96399999999999997"/>
    <n v="0.72899999999999998"/>
    <d v="2025-03-17T19:51:51"/>
    <x v="4"/>
  </r>
  <r>
    <x v="1038"/>
    <x v="1"/>
    <n v="99"/>
    <x v="2288"/>
    <x v="1206"/>
    <x v="1"/>
    <x v="1"/>
    <n v="55"/>
    <n v="26"/>
    <n v="4"/>
    <s v="N/A"/>
    <n v="48"/>
    <n v="28"/>
    <n v="0.57599999999999996"/>
    <n v="0.254"/>
    <n v="8.2000000000000003E-2"/>
    <n v="0.51400000000000001"/>
    <n v="0.68700000000000006"/>
    <n v="0.69399999999999995"/>
    <n v="0.90100000000000002"/>
    <n v="1005.837"/>
    <s v="Scale-up"/>
    <n v="0.97499999999999998"/>
    <n v="0.96699999999999997"/>
    <n v="0.86399999999999999"/>
    <n v="0.97499999999999998"/>
    <d v="2025-03-17T21:48:12"/>
    <x v="2"/>
  </r>
  <r>
    <x v="1038"/>
    <x v="0"/>
    <n v="6410"/>
    <x v="2289"/>
    <x v="1207"/>
    <x v="837"/>
    <x v="835"/>
    <n v="2002"/>
    <n v="765"/>
    <n v="541"/>
    <n v="2226"/>
    <n v="1881"/>
    <n v="345"/>
    <n v="0.501"/>
    <n v="0.20100000000000001"/>
    <n v="0.152"/>
    <n v="0.50700000000000001"/>
    <n v="0.92200000000000004"/>
    <n v="0.71399999999999997"/>
    <n v="0.78300000000000003"/>
    <n v="680.47299999999996"/>
    <s v="Scale-up"/>
    <n v="0.877"/>
    <n v="0.95299999999999996"/>
    <n v="0.85899999999999999"/>
    <n v="0.89300000000000002"/>
    <d v="2025-02-25T16:18:42"/>
    <x v="1"/>
  </r>
  <r>
    <x v="1038"/>
    <x v="0"/>
    <n v="5449"/>
    <x v="2290"/>
    <x v="1206"/>
    <x v="838"/>
    <x v="836"/>
    <n v="1787"/>
    <n v="675"/>
    <n v="57"/>
    <n v="2405"/>
    <n v="1888"/>
    <n v="517"/>
    <n v="0.46600000000000003"/>
    <n v="0.193"/>
    <n v="2.4E-2"/>
    <n v="0.54600000000000004"/>
    <n v="0.86"/>
    <n v="0.70699999999999996"/>
    <n v="0.96399999999999997"/>
    <n v="946.88599999999997"/>
    <s v="Scale-up"/>
    <n v="0.85"/>
    <n v="0.93799999999999994"/>
    <n v="0.80800000000000005"/>
    <n v="0.85599999999999998"/>
    <d v="2025-03-17T21:48:11"/>
    <x v="2"/>
  </r>
  <r>
    <x v="1039"/>
    <x v="1"/>
    <n v="1"/>
    <x v="2291"/>
    <x v="1208"/>
    <x v="1"/>
    <x v="1"/>
    <n v="1"/>
    <n v="1"/>
    <n v="1"/>
    <s v="N/A"/>
    <n v="1"/>
    <n v="-1"/>
    <s v="NaN"/>
    <s v="NaN"/>
    <s v="NaN"/>
    <s v="NaN"/>
    <s v="NaN"/>
    <s v="NaN"/>
    <s v="NaN"/>
    <s v="NaN"/>
    <s v="Scale-up"/>
    <s v="NaN"/>
    <s v="NaN"/>
    <s v="NaN"/>
    <s v="NaN"/>
    <d v="2025-03-17T19:51:44"/>
    <x v="4"/>
  </r>
  <r>
    <x v="1039"/>
    <x v="0"/>
    <n v="3144"/>
    <x v="2292"/>
    <x v="1208"/>
    <x v="505"/>
    <x v="500"/>
    <n v="105"/>
    <n v="23"/>
    <n v="36"/>
    <n v="92"/>
    <n v="88"/>
    <n v="4"/>
    <n v="4.7E-2"/>
    <n v="1.2999999999999999E-2"/>
    <n v="1.6E-2"/>
    <n v="4.1000000000000002E-2"/>
    <n v="0.93200000000000005"/>
    <n v="0.78300000000000003"/>
    <n v="0.73299999999999998"/>
    <n v="97.561000000000007"/>
    <s v="Scale-up"/>
    <n v="0.80500000000000005"/>
    <n v="0.68"/>
    <n v="0.75700000000000001"/>
    <n v="0.623"/>
    <d v="2025-03-17T19:51:44"/>
    <x v="4"/>
  </r>
  <r>
    <x v="1040"/>
    <x v="1"/>
    <n v="96"/>
    <x v="2293"/>
    <x v="1209"/>
    <x v="1"/>
    <x v="1"/>
    <n v="1"/>
    <n v="11"/>
    <n v="6"/>
    <s v="N/A"/>
    <n v="9"/>
    <n v="-4"/>
    <s v="NaN"/>
    <n v="0.10199999999999999"/>
    <n v="0.04"/>
    <n v="8.2000000000000003E-2"/>
    <s v="NaN"/>
    <s v="NaN"/>
    <s v="NaN"/>
    <s v="NaN"/>
    <s v="Scale-up"/>
    <s v="NaN"/>
    <n v="0.95699999999999996"/>
    <n v="0.42899999999999999"/>
    <n v="0.96"/>
    <d v="2025-03-18T00:07:21"/>
    <x v="3"/>
  </r>
  <r>
    <x v="1040"/>
    <x v="0"/>
    <n v="1476"/>
    <x v="2294"/>
    <x v="1209"/>
    <x v="839"/>
    <x v="837"/>
    <n v="151"/>
    <n v="158"/>
    <n v="29"/>
    <n v="280"/>
    <n v="196"/>
    <n v="84"/>
    <n v="0.11600000000000001"/>
    <n v="0.121"/>
    <n v="1.7000000000000001E-2"/>
    <n v="0.14699999999999999"/>
    <n v="0.66800000000000004"/>
    <n v="0.48899999999999999"/>
    <n v="0.92800000000000005"/>
    <n v="571.42899999999997"/>
    <s v="Scale-up"/>
    <n v="0.97699999999999998"/>
    <n v="0.98099999999999998"/>
    <n v="0.95499999999999996"/>
    <n v="0.97499999999999998"/>
    <d v="2025-03-18T00:07:20"/>
    <x v="3"/>
  </r>
  <r>
    <x v="1041"/>
    <x v="1"/>
    <n v="90"/>
    <x v="2295"/>
    <x v="1210"/>
    <x v="1"/>
    <x v="1"/>
    <n v="1"/>
    <n v="6"/>
    <n v="134"/>
    <s v="N/A"/>
    <n v="6"/>
    <n v="-134"/>
    <s v="NaN"/>
    <n v="0.05"/>
    <n v="1.149"/>
    <n v="9.2999999999999999E-2"/>
    <s v="NaN"/>
    <s v="NaN"/>
    <s v="NaN"/>
    <s v="NaN"/>
    <s v="Start-up"/>
    <s v="NaN"/>
    <n v="0.91700000000000004"/>
    <n v="5.8999999999999997E-2"/>
    <n v="0.64"/>
    <d v="2025-03-17T19:51:39"/>
    <x v="4"/>
  </r>
  <r>
    <x v="1041"/>
    <x v="0"/>
    <n v="2647"/>
    <x v="2296"/>
    <x v="1210"/>
    <x v="130"/>
    <x v="128"/>
    <n v="622"/>
    <n v="695"/>
    <n v="515"/>
    <n v="802"/>
    <n v="802"/>
    <n v="0"/>
    <n v="0.34699999999999998"/>
    <n v="0.312"/>
    <n v="0.17399999999999999"/>
    <n v="0.36499999999999999"/>
    <n v="0.753"/>
    <n v="0.52700000000000002"/>
    <n v="0.73599999999999999"/>
    <n v="0"/>
    <s v="Start-up"/>
    <n v="0.74399999999999999"/>
    <n v="0.84599999999999997"/>
    <n v="0.94299999999999995"/>
    <n v="0.79900000000000004"/>
    <d v="2025-03-17T19:51:39"/>
    <x v="4"/>
  </r>
  <r>
    <x v="1042"/>
    <x v="1"/>
    <n v="68"/>
    <x v="2297"/>
    <x v="1211"/>
    <x v="1"/>
    <x v="1"/>
    <n v="1"/>
    <n v="2"/>
    <n v="1"/>
    <s v="N/A"/>
    <n v="1"/>
    <n v="1"/>
    <s v="NaN"/>
    <n v="1.4E-2"/>
    <s v="NaN"/>
    <s v="NaN"/>
    <s v="NaN"/>
    <s v="NaN"/>
    <s v="NaN"/>
    <s v="NaN"/>
    <s v="Catch-up"/>
    <s v="NaN"/>
    <n v="1"/>
    <s v="NaN"/>
    <s v="NaN"/>
    <d v="2025-03-17T21:48:04"/>
    <x v="2"/>
  </r>
  <r>
    <x v="1042"/>
    <x v="0"/>
    <n v="4946"/>
    <x v="2298"/>
    <x v="1212"/>
    <x v="559"/>
    <x v="558"/>
    <n v="370"/>
    <n v="350"/>
    <n v="137"/>
    <n v="583"/>
    <n v="531"/>
    <n v="52"/>
    <n v="0.26100000000000001"/>
    <n v="0.15"/>
    <n v="6.6000000000000003E-2"/>
    <n v="0.44500000000000001"/>
    <n v="1.29"/>
    <n v="0.63500000000000001"/>
    <n v="0.83899999999999997"/>
    <n v="116.854"/>
    <s v="Catch-up"/>
    <n v="0.72899999999999998"/>
    <n v="0.77"/>
    <n v="0.67300000000000004"/>
    <n v="0.755"/>
    <d v="2025-02-25T16:18:50"/>
    <x v="1"/>
  </r>
  <r>
    <x v="1042"/>
    <x v="0"/>
    <n v="4095"/>
    <x v="2299"/>
    <x v="1211"/>
    <x v="559"/>
    <x v="558"/>
    <n v="370"/>
    <n v="350"/>
    <n v="12"/>
    <n v="708"/>
    <n v="654"/>
    <n v="54"/>
    <n v="0.26100000000000001"/>
    <n v="0.15"/>
    <n v="0.01"/>
    <n v="0.48"/>
    <n v="1.1970000000000001"/>
    <n v="0.63500000000000001"/>
    <n v="0.97599999999999998"/>
    <n v="112.5"/>
    <s v="Catch-up"/>
    <n v="0.72899999999999998"/>
    <n v="0.77"/>
    <n v="0.90400000000000003"/>
    <n v="0.79100000000000004"/>
    <d v="2025-03-17T21:48:04"/>
    <x v="2"/>
  </r>
  <r>
    <x v="1043"/>
    <x v="1"/>
    <n v="49"/>
    <x v="2300"/>
    <x v="1213"/>
    <x v="1"/>
    <x v="1"/>
    <n v="1"/>
    <n v="2"/>
    <n v="1"/>
    <s v="N/A"/>
    <n v="1"/>
    <n v="0"/>
    <s v="NaN"/>
    <n v="3.5999999999999997E-2"/>
    <s v="NaN"/>
    <s v="NaN"/>
    <s v="NaN"/>
    <s v="NaN"/>
    <s v="NaN"/>
    <s v="NaN"/>
    <s v="Scale-up"/>
    <s v="NaN"/>
    <n v="1"/>
    <s v="NaN"/>
    <s v="NaN"/>
    <d v="2025-03-17T19:51:33"/>
    <x v="4"/>
  </r>
  <r>
    <x v="1043"/>
    <x v="0"/>
    <n v="6126"/>
    <x v="2301"/>
    <x v="1213"/>
    <x v="840"/>
    <x v="838"/>
    <n v="567"/>
    <n v="577"/>
    <n v="276"/>
    <n v="868"/>
    <n v="811"/>
    <n v="57"/>
    <n v="0.13900000000000001"/>
    <n v="0.161"/>
    <n v="7.4999999999999997E-2"/>
    <n v="0.20699999999999999"/>
    <n v="0.92"/>
    <n v="0.46300000000000002"/>
    <n v="0.75"/>
    <n v="275.36200000000002"/>
    <s v="Scale-up"/>
    <n v="0.82199999999999995"/>
    <n v="0.86299999999999999"/>
    <n v="0.88"/>
    <n v="0.81899999999999995"/>
    <d v="2025-03-17T19:51:33"/>
    <x v="4"/>
  </r>
  <r>
    <x v="1044"/>
    <x v="1"/>
    <n v="99"/>
    <x v="2302"/>
    <x v="1214"/>
    <x v="1"/>
    <x v="1"/>
    <n v="14"/>
    <n v="20"/>
    <n v="36"/>
    <s v="N/A"/>
    <n v="32"/>
    <n v="-35"/>
    <n v="0.14399999999999999"/>
    <n v="0.23300000000000001"/>
    <n v="0.23699999999999999"/>
    <n v="0.33600000000000002"/>
    <n v="2.4"/>
    <n v="0.38200000000000001"/>
    <n v="0.371"/>
    <n v="151.786"/>
    <s v="Catch-up"/>
    <n v="0.98099999999999998"/>
    <n v="0.95199999999999996"/>
    <n v="0.158"/>
    <n v="0.96799999999999997"/>
    <d v="2025-03-17T19:51:27"/>
    <x v="4"/>
  </r>
  <r>
    <x v="1044"/>
    <x v="0"/>
    <n v="4036"/>
    <x v="2303"/>
    <x v="1214"/>
    <x v="841"/>
    <x v="827"/>
    <n v="318"/>
    <n v="255"/>
    <n v="159"/>
    <n v="414"/>
    <n v="363"/>
    <n v="51"/>
    <n v="7.5999999999999998E-2"/>
    <n v="6.7000000000000004E-2"/>
    <n v="4.1000000000000002E-2"/>
    <n v="9.1999999999999998E-2"/>
    <n v="0.90200000000000002"/>
    <n v="0.53100000000000003"/>
    <n v="0.71299999999999997"/>
    <n v="554.34799999999996"/>
    <s v="Scale-up"/>
    <n v="0.94299999999999995"/>
    <n v="0.84799999999999998"/>
    <n v="0.89500000000000002"/>
    <n v="0.91500000000000004"/>
    <d v="2025-03-17T19:51:26"/>
    <x v="4"/>
  </r>
  <r>
    <x v="1045"/>
    <x v="1"/>
    <n v="21"/>
    <x v="2304"/>
    <x v="1215"/>
    <x v="1"/>
    <x v="1"/>
    <n v="2"/>
    <n v="1"/>
    <n v="2"/>
    <s v="N/A"/>
    <n v="8"/>
    <n v="-6"/>
    <s v="NaN"/>
    <s v="NaN"/>
    <n v="0.5"/>
    <n v="0.22500000000000001"/>
    <s v="NaN"/>
    <s v="NaN"/>
    <s v="NaN"/>
    <s v="NaN"/>
    <s v="Scale-up"/>
    <s v="NaN"/>
    <s v="NaN"/>
    <n v="1"/>
    <n v="0.44800000000000001"/>
    <d v="2025-03-18T00:07:12"/>
    <x v="3"/>
  </r>
  <r>
    <x v="1045"/>
    <x v="0"/>
    <n v="6664"/>
    <x v="2305"/>
    <x v="1215"/>
    <x v="842"/>
    <x v="839"/>
    <n v="258"/>
    <n v="501"/>
    <n v="120"/>
    <n v="639"/>
    <n v="623"/>
    <n v="16"/>
    <n v="3.5000000000000003E-2"/>
    <n v="7.3999999999999996E-2"/>
    <n v="1.7999999999999999E-2"/>
    <n v="8.5999999999999993E-2"/>
    <n v="0.94499999999999995"/>
    <n v="0.32100000000000001"/>
    <n v="0.83499999999999996"/>
    <n v="186.047"/>
    <s v="Scale-up"/>
    <n v="0.76500000000000001"/>
    <n v="0.84899999999999998"/>
    <n v="0.81699999999999995"/>
    <n v="0.86099999999999999"/>
    <d v="2025-03-18T00:07:12"/>
    <x v="3"/>
  </r>
  <r>
    <x v="1046"/>
    <x v="1"/>
    <n v="94"/>
    <x v="2306"/>
    <x v="1216"/>
    <x v="1"/>
    <x v="1"/>
    <n v="2"/>
    <n v="2"/>
    <n v="102"/>
    <s v="N/A"/>
    <n v="1"/>
    <n v="-99"/>
    <n v="4.2999999999999997E-2"/>
    <n v="2.4E-2"/>
    <n v="51"/>
    <s v="NaN"/>
    <s v="NaN"/>
    <s v="NaN"/>
    <s v="NaN"/>
    <s v="NaN"/>
    <s v="Start-up"/>
    <n v="1"/>
    <n v="1"/>
    <n v="0.73599999999999999"/>
    <s v="NaN"/>
    <d v="2025-03-17T19:51:20"/>
    <x v="4"/>
  </r>
  <r>
    <x v="1046"/>
    <x v="0"/>
    <n v="2014"/>
    <x v="2307"/>
    <x v="1216"/>
    <x v="843"/>
    <x v="840"/>
    <n v="177"/>
    <n v="270"/>
    <n v="196"/>
    <n v="251"/>
    <n v="251"/>
    <n v="0"/>
    <n v="9.4E-2"/>
    <n v="0.13800000000000001"/>
    <n v="6.8000000000000005E-2"/>
    <n v="0.13300000000000001"/>
    <n v="0.81100000000000005"/>
    <n v="0.40500000000000003"/>
    <n v="0.70699999999999996"/>
    <n v="0"/>
    <s v="Start-up"/>
    <n v="0.76300000000000001"/>
    <n v="0.93200000000000005"/>
    <n v="0.82"/>
    <n v="0.79400000000000004"/>
    <d v="2025-03-17T19:51:20"/>
    <x v="4"/>
  </r>
  <r>
    <x v="1047"/>
    <x v="1"/>
    <n v="99"/>
    <x v="2308"/>
    <x v="1217"/>
    <x v="1"/>
    <x v="1"/>
    <n v="48"/>
    <n v="6"/>
    <n v="1"/>
    <s v="N/A"/>
    <n v="9"/>
    <n v="43"/>
    <n v="0.63600000000000001"/>
    <n v="4.3999999999999997E-2"/>
    <s v="NaN"/>
    <n v="0.28599999999999998"/>
    <s v="NaN"/>
    <s v="NaN"/>
    <s v="NaN"/>
    <s v="NaN"/>
    <s v="Scale-up"/>
    <n v="0.71699999999999997"/>
    <n v="0.82299999999999995"/>
    <s v="NaN"/>
    <n v="0.65400000000000003"/>
    <d v="2025-03-18T00:07:04"/>
    <x v="3"/>
  </r>
  <r>
    <x v="1047"/>
    <x v="0"/>
    <n v="120"/>
    <x v="2309"/>
    <x v="1217"/>
    <x v="409"/>
    <x v="406"/>
    <n v="50"/>
    <n v="8"/>
    <n v="1"/>
    <n v="57"/>
    <n v="11"/>
    <n v="46"/>
    <n v="0.64800000000000002"/>
    <n v="5.6000000000000001E-2"/>
    <n v="0"/>
    <n v="0.27200000000000002"/>
    <n v="0.38600000000000001"/>
    <n v="0.92"/>
    <n v="1"/>
    <n v="169.11799999999999"/>
    <s v="Scale-up"/>
    <n v="0.751"/>
    <n v="0.83299999999999996"/>
    <n v="0"/>
    <n v="0.80700000000000005"/>
    <d v="2025-03-18T00:07:04"/>
    <x v="3"/>
  </r>
  <r>
    <x v="1048"/>
    <x v="0"/>
    <n v="1239"/>
    <x v="2310"/>
    <x v="652"/>
    <x v="230"/>
    <x v="694"/>
    <n v="168"/>
    <n v="0"/>
    <n v="12"/>
    <n v="156"/>
    <n v="77"/>
    <n v="79"/>
    <n v="0.14499999999999999"/>
    <n v="0"/>
    <n v="2.4E-2"/>
    <n v="8.2000000000000003E-2"/>
    <n v="0.67800000000000005"/>
    <n v="1"/>
    <n v="0.83399999999999996"/>
    <n v="963.41499999999996"/>
    <s v="Scale-up"/>
    <n v="0.71599999999999997"/>
    <n v="0"/>
    <n v="0.94299999999999995"/>
    <n v="0.73399999999999999"/>
    <d v="2025-02-25T16:18:58"/>
    <x v="1"/>
  </r>
  <r>
    <x v="1049"/>
    <x v="1"/>
    <n v="0"/>
    <x v="2311"/>
    <x v="1218"/>
    <x v="1"/>
    <x v="1"/>
    <n v="1"/>
    <n v="1"/>
    <n v="1"/>
    <s v="N/A"/>
    <n v="1"/>
    <n v="0"/>
    <s v="NaN"/>
    <n v="0"/>
    <s v="NaN"/>
    <s v="NaN"/>
    <s v="NaN"/>
    <s v="NaN"/>
    <s v="NaN"/>
    <s v="NaN"/>
    <s v="Plan-up"/>
    <s v="NaN"/>
    <n v="0"/>
    <s v="NaN"/>
    <s v="NaN"/>
    <d v="2025-03-18T00:06:57"/>
    <x v="3"/>
  </r>
  <r>
    <x v="1049"/>
    <x v="0"/>
    <n v="3700"/>
    <x v="2312"/>
    <x v="1218"/>
    <x v="533"/>
    <x v="530"/>
    <n v="186"/>
    <n v="0"/>
    <n v="18"/>
    <n v="168"/>
    <n v="167"/>
    <n v="1"/>
    <n v="5.7000000000000002E-2"/>
    <n v="0"/>
    <n v="6.0000000000000001E-3"/>
    <n v="5.0999999999999997E-2"/>
    <n v="1"/>
    <n v="1"/>
    <n v="0.89500000000000002"/>
    <n v="19.608000000000001"/>
    <s v="Plan-up"/>
    <n v="0.99299999999999999"/>
    <n v="0"/>
    <n v="0.91500000000000004"/>
    <n v="0.99299999999999999"/>
    <d v="2025-03-18T00:06:57"/>
    <x v="3"/>
  </r>
  <r>
    <x v="1050"/>
    <x v="1"/>
    <n v="98"/>
    <x v="2313"/>
    <x v="1219"/>
    <x v="1"/>
    <x v="1"/>
    <n v="38"/>
    <n v="4"/>
    <n v="5"/>
    <s v="N/A"/>
    <n v="45"/>
    <n v="-9"/>
    <n v="0.41199999999999998"/>
    <n v="4.1000000000000002E-2"/>
    <s v="NaN"/>
    <n v="0.51200000000000001"/>
    <s v="NaN"/>
    <s v="NaN"/>
    <s v="NaN"/>
    <s v="NaN"/>
    <s v="Scale-up"/>
    <n v="0.94899999999999995"/>
    <n v="0.67400000000000004"/>
    <s v="NaN"/>
    <n v="0.97199999999999998"/>
    <d v="2025-03-17T21:47:59"/>
    <x v="2"/>
  </r>
  <r>
    <x v="1050"/>
    <x v="0"/>
    <n v="778"/>
    <x v="2314"/>
    <x v="1219"/>
    <x v="844"/>
    <x v="841"/>
    <n v="305"/>
    <n v="172"/>
    <n v="16"/>
    <n v="461"/>
    <n v="422"/>
    <n v="39"/>
    <n v="0.34699999999999998"/>
    <n v="0.28999999999999998"/>
    <n v="2.1000000000000001E-2"/>
    <n v="0.52200000000000002"/>
    <n v="0.84699999999999998"/>
    <n v="0.54500000000000004"/>
    <n v="0.96699999999999997"/>
    <n v="74.712999999999994"/>
    <s v="Scale-up"/>
    <n v="0.874"/>
    <n v="0.75700000000000001"/>
    <n v="0.95199999999999996"/>
    <n v="0.83799999999999997"/>
    <d v="2025-03-17T21:47:59"/>
    <x v="2"/>
  </r>
  <r>
    <x v="1051"/>
    <x v="1"/>
    <n v="40"/>
    <x v="2315"/>
    <x v="1220"/>
    <x v="1"/>
    <x v="1"/>
    <n v="3"/>
    <n v="1"/>
    <n v="1"/>
    <s v="N/A"/>
    <n v="2"/>
    <n v="0"/>
    <n v="3.6999999999999998E-2"/>
    <s v="NaN"/>
    <s v="NaN"/>
    <s v="NaN"/>
    <s v="NaN"/>
    <s v="NaN"/>
    <s v="NaN"/>
    <s v="NaN"/>
    <s v="Scale-up"/>
    <n v="0.75"/>
    <s v="NaN"/>
    <s v="NaN"/>
    <s v="NaN"/>
    <d v="2025-03-18T00:06:49"/>
    <x v="3"/>
  </r>
  <r>
    <x v="1051"/>
    <x v="0"/>
    <n v="1270"/>
    <x v="2316"/>
    <x v="1220"/>
    <x v="289"/>
    <x v="286"/>
    <n v="148"/>
    <n v="84"/>
    <n v="24"/>
    <n v="208"/>
    <n v="150"/>
    <n v="58"/>
    <n v="0.113"/>
    <n v="6.7000000000000004E-2"/>
    <n v="3.3000000000000002E-2"/>
    <n v="0.11700000000000001"/>
    <n v="0.79600000000000004"/>
    <n v="0.628"/>
    <n v="0.81699999999999995"/>
    <n v="495.726"/>
    <s v="Scale-up"/>
    <n v="0.94399999999999995"/>
    <n v="0.91800000000000004"/>
    <n v="0.86699999999999999"/>
    <n v="0.92400000000000004"/>
    <d v="2025-03-18T00:06:49"/>
    <x v="3"/>
  </r>
  <r>
    <x v="1052"/>
    <x v="1"/>
    <n v="83"/>
    <x v="2317"/>
    <x v="1221"/>
    <x v="1"/>
    <x v="1"/>
    <n v="3"/>
    <n v="1"/>
    <n v="1"/>
    <s v="N/A"/>
    <n v="1"/>
    <n v="2"/>
    <n v="2.1000000000000001E-2"/>
    <s v="NaN"/>
    <s v="NaN"/>
    <s v="NaN"/>
    <s v="NaN"/>
    <s v="NaN"/>
    <s v="NaN"/>
    <s v="NaN"/>
    <s v="Catch-up"/>
    <n v="0.88700000000000001"/>
    <s v="NaN"/>
    <s v="NaN"/>
    <s v="NaN"/>
    <d v="2025-03-18T00:06:41"/>
    <x v="3"/>
  </r>
  <r>
    <x v="1052"/>
    <x v="0"/>
    <n v="7188"/>
    <x v="2318"/>
    <x v="1221"/>
    <x v="845"/>
    <x v="842"/>
    <n v="163"/>
    <n v="220"/>
    <n v="72"/>
    <n v="311"/>
    <n v="283"/>
    <n v="28"/>
    <n v="2.3E-2"/>
    <n v="3.5999999999999997E-2"/>
    <n v="1.6E-2"/>
    <n v="5.8000000000000003E-2"/>
    <n v="1.349"/>
    <n v="0.39"/>
    <n v="0.72899999999999998"/>
    <n v="482.75900000000001"/>
    <s v="Catch-up"/>
    <n v="0.99299999999999999"/>
    <n v="0.99099999999999999"/>
    <n v="0.92600000000000005"/>
    <n v="0.92600000000000005"/>
    <d v="2025-03-18T00:06:41"/>
    <x v="3"/>
  </r>
  <r>
    <x v="1053"/>
    <x v="1"/>
    <n v="0"/>
    <x v="2319"/>
    <x v="1222"/>
    <x v="1"/>
    <x v="1"/>
    <n v="1"/>
    <n v="1"/>
    <n v="11"/>
    <s v="N/A"/>
    <n v="1"/>
    <n v="-10"/>
    <s v="NaN"/>
    <s v="NaN"/>
    <s v="NaN"/>
    <s v="NaN"/>
    <s v="NaN"/>
    <s v="NaN"/>
    <s v="NaN"/>
    <s v="NaN"/>
    <s v="Scale-up"/>
    <s v="NaN"/>
    <s v="NaN"/>
    <s v="NaN"/>
    <s v="NaN"/>
    <d v="2025-03-18T00:06:33"/>
    <x v="3"/>
  </r>
  <r>
    <x v="1053"/>
    <x v="0"/>
    <n v="3516"/>
    <x v="2320"/>
    <x v="1222"/>
    <x v="407"/>
    <x v="404"/>
    <n v="48"/>
    <n v="187"/>
    <n v="22"/>
    <n v="213"/>
    <n v="185"/>
    <n v="28"/>
    <n v="0.02"/>
    <n v="0.112"/>
    <n v="5.0000000000000001E-3"/>
    <n v="0.11"/>
    <n v="0.86599999999999999"/>
    <n v="0.152"/>
    <n v="0.96199999999999997"/>
    <n v="254.54499999999999"/>
    <s v="Scale-up"/>
    <n v="0.85899999999999999"/>
    <n v="0.873"/>
    <n v="0.85799999999999998"/>
    <n v="0.874"/>
    <d v="2025-03-18T00:06:33"/>
    <x v="3"/>
  </r>
  <r>
    <x v="1054"/>
    <x v="1"/>
    <n v="1"/>
    <x v="2321"/>
    <x v="1223"/>
    <x v="1"/>
    <x v="1"/>
    <n v="1"/>
    <n v="1"/>
    <n v="1"/>
    <s v="N/A"/>
    <n v="2"/>
    <n v="0"/>
    <s v="NaN"/>
    <s v="NaN"/>
    <s v="NaN"/>
    <n v="0.5"/>
    <s v="NaN"/>
    <s v="NaN"/>
    <s v="NaN"/>
    <s v="NaN"/>
    <s v="Start-up"/>
    <s v="NaN"/>
    <s v="NaN"/>
    <s v="NaN"/>
    <n v="1"/>
    <d v="2025-03-17T19:51:15"/>
    <x v="4"/>
  </r>
  <r>
    <x v="1054"/>
    <x v="0"/>
    <n v="2648"/>
    <x v="2322"/>
    <x v="1223"/>
    <x v="10"/>
    <x v="10"/>
    <n v="19"/>
    <n v="11"/>
    <n v="8"/>
    <n v="22"/>
    <n v="22"/>
    <n v="0"/>
    <n v="7.0000000000000001E-3"/>
    <n v="7.0000000000000001E-3"/>
    <n v="4.0000000000000001E-3"/>
    <n v="8.0000000000000002E-3"/>
    <n v="0.8"/>
    <n v="0.5"/>
    <n v="0.71399999999999997"/>
    <n v="0"/>
    <s v="Start-up"/>
    <n v="0.91"/>
    <n v="0.95599999999999996"/>
    <n v="0.55600000000000005"/>
    <n v="0.88600000000000001"/>
    <d v="2025-03-17T19:51:15"/>
    <x v="4"/>
  </r>
  <r>
    <x v="1055"/>
    <x v="1"/>
    <n v="0"/>
    <x v="2323"/>
    <x v="1224"/>
    <x v="1"/>
    <x v="1"/>
    <n v="1"/>
    <n v="1"/>
    <n v="1"/>
    <s v="N/A"/>
    <n v="1"/>
    <n v="0"/>
    <s v="NaN"/>
    <n v="0"/>
    <n v="0"/>
    <s v="NaN"/>
    <s v="NaN"/>
    <s v="NaN"/>
    <s v="NaN"/>
    <s v="NaN"/>
    <s v="Indeterminate"/>
    <s v="NaN"/>
    <n v="0"/>
    <n v="0"/>
    <s v="NaN"/>
    <d v="2025-03-17T20:08:16"/>
    <x v="10"/>
  </r>
  <r>
    <x v="1055"/>
    <x v="0"/>
    <n v="4472"/>
    <x v="2324"/>
    <x v="1224"/>
    <x v="846"/>
    <x v="667"/>
    <n v="372"/>
    <n v="0"/>
    <n v="0"/>
    <n v="372"/>
    <n v="0"/>
    <n v="372"/>
    <n v="6.9000000000000006E-2"/>
    <n v="0"/>
    <n v="0"/>
    <n v="0"/>
    <n v="0"/>
    <n v="1"/>
    <n v="1"/>
    <s v="NaN"/>
    <s v="Indeterminate"/>
    <n v="0.86"/>
    <n v="0"/>
    <n v="0"/>
    <n v="0"/>
    <d v="2025-03-17T20:08:16"/>
    <x v="10"/>
  </r>
  <r>
    <x v="1056"/>
    <x v="1"/>
    <n v="99"/>
    <x v="2325"/>
    <x v="1225"/>
    <x v="1"/>
    <x v="1"/>
    <n v="116"/>
    <n v="169"/>
    <n v="19"/>
    <s v="N/A"/>
    <n v="240"/>
    <n v="25"/>
    <n v="1.1539999999999999"/>
    <n v="1.63"/>
    <n v="0.16600000000000001"/>
    <n v="2.4079999999999999"/>
    <n v="0.92"/>
    <n v="0.41499999999999998"/>
    <n v="0.94"/>
    <n v="412.791"/>
    <s v="Scale-up"/>
    <n v="0.96599999999999997"/>
    <n v="0.98899999999999999"/>
    <n v="0.97399999999999998"/>
    <n v="0.97799999999999998"/>
    <d v="2025-02-25T16:19:11"/>
    <x v="1"/>
  </r>
  <r>
    <x v="1056"/>
    <x v="1"/>
    <n v="99"/>
    <x v="2326"/>
    <x v="1226"/>
    <x v="1"/>
    <x v="1"/>
    <n v="160"/>
    <n v="131"/>
    <n v="38"/>
    <s v="N/A"/>
    <n v="293"/>
    <n v="-39"/>
    <n v="1.756"/>
    <n v="1.304"/>
    <n v="0.48099999999999998"/>
    <n v="3.11"/>
    <n v="1.206"/>
    <n v="0.57399999999999995"/>
    <n v="0.84299999999999997"/>
    <n v="203.215"/>
    <s v="Catch-up"/>
    <n v="0.99199999999999999"/>
    <n v="0.98399999999999999"/>
    <n v="0.96199999999999997"/>
    <n v="0.98"/>
    <d v="2025-03-17T21:47:53"/>
    <x v="2"/>
  </r>
  <r>
    <x v="1056"/>
    <x v="0"/>
    <n v="2539"/>
    <x v="2327"/>
    <x v="1225"/>
    <x v="847"/>
    <x v="843"/>
    <n v="2435"/>
    <n v="2693"/>
    <n v="878"/>
    <n v="4250"/>
    <n v="3256"/>
    <n v="994"/>
    <n v="1.329"/>
    <n v="1.476"/>
    <n v="0.59"/>
    <n v="1.85"/>
    <n v="0.83499999999999996"/>
    <n v="0.47399999999999998"/>
    <n v="0.79"/>
    <n v="537.29700000000003"/>
    <s v="Scale-up"/>
    <n v="0.99399999999999999"/>
    <n v="0.997"/>
    <n v="0.98499999999999999"/>
    <n v="0.996"/>
    <d v="2025-02-25T16:19:08"/>
    <x v="1"/>
  </r>
  <r>
    <x v="1056"/>
    <x v="0"/>
    <n v="1495"/>
    <x v="2328"/>
    <x v="1226"/>
    <x v="848"/>
    <x v="844"/>
    <n v="1217"/>
    <n v="1125"/>
    <n v="124"/>
    <n v="2218"/>
    <n v="1586"/>
    <n v="632"/>
    <n v="1.387"/>
    <n v="1.409"/>
    <n v="0.187"/>
    <n v="2.1030000000000002"/>
    <n v="0.80600000000000005"/>
    <n v="0.496"/>
    <n v="0.93300000000000005"/>
    <n v="300.52300000000002"/>
    <s v="Scale-up"/>
    <n v="0.98"/>
    <n v="0.97299999999999998"/>
    <n v="0.96199999999999997"/>
    <n v="0.99399999999999999"/>
    <d v="2025-03-17T21:47:51"/>
    <x v="2"/>
  </r>
  <r>
    <x v="1057"/>
    <x v="1"/>
    <n v="3"/>
    <x v="2329"/>
    <x v="1227"/>
    <x v="1"/>
    <x v="1"/>
    <n v="1"/>
    <n v="1"/>
    <n v="1"/>
    <s v="N/A"/>
    <n v="4"/>
    <n v="-3"/>
    <s v="NaN"/>
    <s v="NaN"/>
    <s v="NaN"/>
    <n v="0.63600000000000001"/>
    <s v="NaN"/>
    <s v="NaN"/>
    <s v="NaN"/>
    <s v="NaN"/>
    <s v="Scale-up"/>
    <s v="NaN"/>
    <s v="NaN"/>
    <s v="NaN"/>
    <n v="0.89100000000000001"/>
    <d v="2025-03-18T00:06:26"/>
    <x v="3"/>
  </r>
  <r>
    <x v="1057"/>
    <x v="0"/>
    <n v="4236"/>
    <x v="2330"/>
    <x v="1227"/>
    <x v="420"/>
    <x v="419"/>
    <n v="83"/>
    <n v="35"/>
    <n v="9"/>
    <n v="109"/>
    <n v="104"/>
    <n v="5"/>
    <n v="2.7E-2"/>
    <n v="0.01"/>
    <n v="2E-3"/>
    <n v="2.3E-2"/>
    <n v="0.65700000000000003"/>
    <n v="0.73"/>
    <n v="0.94599999999999995"/>
    <n v="217.39099999999999"/>
    <s v="Scale-up"/>
    <n v="0.5"/>
    <n v="0.68"/>
    <n v="0.91200000000000003"/>
    <n v="0.41699999999999998"/>
    <d v="2025-03-18T00:06:26"/>
    <x v="3"/>
  </r>
  <r>
    <x v="1058"/>
    <x v="1"/>
    <n v="91"/>
    <x v="2331"/>
    <x v="1228"/>
    <x v="1"/>
    <x v="1"/>
    <n v="20"/>
    <n v="24"/>
    <n v="2"/>
    <s v="N/A"/>
    <n v="41"/>
    <n v="0"/>
    <n v="0.26800000000000002"/>
    <n v="0.36899999999999999"/>
    <n v="4.2000000000000003E-2"/>
    <n v="0.51100000000000001"/>
    <n v="0.85899999999999999"/>
    <n v="0.42099999999999999"/>
    <n v="0.93400000000000005"/>
    <n v="712.32899999999995"/>
    <s v="Scale-up"/>
    <n v="0.92"/>
    <n v="0.86699999999999999"/>
    <n v="1"/>
    <n v="0.751"/>
    <d v="2025-03-18T00:06:18"/>
    <x v="3"/>
  </r>
  <r>
    <x v="1058"/>
    <x v="0"/>
    <n v="3429"/>
    <x v="2332"/>
    <x v="1228"/>
    <x v="618"/>
    <x v="619"/>
    <n v="937"/>
    <n v="1513"/>
    <n v="290"/>
    <n v="2160"/>
    <n v="1796"/>
    <n v="364"/>
    <n v="0.27700000000000002"/>
    <n v="0.47399999999999998"/>
    <n v="0.104"/>
    <n v="0.57899999999999996"/>
    <n v="0.89500000000000002"/>
    <n v="0.36899999999999999"/>
    <n v="0.86199999999999999"/>
    <n v="628.66999999999996"/>
    <s v="Scale-up"/>
    <n v="0.99"/>
    <n v="0.98499999999999999"/>
    <n v="0.94699999999999995"/>
    <n v="0.98199999999999998"/>
    <d v="2025-03-18T00:06:17"/>
    <x v="3"/>
  </r>
  <r>
    <x v="1059"/>
    <x v="1"/>
    <n v="86"/>
    <x v="2333"/>
    <x v="1229"/>
    <x v="1"/>
    <x v="1"/>
    <n v="11"/>
    <n v="5"/>
    <n v="1"/>
    <s v="N/A"/>
    <n v="15"/>
    <n v="0"/>
    <n v="0.29499999999999998"/>
    <n v="0.04"/>
    <s v="NaN"/>
    <n v="0.184"/>
    <s v="NaN"/>
    <s v="NaN"/>
    <s v="NaN"/>
    <s v="NaN"/>
    <s v="Scale-up"/>
    <n v="0.89100000000000001"/>
    <n v="0.78400000000000003"/>
    <s v="NaN"/>
    <n v="0.80400000000000005"/>
    <d v="2025-03-18T00:06:09"/>
    <x v="3"/>
  </r>
  <r>
    <x v="1059"/>
    <x v="0"/>
    <n v="161"/>
    <x v="2334"/>
    <x v="1229"/>
    <x v="293"/>
    <x v="290"/>
    <n v="31"/>
    <n v="9"/>
    <n v="1"/>
    <n v="39"/>
    <n v="22"/>
    <n v="17"/>
    <n v="0.16200000000000001"/>
    <n v="5.1999999999999998E-2"/>
    <n v="0"/>
    <n v="0.122"/>
    <n v="0.56999999999999995"/>
    <n v="0.75700000000000001"/>
    <n v="1"/>
    <n v="139.34399999999999"/>
    <s v="Scale-up"/>
    <n v="0.74299999999999999"/>
    <n v="0.92"/>
    <n v="0"/>
    <n v="0.88800000000000001"/>
    <d v="2025-03-18T00:06:09"/>
    <x v="3"/>
  </r>
  <r>
    <x v="1060"/>
    <x v="1"/>
    <n v="99"/>
    <x v="2335"/>
    <x v="1230"/>
    <x v="1"/>
    <x v="1"/>
    <n v="33"/>
    <n v="1"/>
    <n v="1"/>
    <s v="N/A"/>
    <n v="29"/>
    <n v="3"/>
    <n v="0.376"/>
    <s v="NaN"/>
    <n v="0"/>
    <n v="0.254"/>
    <s v="NaN"/>
    <s v="NaN"/>
    <s v="NaN"/>
    <s v="NaN"/>
    <s v="Scale-up"/>
    <n v="0.90300000000000002"/>
    <s v="NaN"/>
    <n v="0"/>
    <n v="0.95699999999999996"/>
    <d v="2025-03-17T21:47:45"/>
    <x v="2"/>
  </r>
  <r>
    <x v="1060"/>
    <x v="0"/>
    <n v="1380"/>
    <x v="2336"/>
    <x v="1231"/>
    <x v="849"/>
    <x v="57"/>
    <n v="631"/>
    <n v="9"/>
    <n v="109"/>
    <n v="531"/>
    <n v="450"/>
    <n v="81"/>
    <n v="0.442"/>
    <n v="7.0000000000000001E-3"/>
    <n v="7.6999999999999999E-2"/>
    <n v="0.318"/>
    <n v="0.85499999999999998"/>
    <n v="0.98399999999999999"/>
    <n v="0.82899999999999996"/>
    <n v="254.71700000000001"/>
    <s v="Scale-up"/>
    <n v="0.99099999999999999"/>
    <n v="0.92300000000000004"/>
    <n v="0.96899999999999997"/>
    <n v="0.98899999999999999"/>
    <d v="2025-02-25T16:19:19"/>
    <x v="1"/>
  </r>
  <r>
    <x v="1060"/>
    <x v="0"/>
    <n v="318"/>
    <x v="2337"/>
    <x v="1230"/>
    <x v="164"/>
    <x v="160"/>
    <n v="141"/>
    <n v="3"/>
    <n v="0"/>
    <n v="144"/>
    <n v="81"/>
    <n v="63"/>
    <n v="0.53"/>
    <n v="1.6E-2"/>
    <n v="0"/>
    <n v="0.28899999999999998"/>
    <n v="0.52900000000000003"/>
    <n v="0.97099999999999997"/>
    <n v="1"/>
    <n v="217.99299999999999"/>
    <s v="Scale-up"/>
    <n v="0.97699999999999998"/>
    <n v="0.89200000000000002"/>
    <n v="0"/>
    <n v="0.97699999999999998"/>
    <d v="2025-03-17T21:47:45"/>
    <x v="2"/>
  </r>
  <r>
    <x v="1061"/>
    <x v="1"/>
    <n v="99"/>
    <x v="2338"/>
    <x v="1232"/>
    <x v="1"/>
    <x v="1"/>
    <n v="52"/>
    <n v="263"/>
    <n v="38"/>
    <s v="N/A"/>
    <n v="179"/>
    <n v="97"/>
    <n v="0.44600000000000001"/>
    <n v="2.4900000000000002"/>
    <n v="0.48599999999999999"/>
    <n v="1.655"/>
    <n v="0.67600000000000005"/>
    <n v="0.152"/>
    <n v="0.83399999999999996"/>
    <n v="789.12400000000002"/>
    <s v="Scale-up"/>
    <n v="0.94699999999999995"/>
    <n v="0.97499999999999998"/>
    <n v="0.83799999999999997"/>
    <n v="0.95799999999999996"/>
    <d v="2025-02-25T16:19:29"/>
    <x v="1"/>
  </r>
  <r>
    <x v="1061"/>
    <x v="0"/>
    <n v="5292"/>
    <x v="2339"/>
    <x v="1232"/>
    <x v="850"/>
    <x v="845"/>
    <n v="3580"/>
    <n v="7119"/>
    <n v="2183"/>
    <n v="8516"/>
    <n v="7210"/>
    <n v="1306"/>
    <n v="0.83599999999999997"/>
    <n v="1.619"/>
    <n v="0.55800000000000005"/>
    <n v="1.667"/>
    <n v="0.879"/>
    <n v="0.34100000000000003"/>
    <n v="0.77300000000000002"/>
    <n v="783.44299999999998"/>
    <s v="Scale-up"/>
    <n v="0.95899999999999996"/>
    <n v="0.96099999999999997"/>
    <n v="0.88700000000000001"/>
    <n v="0.94099999999999995"/>
    <d v="2025-02-25T16:19:28"/>
    <x v="1"/>
  </r>
  <r>
    <x v="1062"/>
    <x v="1"/>
    <n v="77"/>
    <x v="2340"/>
    <x v="1233"/>
    <x v="1"/>
    <x v="1"/>
    <n v="1"/>
    <n v="1"/>
    <n v="1"/>
    <s v="N/A"/>
    <n v="2"/>
    <n v="-2"/>
    <s v="NaN"/>
    <s v="NaN"/>
    <s v="NaN"/>
    <n v="0.16700000000000001"/>
    <s v="NaN"/>
    <s v="NaN"/>
    <s v="NaN"/>
    <s v="NaN"/>
    <s v="Scale-up"/>
    <s v="NaN"/>
    <s v="NaN"/>
    <s v="NaN"/>
    <n v="1"/>
    <d v="2025-03-17T19:51:09"/>
    <x v="4"/>
  </r>
  <r>
    <x v="1062"/>
    <x v="0"/>
    <n v="2849"/>
    <x v="2341"/>
    <x v="1233"/>
    <x v="225"/>
    <x v="221"/>
    <n v="13"/>
    <n v="26"/>
    <n v="5"/>
    <n v="34"/>
    <n v="25"/>
    <n v="9"/>
    <n v="8.0000000000000002E-3"/>
    <n v="1.0999999999999999E-2"/>
    <n v="1E-3"/>
    <n v="7.0000000000000001E-3"/>
    <n v="0.38900000000000001"/>
    <n v="0.42099999999999999"/>
    <n v="0.94699999999999995"/>
    <n v="1285.7139999999999"/>
    <s v="Scale-up"/>
    <n v="0.96199999999999997"/>
    <n v="0.68500000000000005"/>
    <n v="0.89700000000000002"/>
    <n v="0.65500000000000003"/>
    <d v="2025-03-17T19:51:09"/>
    <x v="4"/>
  </r>
  <r>
    <x v="1063"/>
    <x v="1"/>
    <n v="86"/>
    <x v="2342"/>
    <x v="1234"/>
    <x v="1"/>
    <x v="1"/>
    <n v="1"/>
    <n v="1"/>
    <n v="1"/>
    <s v="N/A"/>
    <n v="2"/>
    <n v="-2"/>
    <s v="NaN"/>
    <s v="NaN"/>
    <s v="NaN"/>
    <n v="0.5"/>
    <s v="NaN"/>
    <s v="NaN"/>
    <s v="NaN"/>
    <s v="NaN"/>
    <s v="Scale-up"/>
    <s v="NaN"/>
    <s v="NaN"/>
    <s v="NaN"/>
    <n v="1"/>
    <d v="2025-03-18T00:06:01"/>
    <x v="3"/>
  </r>
  <r>
    <x v="1063"/>
    <x v="0"/>
    <n v="4656"/>
    <x v="2343"/>
    <x v="1234"/>
    <x v="408"/>
    <x v="405"/>
    <n v="12"/>
    <n v="49"/>
    <n v="13"/>
    <n v="48"/>
    <n v="33"/>
    <n v="15"/>
    <n v="2E-3"/>
    <n v="0.01"/>
    <n v="2E-3"/>
    <n v="7.0000000000000001E-3"/>
    <n v="0.7"/>
    <n v="0.16700000000000001"/>
    <n v="0.83299999999999996"/>
    <n v="2142.857"/>
    <s v="Scale-up"/>
    <n v="0.94899999999999995"/>
    <n v="0.97099999999999997"/>
    <n v="0.92300000000000004"/>
    <n v="0.96099999999999997"/>
    <d v="2025-03-18T00:06:01"/>
    <x v="3"/>
  </r>
  <r>
    <x v="1064"/>
    <x v="1"/>
    <n v="99"/>
    <x v="2344"/>
    <x v="1235"/>
    <x v="1"/>
    <x v="1"/>
    <n v="6"/>
    <n v="79"/>
    <n v="33"/>
    <s v="N/A"/>
    <n v="46"/>
    <n v="5"/>
    <n v="8.3000000000000004E-2"/>
    <n v="0.70499999999999996"/>
    <n v="0.28100000000000003"/>
    <n v="0.44800000000000001"/>
    <n v="0.88400000000000001"/>
    <n v="0.105"/>
    <n v="0.64300000000000002"/>
    <n v="504.464"/>
    <s v="Scale-up"/>
    <n v="0.98099999999999998"/>
    <n v="0.98599999999999999"/>
    <n v="0.94499999999999995"/>
    <n v="0.97499999999999998"/>
    <d v="2025-03-17T20:59:27"/>
    <x v="8"/>
  </r>
  <r>
    <x v="1064"/>
    <x v="0"/>
    <n v="3598"/>
    <x v="2345"/>
    <x v="1235"/>
    <x v="851"/>
    <x v="846"/>
    <n v="122"/>
    <n v="1449"/>
    <n v="645"/>
    <n v="926"/>
    <n v="700"/>
    <n v="226"/>
    <n v="4.7E-2"/>
    <n v="0.38100000000000001"/>
    <n v="0.23899999999999999"/>
    <n v="0.247"/>
    <n v="1.3069999999999999"/>
    <n v="0.11"/>
    <n v="0.442"/>
    <n v="914.98"/>
    <s v="Catch-up"/>
    <n v="0.81799999999999995"/>
    <n v="0.89700000000000002"/>
    <n v="0.90300000000000002"/>
    <n v="0.83799999999999997"/>
    <d v="2025-03-17T20:59:25"/>
    <x v="8"/>
  </r>
  <r>
    <x v="1065"/>
    <x v="1"/>
    <n v="98"/>
    <x v="2346"/>
    <x v="1236"/>
    <x v="1"/>
    <x v="1"/>
    <n v="93"/>
    <n v="20"/>
    <n v="40"/>
    <s v="N/A"/>
    <n v="99"/>
    <n v="-25"/>
    <n v="1.165"/>
    <n v="0.28899999999999998"/>
    <n v="0.497"/>
    <n v="1.276"/>
    <n v="1.333"/>
    <n v="0.80100000000000005"/>
    <n v="0.65800000000000003"/>
    <n v="184.16900000000001"/>
    <s v="Catch-up"/>
    <n v="0.96299999999999997"/>
    <n v="0.95399999999999996"/>
    <n v="0.86099999999999999"/>
    <n v="0.98299999999999998"/>
    <d v="2025-03-17T20:47:39"/>
    <x v="14"/>
  </r>
  <r>
    <x v="1065"/>
    <x v="0"/>
    <n v="4653"/>
    <x v="2347"/>
    <x v="1236"/>
    <x v="852"/>
    <x v="847"/>
    <n v="1914"/>
    <n v="890"/>
    <n v="701"/>
    <n v="2103"/>
    <n v="1868"/>
    <n v="235"/>
    <n v="0.41299999999999998"/>
    <n v="0.20799999999999999"/>
    <n v="0.157"/>
    <n v="0.40200000000000002"/>
    <n v="0.86599999999999999"/>
    <n v="0.66500000000000004"/>
    <n v="0.747"/>
    <n v="584.577"/>
    <s v="Scale-up"/>
    <n v="0.91100000000000003"/>
    <n v="0.996"/>
    <n v="0.96799999999999997"/>
    <n v="0.97099999999999997"/>
    <d v="2025-03-17T20:47:37"/>
    <x v="14"/>
  </r>
  <r>
    <x v="1066"/>
    <x v="0"/>
    <n v="1522"/>
    <x v="2348"/>
    <x v="1237"/>
    <x v="853"/>
    <x v="848"/>
    <n v="1094"/>
    <n v="3"/>
    <n v="0"/>
    <n v="1097"/>
    <n v="1095"/>
    <n v="2"/>
    <n v="0.77800000000000002"/>
    <n v="1E-3"/>
    <n v="0"/>
    <n v="0.77500000000000002"/>
    <n v="0.995"/>
    <n v="0.999"/>
    <n v="1"/>
    <n v="2.581"/>
    <s v="Start-up"/>
    <n v="0.87"/>
    <n v="0.76300000000000001"/>
    <n v="0"/>
    <n v="0.86499999999999999"/>
    <d v="2025-03-17T00:05:41"/>
    <x v="0"/>
  </r>
  <r>
    <x v="1066"/>
    <x v="1"/>
    <n v="99"/>
    <x v="2349"/>
    <x v="1237"/>
    <x v="1"/>
    <x v="1"/>
    <n v="9"/>
    <n v="1"/>
    <n v="1"/>
    <s v="N/A"/>
    <n v="29"/>
    <n v="-19"/>
    <n v="9.5000000000000001E-2"/>
    <s v="NaN"/>
    <n v="0"/>
    <n v="0.191"/>
    <s v="NaN"/>
    <s v="NaN"/>
    <s v="NaN"/>
    <s v="NaN"/>
    <s v="Start-up"/>
    <n v="0.83099999999999996"/>
    <s v="NaN"/>
    <n v="0"/>
    <n v="0.747"/>
    <d v="2025-03-17T00:05:41"/>
    <x v="0"/>
  </r>
  <r>
    <x v="1067"/>
    <x v="1"/>
    <n v="98"/>
    <x v="2350"/>
    <x v="1238"/>
    <x v="1"/>
    <x v="1"/>
    <n v="1"/>
    <n v="10"/>
    <n v="2"/>
    <s v="N/A"/>
    <n v="8"/>
    <n v="-1"/>
    <s v="NaN"/>
    <n v="8.1000000000000003E-2"/>
    <n v="2.9000000000000001E-2"/>
    <n v="0.08"/>
    <s v="NaN"/>
    <s v="NaN"/>
    <s v="NaN"/>
    <s v="NaN"/>
    <s v="Scale-up"/>
    <s v="NaN"/>
    <n v="0.93"/>
    <n v="1"/>
    <n v="0.91800000000000004"/>
    <d v="2025-03-17T20:59:19"/>
    <x v="8"/>
  </r>
  <r>
    <x v="1067"/>
    <x v="0"/>
    <n v="3786"/>
    <x v="2351"/>
    <x v="1238"/>
    <x v="854"/>
    <x v="849"/>
    <n v="186"/>
    <n v="1328"/>
    <n v="342"/>
    <n v="1172"/>
    <n v="937"/>
    <n v="235"/>
    <n v="5.8999999999999997E-2"/>
    <n v="0.40600000000000003"/>
    <n v="0.11600000000000001"/>
    <n v="0.28699999999999998"/>
    <n v="0.82199999999999995"/>
    <n v="0.127"/>
    <n v="0.751"/>
    <n v="818.81500000000005"/>
    <s v="Scale-up"/>
    <n v="0.96899999999999997"/>
    <n v="0.97099999999999997"/>
    <n v="0.98299999999999998"/>
    <n v="0.96899999999999997"/>
    <d v="2025-03-17T20:59:19"/>
    <x v="8"/>
  </r>
  <r>
    <x v="1068"/>
    <x v="1"/>
    <n v="98"/>
    <x v="2352"/>
    <x v="1239"/>
    <x v="1"/>
    <x v="1"/>
    <n v="135"/>
    <n v="3"/>
    <n v="13"/>
    <s v="N/A"/>
    <n v="161"/>
    <n v="-35"/>
    <n v="1.3759999999999999"/>
    <n v="0.185"/>
    <n v="9.2999999999999999E-2"/>
    <n v="1.522"/>
    <n v="1.0369999999999999"/>
    <n v="0.88100000000000001"/>
    <n v="0.94"/>
    <n v="67.016999999999996"/>
    <s v="Catch-up"/>
    <n v="0.94599999999999995"/>
    <n v="0.83199999999999996"/>
    <n v="0.93899999999999995"/>
    <n v="0.80700000000000005"/>
    <d v="2025-02-25T16:19:39"/>
    <x v="1"/>
  </r>
  <r>
    <x v="1068"/>
    <x v="0"/>
    <n v="915"/>
    <x v="2353"/>
    <x v="1239"/>
    <x v="855"/>
    <x v="850"/>
    <n v="816"/>
    <n v="10"/>
    <n v="66"/>
    <n v="760"/>
    <n v="658"/>
    <n v="102"/>
    <n v="0.95799999999999996"/>
    <n v="1.0999999999999999E-2"/>
    <n v="8.3000000000000004E-2"/>
    <n v="0.75800000000000001"/>
    <n v="0.85599999999999998"/>
    <n v="0.98899999999999999"/>
    <n v="0.91400000000000003"/>
    <n v="134.565"/>
    <s v="Scale-up"/>
    <n v="0.98399999999999999"/>
    <n v="0.92100000000000004"/>
    <n v="0.97499999999999998"/>
    <n v="0.97399999999999998"/>
    <d v="2025-02-25T16:19:37"/>
    <x v="1"/>
  </r>
  <r>
    <x v="1069"/>
    <x v="1"/>
    <n v="99"/>
    <x v="2354"/>
    <x v="1240"/>
    <x v="1"/>
    <x v="1"/>
    <n v="311"/>
    <n v="266"/>
    <n v="71"/>
    <s v="N/A"/>
    <n v="343"/>
    <n v="162"/>
    <n v="2.931"/>
    <n v="3.113"/>
    <n v="0.86"/>
    <n v="3.8570000000000002"/>
    <n v="0.74399999999999999"/>
    <n v="0.48499999999999999"/>
    <n v="0.85799999999999998"/>
    <n v="278.45499999999998"/>
    <s v="Scale-up"/>
    <n v="0.97599999999999998"/>
    <n v="0.97899999999999998"/>
    <n v="0.82699999999999996"/>
    <n v="0.98499999999999999"/>
    <d v="2025-03-17T20:59:12"/>
    <x v="8"/>
  </r>
  <r>
    <x v="1069"/>
    <x v="0"/>
    <n v="4093"/>
    <x v="2355"/>
    <x v="1240"/>
    <x v="856"/>
    <x v="851"/>
    <n v="1581"/>
    <n v="2261"/>
    <n v="569"/>
    <n v="3273"/>
    <n v="2199"/>
    <n v="1074"/>
    <n v="1.2290000000000001"/>
    <n v="1.3440000000000001"/>
    <n v="0.51400000000000001"/>
    <n v="2.0219999999999998"/>
    <n v="0.98199999999999998"/>
    <n v="0.47799999999999998"/>
    <n v="0.8"/>
    <n v="531.15700000000004"/>
    <s v="Scale-up"/>
    <n v="0.872"/>
    <n v="0.83599999999999997"/>
    <n v="0.92800000000000005"/>
    <n v="0.96"/>
    <d v="2025-03-17T20:59:10"/>
    <x v="8"/>
  </r>
  <r>
    <x v="1070"/>
    <x v="1"/>
    <n v="0"/>
    <x v="2356"/>
    <x v="1241"/>
    <x v="1"/>
    <x v="1"/>
    <n v="1"/>
    <n v="1"/>
    <n v="1"/>
    <s v="N/A"/>
    <n v="1"/>
    <n v="-1"/>
    <s v="NaN"/>
    <s v="NaN"/>
    <s v="NaN"/>
    <s v="NaN"/>
    <s v="NaN"/>
    <s v="NaN"/>
    <s v="NaN"/>
    <s v="NaN"/>
    <s v="Scale-up"/>
    <s v="NaN"/>
    <s v="NaN"/>
    <s v="NaN"/>
    <s v="NaN"/>
    <d v="2025-03-17T20:08:12"/>
    <x v="10"/>
  </r>
  <r>
    <x v="1070"/>
    <x v="0"/>
    <n v="4787"/>
    <x v="2357"/>
    <x v="1241"/>
    <x v="490"/>
    <x v="485"/>
    <n v="61"/>
    <n v="112"/>
    <n v="13"/>
    <n v="160"/>
    <n v="133"/>
    <n v="27"/>
    <n v="1.2E-2"/>
    <n v="0.02"/>
    <n v="2E-3"/>
    <n v="2.7E-2"/>
    <n v="0.9"/>
    <n v="0.375"/>
    <n v="0.93799999999999994"/>
    <n v="1000"/>
    <s v="Scale-up"/>
    <n v="0.63500000000000001"/>
    <n v="0.627"/>
    <n v="0.77600000000000002"/>
    <n v="0.61099999999999999"/>
    <d v="2025-03-17T20:08:12"/>
    <x v="10"/>
  </r>
  <r>
    <x v="1071"/>
    <x v="1"/>
    <n v="76"/>
    <x v="2358"/>
    <x v="1242"/>
    <x v="1"/>
    <x v="1"/>
    <n v="4"/>
    <n v="4"/>
    <n v="1"/>
    <s v="N/A"/>
    <n v="1"/>
    <n v="6"/>
    <n v="0.107"/>
    <n v="4.2000000000000003E-2"/>
    <s v="NaN"/>
    <s v="NaN"/>
    <s v="NaN"/>
    <s v="NaN"/>
    <s v="NaN"/>
    <s v="NaN"/>
    <s v="Scale-up"/>
    <n v="0.88"/>
    <n v="0.997"/>
    <s v="NaN"/>
    <s v="NaN"/>
    <d v="2025-03-18T00:05:53"/>
    <x v="3"/>
  </r>
  <r>
    <x v="1071"/>
    <x v="0"/>
    <n v="5560"/>
    <x v="2359"/>
    <x v="1242"/>
    <x v="857"/>
    <x v="852"/>
    <n v="3161"/>
    <n v="5118"/>
    <n v="1262"/>
    <n v="7017"/>
    <n v="6369"/>
    <n v="648"/>
    <n v="0.67300000000000004"/>
    <n v="1.2130000000000001"/>
    <n v="0.31"/>
    <n v="1.47"/>
    <n v="0.93300000000000005"/>
    <n v="0.35699999999999998"/>
    <n v="0.83599999999999997"/>
    <n v="440.81599999999997"/>
    <s v="Scale-up"/>
    <n v="0.98899999999999999"/>
    <n v="0.98199999999999998"/>
    <n v="0.95299999999999996"/>
    <n v="0.98399999999999999"/>
    <d v="2025-03-18T00:05:53"/>
    <x v="3"/>
  </r>
  <r>
    <x v="1072"/>
    <x v="1"/>
    <n v="15"/>
    <x v="2360"/>
    <x v="1243"/>
    <x v="1"/>
    <x v="1"/>
    <n v="1"/>
    <n v="1"/>
    <n v="1"/>
    <s v="N/A"/>
    <n v="4"/>
    <n v="-2"/>
    <s v="NaN"/>
    <s v="NaN"/>
    <s v="NaN"/>
    <s v="NaN"/>
    <s v="NaN"/>
    <s v="NaN"/>
    <s v="NaN"/>
    <s v="NaN"/>
    <s v="Scale-up"/>
    <s v="NaN"/>
    <s v="NaN"/>
    <s v="NaN"/>
    <s v="NaN"/>
    <d v="2025-03-18T00:05:43"/>
    <x v="3"/>
  </r>
  <r>
    <x v="1072"/>
    <x v="0"/>
    <n v="2339"/>
    <x v="2361"/>
    <x v="1243"/>
    <x v="341"/>
    <x v="337"/>
    <n v="82"/>
    <n v="55"/>
    <n v="13"/>
    <n v="124"/>
    <n v="83"/>
    <n v="41"/>
    <n v="0.05"/>
    <n v="3.2000000000000001E-2"/>
    <n v="6.0000000000000001E-3"/>
    <n v="4.3999999999999997E-2"/>
    <n v="0.57899999999999996"/>
    <n v="0.61"/>
    <n v="0.92700000000000005"/>
    <n v="931.81799999999998"/>
    <s v="Scale-up"/>
    <n v="0.88900000000000001"/>
    <n v="0.81399999999999995"/>
    <n v="0.71599999999999997"/>
    <n v="0.81499999999999995"/>
    <d v="2025-03-18T00:05:43"/>
    <x v="3"/>
  </r>
  <r>
    <x v="1073"/>
    <x v="1"/>
    <n v="81"/>
    <x v="2362"/>
    <x v="1244"/>
    <x v="1"/>
    <x v="1"/>
    <n v="7"/>
    <n v="4"/>
    <n v="1"/>
    <s v="N/A"/>
    <n v="14"/>
    <n v="-2"/>
    <n v="7.0000000000000007E-2"/>
    <n v="0.04"/>
    <s v="NaN"/>
    <n v="0.127"/>
    <s v="NaN"/>
    <s v="NaN"/>
    <s v="NaN"/>
    <s v="NaN"/>
    <s v="Scale-up"/>
    <n v="0.92700000000000005"/>
    <n v="0.95199999999999996"/>
    <s v="NaN"/>
    <n v="0.67300000000000004"/>
    <d v="2025-03-18T00:05:36"/>
    <x v="3"/>
  </r>
  <r>
    <x v="1073"/>
    <x v="0"/>
    <n v="3065"/>
    <x v="2363"/>
    <x v="1244"/>
    <x v="858"/>
    <x v="853"/>
    <n v="314"/>
    <n v="235"/>
    <n v="43"/>
    <n v="506"/>
    <n v="483"/>
    <n v="23"/>
    <n v="0.123"/>
    <n v="0.1"/>
    <n v="1.6E-2"/>
    <n v="0.19600000000000001"/>
    <n v="0.94699999999999995"/>
    <n v="0.55200000000000005"/>
    <n v="0.92800000000000005"/>
    <n v="117.34699999999999"/>
    <s v="Scale-up"/>
    <n v="0.97299999999999998"/>
    <n v="0.94099999999999995"/>
    <n v="0.95299999999999996"/>
    <n v="0.95299999999999996"/>
    <d v="2025-03-18T00:05:36"/>
    <x v="3"/>
  </r>
  <r>
    <x v="1074"/>
    <x v="1"/>
    <n v="98"/>
    <x v="2364"/>
    <x v="1245"/>
    <x v="1"/>
    <x v="1"/>
    <n v="7"/>
    <n v="20"/>
    <n v="4"/>
    <s v="N/A"/>
    <n v="23"/>
    <n v="1"/>
    <n v="0.14899999999999999"/>
    <n v="0.21299999999999999"/>
    <s v="NaN"/>
    <n v="0.27200000000000002"/>
    <s v="NaN"/>
    <s v="NaN"/>
    <s v="NaN"/>
    <s v="NaN"/>
    <s v="Scale-up"/>
    <n v="0.747"/>
    <n v="0.96899999999999997"/>
    <s v="NaN"/>
    <n v="0.94599999999999995"/>
    <d v="2025-03-17T20:59:03"/>
    <x v="8"/>
  </r>
  <r>
    <x v="1074"/>
    <x v="0"/>
    <n v="1732"/>
    <x v="2365"/>
    <x v="1245"/>
    <x v="692"/>
    <x v="695"/>
    <n v="515"/>
    <n v="520"/>
    <n v="137"/>
    <n v="898"/>
    <n v="616"/>
    <n v="282"/>
    <n v="0.308"/>
    <n v="0.318"/>
    <n v="9.1999999999999998E-2"/>
    <n v="0.38500000000000001"/>
    <n v="0.72099999999999997"/>
    <n v="0.49199999999999999"/>
    <n v="0.85299999999999998"/>
    <n v="732.46799999999996"/>
    <s v="Scale-up"/>
    <n v="0.94799999999999995"/>
    <n v="0.84199999999999997"/>
    <n v="0.98699999999999999"/>
    <n v="0.96099999999999997"/>
    <d v="2025-03-17T20:59:03"/>
    <x v="8"/>
  </r>
  <r>
    <x v="1075"/>
    <x v="1"/>
    <n v="60"/>
    <x v="2366"/>
    <x v="1246"/>
    <x v="1"/>
    <x v="1"/>
    <n v="1"/>
    <n v="1"/>
    <n v="28"/>
    <s v="N/A"/>
    <n v="2"/>
    <n v="-28"/>
    <s v="NaN"/>
    <s v="NaN"/>
    <n v="1.0580000000000001"/>
    <n v="7.0999999999999994E-2"/>
    <s v="NaN"/>
    <s v="NaN"/>
    <s v="NaN"/>
    <s v="NaN"/>
    <s v="Scale-up"/>
    <s v="NaN"/>
    <s v="NaN"/>
    <n v="0.36899999999999999"/>
    <n v="1"/>
    <d v="2025-03-17T20:58:56"/>
    <x v="8"/>
  </r>
  <r>
    <x v="1075"/>
    <x v="0"/>
    <n v="1758"/>
    <x v="2367"/>
    <x v="1246"/>
    <x v="859"/>
    <x v="854"/>
    <n v="750"/>
    <n v="2321"/>
    <n v="721"/>
    <n v="2350"/>
    <n v="1977"/>
    <n v="373"/>
    <n v="0.82799999999999996"/>
    <n v="2.3180000000000001"/>
    <n v="0.57499999999999996"/>
    <n v="1.972"/>
    <n v="0.76700000000000002"/>
    <n v="0.26300000000000001"/>
    <n v="0.81699999999999995"/>
    <n v="189.148"/>
    <s v="Scale-up"/>
    <n v="0.90300000000000002"/>
    <n v="0.92700000000000005"/>
    <n v="0.91700000000000004"/>
    <n v="0.92600000000000005"/>
    <d v="2025-03-17T20:58:56"/>
    <x v="8"/>
  </r>
  <r>
    <x v="1076"/>
    <x v="1"/>
    <n v="100"/>
    <x v="2368"/>
    <x v="1247"/>
    <x v="1"/>
    <x v="1"/>
    <n v="300"/>
    <n v="1642"/>
    <n v="635"/>
    <s v="N/A"/>
    <n v="1101"/>
    <n v="205"/>
    <n v="3.2090000000000001"/>
    <n v="17.111000000000001"/>
    <n v="6.6319999999999997"/>
    <n v="11.932"/>
    <n v="0.872"/>
    <n v="0.158"/>
    <n v="0.67400000000000004"/>
    <n v="1592.1890000000001"/>
    <s v="Scale-up"/>
    <n v="0.98499999999999999"/>
    <n v="0.999"/>
    <n v="0.97699999999999998"/>
    <n v="0.99299999999999999"/>
    <d v="2025-03-17T20:58:49"/>
    <x v="8"/>
  </r>
  <r>
    <x v="1076"/>
    <x v="0"/>
    <n v="6678"/>
    <x v="2369"/>
    <x v="1247"/>
    <x v="860"/>
    <x v="855"/>
    <n v="7492"/>
    <n v="82829"/>
    <n v="33807"/>
    <n v="56514"/>
    <n v="37516"/>
    <n v="18998"/>
    <n v="1.492"/>
    <n v="16.954999999999998"/>
    <n v="7.1420000000000003"/>
    <n v="8.125"/>
    <n v="0.71899999999999997"/>
    <n v="8.1000000000000003E-2"/>
    <n v="0.61299999999999999"/>
    <n v="2338.2150000000001"/>
    <s v="Scale-up"/>
    <n v="0.93799999999999994"/>
    <n v="0.995"/>
    <n v="0.997"/>
    <n v="0.99"/>
    <d v="2025-03-17T20:58:47"/>
    <x v="8"/>
  </r>
  <r>
    <x v="1077"/>
    <x v="1"/>
    <n v="99"/>
    <x v="2370"/>
    <x v="1248"/>
    <x v="1"/>
    <x v="1"/>
    <n v="37"/>
    <n v="438"/>
    <n v="148"/>
    <s v="N/A"/>
    <n v="257"/>
    <n v="69"/>
    <n v="0.44"/>
    <n v="4.319"/>
    <n v="1.5269999999999999"/>
    <n v="2.8119999999999998"/>
    <n v="0.87"/>
    <n v="9.1999999999999998E-2"/>
    <n v="0.67900000000000005"/>
    <n v="1152.9159999999999"/>
    <s v="Scale-up"/>
    <n v="0.95399999999999996"/>
    <n v="0.996"/>
    <n v="0.89200000000000002"/>
    <n v="0.97099999999999997"/>
    <d v="2025-03-17T20:58:25"/>
    <x v="8"/>
  </r>
  <r>
    <x v="1077"/>
    <x v="0"/>
    <n v="5297"/>
    <x v="2371"/>
    <x v="1248"/>
    <x v="861"/>
    <x v="856"/>
    <n v="1204"/>
    <n v="23654"/>
    <n v="9680"/>
    <n v="15178"/>
    <n v="11936"/>
    <n v="3242"/>
    <n v="0.23300000000000001"/>
    <n v="5.34"/>
    <n v="2.1789999999999998"/>
    <n v="2.661"/>
    <n v="0.78400000000000003"/>
    <n v="4.2000000000000003E-2"/>
    <n v="0.60899999999999999"/>
    <n v="1218.3389999999999"/>
    <s v="Scale-up"/>
    <n v="0.97699999999999998"/>
    <n v="0.99099999999999999"/>
    <n v="0.995"/>
    <n v="0.99299999999999999"/>
    <d v="2025-03-17T20:58:24"/>
    <x v="8"/>
  </r>
  <r>
    <x v="1078"/>
    <x v="1"/>
    <n v="98"/>
    <x v="2372"/>
    <x v="1249"/>
    <x v="1"/>
    <x v="1"/>
    <n v="38"/>
    <n v="55"/>
    <n v="21"/>
    <s v="N/A"/>
    <n v="43"/>
    <n v="30"/>
    <n v="0.39"/>
    <n v="0.53900000000000003"/>
    <n v="0.2"/>
    <n v="0.42399999999999999"/>
    <n v="0.58199999999999996"/>
    <n v="0.42"/>
    <n v="0.78500000000000003"/>
    <n v="1009.434"/>
    <s v="Scale-up"/>
    <n v="0.98799999999999999"/>
    <n v="0.97899999999999998"/>
    <n v="0.95899999999999996"/>
    <n v="0.98"/>
    <d v="2025-03-17T20:58:13"/>
    <x v="8"/>
  </r>
  <r>
    <x v="1078"/>
    <x v="0"/>
    <n v="4165"/>
    <x v="2373"/>
    <x v="1249"/>
    <x v="862"/>
    <x v="857"/>
    <n v="328"/>
    <n v="1546"/>
    <n v="553"/>
    <n v="1321"/>
    <n v="893"/>
    <n v="428"/>
    <n v="7.4999999999999997E-2"/>
    <n v="0.39400000000000002"/>
    <n v="0.14399999999999999"/>
    <n v="0.214"/>
    <n v="0.65800000000000003"/>
    <n v="0.16"/>
    <n v="0.69299999999999995"/>
    <n v="2000"/>
    <s v="Scale-up"/>
    <n v="0.76800000000000002"/>
    <n v="0.995"/>
    <n v="0.97499999999999998"/>
    <n v="0.96399999999999997"/>
    <d v="2025-03-17T20:58:11"/>
    <x v="8"/>
  </r>
  <r>
    <x v="1079"/>
    <x v="1"/>
    <n v="70"/>
    <x v="2374"/>
    <x v="1250"/>
    <x v="1"/>
    <x v="1"/>
    <n v="1"/>
    <n v="4"/>
    <n v="1"/>
    <s v="N/A"/>
    <n v="2"/>
    <n v="2"/>
    <s v="NaN"/>
    <n v="3.9E-2"/>
    <s v="NaN"/>
    <n v="2.1000000000000001E-2"/>
    <s v="NaN"/>
    <s v="NaN"/>
    <s v="NaN"/>
    <s v="NaN"/>
    <s v="Catch-up"/>
    <s v="NaN"/>
    <n v="0.92600000000000005"/>
    <s v="NaN"/>
    <n v="1"/>
    <d v="2025-03-17T20:58:04"/>
    <x v="8"/>
  </r>
  <r>
    <x v="1079"/>
    <x v="0"/>
    <n v="4431"/>
    <x v="2375"/>
    <x v="1250"/>
    <x v="704"/>
    <x v="706"/>
    <n v="48"/>
    <n v="267"/>
    <n v="103"/>
    <n v="212"/>
    <n v="185"/>
    <n v="27"/>
    <n v="1.0999999999999999E-2"/>
    <n v="5.7000000000000002E-2"/>
    <n v="2.1999999999999999E-2"/>
    <n v="4.5999999999999999E-2"/>
    <n v="1"/>
    <n v="0.16200000000000001"/>
    <n v="0.67600000000000005"/>
    <n v="586.95699999999999"/>
    <s v="Catch-up"/>
    <n v="0.83899999999999997"/>
    <n v="0.90500000000000003"/>
    <n v="0.93600000000000005"/>
    <n v="0.82499999999999996"/>
    <d v="2025-03-17T20:58:04"/>
    <x v="8"/>
  </r>
  <r>
    <x v="1080"/>
    <x v="1"/>
    <n v="97"/>
    <x v="2376"/>
    <x v="1251"/>
    <x v="1"/>
    <x v="1"/>
    <n v="1"/>
    <n v="12"/>
    <n v="7"/>
    <s v="N/A"/>
    <n v="10"/>
    <n v="-4"/>
    <n v="0"/>
    <n v="9.7000000000000003E-2"/>
    <n v="5.5E-2"/>
    <n v="8.4000000000000005E-2"/>
    <n v="2"/>
    <n v="0"/>
    <n v="0.433"/>
    <n v="130.952"/>
    <s v="Catch-up"/>
    <n v="0"/>
    <n v="0.89800000000000002"/>
    <n v="0.92800000000000005"/>
    <n v="0.82099999999999995"/>
    <d v="2025-03-17T20:57:58"/>
    <x v="8"/>
  </r>
  <r>
    <x v="1080"/>
    <x v="0"/>
    <n v="544"/>
    <x v="2377"/>
    <x v="1251"/>
    <x v="408"/>
    <x v="405"/>
    <n v="0"/>
    <n v="61"/>
    <n v="20"/>
    <n v="41"/>
    <n v="30"/>
    <n v="11"/>
    <n v="0"/>
    <n v="0.111"/>
    <n v="4.4999999999999998E-2"/>
    <n v="0.05"/>
    <n v="0.75800000000000001"/>
    <n v="0"/>
    <n v="0.59499999999999997"/>
    <n v="220"/>
    <s v="Scale-up"/>
    <n v="0"/>
    <n v="0.96299999999999997"/>
    <n v="0.78200000000000003"/>
    <n v="0.96299999999999997"/>
    <d v="2025-03-17T20:57:57"/>
    <x v="8"/>
  </r>
  <r>
    <x v="1081"/>
    <x v="1"/>
    <n v="0"/>
    <x v="2378"/>
    <x v="1252"/>
    <x v="1"/>
    <x v="1"/>
    <n v="1"/>
    <n v="1"/>
    <n v="1"/>
    <s v="N/A"/>
    <n v="1"/>
    <n v="0"/>
    <s v="NaN"/>
    <s v="NaN"/>
    <s v="NaN"/>
    <s v="NaN"/>
    <s v="NaN"/>
    <s v="NaN"/>
    <s v="NaN"/>
    <s v="NaN"/>
    <s v="Scale-up"/>
    <s v="NaN"/>
    <s v="NaN"/>
    <s v="NaN"/>
    <s v="NaN"/>
    <d v="2025-03-17T20:57:51"/>
    <x v="8"/>
  </r>
  <r>
    <x v="1081"/>
    <x v="0"/>
    <n v="2628"/>
    <x v="2379"/>
    <x v="1252"/>
    <x v="863"/>
    <x v="858"/>
    <n v="70"/>
    <n v="1687"/>
    <n v="553"/>
    <n v="1204"/>
    <n v="955"/>
    <n v="249"/>
    <n v="9.7000000000000003E-2"/>
    <n v="2.242"/>
    <n v="0.42099999999999999"/>
    <n v="1.1739999999999999"/>
    <n v="0.61199999999999999"/>
    <n v="4.1000000000000002E-2"/>
    <n v="0.82"/>
    <n v="212.095"/>
    <s v="Scale-up"/>
    <n v="0.81299999999999994"/>
    <n v="0.93"/>
    <n v="0.76500000000000001"/>
    <n v="0.89500000000000002"/>
    <d v="2025-03-17T20:57:51"/>
    <x v="8"/>
  </r>
  <r>
    <x v="1082"/>
    <x v="1"/>
    <n v="99"/>
    <x v="2380"/>
    <x v="1253"/>
    <x v="1"/>
    <x v="1"/>
    <n v="84"/>
    <n v="34"/>
    <n v="27"/>
    <s v="N/A"/>
    <n v="69"/>
    <n v="23"/>
    <n v="0.86199999999999999"/>
    <n v="0.34300000000000003"/>
    <n v="0.28599999999999998"/>
    <n v="0.72799999999999998"/>
    <n v="0.79200000000000004"/>
    <n v="0.71499999999999997"/>
    <n v="0.76300000000000001"/>
    <n v="614.01099999999997"/>
    <s v="Scale-up"/>
    <n v="0.98699999999999999"/>
    <n v="0.98499999999999999"/>
    <n v="0.97899999999999998"/>
    <n v="0.98799999999999999"/>
    <d v="2025-03-17T20:57:44"/>
    <x v="8"/>
  </r>
  <r>
    <x v="1082"/>
    <x v="0"/>
    <n v="4436"/>
    <x v="2381"/>
    <x v="1253"/>
    <x v="864"/>
    <x v="859"/>
    <n v="2142"/>
    <n v="1495"/>
    <n v="913"/>
    <n v="2724"/>
    <n v="2277"/>
    <n v="447"/>
    <n v="0.496"/>
    <n v="0.36799999999999999"/>
    <n v="0.23"/>
    <n v="0.58499999999999996"/>
    <n v="0.92300000000000004"/>
    <n v="0.57399999999999995"/>
    <n v="0.73399999999999999"/>
    <n v="764.10299999999995"/>
    <s v="Scale-up"/>
    <n v="0.85599999999999998"/>
    <n v="0.90800000000000003"/>
    <n v="0.93100000000000005"/>
    <n v="0.84799999999999998"/>
    <d v="2025-03-17T20:57:43"/>
    <x v="8"/>
  </r>
  <r>
    <x v="1083"/>
    <x v="1"/>
    <n v="0"/>
    <x v="2382"/>
    <x v="1254"/>
    <x v="1"/>
    <x v="1"/>
    <n v="1"/>
    <n v="1"/>
    <n v="1"/>
    <s v="N/A"/>
    <n v="1"/>
    <n v="0"/>
    <s v="NaN"/>
    <s v="NaN"/>
    <s v="NaN"/>
    <s v="NaN"/>
    <s v="NaN"/>
    <s v="NaN"/>
    <s v="NaN"/>
    <s v="NaN"/>
    <s v="Scale-up"/>
    <s v="NaN"/>
    <s v="NaN"/>
    <s v="NaN"/>
    <s v="NaN"/>
    <d v="2025-03-17T20:57:35"/>
    <x v="8"/>
  </r>
  <r>
    <x v="1083"/>
    <x v="0"/>
    <n v="5922"/>
    <x v="2383"/>
    <x v="1254"/>
    <x v="143"/>
    <x v="141"/>
    <n v="8"/>
    <n v="188"/>
    <n v="26"/>
    <n v="170"/>
    <n v="20"/>
    <n v="150"/>
    <n v="2E-3"/>
    <n v="4.5999999999999999E-2"/>
    <n v="5.0000000000000001E-3"/>
    <n v="5.0000000000000001E-3"/>
    <n v="0.11600000000000001"/>
    <n v="4.2000000000000003E-2"/>
    <n v="0.89600000000000002"/>
    <n v="30000"/>
    <s v="Scale-up"/>
    <n v="0.94899999999999995"/>
    <n v="0.81"/>
    <n v="0.65200000000000002"/>
    <n v="0.97599999999999998"/>
    <d v="2025-03-17T20:57:35"/>
    <x v="8"/>
  </r>
  <r>
    <x v="1084"/>
    <x v="1"/>
    <n v="99"/>
    <x v="2384"/>
    <x v="1255"/>
    <x v="1"/>
    <x v="1"/>
    <n v="15"/>
    <n v="29"/>
    <n v="26"/>
    <s v="N/A"/>
    <n v="46"/>
    <n v="-29"/>
    <n v="0.433"/>
    <n v="0.29799999999999999"/>
    <n v="0.33800000000000002"/>
    <n v="0.76600000000000001"/>
    <n v="1.9490000000000001"/>
    <n v="0.59199999999999997"/>
    <n v="0.53800000000000003"/>
    <n v="229.76499999999999"/>
    <s v="Catch-up"/>
    <n v="0.876"/>
    <n v="0.97699999999999998"/>
    <n v="0.83399999999999996"/>
    <n v="0.88100000000000001"/>
    <d v="2025-03-17T20:57:29"/>
    <x v="8"/>
  </r>
  <r>
    <x v="1084"/>
    <x v="0"/>
    <n v="5563"/>
    <x v="2385"/>
    <x v="1255"/>
    <x v="865"/>
    <x v="860"/>
    <n v="67"/>
    <n v="899"/>
    <n v="304"/>
    <n v="662"/>
    <n v="486"/>
    <n v="176"/>
    <n v="1.2E-2"/>
    <n v="0.161"/>
    <n v="5.5E-2"/>
    <n v="8.4000000000000005E-2"/>
    <n v="0.71199999999999997"/>
    <n v="6.9000000000000006E-2"/>
    <n v="0.68200000000000005"/>
    <n v="2095.2379999999998"/>
    <s v="Scale-up"/>
    <n v="0.79300000000000004"/>
    <n v="0.96299999999999997"/>
    <n v="0.94799999999999995"/>
    <n v="0.91500000000000004"/>
    <d v="2025-03-17T20:57:28"/>
    <x v="8"/>
  </r>
  <r>
    <x v="1085"/>
    <x v="1"/>
    <n v="0"/>
    <x v="2386"/>
    <x v="1256"/>
    <x v="1"/>
    <x v="1"/>
    <n v="1"/>
    <n v="1"/>
    <n v="1"/>
    <s v="N/A"/>
    <n v="1"/>
    <n v="0"/>
    <s v="NaN"/>
    <s v="NaN"/>
    <s v="NaN"/>
    <s v="NaN"/>
    <s v="NaN"/>
    <s v="NaN"/>
    <s v="NaN"/>
    <s v="NaN"/>
    <s v="Scale-up"/>
    <s v="NaN"/>
    <s v="NaN"/>
    <s v="NaN"/>
    <s v="NaN"/>
    <d v="2025-03-17T20:57:21"/>
    <x v="8"/>
  </r>
  <r>
    <x v="1085"/>
    <x v="0"/>
    <n v="1757"/>
    <x v="2387"/>
    <x v="1257"/>
    <x v="550"/>
    <x v="549"/>
    <n v="5"/>
    <n v="29"/>
    <n v="19"/>
    <n v="15"/>
    <n v="7"/>
    <n v="8"/>
    <n v="3.0000000000000001E-3"/>
    <n v="1.4E-2"/>
    <n v="1.2E-2"/>
    <n v="4.0000000000000001E-3"/>
    <n v="0.8"/>
    <n v="0.17599999999999999"/>
    <n v="0.29399999999999998"/>
    <n v="2000"/>
    <s v="Scale-up"/>
    <n v="0.94"/>
    <n v="0.95399999999999996"/>
    <n v="0.92100000000000004"/>
    <n v="0.86899999999999999"/>
    <d v="2025-03-17T20:57:21"/>
    <x v="8"/>
  </r>
  <r>
    <x v="1086"/>
    <x v="1"/>
    <n v="91"/>
    <x v="2388"/>
    <x v="1258"/>
    <x v="1"/>
    <x v="1"/>
    <n v="3"/>
    <n v="15"/>
    <n v="5"/>
    <s v="N/A"/>
    <n v="6"/>
    <n v="6"/>
    <n v="2.9000000000000001E-2"/>
    <n v="0.17599999999999999"/>
    <n v="0.11600000000000001"/>
    <n v="0.11799999999999999"/>
    <n v="1.3260000000000001"/>
    <n v="0.14099999999999999"/>
    <n v="0.434"/>
    <n v="720.33900000000006"/>
    <s v="Catch-up"/>
    <n v="0.97"/>
    <n v="0.91900000000000004"/>
    <n v="0.96599999999999997"/>
    <n v="0.89800000000000002"/>
    <d v="2025-03-17T20:57:15"/>
    <x v="8"/>
  </r>
  <r>
    <x v="1086"/>
    <x v="0"/>
    <n v="4331"/>
    <x v="2389"/>
    <x v="1258"/>
    <x v="866"/>
    <x v="545"/>
    <n v="49"/>
    <n v="720"/>
    <n v="228"/>
    <n v="541"/>
    <n v="456"/>
    <n v="85"/>
    <n v="0.01"/>
    <n v="0.16200000000000001"/>
    <n v="6.5000000000000002E-2"/>
    <n v="0.1"/>
    <n v="0.93500000000000005"/>
    <n v="5.8000000000000003E-2"/>
    <n v="0.622"/>
    <n v="850"/>
    <s v="Scale-up"/>
    <n v="0.82299999999999995"/>
    <n v="0.86699999999999999"/>
    <n v="0.93100000000000005"/>
    <n v="0.91700000000000004"/>
    <d v="2025-03-17T20:57:14"/>
    <x v="8"/>
  </r>
  <r>
    <x v="1087"/>
    <x v="1"/>
    <n v="75"/>
    <x v="2390"/>
    <x v="1259"/>
    <x v="1"/>
    <x v="1"/>
    <n v="1"/>
    <n v="1"/>
    <n v="14"/>
    <s v="N/A"/>
    <n v="1"/>
    <n v="-15"/>
    <s v="NaN"/>
    <s v="NaN"/>
    <n v="7"/>
    <s v="NaN"/>
    <s v="NaN"/>
    <s v="NaN"/>
    <s v="NaN"/>
    <s v="NaN"/>
    <s v="Scale-up"/>
    <s v="NaN"/>
    <s v="NaN"/>
    <n v="0.73799999999999999"/>
    <s v="NaN"/>
    <d v="2025-03-17T20:08:06"/>
    <x v="10"/>
  </r>
  <r>
    <x v="1087"/>
    <x v="0"/>
    <n v="755"/>
    <x v="2391"/>
    <x v="1259"/>
    <x v="27"/>
    <x v="27"/>
    <n v="61"/>
    <n v="115"/>
    <n v="54"/>
    <n v="122"/>
    <n v="77"/>
    <n v="45"/>
    <n v="0.17"/>
    <n v="0.27"/>
    <n v="7.0999999999999994E-2"/>
    <n v="0.219"/>
    <n v="0.59299999999999997"/>
    <n v="0.38600000000000001"/>
    <n v="0.83899999999999997"/>
    <n v="205.47900000000001"/>
    <s v="Scale-up"/>
    <n v="0.93"/>
    <n v="0.873"/>
    <n v="0.83"/>
    <n v="0.86"/>
    <d v="2025-03-17T20:08:06"/>
    <x v="10"/>
  </r>
  <r>
    <x v="1088"/>
    <x v="1"/>
    <n v="99"/>
    <x v="2392"/>
    <x v="1260"/>
    <x v="1"/>
    <x v="1"/>
    <n v="84"/>
    <n v="202"/>
    <n v="22"/>
    <s v="N/A"/>
    <n v="169"/>
    <n v="96"/>
    <n v="0.72399999999999998"/>
    <n v="1.53"/>
    <n v="0.21299999999999999"/>
    <n v="2.0019999999999998"/>
    <n v="0.98099999999999998"/>
    <n v="0.32100000000000001"/>
    <n v="0.90600000000000003"/>
    <n v="107.892"/>
    <s v="Scale-up"/>
    <n v="0.96099999999999997"/>
    <n v="0.88500000000000001"/>
    <n v="0.96099999999999997"/>
    <n v="0.92400000000000004"/>
    <d v="2025-02-25T16:19:48"/>
    <x v="1"/>
  </r>
  <r>
    <x v="1088"/>
    <x v="1"/>
    <n v="99"/>
    <x v="2393"/>
    <x v="1261"/>
    <x v="1"/>
    <x v="1"/>
    <n v="66"/>
    <n v="124"/>
    <n v="8"/>
    <s v="N/A"/>
    <n v="98"/>
    <n v="83"/>
    <n v="0.86499999999999999"/>
    <n v="1.2150000000000001"/>
    <n v="0.316"/>
    <n v="1.1519999999999999"/>
    <n v="0.65300000000000002"/>
    <n v="0.41599999999999998"/>
    <n v="0.84799999999999998"/>
    <n v="190.97200000000001"/>
    <s v="Scale-up"/>
    <n v="0.93500000000000005"/>
    <n v="0.68"/>
    <n v="0.97399999999999998"/>
    <n v="0.90400000000000003"/>
    <d v="2025-03-17T21:47:39"/>
    <x v="2"/>
  </r>
  <r>
    <x v="1088"/>
    <x v="0"/>
    <n v="1526"/>
    <x v="2394"/>
    <x v="1260"/>
    <x v="867"/>
    <x v="861"/>
    <n v="917"/>
    <n v="1466"/>
    <n v="349"/>
    <n v="2034"/>
    <n v="1818"/>
    <n v="216"/>
    <n v="0.63700000000000001"/>
    <n v="0.90500000000000003"/>
    <n v="0.23899999999999999"/>
    <n v="1.248"/>
    <n v="0.95799999999999996"/>
    <n v="0.41299999999999998"/>
    <n v="0.84499999999999997"/>
    <n v="173.077"/>
    <s v="Scale-up"/>
    <n v="0.98899999999999999"/>
    <n v="0.99099999999999999"/>
    <n v="0.996"/>
    <n v="0.99299999999999999"/>
    <d v="2025-02-25T16:19:47"/>
    <x v="1"/>
  </r>
  <r>
    <x v="1088"/>
    <x v="0"/>
    <n v="468"/>
    <x v="2395"/>
    <x v="1261"/>
    <x v="770"/>
    <x v="771"/>
    <n v="247"/>
    <n v="445"/>
    <n v="26"/>
    <n v="666"/>
    <n v="446"/>
    <n v="220"/>
    <n v="0.56599999999999995"/>
    <n v="0.876"/>
    <n v="5.3999999999999999E-2"/>
    <n v="1.044"/>
    <n v="0.752"/>
    <n v="0.39300000000000002"/>
    <n v="0.96299999999999997"/>
    <n v="210.72800000000001"/>
    <s v="Scale-up"/>
    <n v="0.97799999999999998"/>
    <n v="0.97899999999999998"/>
    <n v="0.96899999999999997"/>
    <n v="0.98299999999999998"/>
    <d v="2025-03-17T21:47:38"/>
    <x v="2"/>
  </r>
  <r>
    <x v="1089"/>
    <x v="1"/>
    <n v="79"/>
    <x v="2396"/>
    <x v="1262"/>
    <x v="1"/>
    <x v="1"/>
    <n v="9"/>
    <n v="3"/>
    <n v="1"/>
    <s v="N/A"/>
    <n v="10"/>
    <n v="0"/>
    <n v="0.114"/>
    <n v="0.17899999999999999"/>
    <s v="NaN"/>
    <n v="0.17"/>
    <s v="NaN"/>
    <s v="NaN"/>
    <s v="NaN"/>
    <s v="NaN"/>
    <s v="Scale-up"/>
    <n v="0.83499999999999996"/>
    <n v="0.89300000000000002"/>
    <s v="NaN"/>
    <n v="0.77800000000000002"/>
    <d v="2025-03-18T00:05:28"/>
    <x v="3"/>
  </r>
  <r>
    <x v="1089"/>
    <x v="0"/>
    <n v="777"/>
    <x v="2397"/>
    <x v="1262"/>
    <x v="20"/>
    <x v="20"/>
    <n v="91"/>
    <n v="30"/>
    <n v="5"/>
    <n v="116"/>
    <n v="63"/>
    <n v="53"/>
    <n v="0.111"/>
    <n v="3.5000000000000003E-2"/>
    <n v="8.0000000000000002E-3"/>
    <n v="7.5999999999999998E-2"/>
    <n v="0.55100000000000005"/>
    <n v="0.76"/>
    <n v="0.94499999999999995"/>
    <n v="697.36800000000005"/>
    <s v="Scale-up"/>
    <n v="0.91600000000000004"/>
    <n v="0.95699999999999996"/>
    <n v="0.79900000000000004"/>
    <n v="0.95099999999999996"/>
    <d v="2025-03-18T00:05:28"/>
    <x v="3"/>
  </r>
  <r>
    <x v="1090"/>
    <x v="0"/>
    <n v="1762"/>
    <x v="2398"/>
    <x v="1263"/>
    <x v="868"/>
    <x v="862"/>
    <n v="1873"/>
    <n v="86"/>
    <n v="0"/>
    <n v="1959"/>
    <n v="1959"/>
    <n v="0"/>
    <n v="1.296"/>
    <n v="7.0000000000000007E-2"/>
    <n v="0"/>
    <n v="1.202"/>
    <n v="0.88"/>
    <n v="0.94899999999999995"/>
    <n v="1"/>
    <n v="0"/>
    <s v="Start-up"/>
    <n v="0.75800000000000001"/>
    <n v="0.32"/>
    <n v="0"/>
    <n v="0.72499999999999998"/>
    <d v="2025-03-17T00:05:46"/>
    <x v="0"/>
  </r>
  <r>
    <x v="1090"/>
    <x v="1"/>
    <n v="51"/>
    <x v="2399"/>
    <x v="1263"/>
    <x v="1"/>
    <x v="1"/>
    <n v="1"/>
    <n v="1"/>
    <n v="1"/>
    <s v="N/A"/>
    <n v="32"/>
    <n v="-31"/>
    <s v="NaN"/>
    <s v="NaN"/>
    <n v="0"/>
    <n v="0.32800000000000001"/>
    <s v="NaN"/>
    <s v="NaN"/>
    <s v="NaN"/>
    <s v="NaN"/>
    <s v="Start-up"/>
    <s v="NaN"/>
    <s v="NaN"/>
    <n v="0"/>
    <n v="0.56399999999999995"/>
    <d v="2025-03-17T00:05:46"/>
    <x v="0"/>
  </r>
  <r>
    <x v="1091"/>
    <x v="1"/>
    <n v="0"/>
    <x v="2400"/>
    <x v="1264"/>
    <x v="1"/>
    <x v="1"/>
    <n v="1"/>
    <n v="1"/>
    <n v="1"/>
    <s v="N/A"/>
    <n v="1"/>
    <n v="0"/>
    <s v="NaN"/>
    <s v="NaN"/>
    <n v="0"/>
    <s v="NaN"/>
    <s v="NaN"/>
    <s v="NaN"/>
    <s v="NaN"/>
    <s v="NaN"/>
    <s v="Scale-up"/>
    <s v="NaN"/>
    <s v="NaN"/>
    <n v="0"/>
    <s v="NaN"/>
    <d v="2025-03-17T19:51:04"/>
    <x v="4"/>
  </r>
  <r>
    <x v="1091"/>
    <x v="0"/>
    <n v="2915"/>
    <x v="2401"/>
    <x v="1264"/>
    <x v="441"/>
    <x v="439"/>
    <n v="13"/>
    <n v="19"/>
    <n v="0"/>
    <n v="32"/>
    <n v="9"/>
    <n v="23"/>
    <n v="7.0000000000000001E-3"/>
    <n v="7.0000000000000001E-3"/>
    <n v="0"/>
    <n v="5.0000000000000001E-3"/>
    <n v="0.35699999999999998"/>
    <n v="0.5"/>
    <n v="1"/>
    <n v="4600"/>
    <s v="Scale-up"/>
    <n v="0.93500000000000005"/>
    <n v="0.91100000000000003"/>
    <n v="0"/>
    <n v="0.96499999999999997"/>
    <d v="2025-03-17T19:51:04"/>
    <x v="4"/>
  </r>
  <r>
    <x v="1092"/>
    <x v="1"/>
    <n v="0"/>
    <x v="2402"/>
    <x v="1265"/>
    <x v="1"/>
    <x v="1"/>
    <n v="1"/>
    <n v="1"/>
    <n v="1"/>
    <s v="N/A"/>
    <n v="1"/>
    <n v="0"/>
    <s v="NaN"/>
    <s v="NaN"/>
    <s v="NaN"/>
    <s v="NaN"/>
    <s v="NaN"/>
    <s v="NaN"/>
    <s v="NaN"/>
    <s v="NaN"/>
    <s v="Scale-up"/>
    <s v="NaN"/>
    <s v="NaN"/>
    <s v="NaN"/>
    <s v="NaN"/>
    <d v="2025-03-18T00:05:20"/>
    <x v="3"/>
  </r>
  <r>
    <x v="1092"/>
    <x v="0"/>
    <n v="5620"/>
    <x v="2403"/>
    <x v="1265"/>
    <x v="869"/>
    <x v="863"/>
    <n v="108"/>
    <n v="333"/>
    <n v="57"/>
    <n v="384"/>
    <n v="287"/>
    <n v="97"/>
    <n v="3.4000000000000002E-2"/>
    <n v="8.6999999999999994E-2"/>
    <n v="1.4E-2"/>
    <n v="8.1000000000000003E-2"/>
    <n v="0.75700000000000001"/>
    <n v="0.28100000000000003"/>
    <n v="0.88400000000000001"/>
    <n v="1197.5309999999999"/>
    <s v="Scale-up"/>
    <n v="0.87"/>
    <n v="0.83599999999999997"/>
    <n v="0.86799999999999999"/>
    <n v="0.80400000000000005"/>
    <d v="2025-03-18T00:05:20"/>
    <x v="3"/>
  </r>
  <r>
    <x v="1093"/>
    <x v="1"/>
    <n v="23"/>
    <x v="2404"/>
    <x v="1266"/>
    <x v="1"/>
    <x v="1"/>
    <n v="1"/>
    <n v="2"/>
    <n v="1"/>
    <s v="N/A"/>
    <n v="1"/>
    <n v="1"/>
    <s v="NaN"/>
    <n v="4.2000000000000003E-2"/>
    <s v="NaN"/>
    <s v="NaN"/>
    <s v="NaN"/>
    <s v="NaN"/>
    <s v="NaN"/>
    <s v="NaN"/>
    <s v="Catch-up"/>
    <s v="NaN"/>
    <n v="1"/>
    <s v="NaN"/>
    <s v="NaN"/>
    <d v="2025-03-18T00:05:12"/>
    <x v="3"/>
  </r>
  <r>
    <x v="1093"/>
    <x v="0"/>
    <n v="2678"/>
    <x v="2405"/>
    <x v="1266"/>
    <x v="647"/>
    <x v="651"/>
    <n v="72"/>
    <n v="87"/>
    <n v="6"/>
    <n v="153"/>
    <n v="112"/>
    <n v="41"/>
    <n v="5.8000000000000003E-2"/>
    <n v="0.04"/>
    <n v="1.7000000000000001E-2"/>
    <n v="0.127"/>
    <n v="1.5680000000000001"/>
    <n v="0.59199999999999997"/>
    <n v="0.82699999999999996"/>
    <n v="322.83499999999998"/>
    <s v="Catch-up"/>
    <n v="0.72099999999999997"/>
    <n v="0.71299999999999997"/>
    <n v="0.86499999999999999"/>
    <n v="0.84499999999999997"/>
    <d v="2025-03-18T00:05:12"/>
    <x v="3"/>
  </r>
  <r>
    <x v="1094"/>
    <x v="1"/>
    <n v="99"/>
    <x v="2406"/>
    <x v="1267"/>
    <x v="1"/>
    <x v="1"/>
    <n v="51"/>
    <n v="71"/>
    <n v="16"/>
    <s v="N/A"/>
    <n v="91"/>
    <n v="14"/>
    <n v="0.45200000000000001"/>
    <n v="0.65900000000000003"/>
    <n v="0.19500000000000001"/>
    <n v="0.90100000000000002"/>
    <n v="0.98399999999999999"/>
    <n v="0.40699999999999997"/>
    <n v="0.82399999999999995"/>
    <n v="546.05999999999995"/>
    <s v="Scale-up"/>
    <n v="0.98399999999999999"/>
    <n v="0.98499999999999999"/>
    <n v="0.749"/>
    <n v="0.98399999999999999"/>
    <d v="2025-03-18T00:05:05"/>
    <x v="3"/>
  </r>
  <r>
    <x v="1094"/>
    <x v="0"/>
    <n v="2717"/>
    <x v="2407"/>
    <x v="1267"/>
    <x v="870"/>
    <x v="864"/>
    <n v="1059"/>
    <n v="2367"/>
    <n v="205"/>
    <n v="3221"/>
    <n v="2729"/>
    <n v="492"/>
    <n v="0.39900000000000002"/>
    <n v="0.86799999999999999"/>
    <n v="7.5999999999999998E-2"/>
    <n v="1.022"/>
    <n v="0.85799999999999998"/>
    <n v="0.315"/>
    <n v="0.94"/>
    <n v="481.40899999999999"/>
    <s v="Scale-up"/>
    <n v="0.99299999999999999"/>
    <n v="0.97899999999999998"/>
    <n v="0.95899999999999996"/>
    <n v="0.98799999999999999"/>
    <d v="2025-03-18T00:05:04"/>
    <x v="3"/>
  </r>
  <r>
    <x v="1095"/>
    <x v="1"/>
    <n v="7"/>
    <x v="2408"/>
    <x v="1268"/>
    <x v="1"/>
    <x v="1"/>
    <n v="2"/>
    <n v="2"/>
    <n v="1"/>
    <s v="N/A"/>
    <n v="2"/>
    <n v="3"/>
    <n v="1"/>
    <s v="NaN"/>
    <s v="NaN"/>
    <n v="1"/>
    <s v="NaN"/>
    <s v="NaN"/>
    <s v="NaN"/>
    <s v="NaN"/>
    <s v="Scale-up"/>
    <n v="1"/>
    <s v="NaN"/>
    <s v="NaN"/>
    <n v="1"/>
    <d v="2025-03-18T00:04:55"/>
    <x v="3"/>
  </r>
  <r>
    <x v="1095"/>
    <x v="0"/>
    <n v="2661"/>
    <x v="2409"/>
    <x v="1269"/>
    <x v="533"/>
    <x v="530"/>
    <n v="154"/>
    <n v="32"/>
    <n v="15"/>
    <n v="171"/>
    <n v="124"/>
    <n v="47"/>
    <n v="7.5999999999999998E-2"/>
    <n v="1.7999999999999999E-2"/>
    <n v="4.3999999999999997E-2"/>
    <n v="6.7000000000000004E-2"/>
    <n v="1.34"/>
    <n v="0.80900000000000005"/>
    <n v="0.53200000000000003"/>
    <n v="701.49300000000005"/>
    <s v="Catch-up"/>
    <n v="0.88"/>
    <n v="0.91100000000000003"/>
    <n v="0.51800000000000002"/>
    <n v="0.76400000000000001"/>
    <d v="2025-02-25T16:19:56"/>
    <x v="1"/>
  </r>
  <r>
    <x v="1095"/>
    <x v="0"/>
    <n v="5078"/>
    <x v="2410"/>
    <x v="1268"/>
    <x v="614"/>
    <x v="615"/>
    <n v="174"/>
    <n v="117"/>
    <n v="26"/>
    <n v="265"/>
    <n v="187"/>
    <n v="78"/>
    <n v="3.2000000000000001E-2"/>
    <n v="2.5000000000000001E-2"/>
    <n v="5.0000000000000001E-3"/>
    <n v="0.04"/>
    <n v="0.76900000000000002"/>
    <n v="0.56100000000000005"/>
    <n v="0.91200000000000003"/>
    <n v="1950"/>
    <s v="Scale-up"/>
    <n v="0.97499999999999998"/>
    <n v="0.95299999999999996"/>
    <n v="0.98"/>
    <n v="0.96899999999999997"/>
    <d v="2025-03-18T00:04:55"/>
    <x v="3"/>
  </r>
  <r>
    <x v="1096"/>
    <x v="1"/>
    <n v="99"/>
    <x v="2411"/>
    <x v="1270"/>
    <x v="1"/>
    <x v="1"/>
    <n v="30"/>
    <n v="12"/>
    <n v="4"/>
    <s v="N/A"/>
    <n v="36"/>
    <n v="3"/>
    <n v="0.27100000000000002"/>
    <n v="0.13300000000000001"/>
    <n v="2.9000000000000001E-2"/>
    <n v="0.375"/>
    <n v="1"/>
    <n v="0.67100000000000004"/>
    <n v="0.92800000000000005"/>
    <n v="586.66700000000003"/>
    <s v="Catch-up"/>
    <n v="0.95899999999999996"/>
    <n v="0.93100000000000005"/>
    <n v="0.63300000000000001"/>
    <n v="0.94699999999999995"/>
    <d v="2025-03-18T00:04:47"/>
    <x v="3"/>
  </r>
  <r>
    <x v="1096"/>
    <x v="0"/>
    <n v="1792"/>
    <x v="2412"/>
    <x v="1270"/>
    <x v="232"/>
    <x v="227"/>
    <n v="483"/>
    <n v="563"/>
    <n v="111"/>
    <n v="935"/>
    <n v="715"/>
    <n v="220"/>
    <n v="0.28100000000000003"/>
    <n v="0.38900000000000001"/>
    <n v="8.3000000000000004E-2"/>
    <n v="0.44"/>
    <n v="0.75"/>
    <n v="0.41899999999999998"/>
    <n v="0.876"/>
    <n v="500"/>
    <s v="Scale-up"/>
    <n v="0.99199999999999999"/>
    <n v="0.97799999999999998"/>
    <n v="0.95"/>
    <n v="0.99199999999999999"/>
    <d v="2025-03-18T00:04:46"/>
    <x v="3"/>
  </r>
  <r>
    <x v="1097"/>
    <x v="1"/>
    <n v="73"/>
    <x v="2413"/>
    <x v="1271"/>
    <x v="1"/>
    <x v="1"/>
    <n v="1"/>
    <n v="1"/>
    <n v="1"/>
    <s v="N/A"/>
    <n v="3"/>
    <n v="-1"/>
    <s v="NaN"/>
    <s v="NaN"/>
    <s v="NaN"/>
    <n v="2.5000000000000001E-2"/>
    <s v="NaN"/>
    <s v="NaN"/>
    <s v="NaN"/>
    <s v="NaN"/>
    <s v="Scale-up"/>
    <s v="NaN"/>
    <s v="NaN"/>
    <s v="NaN"/>
    <n v="0.75"/>
    <d v="2025-03-18T00:04:38"/>
    <x v="3"/>
  </r>
  <r>
    <x v="1097"/>
    <x v="0"/>
    <n v="1413"/>
    <x v="2414"/>
    <x v="1271"/>
    <x v="871"/>
    <x v="865"/>
    <n v="427"/>
    <n v="271"/>
    <n v="33"/>
    <n v="665"/>
    <n v="445"/>
    <n v="220"/>
    <n v="0.35799999999999998"/>
    <n v="0.25700000000000001"/>
    <n v="3.2000000000000001E-2"/>
    <n v="0.44800000000000001"/>
    <n v="0.76800000000000002"/>
    <n v="0.58199999999999996"/>
    <n v="0.94799999999999995"/>
    <n v="491.07100000000003"/>
    <s v="Scale-up"/>
    <n v="0.874"/>
    <n v="0.94199999999999995"/>
    <n v="0.74199999999999999"/>
    <n v="0.90100000000000002"/>
    <d v="2025-03-18T00:04:38"/>
    <x v="3"/>
  </r>
  <r>
    <x v="1098"/>
    <x v="1"/>
    <n v="0"/>
    <x v="2415"/>
    <x v="1272"/>
    <x v="1"/>
    <x v="1"/>
    <n v="1"/>
    <n v="1"/>
    <n v="1"/>
    <s v="N/A"/>
    <n v="1"/>
    <n v="0"/>
    <s v="NaN"/>
    <s v="NaN"/>
    <s v="NaN"/>
    <s v="NaN"/>
    <s v="NaN"/>
    <s v="NaN"/>
    <s v="NaN"/>
    <s v="NaN"/>
    <s v="Scale-up"/>
    <s v="NaN"/>
    <s v="NaN"/>
    <s v="NaN"/>
    <s v="NaN"/>
    <d v="2025-03-17T20:31:42"/>
    <x v="7"/>
  </r>
  <r>
    <x v="1098"/>
    <x v="0"/>
    <n v="5378"/>
    <x v="2416"/>
    <x v="1272"/>
    <x v="829"/>
    <x v="866"/>
    <n v="333"/>
    <n v="292"/>
    <n v="74"/>
    <n v="551"/>
    <n v="433"/>
    <n v="118"/>
    <n v="0.19"/>
    <n v="0.11600000000000001"/>
    <n v="4.4999999999999998E-2"/>
    <n v="0.17699999999999999"/>
    <n v="0.67800000000000005"/>
    <n v="0.621"/>
    <n v="0.85299999999999998"/>
    <n v="666.66700000000003"/>
    <s v="Scale-up"/>
    <n v="0.92600000000000005"/>
    <n v="0.74399999999999999"/>
    <n v="0.98099999999999998"/>
    <n v="0.749"/>
    <d v="2025-03-17T20:31:42"/>
    <x v="7"/>
  </r>
  <r>
    <x v="1099"/>
    <x v="0"/>
    <n v="1276"/>
    <x v="2417"/>
    <x v="1273"/>
    <x v="364"/>
    <x v="28"/>
    <n v="119"/>
    <n v="33"/>
    <n v="7"/>
    <n v="145"/>
    <n v="111"/>
    <n v="34"/>
    <n v="0.09"/>
    <n v="6.7000000000000004E-2"/>
    <n v="6.0000000000000001E-3"/>
    <n v="0.114"/>
    <n v="0.755"/>
    <n v="0.57299999999999995"/>
    <n v="0.96199999999999997"/>
    <n v="298.24599999999998"/>
    <s v="Scale-up"/>
    <n v="0.89900000000000002"/>
    <n v="0.80500000000000005"/>
    <n v="0.57399999999999995"/>
    <n v="0.77800000000000002"/>
    <d v="2025-02-25T16:20:04"/>
    <x v="1"/>
  </r>
  <r>
    <x v="1100"/>
    <x v="1"/>
    <n v="99"/>
    <x v="2418"/>
    <x v="1274"/>
    <x v="1"/>
    <x v="1"/>
    <n v="1"/>
    <n v="805"/>
    <n v="716"/>
    <s v="N/A"/>
    <n v="108"/>
    <n v="-20"/>
    <n v="0"/>
    <n v="8.4849999999999994"/>
    <n v="7.2569999999999997"/>
    <n v="1.071"/>
    <n v="0.872"/>
    <n v="0"/>
    <n v="0.14499999999999999"/>
    <n v="366.947"/>
    <s v="Scale-up"/>
    <n v="0"/>
    <n v="0.96199999999999997"/>
    <n v="0.96199999999999997"/>
    <n v="0.97399999999999998"/>
    <d v="2025-03-17T22:15:45"/>
    <x v="11"/>
  </r>
  <r>
    <x v="1100"/>
    <x v="0"/>
    <n v="2723"/>
    <x v="2419"/>
    <x v="1274"/>
    <x v="872"/>
    <x v="867"/>
    <n v="0"/>
    <n v="9105"/>
    <n v="8109"/>
    <n v="996"/>
    <n v="603"/>
    <n v="393"/>
    <n v="0"/>
    <n v="5.4509999999999996"/>
    <n v="6.3730000000000002"/>
    <n v="0.25600000000000001"/>
    <n v="-0.27800000000000002"/>
    <n v="0"/>
    <n v="-0.16900000000000001"/>
    <n v="1535.1559999999999"/>
    <s v="Scale-up"/>
    <n v="0"/>
    <n v="0.83499999999999996"/>
    <n v="0.79700000000000004"/>
    <n v="0.77600000000000002"/>
    <d v="2025-03-17T22:15:43"/>
    <x v="11"/>
  </r>
  <r>
    <x v="1101"/>
    <x v="1"/>
    <n v="83"/>
    <x v="2420"/>
    <x v="1275"/>
    <x v="1"/>
    <x v="1"/>
    <n v="1"/>
    <n v="2"/>
    <n v="1"/>
    <s v="N/A"/>
    <n v="1"/>
    <n v="0"/>
    <s v="NaN"/>
    <n v="1.2E-2"/>
    <s v="NaN"/>
    <s v="NaN"/>
    <s v="NaN"/>
    <s v="NaN"/>
    <s v="NaN"/>
    <s v="NaN"/>
    <s v="Scale-up"/>
    <s v="NaN"/>
    <n v="1"/>
    <s v="NaN"/>
    <s v="NaN"/>
    <d v="2025-03-18T00:04:30"/>
    <x v="3"/>
  </r>
  <r>
    <x v="1101"/>
    <x v="0"/>
    <n v="2442"/>
    <x v="2421"/>
    <x v="1275"/>
    <x v="873"/>
    <x v="868"/>
    <n v="904"/>
    <n v="506"/>
    <n v="76"/>
    <n v="1334"/>
    <n v="995"/>
    <n v="339"/>
    <n v="0.71899999999999997"/>
    <n v="0.373"/>
    <n v="7.0000000000000007E-2"/>
    <n v="0.80100000000000005"/>
    <n v="0.78400000000000003"/>
    <n v="0.65800000000000003"/>
    <n v="0.93600000000000005"/>
    <n v="423.221"/>
    <s v="Scale-up"/>
    <n v="0.83"/>
    <n v="0.85299999999999998"/>
    <n v="0.94299999999999995"/>
    <n v="0.80900000000000005"/>
    <d v="2025-03-18T00:04:30"/>
    <x v="3"/>
  </r>
  <r>
    <x v="1102"/>
    <x v="1"/>
    <n v="0"/>
    <x v="2422"/>
    <x v="1276"/>
    <x v="1"/>
    <x v="1"/>
    <n v="1"/>
    <n v="1"/>
    <n v="1"/>
    <s v="N/A"/>
    <n v="1"/>
    <n v="0"/>
    <s v="NaN"/>
    <s v="NaN"/>
    <s v="NaN"/>
    <s v="NaN"/>
    <s v="NaN"/>
    <s v="NaN"/>
    <s v="NaN"/>
    <s v="NaN"/>
    <s v="Scale-up"/>
    <s v="NaN"/>
    <s v="NaN"/>
    <s v="NaN"/>
    <s v="NaN"/>
    <d v="2025-03-17T19:50:59"/>
    <x v="4"/>
  </r>
  <r>
    <x v="1102"/>
    <x v="0"/>
    <n v="4507"/>
    <x v="2423"/>
    <x v="1276"/>
    <x v="874"/>
    <x v="869"/>
    <n v="312"/>
    <n v="124"/>
    <n v="93"/>
    <n v="343"/>
    <n v="339"/>
    <n v="4"/>
    <n v="0.10100000000000001"/>
    <n v="4.4999999999999998E-2"/>
    <n v="3.4000000000000002E-2"/>
    <n v="0.107"/>
    <n v="0.95499999999999996"/>
    <n v="0.69199999999999995"/>
    <n v="0.76700000000000002"/>
    <n v="37.383000000000003"/>
    <s v="Scale-up"/>
    <n v="0.85"/>
    <n v="0.96599999999999997"/>
    <n v="0.752"/>
    <n v="0.89200000000000002"/>
    <d v="2025-03-17T19:50:59"/>
    <x v="4"/>
  </r>
  <r>
    <x v="1103"/>
    <x v="1"/>
    <n v="98"/>
    <x v="2424"/>
    <x v="1277"/>
    <x v="1"/>
    <x v="1"/>
    <n v="1"/>
    <n v="6"/>
    <n v="1"/>
    <s v="N/A"/>
    <n v="4"/>
    <n v="4"/>
    <s v="NaN"/>
    <n v="4.9000000000000002E-2"/>
    <s v="NaN"/>
    <n v="0.5"/>
    <s v="NaN"/>
    <s v="NaN"/>
    <s v="NaN"/>
    <s v="NaN"/>
    <s v="Scale-up"/>
    <s v="NaN"/>
    <n v="0.88100000000000001"/>
    <s v="NaN"/>
    <n v="0.6"/>
    <d v="2025-03-17T21:47:32"/>
    <x v="2"/>
  </r>
  <r>
    <x v="1103"/>
    <x v="0"/>
    <n v="7124"/>
    <x v="2425"/>
    <x v="1278"/>
    <x v="875"/>
    <x v="870"/>
    <n v="170"/>
    <n v="194"/>
    <n v="44"/>
    <n v="320"/>
    <n v="292"/>
    <n v="28"/>
    <n v="2.3E-2"/>
    <n v="4.2999999999999997E-2"/>
    <n v="8.0000000000000002E-3"/>
    <n v="0.05"/>
    <n v="0.86199999999999999"/>
    <n v="0.34799999999999998"/>
    <n v="0.879"/>
    <n v="560"/>
    <s v="Scale-up"/>
    <n v="0.94599999999999995"/>
    <n v="0.94599999999999995"/>
    <n v="0.878"/>
    <n v="0.97499999999999998"/>
    <d v="2025-02-25T16:29:24"/>
    <x v="1"/>
  </r>
  <r>
    <x v="1103"/>
    <x v="0"/>
    <n v="5969"/>
    <x v="2426"/>
    <x v="1277"/>
    <x v="876"/>
    <x v="871"/>
    <n v="146"/>
    <n v="185"/>
    <n v="3"/>
    <n v="328"/>
    <n v="303"/>
    <n v="25"/>
    <n v="2.5000000000000001E-2"/>
    <n v="4.7E-2"/>
    <n v="0"/>
    <n v="6.2E-2"/>
    <n v="0.86099999999999999"/>
    <n v="0.34699999999999998"/>
    <n v="1"/>
    <n v="403.226"/>
    <s v="Scale-up"/>
    <n v="0.92700000000000005"/>
    <n v="0.96699999999999997"/>
    <n v="0.96799999999999997"/>
    <n v="0.98399999999999999"/>
    <d v="2025-03-17T21:47:32"/>
    <x v="2"/>
  </r>
  <r>
    <x v="1104"/>
    <x v="1"/>
    <n v="0"/>
    <x v="2427"/>
    <x v="1279"/>
    <x v="1"/>
    <x v="1"/>
    <n v="2"/>
    <n v="1"/>
    <n v="1"/>
    <s v="N/A"/>
    <n v="1"/>
    <n v="1"/>
    <n v="1"/>
    <s v="NaN"/>
    <n v="0"/>
    <s v="NaN"/>
    <s v="NaN"/>
    <s v="NaN"/>
    <s v="NaN"/>
    <s v="NaN"/>
    <s v="Scale-up"/>
    <n v="1"/>
    <s v="NaN"/>
    <n v="0"/>
    <s v="NaN"/>
    <d v="2025-03-17T21:47:26"/>
    <x v="2"/>
  </r>
  <r>
    <x v="1104"/>
    <x v="0"/>
    <n v="4307"/>
    <x v="2428"/>
    <x v="1280"/>
    <x v="364"/>
    <x v="360"/>
    <n v="124"/>
    <n v="47"/>
    <n v="11"/>
    <n v="160"/>
    <n v="143"/>
    <n v="17"/>
    <n v="3.1E-2"/>
    <n v="1.4999999999999999E-2"/>
    <n v="3.0000000000000001E-3"/>
    <n v="3.5000000000000003E-2"/>
    <n v="0.81399999999999995"/>
    <n v="0.67400000000000004"/>
    <n v="0.93500000000000005"/>
    <n v="485.714"/>
    <s v="Scale-up"/>
    <n v="0.873"/>
    <n v="0.98499999999999999"/>
    <n v="0.94299999999999995"/>
    <n v="0.877"/>
    <d v="2025-02-25T16:20:12"/>
    <x v="1"/>
  </r>
  <r>
    <x v="1104"/>
    <x v="0"/>
    <n v="3396"/>
    <x v="2429"/>
    <x v="1279"/>
    <x v="167"/>
    <x v="163"/>
    <n v="119"/>
    <n v="48"/>
    <n v="0"/>
    <n v="167"/>
    <n v="147"/>
    <n v="20"/>
    <n v="3.5999999999999997E-2"/>
    <n v="1.6E-2"/>
    <n v="0"/>
    <n v="4.5999999999999999E-2"/>
    <n v="0.88500000000000001"/>
    <n v="0.69199999999999995"/>
    <n v="1"/>
    <n v="434.78300000000002"/>
    <s v="Scale-up"/>
    <n v="0.92300000000000004"/>
    <n v="0.98399999999999999"/>
    <n v="0"/>
    <n v="0.95099999999999996"/>
    <d v="2025-03-17T21:47:26"/>
    <x v="2"/>
  </r>
  <r>
    <x v="1105"/>
    <x v="0"/>
    <n v="2512"/>
    <x v="2430"/>
    <x v="1281"/>
    <x v="877"/>
    <x v="872"/>
    <n v="1211"/>
    <n v="0"/>
    <n v="187"/>
    <n v="1024"/>
    <n v="767"/>
    <n v="257"/>
    <n v="0.86299999999999999"/>
    <n v="0"/>
    <n v="0.182"/>
    <n v="0.629"/>
    <n v="0.92400000000000004"/>
    <n v="1"/>
    <n v="0.78900000000000003"/>
    <n v="408.58499999999998"/>
    <s v="Scale-up"/>
    <n v="0.95799999999999996"/>
    <n v="0"/>
    <n v="0.92400000000000004"/>
    <n v="0.996"/>
    <d v="2025-03-19T22:54:02"/>
    <x v="16"/>
  </r>
  <r>
    <x v="1105"/>
    <x v="1"/>
    <n v="96"/>
    <x v="2431"/>
    <x v="1281"/>
    <x v="1"/>
    <x v="1"/>
    <n v="53"/>
    <n v="1"/>
    <n v="43"/>
    <s v="N/A"/>
    <n v="41"/>
    <n v="-32"/>
    <n v="0.61299999999999999"/>
    <n v="0"/>
    <n v="1.714"/>
    <n v="0.50600000000000001"/>
    <n v="-0.46"/>
    <n v="1"/>
    <n v="-1.796"/>
    <n v="507.90499999999997"/>
    <s v="Scale-up"/>
    <n v="0.98199999999999998"/>
    <n v="0"/>
    <n v="0.78800000000000003"/>
    <n v="0.93200000000000005"/>
    <d v="2025-03-19T22:54:03"/>
    <x v="16"/>
  </r>
  <r>
    <x v="1106"/>
    <x v="1"/>
    <n v="15"/>
    <x v="2432"/>
    <x v="1282"/>
    <x v="1"/>
    <x v="1"/>
    <n v="1"/>
    <n v="1"/>
    <n v="1"/>
    <s v="N/A"/>
    <n v="3"/>
    <n v="-1"/>
    <s v="NaN"/>
    <s v="NaN"/>
    <s v="NaN"/>
    <n v="0.1"/>
    <s v="NaN"/>
    <s v="NaN"/>
    <s v="NaN"/>
    <s v="NaN"/>
    <s v="Scale-up"/>
    <s v="NaN"/>
    <s v="NaN"/>
    <s v="NaN"/>
    <n v="0.75"/>
    <d v="2025-03-18T00:04:22"/>
    <x v="3"/>
  </r>
  <r>
    <x v="1106"/>
    <x v="0"/>
    <n v="2680"/>
    <x v="2433"/>
    <x v="1282"/>
    <x v="89"/>
    <x v="88"/>
    <n v="11"/>
    <n v="30"/>
    <n v="11"/>
    <n v="30"/>
    <n v="23"/>
    <n v="7"/>
    <n v="5.0000000000000001E-3"/>
    <n v="1.2999999999999999E-2"/>
    <n v="0"/>
    <n v="0.01"/>
    <n v="0.55600000000000005"/>
    <n v="0.27800000000000002"/>
    <n v="1"/>
    <n v="700"/>
    <s v="Scale-up"/>
    <n v="0.74299999999999999"/>
    <n v="0.38100000000000001"/>
    <n v="0"/>
    <n v="0.34100000000000003"/>
    <d v="2025-03-18T00:04:22"/>
    <x v="3"/>
  </r>
  <r>
    <x v="1107"/>
    <x v="1"/>
    <n v="56"/>
    <x v="2434"/>
    <x v="1283"/>
    <x v="1"/>
    <x v="1"/>
    <n v="2"/>
    <n v="1"/>
    <n v="1"/>
    <s v="N/A"/>
    <n v="1"/>
    <n v="0"/>
    <n v="4.8000000000000001E-2"/>
    <s v="NaN"/>
    <s v="NaN"/>
    <s v="NaN"/>
    <s v="NaN"/>
    <s v="NaN"/>
    <s v="NaN"/>
    <s v="NaN"/>
    <s v="Scale-up"/>
    <n v="1"/>
    <s v="NaN"/>
    <s v="NaN"/>
    <s v="NaN"/>
    <d v="2025-03-17T19:50:54"/>
    <x v="4"/>
  </r>
  <r>
    <x v="1107"/>
    <x v="0"/>
    <n v="4487"/>
    <x v="2435"/>
    <x v="1283"/>
    <x v="878"/>
    <x v="873"/>
    <n v="201"/>
    <n v="187"/>
    <n v="97"/>
    <n v="291"/>
    <n v="268"/>
    <n v="23"/>
    <n v="4.9000000000000002E-2"/>
    <n v="5.1999999999999998E-2"/>
    <n v="2.9000000000000001E-2"/>
    <n v="7.0000000000000007E-2"/>
    <n v="0.97199999999999998"/>
    <n v="0.48499999999999999"/>
    <n v="0.71299999999999997"/>
    <n v="328.57100000000003"/>
    <s v="Scale-up"/>
    <n v="0.92"/>
    <n v="0.97099999999999997"/>
    <n v="0.78800000000000003"/>
    <n v="0.95399999999999996"/>
    <d v="2025-03-17T19:50:54"/>
    <x v="4"/>
  </r>
  <r>
    <x v="1108"/>
    <x v="1"/>
    <n v="99"/>
    <x v="2436"/>
    <x v="1284"/>
    <x v="1"/>
    <x v="1"/>
    <n v="31"/>
    <n v="6"/>
    <n v="2"/>
    <s v="N/A"/>
    <n v="42"/>
    <n v="-8"/>
    <n v="0.249"/>
    <n v="3.6999999999999998E-2"/>
    <n v="1.2E-2"/>
    <n v="0.315"/>
    <n v="1.1499999999999999"/>
    <n v="0.871"/>
    <n v="0.95799999999999996"/>
    <n v="876.19"/>
    <s v="Catch-up"/>
    <n v="0.89300000000000002"/>
    <n v="0.76600000000000001"/>
    <n v="1"/>
    <n v="0.9"/>
    <d v="2025-02-25T16:20:22"/>
    <x v="1"/>
  </r>
  <r>
    <x v="1108"/>
    <x v="1"/>
    <n v="99"/>
    <x v="2437"/>
    <x v="1285"/>
    <x v="1"/>
    <x v="1"/>
    <n v="34"/>
    <n v="23"/>
    <n v="2"/>
    <s v="N/A"/>
    <n v="44"/>
    <n v="10"/>
    <n v="0.34399999999999997"/>
    <n v="0.23699999999999999"/>
    <n v="1.6E-2"/>
    <n v="0.47099999999999997"/>
    <n v="0.83399999999999996"/>
    <n v="0.59199999999999997"/>
    <n v="0.97199999999999998"/>
    <n v="624.20399999999995"/>
    <s v="Scale-up"/>
    <n v="0.97399999999999998"/>
    <n v="0.96099999999999997"/>
    <n v="1"/>
    <n v="0.98299999999999998"/>
    <d v="2025-03-17T21:47:21"/>
    <x v="2"/>
  </r>
  <r>
    <x v="1108"/>
    <x v="0"/>
    <n v="6103"/>
    <x v="2438"/>
    <x v="1284"/>
    <x v="805"/>
    <x v="804"/>
    <n v="1584"/>
    <n v="1649"/>
    <n v="592"/>
    <n v="2641"/>
    <n v="2365"/>
    <n v="276"/>
    <n v="0.26600000000000001"/>
    <n v="0.30299999999999999"/>
    <n v="0.13400000000000001"/>
    <n v="0.4"/>
    <n v="0.92"/>
    <n v="0.46700000000000003"/>
    <n v="0.76400000000000001"/>
    <n v="690"/>
    <s v="Scale-up"/>
    <n v="0.93200000000000005"/>
    <n v="0.996"/>
    <n v="0.89800000000000002"/>
    <n v="0.96399999999999997"/>
    <d v="2025-02-25T16:20:21"/>
    <x v="1"/>
  </r>
  <r>
    <x v="1108"/>
    <x v="0"/>
    <n v="5054"/>
    <x v="2439"/>
    <x v="1285"/>
    <x v="837"/>
    <x v="874"/>
    <n v="1291"/>
    <n v="1535"/>
    <n v="58"/>
    <n v="2768"/>
    <n v="2474"/>
    <n v="294"/>
    <n v="0.23699999999999999"/>
    <n v="0.312"/>
    <n v="1.2E-2"/>
    <n v="0.49399999999999999"/>
    <n v="0.92"/>
    <n v="0.432"/>
    <n v="0.97799999999999998"/>
    <n v="595.14200000000005"/>
    <s v="Scale-up"/>
    <n v="0.91700000000000004"/>
    <n v="0.999"/>
    <n v="0.92"/>
    <n v="0.95199999999999996"/>
    <d v="2025-03-17T21:47:20"/>
    <x v="2"/>
  </r>
  <r>
    <x v="1109"/>
    <x v="1"/>
    <n v="99"/>
    <x v="2440"/>
    <x v="1286"/>
    <x v="1"/>
    <x v="1"/>
    <n v="140"/>
    <n v="1"/>
    <n v="1"/>
    <s v="N/A"/>
    <n v="34"/>
    <n v="105"/>
    <n v="1.42"/>
    <n v="0"/>
    <n v="0"/>
    <n v="0.35099999999999998"/>
    <n v="0.247"/>
    <n v="1"/>
    <n v="1"/>
    <n v="1914.53"/>
    <s v="Scale-up"/>
    <n v="0.99"/>
    <n v="0"/>
    <n v="0"/>
    <n v="0.95099999999999996"/>
    <d v="2025-03-17T21:47:13"/>
    <x v="2"/>
  </r>
  <r>
    <x v="1109"/>
    <x v="0"/>
    <n v="2059"/>
    <x v="2441"/>
    <x v="1287"/>
    <x v="879"/>
    <x v="875"/>
    <n v="3656"/>
    <n v="0"/>
    <n v="58"/>
    <n v="3598"/>
    <n v="856"/>
    <n v="2742"/>
    <n v="2.359"/>
    <n v="0"/>
    <n v="4.1000000000000002E-2"/>
    <n v="0.65400000000000003"/>
    <n v="0.28199999999999997"/>
    <n v="1"/>
    <n v="0.98299999999999998"/>
    <n v="4192.6610000000001"/>
    <s v="Scale-up"/>
    <n v="0.98599999999999999"/>
    <n v="0"/>
    <n v="0.79600000000000004"/>
    <n v="0.97099999999999997"/>
    <d v="2025-02-25T16:20:30"/>
    <x v="1"/>
  </r>
  <r>
    <x v="1109"/>
    <x v="0"/>
    <n v="1015"/>
    <x v="2442"/>
    <x v="1286"/>
    <x v="210"/>
    <x v="205"/>
    <n v="803"/>
    <n v="0"/>
    <n v="0"/>
    <n v="803"/>
    <n v="131"/>
    <n v="672"/>
    <n v="1.577"/>
    <n v="0"/>
    <n v="0"/>
    <n v="0.29399999999999998"/>
    <n v="0.186"/>
    <n v="1"/>
    <n v="1"/>
    <n v="2285.7139999999999"/>
    <s v="Scale-up"/>
    <n v="0.94899999999999995"/>
    <n v="0"/>
    <n v="0"/>
    <n v="0.99099999999999999"/>
    <d v="2025-03-17T21:47:12"/>
    <x v="2"/>
  </r>
  <r>
    <x v="1110"/>
    <x v="0"/>
    <n v="994"/>
    <x v="2443"/>
    <x v="1288"/>
    <x v="825"/>
    <x v="876"/>
    <n v="29"/>
    <n v="174"/>
    <n v="3"/>
    <n v="200"/>
    <n v="167"/>
    <n v="33"/>
    <n v="3.6999999999999998E-2"/>
    <n v="0.57599999999999996"/>
    <n v="8.0000000000000002E-3"/>
    <n v="0.57299999999999995"/>
    <n v="0.94699999999999995"/>
    <n v="0.06"/>
    <n v="0.98699999999999999"/>
    <n v="57.591999999999999"/>
    <s v="Scale-up"/>
    <n v="0.76400000000000001"/>
    <n v="0.96699999999999997"/>
    <n v="0.93899999999999995"/>
    <n v="0.97"/>
    <d v="2025-02-25T16:20:38"/>
    <x v="1"/>
  </r>
  <r>
    <x v="1111"/>
    <x v="0"/>
    <n v="314"/>
    <x v="2444"/>
    <x v="1289"/>
    <x v="225"/>
    <x v="221"/>
    <n v="24"/>
    <n v="15"/>
    <n v="11"/>
    <n v="28"/>
    <n v="28"/>
    <n v="0"/>
    <n v="0.1"/>
    <n v="6.2E-2"/>
    <n v="3.2000000000000001E-2"/>
    <n v="7.9000000000000001E-2"/>
    <n v="0.60799999999999998"/>
    <n v="0.61699999999999999"/>
    <n v="0.80200000000000005"/>
    <n v="0"/>
    <s v="Start-up"/>
    <n v="0.88500000000000001"/>
    <n v="0.873"/>
    <n v="0.89800000000000002"/>
    <n v="0.81"/>
    <d v="2025-02-25T16:20:45"/>
    <x v="1"/>
  </r>
  <r>
    <x v="1112"/>
    <x v="1"/>
    <n v="0"/>
    <x v="2445"/>
    <x v="1290"/>
    <x v="1"/>
    <x v="1"/>
    <n v="1"/>
    <n v="1"/>
    <n v="1"/>
    <s v="N/A"/>
    <n v="1"/>
    <n v="0"/>
    <s v="NaN"/>
    <s v="NaN"/>
    <s v="NaN"/>
    <s v="NaN"/>
    <s v="NaN"/>
    <s v="NaN"/>
    <s v="NaN"/>
    <s v="NaN"/>
    <s v="Start-up"/>
    <s v="NaN"/>
    <s v="NaN"/>
    <s v="NaN"/>
    <s v="NaN"/>
    <d v="2025-03-17T21:47:07"/>
    <x v="2"/>
  </r>
  <r>
    <x v="1112"/>
    <x v="0"/>
    <n v="3418"/>
    <x v="2446"/>
    <x v="1291"/>
    <x v="880"/>
    <x v="877"/>
    <n v="403"/>
    <n v="3621"/>
    <n v="1213"/>
    <n v="2811"/>
    <n v="2770"/>
    <n v="41"/>
    <n v="0.26800000000000002"/>
    <n v="2.2629999999999999"/>
    <n v="0.38400000000000001"/>
    <n v="2.0070000000000001"/>
    <n v="0.93500000000000005"/>
    <n v="0.106"/>
    <n v="0.84799999999999998"/>
    <n v="20.428999999999998"/>
    <s v="Start-up"/>
    <n v="0.88800000000000001"/>
    <n v="0.95199999999999996"/>
    <n v="0.93799999999999994"/>
    <n v="0.85299999999999998"/>
    <d v="2025-02-25T16:20:53"/>
    <x v="1"/>
  </r>
  <r>
    <x v="1112"/>
    <x v="0"/>
    <n v="3418"/>
    <x v="2446"/>
    <x v="1290"/>
    <x v="881"/>
    <x v="878"/>
    <n v="403"/>
    <n v="3623"/>
    <n v="290"/>
    <n v="3736"/>
    <n v="3695"/>
    <n v="41"/>
    <n v="0.26800000000000002"/>
    <n v="2.2610000000000001"/>
    <n v="0.19500000000000001"/>
    <n v="1.464"/>
    <n v="0.627"/>
    <n v="0.106"/>
    <n v="0.92300000000000004"/>
    <n v="28.004999999999999"/>
    <s v="Start-up"/>
    <n v="0.88800000000000001"/>
    <n v="0.95199999999999996"/>
    <n v="0.878"/>
    <n v="0.82599999999999996"/>
    <d v="2025-03-17T21:47:07"/>
    <x v="2"/>
  </r>
  <r>
    <x v="1113"/>
    <x v="1"/>
    <n v="77"/>
    <x v="2447"/>
    <x v="1292"/>
    <x v="1"/>
    <x v="1"/>
    <n v="1"/>
    <n v="1"/>
    <n v="3"/>
    <s v="N/A"/>
    <n v="138"/>
    <n v="-140"/>
    <s v="NaN"/>
    <s v="NaN"/>
    <s v="NaN"/>
    <n v="1.772"/>
    <s v="NaN"/>
    <s v="NaN"/>
    <s v="NaN"/>
    <s v="NaN"/>
    <s v="Start-up"/>
    <s v="NaN"/>
    <s v="NaN"/>
    <s v="NaN"/>
    <n v="9.1999999999999998E-2"/>
    <d v="2025-03-17T21:47:01"/>
    <x v="2"/>
  </r>
  <r>
    <x v="1113"/>
    <x v="0"/>
    <n v="2767"/>
    <x v="2448"/>
    <x v="1292"/>
    <x v="882"/>
    <x v="879"/>
    <n v="163"/>
    <n v="2237"/>
    <n v="147"/>
    <n v="2253"/>
    <n v="2236"/>
    <n v="17"/>
    <n v="9.9000000000000005E-2"/>
    <n v="1.43"/>
    <n v="6.2E-2"/>
    <n v="1.0029999999999999"/>
    <n v="0.68400000000000005"/>
    <n v="6.5000000000000002E-2"/>
    <n v="0.95899999999999996"/>
    <n v="16.949000000000002"/>
    <s v="Start-up"/>
    <n v="0.91400000000000003"/>
    <n v="0.92900000000000005"/>
    <n v="0.82799999999999996"/>
    <n v="0.75800000000000001"/>
    <d v="2025-03-17T21:47:01"/>
    <x v="2"/>
  </r>
  <r>
    <x v="1114"/>
    <x v="1"/>
    <n v="100"/>
    <x v="2449"/>
    <x v="1293"/>
    <x v="1"/>
    <x v="1"/>
    <n v="825"/>
    <n v="157"/>
    <n v="122"/>
    <s v="N/A"/>
    <n v="687"/>
    <n v="172"/>
    <n v="8.0489999999999995"/>
    <n v="1.649"/>
    <n v="1.4530000000000001"/>
    <n v="6.7949999999999999"/>
    <n v="0.82399999999999995"/>
    <n v="0.83"/>
    <n v="0.85"/>
    <n v="148.197"/>
    <s v="Scale-up"/>
    <n v="0.997"/>
    <n v="0.99299999999999999"/>
    <n v="0.95599999999999996"/>
    <n v="0.998"/>
    <d v="2025-02-25T16:21:05"/>
    <x v="1"/>
  </r>
  <r>
    <x v="1114"/>
    <x v="0"/>
    <n v="1642"/>
    <x v="2450"/>
    <x v="1293"/>
    <x v="883"/>
    <x v="880"/>
    <n v="7274"/>
    <n v="1487"/>
    <n v="1293"/>
    <n v="7468"/>
    <n v="6461"/>
    <n v="1007"/>
    <n v="6.4390000000000001"/>
    <n v="1.216"/>
    <n v="1.2889999999999999"/>
    <n v="5.8840000000000003"/>
    <n v="0.92400000000000004"/>
    <n v="0.84099999999999997"/>
    <n v="0.83199999999999996"/>
    <n v="171.142"/>
    <s v="Scale-up"/>
    <n v="0.97199999999999998"/>
    <n v="0.93899999999999995"/>
    <n v="0.91100000000000003"/>
    <n v="0.96199999999999997"/>
    <d v="2025-02-25T16:21:03"/>
    <x v="1"/>
  </r>
  <r>
    <x v="1115"/>
    <x v="1"/>
    <n v="0"/>
    <x v="2451"/>
    <x v="1294"/>
    <x v="1"/>
    <x v="1"/>
    <n v="1"/>
    <n v="1"/>
    <n v="1"/>
    <s v="N/A"/>
    <n v="4"/>
    <n v="-3"/>
    <s v="NaN"/>
    <s v="NaN"/>
    <s v="NaN"/>
    <s v="NaN"/>
    <s v="NaN"/>
    <s v="NaN"/>
    <s v="NaN"/>
    <s v="NaN"/>
    <s v="Scale-up"/>
    <s v="NaN"/>
    <s v="NaN"/>
    <s v="NaN"/>
    <s v="NaN"/>
    <d v="2025-03-17T21:46:55"/>
    <x v="2"/>
  </r>
  <r>
    <x v="1115"/>
    <x v="0"/>
    <n v="2311"/>
    <x v="2452"/>
    <x v="1294"/>
    <x v="648"/>
    <x v="881"/>
    <n v="312"/>
    <n v="98"/>
    <n v="5"/>
    <n v="405"/>
    <n v="310"/>
    <n v="95"/>
    <n v="0.35499999999999998"/>
    <n v="0.109"/>
    <n v="8.9999999999999993E-3"/>
    <n v="0.20799999999999999"/>
    <n v="0.45700000000000002"/>
    <n v="0.76500000000000001"/>
    <n v="0.98099999999999998"/>
    <n v="456.73099999999999"/>
    <s v="Scale-up"/>
    <n v="0.77200000000000002"/>
    <n v="0.91300000000000003"/>
    <n v="0.73399999999999999"/>
    <n v="0.82199999999999995"/>
    <d v="2025-03-17T21:46:55"/>
    <x v="2"/>
  </r>
  <r>
    <x v="1116"/>
    <x v="1"/>
    <n v="99"/>
    <x v="2453"/>
    <x v="1295"/>
    <x v="1"/>
    <x v="1"/>
    <n v="53"/>
    <n v="12"/>
    <n v="6"/>
    <s v="N/A"/>
    <n v="41"/>
    <n v="17"/>
    <n v="0.48299999999999998"/>
    <n v="9.1999999999999998E-2"/>
    <n v="5.6000000000000001E-2"/>
    <n v="0.36599999999999999"/>
    <n v="0.70499999999999996"/>
    <n v="0.84"/>
    <n v="0.90300000000000002"/>
    <n v="674.86300000000006"/>
    <s v="Scale-up"/>
    <n v="0.91400000000000003"/>
    <n v="0.96599999999999997"/>
    <n v="0.98399999999999999"/>
    <n v="0.96899999999999997"/>
    <d v="2025-02-25T16:21:17"/>
    <x v="1"/>
  </r>
  <r>
    <x v="1116"/>
    <x v="1"/>
    <n v="99"/>
    <x v="2454"/>
    <x v="1296"/>
    <x v="1"/>
    <x v="1"/>
    <n v="152"/>
    <n v="18"/>
    <n v="10"/>
    <s v="N/A"/>
    <n v="160"/>
    <n v="-1"/>
    <n v="1.456"/>
    <n v="0.23400000000000001"/>
    <n v="0.111"/>
    <n v="1.669"/>
    <n v="1.0569999999999999"/>
    <n v="0.86199999999999999"/>
    <n v="0.93400000000000005"/>
    <n v="208.50800000000001"/>
    <s v="Catch-up"/>
    <n v="0.97599999999999998"/>
    <n v="0.91800000000000004"/>
    <n v="0.96899999999999997"/>
    <n v="0.98699999999999999"/>
    <d v="2025-03-17T21:46:49"/>
    <x v="2"/>
  </r>
  <r>
    <x v="1116"/>
    <x v="0"/>
    <n v="4522"/>
    <x v="2455"/>
    <x v="1295"/>
    <x v="884"/>
    <x v="272"/>
    <n v="3018"/>
    <n v="669"/>
    <n v="610"/>
    <n v="3077"/>
    <n v="2830"/>
    <n v="247"/>
    <n v="1.071"/>
    <n v="0.249"/>
    <n v="0.25900000000000001"/>
    <n v="1.0269999999999999"/>
    <n v="0.96799999999999997"/>
    <n v="0.81100000000000005"/>
    <n v="0.80400000000000005"/>
    <n v="240.506"/>
    <s v="Scale-up"/>
    <n v="0.93500000000000005"/>
    <n v="0.94099999999999995"/>
    <n v="0.80100000000000005"/>
    <n v="0.95599999999999996"/>
    <d v="2025-02-25T16:21:14"/>
    <x v="1"/>
  </r>
  <r>
    <x v="1116"/>
    <x v="0"/>
    <n v="3483"/>
    <x v="2456"/>
    <x v="1296"/>
    <x v="885"/>
    <x v="882"/>
    <n v="1804"/>
    <n v="418"/>
    <n v="65"/>
    <n v="2157"/>
    <n v="1809"/>
    <n v="348"/>
    <n v="0.78300000000000003"/>
    <n v="0.19600000000000001"/>
    <n v="0.03"/>
    <n v="0.84499999999999997"/>
    <n v="0.89"/>
    <n v="0.8"/>
    <n v="0.96899999999999997"/>
    <n v="411.834"/>
    <s v="Scale-up"/>
    <n v="0.91800000000000004"/>
    <n v="0.876"/>
    <n v="0.73199999999999998"/>
    <n v="0.95399999999999996"/>
    <d v="2025-03-17T21:46:48"/>
    <x v="2"/>
  </r>
  <r>
    <x v="1117"/>
    <x v="1"/>
    <n v="99"/>
    <x v="2457"/>
    <x v="1297"/>
    <x v="1"/>
    <x v="1"/>
    <n v="6"/>
    <n v="23"/>
    <n v="6"/>
    <s v="N/A"/>
    <n v="33"/>
    <n v="-11"/>
    <n v="5.6000000000000001E-2"/>
    <n v="0.26300000000000001"/>
    <n v="7.8E-2"/>
    <n v="0.377"/>
    <n v="1.5640000000000001"/>
    <n v="0.17599999999999999"/>
    <n v="0.755"/>
    <n v="259.947"/>
    <s v="Catch-up"/>
    <n v="0.89800000000000002"/>
    <n v="0.94099999999999995"/>
    <n v="0.90400000000000003"/>
    <n v="0.97899999999999998"/>
    <d v="2025-03-17T21:46:42"/>
    <x v="2"/>
  </r>
  <r>
    <x v="1117"/>
    <x v="0"/>
    <n v="3659"/>
    <x v="2458"/>
    <x v="1298"/>
    <x v="886"/>
    <x v="883"/>
    <n v="251"/>
    <n v="1058"/>
    <n v="367"/>
    <n v="942"/>
    <n v="922"/>
    <n v="20"/>
    <n v="0.14799999999999999"/>
    <n v="0.51"/>
    <n v="0.185"/>
    <n v="0.46800000000000003"/>
    <n v="0.98899999999999999"/>
    <n v="0.22500000000000001"/>
    <n v="0.71899999999999997"/>
    <n v="42.734999999999999"/>
    <s v="Scale-up"/>
    <n v="0.97199999999999998"/>
    <n v="0.92700000000000005"/>
    <n v="0.98"/>
    <n v="0.94499999999999995"/>
    <d v="2025-02-25T16:21:24"/>
    <x v="1"/>
  </r>
  <r>
    <x v="1117"/>
    <x v="0"/>
    <n v="2743"/>
    <x v="2458"/>
    <x v="1297"/>
    <x v="887"/>
    <x v="884"/>
    <n v="245"/>
    <n v="1015"/>
    <n v="71"/>
    <n v="1189"/>
    <n v="1091"/>
    <n v="98"/>
    <n v="0.154"/>
    <n v="0.56499999999999995"/>
    <n v="4.8000000000000001E-2"/>
    <n v="0.67500000000000004"/>
    <n v="1.006"/>
    <n v="0.214"/>
    <n v="0.93300000000000005"/>
    <n v="145.185"/>
    <s v="Catch-up"/>
    <n v="0.98199999999999998"/>
    <n v="0.95399999999999996"/>
    <n v="0.98299999999999998"/>
    <n v="0.98899999999999999"/>
    <d v="2025-03-17T21:46:40"/>
    <x v="2"/>
  </r>
  <r>
    <x v="1118"/>
    <x v="1"/>
    <n v="100"/>
    <x v="2459"/>
    <x v="1299"/>
    <x v="1"/>
    <x v="1"/>
    <n v="499"/>
    <n v="1727"/>
    <n v="648"/>
    <s v="N/A"/>
    <n v="1270"/>
    <n v="307"/>
    <n v="4.7670000000000003"/>
    <n v="16.001999999999999"/>
    <n v="6.3940000000000001"/>
    <n v="10.089"/>
    <n v="0.70199999999999996"/>
    <n v="0.23"/>
    <n v="0.69199999999999995"/>
    <n v="591.93200000000002"/>
    <s v="Scale-up"/>
    <n v="0.99199999999999999"/>
    <n v="0.996"/>
    <n v="0.997"/>
    <n v="0.63100000000000001"/>
    <d v="2025-02-25T16:21:58"/>
    <x v="1"/>
  </r>
  <r>
    <x v="1118"/>
    <x v="0"/>
    <n v="2074"/>
    <x v="2460"/>
    <x v="1299"/>
    <x v="888"/>
    <x v="885"/>
    <n v="2643"/>
    <n v="9407"/>
    <n v="2373"/>
    <n v="9677"/>
    <n v="3705"/>
    <n v="5972"/>
    <n v="3.8050000000000002"/>
    <n v="17.166"/>
    <n v="5.5030000000000001"/>
    <n v="8.9149999999999991"/>
    <n v="0.57599999999999996"/>
    <n v="0.18099999999999999"/>
    <n v="0.73799999999999999"/>
    <n v="669.88199999999995"/>
    <s v="Scale-up"/>
    <n v="0.82499999999999996"/>
    <n v="0.93500000000000005"/>
    <n v="0.97899999999999998"/>
    <n v="0.89800000000000002"/>
    <d v="2025-02-25T16:21:55"/>
    <x v="1"/>
  </r>
  <r>
    <x v="1119"/>
    <x v="1"/>
    <n v="95"/>
    <x v="2461"/>
    <x v="1300"/>
    <x v="1"/>
    <x v="1"/>
    <n v="8"/>
    <n v="8"/>
    <n v="2"/>
    <s v="N/A"/>
    <n v="30"/>
    <n v="-15"/>
    <n v="8.4000000000000005E-2"/>
    <n v="7.9000000000000001E-2"/>
    <n v="1.4999999999999999E-2"/>
    <n v="0.314"/>
    <n v="2.1219999999999999"/>
    <n v="0.51500000000000001"/>
    <n v="0.90800000000000003"/>
    <n v="213.376"/>
    <s v="Catch-up"/>
    <n v="0.95699999999999996"/>
    <n v="0.95399999999999996"/>
    <n v="1"/>
    <n v="0.60699999999999998"/>
    <d v="2025-02-25T16:21:35"/>
    <x v="1"/>
  </r>
  <r>
    <x v="1119"/>
    <x v="0"/>
    <n v="2352"/>
    <x v="2462"/>
    <x v="1300"/>
    <x v="889"/>
    <x v="86"/>
    <n v="252"/>
    <n v="159"/>
    <n v="41"/>
    <n v="370"/>
    <n v="303"/>
    <n v="67"/>
    <n v="0.22500000000000001"/>
    <n v="0.153"/>
    <n v="5.5E-2"/>
    <n v="0.314"/>
    <n v="0.97199999999999998"/>
    <n v="0.59499999999999997"/>
    <n v="0.85399999999999998"/>
    <n v="213.376"/>
    <s v="Scale-up"/>
    <n v="0.88800000000000001"/>
    <n v="0.95799999999999996"/>
    <n v="0.90900000000000003"/>
    <n v="0.98499999999999999"/>
    <d v="2025-02-25T16:21:33"/>
    <x v="1"/>
  </r>
  <r>
    <x v="1120"/>
    <x v="1"/>
    <n v="99"/>
    <x v="2463"/>
    <x v="1301"/>
    <x v="1"/>
    <x v="1"/>
    <n v="7"/>
    <n v="25"/>
    <n v="15"/>
    <s v="N/A"/>
    <n v="17"/>
    <n v="-1"/>
    <n v="9.8000000000000004E-2"/>
    <n v="0.22500000000000001"/>
    <n v="0.114"/>
    <n v="0.159"/>
    <n v="0.76100000000000001"/>
    <n v="0.30299999999999999"/>
    <n v="0.64700000000000002"/>
    <n v="125.786"/>
    <s v="Scale-up"/>
    <n v="0.96599999999999997"/>
    <n v="0.91600000000000004"/>
    <n v="0.81200000000000006"/>
    <n v="0.95699999999999996"/>
    <d v="2025-02-25T16:21:45"/>
    <x v="1"/>
  </r>
  <r>
    <x v="1120"/>
    <x v="0"/>
    <n v="1752"/>
    <x v="2464"/>
    <x v="1301"/>
    <x v="381"/>
    <x v="147"/>
    <n v="41"/>
    <n v="185"/>
    <n v="86"/>
    <n v="140"/>
    <n v="120"/>
    <n v="20"/>
    <n v="3.4000000000000002E-2"/>
    <n v="0.253"/>
    <n v="0.192"/>
    <n v="0.24"/>
    <n v="2.5259999999999998"/>
    <n v="0.11799999999999999"/>
    <n v="0.33100000000000002"/>
    <n v="83.332999999999998"/>
    <s v="Catch-up"/>
    <n v="0.57299999999999995"/>
    <n v="0.72299999999999998"/>
    <n v="0.98"/>
    <n v="0.9"/>
    <d v="2025-02-25T16:21:43"/>
    <x v="1"/>
  </r>
  <r>
    <x v="1121"/>
    <x v="1"/>
    <n v="100"/>
    <x v="2465"/>
    <x v="1302"/>
    <x v="1"/>
    <x v="1"/>
    <n v="472"/>
    <n v="193"/>
    <n v="61"/>
    <s v="N/A"/>
    <n v="408"/>
    <n v="195"/>
    <n v="4.9530000000000003"/>
    <n v="2.2229999999999999"/>
    <n v="0.61899999999999999"/>
    <n v="4.258"/>
    <n v="0.64900000000000002"/>
    <n v="0.69"/>
    <n v="0.91400000000000003"/>
    <n v="98.873000000000005"/>
    <s v="Scale-up"/>
    <n v="0.98799999999999999"/>
    <n v="0.98799999999999999"/>
    <n v="0.98699999999999999"/>
    <n v="0.99099999999999999"/>
    <d v="2025-02-25T16:22:09"/>
    <x v="1"/>
  </r>
  <r>
    <x v="1121"/>
    <x v="0"/>
    <n v="296"/>
    <x v="2466"/>
    <x v="1302"/>
    <x v="890"/>
    <x v="886"/>
    <n v="792"/>
    <n v="304"/>
    <n v="104"/>
    <n v="992"/>
    <n v="571"/>
    <n v="421"/>
    <n v="4.13"/>
    <n v="1.74"/>
    <n v="0.64"/>
    <n v="3.621"/>
    <n v="0.69199999999999995"/>
    <n v="0.70399999999999996"/>
    <n v="0.89100000000000001"/>
    <n v="116.26600000000001"/>
    <s v="Scale-up"/>
    <n v="0.95099999999999996"/>
    <n v="0.96799999999999997"/>
    <n v="0.99399999999999999"/>
    <n v="0.98"/>
    <d v="2025-02-25T16:22:07"/>
    <x v="1"/>
  </r>
  <r>
    <x v="1122"/>
    <x v="1"/>
    <n v="93"/>
    <x v="2467"/>
    <x v="1303"/>
    <x v="1"/>
    <x v="1"/>
    <n v="7"/>
    <n v="15"/>
    <n v="5"/>
    <s v="N/A"/>
    <n v="17"/>
    <n v="-1"/>
    <n v="6.9000000000000006E-2"/>
    <n v="0.17100000000000001"/>
    <n v="7.4999999999999997E-2"/>
    <n v="0.223"/>
    <n v="1.3520000000000001"/>
    <n v="0.28799999999999998"/>
    <n v="0.68799999999999994"/>
    <n v="125.56100000000001"/>
    <s v="Catch-up"/>
    <n v="0.97699999999999998"/>
    <n v="0.95599999999999996"/>
    <n v="0.97799999999999998"/>
    <n v="0.84499999999999997"/>
    <d v="2025-02-25T16:22:20"/>
    <x v="1"/>
  </r>
  <r>
    <x v="1122"/>
    <x v="0"/>
    <n v="1518"/>
    <x v="2468"/>
    <x v="1303"/>
    <x v="44"/>
    <x v="333"/>
    <n v="49"/>
    <n v="77"/>
    <n v="31"/>
    <n v="95"/>
    <n v="67"/>
    <n v="28"/>
    <n v="3.7999999999999999E-2"/>
    <n v="0.108"/>
    <n v="5.2999999999999999E-2"/>
    <n v="0.104"/>
    <n v="1.1180000000000001"/>
    <n v="0.26"/>
    <n v="0.63700000000000001"/>
    <n v="269.23099999999999"/>
    <s v="Catch-up"/>
    <n v="0.82699999999999996"/>
    <n v="0.92200000000000004"/>
    <n v="0.94399999999999995"/>
    <n v="0.94699999999999995"/>
    <d v="2025-02-25T16:22:18"/>
    <x v="1"/>
  </r>
  <r>
    <x v="1123"/>
    <x v="1"/>
    <n v="91"/>
    <x v="2469"/>
    <x v="1304"/>
    <x v="1"/>
    <x v="1"/>
    <n v="1"/>
    <n v="1"/>
    <n v="1"/>
    <s v="N/A"/>
    <n v="6"/>
    <n v="-5"/>
    <s v="NaN"/>
    <s v="NaN"/>
    <s v="NaN"/>
    <n v="3.9E-2"/>
    <s v="NaN"/>
    <s v="NaN"/>
    <s v="NaN"/>
    <s v="NaN"/>
    <s v="Scale-up"/>
    <s v="NaN"/>
    <s v="NaN"/>
    <s v="NaN"/>
    <n v="0.72299999999999998"/>
    <d v="2025-03-17T21:46:34"/>
    <x v="2"/>
  </r>
  <r>
    <x v="1123"/>
    <x v="0"/>
    <n v="1027"/>
    <x v="2470"/>
    <x v="1304"/>
    <x v="446"/>
    <x v="444"/>
    <n v="83"/>
    <n v="14"/>
    <n v="1"/>
    <n v="96"/>
    <n v="75"/>
    <n v="21"/>
    <n v="0.111"/>
    <n v="5.8999999999999997E-2"/>
    <n v="0"/>
    <n v="8.8999999999999996E-2"/>
    <n v="0.52400000000000002"/>
    <n v="0.65300000000000002"/>
    <n v="1"/>
    <n v="235.95500000000001"/>
    <s v="Scale-up"/>
    <n v="0.96199999999999997"/>
    <n v="0.64"/>
    <n v="0"/>
    <n v="0.96099999999999997"/>
    <d v="2025-03-17T21:46:34"/>
    <x v="2"/>
  </r>
  <r>
    <x v="1124"/>
    <x v="0"/>
    <n v="1483"/>
    <x v="2471"/>
    <x v="1305"/>
    <x v="891"/>
    <x v="887"/>
    <n v="4190"/>
    <n v="1135"/>
    <n v="656"/>
    <n v="4669"/>
    <n v="3692"/>
    <n v="977"/>
    <n v="3.7309999999999999"/>
    <n v="1.177"/>
    <n v="0.58799999999999997"/>
    <n v="3.4670000000000001"/>
    <n v="0.80300000000000005"/>
    <n v="0.76"/>
    <n v="0.88"/>
    <n v="281.8"/>
    <s v="Scale-up"/>
    <n v="0.99099999999999999"/>
    <n v="0.99399999999999999"/>
    <n v="0.98399999999999999"/>
    <n v="0.98799999999999999"/>
    <d v="2025-02-25T16:22:29"/>
    <x v="1"/>
  </r>
  <r>
    <x v="1125"/>
    <x v="1"/>
    <n v="95"/>
    <x v="2472"/>
    <x v="1306"/>
    <x v="1"/>
    <x v="1"/>
    <n v="28"/>
    <n v="1"/>
    <n v="1"/>
    <s v="N/A"/>
    <n v="13"/>
    <n v="16"/>
    <n v="0.27200000000000002"/>
    <s v="NaN"/>
    <s v="NaN"/>
    <n v="9.4E-2"/>
    <s v="NaN"/>
    <s v="NaN"/>
    <s v="NaN"/>
    <s v="NaN"/>
    <s v="Scale-up"/>
    <n v="0.94199999999999995"/>
    <s v="NaN"/>
    <s v="NaN"/>
    <n v="0.83899999999999997"/>
    <d v="2025-03-17T21:46:29"/>
    <x v="2"/>
  </r>
  <r>
    <x v="1125"/>
    <x v="0"/>
    <n v="617"/>
    <x v="2473"/>
    <x v="1306"/>
    <x v="247"/>
    <x v="242"/>
    <n v="131"/>
    <n v="3"/>
    <n v="1"/>
    <n v="133"/>
    <n v="79"/>
    <n v="54"/>
    <n v="0.21"/>
    <n v="4.0000000000000001E-3"/>
    <n v="0"/>
    <n v="0.16800000000000001"/>
    <n v="0.78500000000000003"/>
    <n v="0.98099999999999998"/>
    <n v="1"/>
    <n v="321.42899999999997"/>
    <s v="Scale-up"/>
    <n v="0.94599999999999995"/>
    <n v="0.88700000000000001"/>
    <n v="0"/>
    <n v="0.92200000000000004"/>
    <d v="2025-03-17T21:46:29"/>
    <x v="2"/>
  </r>
  <r>
    <x v="1126"/>
    <x v="1"/>
    <n v="97"/>
    <x v="2474"/>
    <x v="1307"/>
    <x v="1"/>
    <x v="1"/>
    <n v="32"/>
    <n v="84"/>
    <n v="14"/>
    <s v="N/A"/>
    <n v="66"/>
    <n v="37"/>
    <n v="0.374"/>
    <n v="0.95399999999999996"/>
    <n v="0.11799999999999999"/>
    <n v="0.79900000000000004"/>
    <n v="0.66"/>
    <n v="0.28199999999999997"/>
    <n v="0.91100000000000003"/>
    <n v="405.50700000000001"/>
    <s v="Scale-up"/>
    <n v="0.98599999999999999"/>
    <n v="0.97899999999999998"/>
    <n v="0.94799999999999995"/>
    <n v="0.98499999999999999"/>
    <d v="2025-03-17T21:46:23"/>
    <x v="2"/>
  </r>
  <r>
    <x v="1126"/>
    <x v="0"/>
    <n v="4214"/>
    <x v="2475"/>
    <x v="1231"/>
    <x v="892"/>
    <x v="888"/>
    <n v="690"/>
    <n v="2586"/>
    <n v="1010"/>
    <n v="2266"/>
    <n v="2133"/>
    <n v="133"/>
    <n v="0.29699999999999999"/>
    <n v="1.1200000000000001"/>
    <n v="0.46899999999999997"/>
    <n v="0.93"/>
    <n v="0.98099999999999998"/>
    <n v="0.21"/>
    <n v="0.66900000000000004"/>
    <n v="143.011"/>
    <s v="Scale-up"/>
    <n v="0.96099999999999997"/>
    <n v="0.92600000000000005"/>
    <n v="0.98099999999999998"/>
    <n v="0.93100000000000005"/>
    <d v="2025-02-25T16:22:39"/>
    <x v="1"/>
  </r>
  <r>
    <x v="1126"/>
    <x v="0"/>
    <n v="3169"/>
    <x v="2475"/>
    <x v="1307"/>
    <x v="893"/>
    <x v="889"/>
    <n v="578"/>
    <n v="2295"/>
    <n v="143"/>
    <n v="2730"/>
    <n v="2406"/>
    <n v="324"/>
    <n v="0.33500000000000002"/>
    <n v="1.3029999999999999"/>
    <n v="9.0999999999999998E-2"/>
    <n v="1.5640000000000001"/>
    <n v="1.0109999999999999"/>
    <n v="0.20499999999999999"/>
    <n v="0.94399999999999995"/>
    <n v="207.161"/>
    <s v="Catch-up"/>
    <n v="0.97"/>
    <n v="0.94099999999999995"/>
    <n v="0.98099999999999998"/>
    <n v="0.97"/>
    <d v="2025-03-17T21:46:22"/>
    <x v="2"/>
  </r>
  <r>
    <x v="1127"/>
    <x v="1"/>
    <n v="0"/>
    <x v="2476"/>
    <x v="1308"/>
    <x v="1"/>
    <x v="1"/>
    <n v="1"/>
    <n v="1"/>
    <n v="1"/>
    <s v="N/A"/>
    <n v="215"/>
    <n v="-214"/>
    <s v="NaN"/>
    <s v="NaN"/>
    <n v="0"/>
    <n v="107.5"/>
    <s v="NaN"/>
    <s v="NaN"/>
    <s v="NaN"/>
    <s v="NaN"/>
    <s v="Start-up"/>
    <s v="NaN"/>
    <s v="NaN"/>
    <n v="0"/>
    <n v="0.745"/>
    <d v="2025-03-17T21:46:15"/>
    <x v="2"/>
  </r>
  <r>
    <x v="1127"/>
    <x v="0"/>
    <n v="3466"/>
    <x v="2477"/>
    <x v="1309"/>
    <x v="388"/>
    <x v="890"/>
    <n v="325"/>
    <n v="751"/>
    <n v="32"/>
    <n v="1044"/>
    <n v="956"/>
    <n v="88"/>
    <n v="9.0999999999999998E-2"/>
    <n v="0.19400000000000001"/>
    <n v="3.5999999999999997E-2"/>
    <n v="0.26700000000000002"/>
    <n v="1.0720000000000001"/>
    <n v="0.31900000000000001"/>
    <n v="0.874"/>
    <n v="329.58800000000002"/>
    <s v="Catch-up"/>
    <n v="0.82399999999999995"/>
    <n v="0.83"/>
    <n v="0.96099999999999997"/>
    <n v="0.872"/>
    <d v="2025-02-25T16:22:49"/>
    <x v="1"/>
  </r>
  <r>
    <x v="1127"/>
    <x v="0"/>
    <n v="2414"/>
    <x v="2478"/>
    <x v="1308"/>
    <x v="894"/>
    <x v="891"/>
    <n v="462"/>
    <n v="546"/>
    <n v="0"/>
    <n v="1008"/>
    <n v="1008"/>
    <n v="0"/>
    <n v="0.38200000000000001"/>
    <n v="0.54"/>
    <n v="0"/>
    <n v="0.35299999999999998"/>
    <n v="0.38300000000000001"/>
    <n v="0.41399999999999998"/>
    <n v="1"/>
    <n v="0"/>
    <s v="Start-up"/>
    <n v="0.94499999999999995"/>
    <n v="0.875"/>
    <n v="0"/>
    <n v="0.80700000000000005"/>
    <d v="2025-03-17T21:46:15"/>
    <x v="2"/>
  </r>
  <r>
    <x v="1128"/>
    <x v="1"/>
    <n v="0"/>
    <x v="2479"/>
    <x v="1310"/>
    <x v="1"/>
    <x v="1"/>
    <n v="1"/>
    <n v="1"/>
    <n v="1"/>
    <s v="N/A"/>
    <n v="2"/>
    <n v="-1"/>
    <s v="NaN"/>
    <s v="NaN"/>
    <s v="NaN"/>
    <s v="NaN"/>
    <s v="NaN"/>
    <s v="NaN"/>
    <s v="NaN"/>
    <s v="NaN"/>
    <s v="Scale-up"/>
    <s v="NaN"/>
    <s v="NaN"/>
    <s v="NaN"/>
    <s v="NaN"/>
    <d v="2025-03-17T21:46:10"/>
    <x v="2"/>
  </r>
  <r>
    <x v="1128"/>
    <x v="0"/>
    <n v="4247"/>
    <x v="2480"/>
    <x v="1310"/>
    <x v="895"/>
    <x v="892"/>
    <n v="254"/>
    <n v="269"/>
    <n v="19"/>
    <n v="504"/>
    <n v="450"/>
    <n v="54"/>
    <n v="0.16600000000000001"/>
    <n v="0.16600000000000001"/>
    <n v="1.2999999999999999E-2"/>
    <n v="0.23899999999999999"/>
    <n v="0.749"/>
    <n v="0.5"/>
    <n v="0.96099999999999997"/>
    <n v="225.941"/>
    <s v="Scale-up"/>
    <n v="0.90400000000000003"/>
    <n v="0.86399999999999999"/>
    <n v="0.90800000000000003"/>
    <n v="0.754"/>
    <d v="2025-03-17T21:46:10"/>
    <x v="2"/>
  </r>
  <r>
    <x v="1129"/>
    <x v="1"/>
    <n v="83"/>
    <x v="2481"/>
    <x v="1311"/>
    <x v="1"/>
    <x v="1"/>
    <n v="1"/>
    <n v="6"/>
    <n v="1"/>
    <s v="N/A"/>
    <n v="4"/>
    <n v="1"/>
    <s v="NaN"/>
    <n v="0.05"/>
    <s v="NaN"/>
    <n v="0.4"/>
    <s v="NaN"/>
    <s v="NaN"/>
    <s v="NaN"/>
    <s v="NaN"/>
    <s v="Scale-up"/>
    <s v="NaN"/>
    <n v="0.75600000000000001"/>
    <s v="NaN"/>
    <n v="0.8"/>
    <d v="2025-03-18T00:04:14"/>
    <x v="3"/>
  </r>
  <r>
    <x v="1129"/>
    <x v="0"/>
    <n v="1006"/>
    <x v="2482"/>
    <x v="1311"/>
    <x v="576"/>
    <x v="574"/>
    <n v="22"/>
    <n v="83"/>
    <n v="6"/>
    <n v="99"/>
    <n v="43"/>
    <n v="56"/>
    <n v="0.02"/>
    <n v="7.1999999999999995E-2"/>
    <n v="5.0000000000000001E-3"/>
    <n v="3.6999999999999998E-2"/>
    <n v="0.42499999999999999"/>
    <n v="0.217"/>
    <n v="0.94599999999999995"/>
    <n v="1513.5139999999999"/>
    <s v="Scale-up"/>
    <n v="0.85"/>
    <n v="0.97299999999999998"/>
    <n v="0.59299999999999997"/>
    <n v="0.95099999999999996"/>
    <d v="2025-03-18T00:04:14"/>
    <x v="3"/>
  </r>
  <r>
    <x v="1130"/>
    <x v="1"/>
    <n v="62"/>
    <x v="2483"/>
    <x v="1312"/>
    <x v="1"/>
    <x v="1"/>
    <n v="1"/>
    <n v="1"/>
    <n v="3"/>
    <s v="N/A"/>
    <n v="1"/>
    <n v="-2"/>
    <s v="NaN"/>
    <s v="NaN"/>
    <s v="NaN"/>
    <s v="NaN"/>
    <s v="NaN"/>
    <s v="NaN"/>
    <s v="NaN"/>
    <s v="NaN"/>
    <s v="Scale-up"/>
    <s v="NaN"/>
    <s v="NaN"/>
    <s v="NaN"/>
    <s v="NaN"/>
    <d v="2025-03-18T00:04:06"/>
    <x v="3"/>
  </r>
  <r>
    <x v="1130"/>
    <x v="0"/>
    <n v="4610"/>
    <x v="2484"/>
    <x v="1312"/>
    <x v="385"/>
    <x v="381"/>
    <n v="268"/>
    <n v="182"/>
    <n v="21"/>
    <n v="429"/>
    <n v="165"/>
    <n v="264"/>
    <n v="5.7000000000000002E-2"/>
    <n v="4.3999999999999997E-2"/>
    <n v="5.0000000000000001E-3"/>
    <n v="4.1000000000000002E-2"/>
    <n v="0.42699999999999999"/>
    <n v="0.56399999999999995"/>
    <n v="0.95"/>
    <n v="6439.0240000000003"/>
    <s v="Scale-up"/>
    <n v="0.59"/>
    <n v="0.70899999999999996"/>
    <n v="0.93300000000000005"/>
    <n v="0.92200000000000004"/>
    <d v="2025-03-18T00:04:06"/>
    <x v="3"/>
  </r>
  <r>
    <x v="1131"/>
    <x v="1"/>
    <n v="99"/>
    <x v="2485"/>
    <x v="1313"/>
    <x v="1"/>
    <x v="1"/>
    <n v="16"/>
    <n v="5"/>
    <n v="2"/>
    <s v="N/A"/>
    <n v="23"/>
    <n v="-5"/>
    <n v="0.19900000000000001"/>
    <n v="3.2000000000000001E-2"/>
    <n v="3.7999999999999999E-2"/>
    <n v="0.22700000000000001"/>
    <n v="1.1759999999999999"/>
    <n v="0.86099999999999999"/>
    <n v="0.83499999999999996"/>
    <n v="48.457999999999998"/>
    <s v="Catch-up"/>
    <n v="0.88700000000000001"/>
    <n v="0.91500000000000004"/>
    <n v="1"/>
    <n v="0.82499999999999996"/>
    <d v="2025-03-18T00:03:58"/>
    <x v="3"/>
  </r>
  <r>
    <x v="1131"/>
    <x v="0"/>
    <n v="1879"/>
    <x v="2486"/>
    <x v="1313"/>
    <x v="556"/>
    <x v="555"/>
    <n v="119"/>
    <n v="30"/>
    <n v="8"/>
    <n v="141"/>
    <n v="130"/>
    <n v="11"/>
    <n v="5.8000000000000003E-2"/>
    <n v="1.2999999999999999E-2"/>
    <n v="4.0000000000000001E-3"/>
    <n v="7.9000000000000001E-2"/>
    <n v="1.179"/>
    <n v="0.81699999999999995"/>
    <n v="0.94399999999999995"/>
    <n v="139.24100000000001"/>
    <s v="Catch-up"/>
    <n v="0.91600000000000004"/>
    <n v="0.94799999999999995"/>
    <n v="0.91400000000000003"/>
    <n v="0.88200000000000001"/>
    <d v="2025-03-18T00:03:57"/>
    <x v="3"/>
  </r>
  <r>
    <x v="1132"/>
    <x v="1"/>
    <n v="99"/>
    <x v="2487"/>
    <x v="1314"/>
    <x v="1"/>
    <x v="1"/>
    <n v="33"/>
    <n v="25"/>
    <n v="26"/>
    <s v="N/A"/>
    <n v="46"/>
    <n v="-15"/>
    <n v="0.30399999999999999"/>
    <n v="0.255"/>
    <n v="0.23599999999999999"/>
    <n v="0.311"/>
    <n v="0.96299999999999997"/>
    <n v="0.54400000000000004"/>
    <n v="0.57799999999999996"/>
    <n v="463.02300000000002"/>
    <s v="Scale-up"/>
    <n v="0.98099999999999998"/>
    <n v="0.93300000000000005"/>
    <n v="0.13200000000000001"/>
    <n v="0.34"/>
    <d v="2025-03-18T00:03:49"/>
    <x v="3"/>
  </r>
  <r>
    <x v="1132"/>
    <x v="0"/>
    <n v="453"/>
    <x v="2488"/>
    <x v="1314"/>
    <x v="896"/>
    <x v="893"/>
    <n v="194"/>
    <n v="180"/>
    <n v="55"/>
    <n v="319"/>
    <n v="175"/>
    <n v="144"/>
    <n v="0.39200000000000002"/>
    <n v="0.40500000000000003"/>
    <n v="0.11"/>
    <n v="0.38800000000000001"/>
    <n v="0.56499999999999995"/>
    <n v="0.49199999999999999"/>
    <n v="0.86199999999999999"/>
    <n v="371.13400000000001"/>
    <s v="Scale-up"/>
    <n v="0.95599999999999996"/>
    <n v="0.96799999999999997"/>
    <n v="0.84799999999999998"/>
    <n v="0.96799999999999997"/>
    <d v="2025-03-18T00:03:48"/>
    <x v="3"/>
  </r>
  <r>
    <x v="1133"/>
    <x v="1"/>
    <n v="1"/>
    <x v="2489"/>
    <x v="1315"/>
    <x v="1"/>
    <x v="1"/>
    <n v="1"/>
    <n v="1"/>
    <n v="1"/>
    <s v="N/A"/>
    <n v="1"/>
    <n v="-1"/>
    <s v="NaN"/>
    <s v="NaN"/>
    <s v="NaN"/>
    <s v="NaN"/>
    <s v="NaN"/>
    <s v="NaN"/>
    <s v="NaN"/>
    <s v="NaN"/>
    <s v="Scale-up"/>
    <s v="NaN"/>
    <s v="NaN"/>
    <s v="NaN"/>
    <s v="NaN"/>
    <d v="2025-03-18T00:03:40"/>
    <x v="3"/>
  </r>
  <r>
    <x v="1133"/>
    <x v="0"/>
    <n v="7051"/>
    <x v="2490"/>
    <x v="1315"/>
    <x v="897"/>
    <x v="894"/>
    <n v="762"/>
    <n v="1372"/>
    <n v="723"/>
    <n v="1411"/>
    <n v="1345"/>
    <n v="66"/>
    <n v="0.14000000000000001"/>
    <n v="0.26800000000000002"/>
    <n v="0.14000000000000001"/>
    <n v="0.249"/>
    <n v="0.92900000000000005"/>
    <n v="0.34300000000000003"/>
    <n v="0.65700000000000003"/>
    <n v="265.06"/>
    <s v="Scale-up"/>
    <n v="0.78300000000000003"/>
    <n v="0.75800000000000001"/>
    <n v="0.94199999999999995"/>
    <n v="0.88300000000000001"/>
    <d v="2025-03-18T00:03:40"/>
    <x v="3"/>
  </r>
  <r>
    <x v="1134"/>
    <x v="1"/>
    <n v="0"/>
    <x v="2491"/>
    <x v="1316"/>
    <x v="1"/>
    <x v="1"/>
    <n v="1"/>
    <n v="1"/>
    <n v="1"/>
    <s v="N/A"/>
    <n v="1"/>
    <n v="0"/>
    <s v="NaN"/>
    <s v="NaN"/>
    <s v="NaN"/>
    <s v="NaN"/>
    <s v="NaN"/>
    <s v="NaN"/>
    <s v="NaN"/>
    <s v="NaN"/>
    <s v="Scale-up"/>
    <s v="NaN"/>
    <s v="NaN"/>
    <s v="NaN"/>
    <s v="NaN"/>
    <d v="2025-03-17T20:31:36"/>
    <x v="7"/>
  </r>
  <r>
    <x v="1134"/>
    <x v="0"/>
    <n v="4512"/>
    <x v="2492"/>
    <x v="1316"/>
    <x v="898"/>
    <x v="895"/>
    <n v="2147"/>
    <n v="1797"/>
    <n v="826"/>
    <n v="3118"/>
    <n v="2589"/>
    <n v="529"/>
    <n v="0.70299999999999996"/>
    <n v="0.61899999999999999"/>
    <n v="0.28100000000000003"/>
    <n v="0.84799999999999998"/>
    <n v="0.81499999999999995"/>
    <n v="0.53200000000000003"/>
    <n v="0.78700000000000003"/>
    <n v="623.82100000000003"/>
    <s v="Scale-up"/>
    <n v="0.749"/>
    <n v="0.71799999999999997"/>
    <n v="0.73599999999999999"/>
    <n v="0.70699999999999996"/>
    <d v="2025-03-17T20:31:36"/>
    <x v="7"/>
  </r>
  <r>
    <x v="1135"/>
    <x v="1"/>
    <n v="0"/>
    <x v="2493"/>
    <x v="1317"/>
    <x v="1"/>
    <x v="1"/>
    <n v="1"/>
    <n v="1"/>
    <n v="1"/>
    <s v="N/A"/>
    <n v="1"/>
    <n v="0"/>
    <s v="NaN"/>
    <s v="NaN"/>
    <n v="0"/>
    <s v="NaN"/>
    <s v="NaN"/>
    <s v="NaN"/>
    <s v="NaN"/>
    <s v="NaN"/>
    <s v="Scale-up"/>
    <s v="NaN"/>
    <s v="NaN"/>
    <n v="0"/>
    <s v="NaN"/>
    <d v="2025-03-17T20:31:30"/>
    <x v="7"/>
  </r>
  <r>
    <x v="1135"/>
    <x v="0"/>
    <n v="892"/>
    <x v="2494"/>
    <x v="1317"/>
    <x v="79"/>
    <x v="78"/>
    <n v="28"/>
    <n v="23"/>
    <n v="0"/>
    <n v="51"/>
    <n v="29"/>
    <n v="22"/>
    <n v="3.6999999999999998E-2"/>
    <n v="4.7E-2"/>
    <n v="0"/>
    <n v="4.5999999999999999E-2"/>
    <n v="0.54800000000000004"/>
    <n v="0.44"/>
    <n v="1"/>
    <n v="478.26100000000002"/>
    <s v="Scale-up"/>
    <n v="0.69099999999999995"/>
    <n v="0.96299999999999997"/>
    <n v="0"/>
    <n v="0.84599999999999997"/>
    <d v="2025-03-17T20:31:30"/>
    <x v="7"/>
  </r>
  <r>
    <x v="1136"/>
    <x v="1"/>
    <n v="99"/>
    <x v="2495"/>
    <x v="1318"/>
    <x v="1"/>
    <x v="1"/>
    <n v="119"/>
    <n v="158"/>
    <n v="2089"/>
    <s v="N/A"/>
    <n v="65"/>
    <n v="-1878"/>
    <n v="1.284"/>
    <n v="1.7929999999999999"/>
    <n v="16.042999999999999"/>
    <n v="0.63200000000000001"/>
    <n v="-4.9000000000000002E-2"/>
    <n v="0.41699999999999998"/>
    <n v="-4.2140000000000004"/>
    <n v="5468.3540000000003"/>
    <s v="Scale-up"/>
    <n v="0.96699999999999997"/>
    <n v="0.995"/>
    <n v="0.114"/>
    <n v="0.98"/>
    <d v="2025-03-17T17:46:41"/>
    <x v="9"/>
  </r>
  <r>
    <x v="1136"/>
    <x v="0"/>
    <n v="5570"/>
    <x v="2496"/>
    <x v="1318"/>
    <x v="899"/>
    <x v="896"/>
    <n v="5011"/>
    <n v="6769"/>
    <n v="3339"/>
    <n v="8441"/>
    <n v="4985"/>
    <n v="3456"/>
    <n v="0.97799999999999998"/>
    <n v="1.3220000000000001"/>
    <n v="0.55300000000000005"/>
    <n v="0.93200000000000005"/>
    <n v="0.53300000000000003"/>
    <n v="0.42499999999999999"/>
    <n v="0.76"/>
    <n v="3708.1550000000002"/>
    <s v="Scale-up"/>
    <n v="0.94299999999999995"/>
    <n v="0.94199999999999995"/>
    <n v="0.56100000000000005"/>
    <n v="0.996"/>
    <d v="2025-03-17T17:46:40"/>
    <x v="9"/>
  </r>
  <r>
    <x v="1137"/>
    <x v="1"/>
    <n v="99"/>
    <x v="2497"/>
    <x v="1319"/>
    <x v="1"/>
    <x v="1"/>
    <n v="44"/>
    <n v="11"/>
    <n v="10"/>
    <s v="N/A"/>
    <n v="46"/>
    <n v="0"/>
    <n v="0.434"/>
    <n v="9.5000000000000001E-2"/>
    <n v="0.109"/>
    <n v="0.40699999999999997"/>
    <n v="0.96899999999999997"/>
    <n v="0.82"/>
    <n v="0.79400000000000004"/>
    <n v="656.02"/>
    <s v="Scale-up"/>
    <n v="0.89200000000000002"/>
    <n v="0.95499999999999996"/>
    <n v="0.83399999999999996"/>
    <n v="0.89600000000000002"/>
    <d v="2025-03-17T20:47:29"/>
    <x v="14"/>
  </r>
  <r>
    <x v="1137"/>
    <x v="0"/>
    <n v="4653"/>
    <x v="2498"/>
    <x v="1319"/>
    <x v="900"/>
    <x v="897"/>
    <n v="1724"/>
    <n v="862"/>
    <n v="497"/>
    <n v="2089"/>
    <n v="1822"/>
    <n v="267"/>
    <n v="0.374"/>
    <n v="0.189"/>
    <n v="0.109"/>
    <n v="0.38800000000000001"/>
    <n v="0.85499999999999998"/>
    <n v="0.66400000000000003"/>
    <n v="0.80600000000000005"/>
    <n v="688.14400000000001"/>
    <s v="Scale-up"/>
    <n v="0.875"/>
    <n v="0.99199999999999999"/>
    <n v="0.97299999999999998"/>
    <n v="0.96299999999999997"/>
    <d v="2025-03-17T20:47:28"/>
    <x v="14"/>
  </r>
  <r>
    <x v="1138"/>
    <x v="1"/>
    <n v="100"/>
    <x v="2499"/>
    <x v="1320"/>
    <x v="1"/>
    <x v="1"/>
    <n v="96"/>
    <n v="2"/>
    <n v="9"/>
    <s v="N/A"/>
    <n v="70"/>
    <n v="20"/>
    <n v="0.97699999999999998"/>
    <n v="0.16700000000000001"/>
    <n v="9.5000000000000001E-2"/>
    <n v="0.73699999999999999"/>
    <n v="0.70299999999999996"/>
    <n v="0.85399999999999998"/>
    <n v="0.91700000000000004"/>
    <n v="196.744"/>
    <s v="Scale-up"/>
    <n v="0.92600000000000005"/>
    <n v="1"/>
    <n v="0.79900000000000004"/>
    <n v="0.90700000000000003"/>
    <d v="2025-02-25T16:22:59"/>
    <x v="1"/>
  </r>
  <r>
    <x v="1138"/>
    <x v="1"/>
    <n v="96"/>
    <x v="2500"/>
    <x v="1321"/>
    <x v="1"/>
    <x v="1"/>
    <n v="44"/>
    <n v="1"/>
    <n v="1"/>
    <s v="N/A"/>
    <n v="31"/>
    <n v="12"/>
    <n v="0.42699999999999999"/>
    <n v="0"/>
    <n v="0"/>
    <n v="0.38600000000000001"/>
    <n v="0.90400000000000003"/>
    <n v="1"/>
    <n v="1"/>
    <n v="165.803"/>
    <s v="Scale-up"/>
    <n v="0.93300000000000005"/>
    <n v="0"/>
    <n v="0"/>
    <n v="0.97499999999999998"/>
    <d v="2025-03-17T21:46:04"/>
    <x v="2"/>
  </r>
  <r>
    <x v="1138"/>
    <x v="0"/>
    <n v="1365"/>
    <x v="2501"/>
    <x v="1320"/>
    <x v="901"/>
    <x v="898"/>
    <n v="797"/>
    <n v="7"/>
    <n v="54"/>
    <n v="750"/>
    <n v="605"/>
    <n v="145"/>
    <n v="0.54800000000000004"/>
    <n v="8.9999999999999993E-3"/>
    <n v="0.04"/>
    <n v="0.433"/>
    <n v="0.83799999999999997"/>
    <n v="0.98399999999999999"/>
    <n v="0.92800000000000005"/>
    <n v="334.87299999999999"/>
    <s v="Scale-up"/>
    <n v="0.98899999999999999"/>
    <n v="0.92400000000000004"/>
    <n v="0.96599999999999997"/>
    <n v="0.98599999999999999"/>
    <d v="2025-02-25T16:22:57"/>
    <x v="1"/>
  </r>
  <r>
    <x v="1138"/>
    <x v="0"/>
    <n v="311"/>
    <x v="2502"/>
    <x v="1321"/>
    <x v="571"/>
    <x v="569"/>
    <n v="160"/>
    <n v="0"/>
    <n v="0"/>
    <n v="160"/>
    <n v="96"/>
    <n v="64"/>
    <n v="0.54600000000000004"/>
    <n v="0"/>
    <n v="0"/>
    <n v="0.36799999999999999"/>
    <n v="0.67400000000000004"/>
    <n v="1"/>
    <n v="1"/>
    <n v="173.91300000000001"/>
    <s v="Scale-up"/>
    <n v="0.99299999999999999"/>
    <n v="0"/>
    <n v="0"/>
    <n v="0.98699999999999999"/>
    <d v="2025-03-17T21:46:03"/>
    <x v="2"/>
  </r>
  <r>
    <x v="1139"/>
    <x v="1"/>
    <n v="89"/>
    <x v="2503"/>
    <x v="1322"/>
    <x v="1"/>
    <x v="1"/>
    <n v="2"/>
    <n v="3"/>
    <n v="23"/>
    <s v="N/A"/>
    <n v="5"/>
    <n v="-24"/>
    <s v="NaN"/>
    <n v="6.2E-2"/>
    <n v="0.14199999999999999"/>
    <n v="3.2000000000000001E-2"/>
    <s v="NaN"/>
    <s v="NaN"/>
    <s v="NaN"/>
    <s v="NaN"/>
    <s v="Plan-up"/>
    <s v="NaN"/>
    <n v="0.96"/>
    <n v="0.23699999999999999"/>
    <n v="0.76200000000000001"/>
    <d v="2025-03-18T00:03:31"/>
    <x v="3"/>
  </r>
  <r>
    <x v="1139"/>
    <x v="0"/>
    <n v="280"/>
    <x v="2504"/>
    <x v="1322"/>
    <x v="437"/>
    <x v="435"/>
    <n v="26"/>
    <n v="26"/>
    <n v="23"/>
    <n v="29"/>
    <n v="29"/>
    <n v="0"/>
    <n v="0.10199999999999999"/>
    <n v="0.13200000000000001"/>
    <n v="0.14299999999999999"/>
    <n v="0.107"/>
    <n v="1.1759999999999999"/>
    <n v="0.436"/>
    <n v="0.38900000000000001"/>
    <n v="0"/>
    <s v="Plan-up"/>
    <n v="0.94799999999999995"/>
    <n v="0.96799999999999997"/>
    <n v="0.23799999999999999"/>
    <n v="0.94399999999999995"/>
    <d v="2025-03-18T00:03:31"/>
    <x v="3"/>
  </r>
  <r>
    <x v="1140"/>
    <x v="1"/>
    <n v="99"/>
    <x v="2505"/>
    <x v="1323"/>
    <x v="1"/>
    <x v="1"/>
    <n v="81"/>
    <n v="15"/>
    <n v="17"/>
    <s v="N/A"/>
    <n v="75"/>
    <n v="5"/>
    <n v="0.91800000000000004"/>
    <n v="0.159"/>
    <n v="0.186"/>
    <n v="0.84799999999999998"/>
    <n v="0.95199999999999996"/>
    <n v="0.85199999999999998"/>
    <n v="0.82699999999999996"/>
    <n v="239.387"/>
    <s v="Scale-up"/>
    <n v="0.95699999999999996"/>
    <n v="0.95499999999999996"/>
    <n v="0.93"/>
    <n v="0.98899999999999999"/>
    <d v="2025-03-17T20:47:21"/>
    <x v="14"/>
  </r>
  <r>
    <x v="1140"/>
    <x v="0"/>
    <n v="1320"/>
    <x v="2506"/>
    <x v="1323"/>
    <x v="902"/>
    <x v="899"/>
    <n v="862"/>
    <n v="121"/>
    <n v="242"/>
    <n v="741"/>
    <n v="538"/>
    <n v="203"/>
    <n v="0.72"/>
    <n v="0.153"/>
    <n v="0.22700000000000001"/>
    <n v="0.54100000000000004"/>
    <n v="0.83699999999999997"/>
    <n v="0.82499999999999996"/>
    <n v="0.74"/>
    <n v="375.23099999999999"/>
    <s v="Scale-up"/>
    <n v="0.97"/>
    <n v="0.98199999999999998"/>
    <n v="0.97899999999999998"/>
    <n v="0.95899999999999996"/>
    <d v="2025-03-17T20:47:19"/>
    <x v="14"/>
  </r>
  <r>
    <x v="1141"/>
    <x v="1"/>
    <n v="86"/>
    <x v="2507"/>
    <x v="1324"/>
    <x v="1"/>
    <x v="1"/>
    <n v="1"/>
    <n v="1"/>
    <n v="1"/>
    <s v="N/A"/>
    <n v="2"/>
    <n v="0"/>
    <s v="NaN"/>
    <s v="NaN"/>
    <s v="NaN"/>
    <n v="0.125"/>
    <s v="NaN"/>
    <s v="NaN"/>
    <s v="NaN"/>
    <s v="NaN"/>
    <s v="Scale-up"/>
    <s v="NaN"/>
    <s v="NaN"/>
    <s v="NaN"/>
    <n v="1"/>
    <d v="2025-03-18T00:03:23"/>
    <x v="3"/>
  </r>
  <r>
    <x v="1141"/>
    <x v="0"/>
    <n v="1985"/>
    <x v="2508"/>
    <x v="1324"/>
    <x v="519"/>
    <x v="515"/>
    <n v="249"/>
    <n v="179"/>
    <n v="27"/>
    <n v="401"/>
    <n v="227"/>
    <n v="174"/>
    <n v="0.19"/>
    <n v="0.123"/>
    <n v="1.2999999999999999E-2"/>
    <n v="0.14599999999999999"/>
    <n v="0.48699999999999999"/>
    <n v="0.60699999999999998"/>
    <n v="0.95799999999999996"/>
    <n v="1191.7809999999999"/>
    <s v="Scale-up"/>
    <n v="0.89100000000000001"/>
    <n v="0.79"/>
    <n v="0.79600000000000004"/>
    <n v="0.80700000000000005"/>
    <d v="2025-03-18T00:03:23"/>
    <x v="3"/>
  </r>
  <r>
    <x v="1142"/>
    <x v="0"/>
    <n v="1511"/>
    <x v="2509"/>
    <x v="1325"/>
    <x v="903"/>
    <x v="900"/>
    <n v="184"/>
    <n v="639"/>
    <n v="0"/>
    <n v="823"/>
    <n v="822"/>
    <n v="1"/>
    <n v="0.151"/>
    <n v="0.495"/>
    <n v="0"/>
    <n v="0.59599999999999997"/>
    <n v="0.92300000000000004"/>
    <n v="0.23400000000000001"/>
    <n v="1"/>
    <n v="1.6779999999999999"/>
    <s v="Start-up"/>
    <n v="0.98699999999999999"/>
    <n v="0.97499999999999998"/>
    <n v="0"/>
    <n v="0.96899999999999997"/>
    <d v="2025-03-17T00:05:51"/>
    <x v="0"/>
  </r>
  <r>
    <x v="1142"/>
    <x v="1"/>
    <n v="83"/>
    <x v="2510"/>
    <x v="1325"/>
    <x v="1"/>
    <x v="1"/>
    <n v="1"/>
    <n v="1"/>
    <n v="1"/>
    <s v="N/A"/>
    <n v="37"/>
    <n v="-36"/>
    <s v="NaN"/>
    <s v="NaN"/>
    <n v="0"/>
    <n v="0.25600000000000001"/>
    <s v="NaN"/>
    <s v="NaN"/>
    <s v="NaN"/>
    <s v="NaN"/>
    <s v="Start-up"/>
    <s v="NaN"/>
    <s v="NaN"/>
    <n v="0"/>
    <n v="0.19700000000000001"/>
    <d v="2025-03-17T00:05:51"/>
    <x v="0"/>
  </r>
  <r>
    <x v="1143"/>
    <x v="1"/>
    <n v="58"/>
    <x v="2511"/>
    <x v="1326"/>
    <x v="1"/>
    <x v="1"/>
    <n v="3"/>
    <n v="1"/>
    <n v="1"/>
    <s v="N/A"/>
    <n v="1"/>
    <n v="3"/>
    <n v="3.2000000000000001E-2"/>
    <s v="NaN"/>
    <n v="0"/>
    <s v="NaN"/>
    <s v="NaN"/>
    <s v="NaN"/>
    <s v="NaN"/>
    <s v="NaN"/>
    <s v="Scale-up"/>
    <n v="0.94399999999999995"/>
    <s v="NaN"/>
    <n v="0"/>
    <s v="NaN"/>
    <d v="2025-03-18T00:03:15"/>
    <x v="3"/>
  </r>
  <r>
    <x v="1143"/>
    <x v="0"/>
    <n v="1626"/>
    <x v="2512"/>
    <x v="1326"/>
    <x v="220"/>
    <x v="216"/>
    <n v="144"/>
    <n v="50"/>
    <n v="0"/>
    <n v="194"/>
    <n v="120"/>
    <n v="74"/>
    <n v="9.7000000000000003E-2"/>
    <n v="3.5000000000000003E-2"/>
    <n v="0"/>
    <n v="9.7000000000000003E-2"/>
    <n v="0.73499999999999999"/>
    <n v="0.73499999999999999"/>
    <n v="1"/>
    <n v="762.88699999999994"/>
    <s v="Scale-up"/>
    <n v="0.93100000000000005"/>
    <n v="0.93400000000000005"/>
    <n v="0"/>
    <n v="0.93700000000000006"/>
    <d v="2025-03-18T00:03:15"/>
    <x v="3"/>
  </r>
  <r>
    <x v="1144"/>
    <x v="1"/>
    <n v="0"/>
    <x v="2513"/>
    <x v="1327"/>
    <x v="1"/>
    <x v="1"/>
    <n v="1"/>
    <n v="2"/>
    <n v="1"/>
    <s v="N/A"/>
    <n v="1"/>
    <n v="1"/>
    <s v="NaN"/>
    <n v="1"/>
    <s v="NaN"/>
    <s v="NaN"/>
    <s v="NaN"/>
    <s v="NaN"/>
    <s v="NaN"/>
    <s v="NaN"/>
    <s v="Catch-up"/>
    <s v="NaN"/>
    <n v="1"/>
    <s v="NaN"/>
    <s v="NaN"/>
    <d v="2025-03-18T00:03:08"/>
    <x v="3"/>
  </r>
  <r>
    <x v="1144"/>
    <x v="0"/>
    <n v="3558"/>
    <x v="2514"/>
    <x v="1327"/>
    <x v="647"/>
    <x v="651"/>
    <n v="97"/>
    <n v="62"/>
    <n v="12"/>
    <n v="147"/>
    <n v="84"/>
    <n v="63"/>
    <n v="1.7999999999999999E-2"/>
    <n v="1.6E-2"/>
    <n v="1.6E-2"/>
    <n v="0.12"/>
    <n v="6.6669999999999998"/>
    <n v="0.52900000000000003"/>
    <n v="0.52900000000000003"/>
    <n v="525"/>
    <s v="Catch-up"/>
    <n v="0.57499999999999996"/>
    <n v="0.40200000000000002"/>
    <n v="0.83"/>
    <n v="0.86899999999999999"/>
    <d v="2025-03-18T00:03:08"/>
    <x v="3"/>
  </r>
  <r>
    <x v="1145"/>
    <x v="1"/>
    <n v="99"/>
    <x v="2515"/>
    <x v="1328"/>
    <x v="1"/>
    <x v="1"/>
    <n v="70"/>
    <n v="331"/>
    <n v="50"/>
    <s v="N/A"/>
    <n v="162"/>
    <n v="190"/>
    <n v="0.81"/>
    <n v="3.2770000000000001"/>
    <n v="0.47699999999999998"/>
    <n v="1.6639999999999999"/>
    <n v="0.46100000000000002"/>
    <n v="0.19800000000000001"/>
    <n v="0.88300000000000001"/>
    <n v="4430.8890000000001"/>
    <s v="Scale-up"/>
    <n v="0.96599999999999997"/>
    <n v="0.99099999999999999"/>
    <n v="0.96899999999999997"/>
    <n v="0.93700000000000006"/>
    <d v="2025-03-17T20:08:00"/>
    <x v="10"/>
  </r>
  <r>
    <x v="1145"/>
    <x v="0"/>
    <n v="6312"/>
    <x v="2516"/>
    <x v="1328"/>
    <x v="904"/>
    <x v="901"/>
    <n v="11137"/>
    <n v="29248"/>
    <n v="9933"/>
    <n v="30452"/>
    <n v="23079"/>
    <n v="7373"/>
    <n v="1.91"/>
    <n v="4.4820000000000002"/>
    <n v="1.6839999999999999"/>
    <n v="3.7839999999999998"/>
    <n v="0.80400000000000005"/>
    <n v="0.29899999999999999"/>
    <n v="0.73699999999999999"/>
    <n v="1948.4670000000001"/>
    <s v="Scale-up"/>
    <n v="0.95199999999999996"/>
    <n v="0.98399999999999999"/>
    <n v="0.98699999999999999"/>
    <n v="0.94899999999999995"/>
    <d v="2025-03-17T20:07:58"/>
    <x v="10"/>
  </r>
  <r>
    <x v="1146"/>
    <x v="1"/>
    <n v="0"/>
    <x v="2517"/>
    <x v="1329"/>
    <x v="1"/>
    <x v="1"/>
    <n v="1"/>
    <n v="1"/>
    <n v="1"/>
    <s v="N/A"/>
    <n v="1"/>
    <n v="0"/>
    <s v="NaN"/>
    <s v="NaN"/>
    <s v="NaN"/>
    <s v="NaN"/>
    <s v="NaN"/>
    <s v="NaN"/>
    <s v="NaN"/>
    <s v="NaN"/>
    <s v="Scale-up"/>
    <s v="NaN"/>
    <s v="NaN"/>
    <s v="NaN"/>
    <s v="NaN"/>
    <d v="2025-03-17T19:50:48"/>
    <x v="4"/>
  </r>
  <r>
    <x v="1146"/>
    <x v="0"/>
    <n v="4882"/>
    <x v="2518"/>
    <x v="1329"/>
    <x v="905"/>
    <x v="902"/>
    <n v="228"/>
    <n v="129"/>
    <n v="100"/>
    <n v="257"/>
    <n v="245"/>
    <n v="12"/>
    <n v="6.4000000000000001E-2"/>
    <n v="3.4000000000000002E-2"/>
    <n v="3.4000000000000002E-2"/>
    <n v="6.0999999999999999E-2"/>
    <n v="0.95299999999999996"/>
    <n v="0.65300000000000002"/>
    <n v="0.65300000000000002"/>
    <n v="196.721"/>
    <s v="Scale-up"/>
    <n v="0.94499999999999995"/>
    <n v="0.92800000000000005"/>
    <n v="0.69899999999999995"/>
    <n v="0.92600000000000005"/>
    <d v="2025-03-17T19:50:48"/>
    <x v="4"/>
  </r>
  <r>
    <x v="1147"/>
    <x v="1"/>
    <n v="0"/>
    <x v="2519"/>
    <x v="1330"/>
    <x v="1"/>
    <x v="1"/>
    <n v="1"/>
    <n v="3"/>
    <n v="1"/>
    <s v="N/A"/>
    <n v="1"/>
    <n v="2"/>
    <s v="NaN"/>
    <n v="1.5"/>
    <n v="0"/>
    <s v="NaN"/>
    <s v="NaN"/>
    <s v="NaN"/>
    <s v="NaN"/>
    <s v="NaN"/>
    <s v="Catch-up"/>
    <s v="NaN"/>
    <n v="0.75"/>
    <n v="0"/>
    <s v="NaN"/>
    <d v="2025-03-18T00:03:01"/>
    <x v="3"/>
  </r>
  <r>
    <x v="1147"/>
    <x v="0"/>
    <n v="2229"/>
    <x v="2520"/>
    <x v="1330"/>
    <x v="468"/>
    <x v="467"/>
    <n v="46"/>
    <n v="37"/>
    <n v="0"/>
    <n v="83"/>
    <n v="57"/>
    <n v="26"/>
    <n v="2.9000000000000001E-2"/>
    <n v="1.4999999999999999E-2"/>
    <n v="0"/>
    <n v="5.5E-2"/>
    <n v="1.25"/>
    <n v="0.65900000000000003"/>
    <n v="1"/>
    <n v="472.72699999999998"/>
    <s v="Catch-up"/>
    <n v="0.73199999999999998"/>
    <n v="0.72"/>
    <n v="0"/>
    <n v="0.84"/>
    <d v="2025-03-18T00:03:01"/>
    <x v="3"/>
  </r>
  <r>
    <x v="1148"/>
    <x v="1"/>
    <n v="96"/>
    <x v="2521"/>
    <x v="1331"/>
    <x v="1"/>
    <x v="1"/>
    <n v="22"/>
    <n v="5"/>
    <n v="1"/>
    <s v="N/A"/>
    <n v="21"/>
    <n v="5"/>
    <n v="0.20799999999999999"/>
    <n v="4.4999999999999998E-2"/>
    <s v="NaN"/>
    <n v="0.17"/>
    <s v="NaN"/>
    <s v="NaN"/>
    <s v="NaN"/>
    <s v="NaN"/>
    <s v="Scale-up"/>
    <n v="0.97399999999999998"/>
    <n v="0.92300000000000004"/>
    <s v="NaN"/>
    <n v="0.61899999999999999"/>
    <d v="2025-03-18T00:02:54"/>
    <x v="3"/>
  </r>
  <r>
    <x v="1148"/>
    <x v="0"/>
    <n v="3053"/>
    <x v="2522"/>
    <x v="1331"/>
    <x v="34"/>
    <x v="34"/>
    <n v="1003"/>
    <n v="1482"/>
    <n v="157"/>
    <n v="2328"/>
    <n v="1518"/>
    <n v="810"/>
    <n v="0.35399999999999998"/>
    <n v="0.57799999999999996"/>
    <n v="5.8999999999999997E-2"/>
    <n v="0.56799999999999995"/>
    <n v="0.65100000000000002"/>
    <n v="0.38"/>
    <n v="0.93700000000000006"/>
    <n v="1426.056"/>
    <s v="Scale-up"/>
    <n v="0.97699999999999998"/>
    <n v="0.98899999999999999"/>
    <n v="0.98399999999999999"/>
    <n v="0.98799999999999999"/>
    <d v="2025-03-18T00:02:54"/>
    <x v="3"/>
  </r>
  <r>
    <x v="1149"/>
    <x v="1"/>
    <n v="0"/>
    <x v="2523"/>
    <x v="1332"/>
    <x v="1"/>
    <x v="1"/>
    <n v="1"/>
    <n v="1"/>
    <n v="1"/>
    <s v="N/A"/>
    <n v="1"/>
    <n v="0"/>
    <s v="NaN"/>
    <s v="NaN"/>
    <s v="NaN"/>
    <s v="NaN"/>
    <s v="NaN"/>
    <s v="NaN"/>
    <s v="NaN"/>
    <s v="NaN"/>
    <s v="Scale-up"/>
    <s v="NaN"/>
    <s v="NaN"/>
    <s v="NaN"/>
    <s v="NaN"/>
    <d v="2025-03-18T00:02:45"/>
    <x v="3"/>
  </r>
  <r>
    <x v="1149"/>
    <x v="0"/>
    <n v="6626"/>
    <x v="2524"/>
    <x v="1332"/>
    <x v="281"/>
    <x v="277"/>
    <n v="161"/>
    <n v="76"/>
    <n v="11"/>
    <n v="226"/>
    <n v="145"/>
    <n v="81"/>
    <n v="3.5000000000000003E-2"/>
    <n v="1.9E-2"/>
    <n v="4.0000000000000001E-3"/>
    <n v="4.3999999999999997E-2"/>
    <n v="0.88"/>
    <n v="0.64800000000000002"/>
    <n v="0.92600000000000005"/>
    <n v="1840.9090000000001"/>
    <s v="Scale-up"/>
    <n v="0.875"/>
    <n v="0.98199999999999998"/>
    <n v="0.81799999999999995"/>
    <n v="0.90800000000000003"/>
    <d v="2025-03-18T00:02:45"/>
    <x v="3"/>
  </r>
  <r>
    <x v="1150"/>
    <x v="1"/>
    <n v="0"/>
    <x v="2525"/>
    <x v="1333"/>
    <x v="1"/>
    <x v="1"/>
    <n v="1"/>
    <n v="1"/>
    <n v="1"/>
    <s v="N/A"/>
    <n v="1"/>
    <n v="0"/>
    <s v="NaN"/>
    <s v="NaN"/>
    <s v="NaN"/>
    <s v="NaN"/>
    <s v="NaN"/>
    <s v="NaN"/>
    <s v="NaN"/>
    <s v="NaN"/>
    <s v="Catch-up"/>
    <s v="NaN"/>
    <s v="NaN"/>
    <s v="NaN"/>
    <s v="NaN"/>
    <d v="2025-03-18T00:02:38"/>
    <x v="3"/>
  </r>
  <r>
    <x v="1150"/>
    <x v="0"/>
    <n v="3974"/>
    <x v="2526"/>
    <x v="1333"/>
    <x v="207"/>
    <x v="202"/>
    <n v="73"/>
    <n v="143"/>
    <n v="9"/>
    <n v="207"/>
    <n v="155"/>
    <n v="52"/>
    <n v="3.6999999999999998E-2"/>
    <n v="5.8000000000000003E-2"/>
    <n v="8.0000000000000002E-3"/>
    <n v="9.7000000000000003E-2"/>
    <n v="1.115"/>
    <n v="0.38900000000000001"/>
    <n v="0.91600000000000004"/>
    <n v="536.08199999999999"/>
    <s v="Catch-up"/>
    <n v="0.72099999999999997"/>
    <n v="0.70399999999999996"/>
    <n v="0.76200000000000001"/>
    <n v="0.80500000000000005"/>
    <d v="2025-03-18T00:02:38"/>
    <x v="3"/>
  </r>
  <r>
    <x v="1151"/>
    <x v="1"/>
    <n v="0"/>
    <x v="2527"/>
    <x v="1334"/>
    <x v="1"/>
    <x v="1"/>
    <n v="1"/>
    <n v="1"/>
    <n v="1"/>
    <s v="N/A"/>
    <n v="1"/>
    <n v="0"/>
    <s v="NaN"/>
    <s v="NaN"/>
    <s v="NaN"/>
    <s v="NaN"/>
    <s v="NaN"/>
    <s v="NaN"/>
    <s v="NaN"/>
    <s v="NaN"/>
    <s v="Catch-up"/>
    <s v="NaN"/>
    <s v="NaN"/>
    <s v="NaN"/>
    <s v="NaN"/>
    <d v="2025-03-18T00:02:30"/>
    <x v="3"/>
  </r>
  <r>
    <x v="1151"/>
    <x v="0"/>
    <n v="2391"/>
    <x v="2528"/>
    <x v="1334"/>
    <x v="15"/>
    <x v="15"/>
    <n v="23"/>
    <n v="52"/>
    <n v="1"/>
    <n v="74"/>
    <n v="61"/>
    <n v="13"/>
    <n v="2.4E-2"/>
    <n v="3.4000000000000002E-2"/>
    <n v="0"/>
    <n v="6.8000000000000005E-2"/>
    <n v="1.1719999999999999"/>
    <n v="0.41399999999999998"/>
    <n v="1"/>
    <n v="191.17599999999999"/>
    <s v="Catch-up"/>
    <n v="0.79400000000000004"/>
    <n v="0.71899999999999997"/>
    <n v="0"/>
    <n v="0.89100000000000001"/>
    <d v="2025-03-18T00:02:30"/>
    <x v="3"/>
  </r>
  <r>
    <x v="1152"/>
    <x v="1"/>
    <n v="95"/>
    <x v="2529"/>
    <x v="1335"/>
    <x v="1"/>
    <x v="1"/>
    <n v="2"/>
    <n v="2"/>
    <n v="2"/>
    <s v="N/A"/>
    <n v="7"/>
    <n v="-6"/>
    <n v="1.6E-2"/>
    <n v="5.6000000000000001E-2"/>
    <n v="3.6999999999999998E-2"/>
    <n v="0.34200000000000003"/>
    <n v="9.7710000000000008"/>
    <n v="0.222"/>
    <n v="0.48599999999999999"/>
    <n v="78.947000000000003"/>
    <s v="Catch-up"/>
    <n v="1"/>
    <n v="1"/>
    <n v="1"/>
    <n v="0.67200000000000004"/>
    <d v="2025-03-18T00:02:23"/>
    <x v="3"/>
  </r>
  <r>
    <x v="1152"/>
    <x v="0"/>
    <n v="3052"/>
    <x v="2530"/>
    <x v="1335"/>
    <x v="85"/>
    <x v="84"/>
    <n v="75"/>
    <n v="133"/>
    <n v="27"/>
    <n v="181"/>
    <n v="154"/>
    <n v="27"/>
    <n v="2.4E-2"/>
    <n v="4.2000000000000003E-2"/>
    <n v="8.9999999999999993E-3"/>
    <n v="4.9000000000000002E-2"/>
    <n v="0.86"/>
    <n v="0.36399999999999999"/>
    <n v="0.86399999999999999"/>
    <n v="551.02"/>
    <s v="Scale-up"/>
    <n v="0.96599999999999997"/>
    <n v="0.99"/>
    <n v="0.98199999999999998"/>
    <n v="0.99099999999999999"/>
    <d v="2025-03-18T00:02:22"/>
    <x v="3"/>
  </r>
  <r>
    <x v="1153"/>
    <x v="1"/>
    <n v="99"/>
    <x v="2531"/>
    <x v="1336"/>
    <x v="1"/>
    <x v="1"/>
    <n v="694"/>
    <n v="354"/>
    <n v="282"/>
    <s v="N/A"/>
    <n v="748"/>
    <n v="19"/>
    <n v="6.83"/>
    <n v="3.7949999999999999"/>
    <n v="3.327"/>
    <n v="6.4429999999999996"/>
    <n v="0.88300000000000001"/>
    <n v="0.64300000000000002"/>
    <n v="0.68700000000000006"/>
    <n v="300.48099999999999"/>
    <s v="Scale-up"/>
    <n v="0.996"/>
    <n v="0.97499999999999998"/>
    <n v="0.874"/>
    <n v="0.86399999999999999"/>
    <d v="2025-02-25T16:23:11"/>
    <x v="1"/>
  </r>
  <r>
    <x v="1153"/>
    <x v="0"/>
    <n v="3717"/>
    <x v="2532"/>
    <x v="1336"/>
    <x v="906"/>
    <x v="903"/>
    <n v="1592"/>
    <n v="4242"/>
    <n v="686"/>
    <n v="5148"/>
    <n v="3261"/>
    <n v="1936"/>
    <n v="1.1659999999999999"/>
    <n v="3.0830000000000002"/>
    <n v="0.75600000000000001"/>
    <n v="2.0350000000000001"/>
    <n v="0.58299999999999996"/>
    <n v="0.27400000000000002"/>
    <n v="0.82199999999999995"/>
    <n v="951.351"/>
    <s v="Scale-up"/>
    <n v="0.64800000000000002"/>
    <n v="0.92300000000000004"/>
    <n v="0.871"/>
    <n v="0.80800000000000005"/>
    <d v="2025-02-25T16:23:09"/>
    <x v="1"/>
  </r>
  <r>
    <x v="1154"/>
    <x v="1"/>
    <n v="0"/>
    <x v="2533"/>
    <x v="1337"/>
    <x v="1"/>
    <x v="1"/>
    <n v="1"/>
    <n v="1"/>
    <n v="1"/>
    <s v="N/A"/>
    <n v="1"/>
    <n v="-1"/>
    <s v="NaN"/>
    <s v="NaN"/>
    <s v="NaN"/>
    <s v="NaN"/>
    <s v="NaN"/>
    <s v="NaN"/>
    <s v="NaN"/>
    <s v="NaN"/>
    <s v="Catch-up"/>
    <s v="NaN"/>
    <s v="NaN"/>
    <s v="NaN"/>
    <s v="NaN"/>
    <d v="2025-03-17T21:45:58"/>
    <x v="2"/>
  </r>
  <r>
    <x v="1154"/>
    <x v="0"/>
    <n v="2762"/>
    <x v="2534"/>
    <x v="1338"/>
    <x v="907"/>
    <x v="904"/>
    <n v="1105"/>
    <n v="153"/>
    <n v="156"/>
    <n v="1102"/>
    <n v="995"/>
    <n v="107"/>
    <n v="0.495"/>
    <n v="0.17899999999999999"/>
    <n v="0.159"/>
    <n v="0.44400000000000001"/>
    <n v="0.86199999999999999"/>
    <n v="0.73399999999999999"/>
    <n v="0.76400000000000001"/>
    <n v="240.99100000000001"/>
    <s v="Scale-up"/>
    <n v="0.69699999999999995"/>
    <n v="0.90600000000000003"/>
    <n v="0.81200000000000006"/>
    <n v="0.59499999999999997"/>
    <d v="2025-02-25T16:23:27"/>
    <x v="1"/>
  </r>
  <r>
    <x v="1154"/>
    <x v="0"/>
    <n v="1780"/>
    <x v="2535"/>
    <x v="1337"/>
    <x v="908"/>
    <x v="905"/>
    <n v="1036"/>
    <n v="154"/>
    <n v="59"/>
    <n v="1131"/>
    <n v="1027"/>
    <n v="104"/>
    <n v="0.78500000000000003"/>
    <n v="0.18099999999999999"/>
    <n v="5.1999999999999998E-2"/>
    <n v="1.3049999999999999"/>
    <n v="1.4279999999999999"/>
    <n v="0.81299999999999994"/>
    <n v="0.94599999999999995"/>
    <n v="79.692999999999998"/>
    <s v="Catch-up"/>
    <n v="0.81"/>
    <n v="0.90700000000000003"/>
    <n v="0.83"/>
    <n v="0.94899999999999995"/>
    <d v="2025-03-17T21:45:58"/>
    <x v="2"/>
  </r>
  <r>
    <x v="1155"/>
    <x v="0"/>
    <n v="375"/>
    <x v="2536"/>
    <x v="1339"/>
    <x v="43"/>
    <x v="43"/>
    <n v="0"/>
    <n v="44"/>
    <n v="9"/>
    <n v="35"/>
    <n v="5"/>
    <n v="30"/>
    <n v="0"/>
    <n v="0.108"/>
    <n v="1.6E-2"/>
    <n v="0.05"/>
    <n v="0.54300000000000004"/>
    <n v="0"/>
    <n v="0.85199999999999998"/>
    <n v="600"/>
    <s v="Scale-up"/>
    <n v="0"/>
    <n v="0.98499999999999999"/>
    <n v="0.81499999999999995"/>
    <n v="0.97099999999999997"/>
    <d v="2025-02-25T16:23:19"/>
    <x v="1"/>
  </r>
  <r>
    <x v="1156"/>
    <x v="1"/>
    <n v="89"/>
    <x v="2537"/>
    <x v="1340"/>
    <x v="1"/>
    <x v="1"/>
    <n v="1"/>
    <n v="1"/>
    <n v="1"/>
    <s v="N/A"/>
    <n v="1"/>
    <n v="2"/>
    <s v="NaN"/>
    <s v="NaN"/>
    <s v="NaN"/>
    <s v="NaN"/>
    <s v="NaN"/>
    <s v="NaN"/>
    <s v="NaN"/>
    <s v="NaN"/>
    <s v="Scale-up"/>
    <s v="NaN"/>
    <s v="NaN"/>
    <s v="NaN"/>
    <s v="NaN"/>
    <d v="2025-03-17T21:11:10"/>
    <x v="5"/>
  </r>
  <r>
    <x v="1156"/>
    <x v="0"/>
    <n v="830"/>
    <x v="2538"/>
    <x v="1340"/>
    <x v="409"/>
    <x v="406"/>
    <n v="34"/>
    <n v="24"/>
    <n v="5"/>
    <n v="53"/>
    <n v="25"/>
    <n v="28"/>
    <n v="6.4000000000000001E-2"/>
    <n v="3.1E-2"/>
    <n v="8.9999999999999993E-3"/>
    <n v="3.5999999999999997E-2"/>
    <n v="0.41899999999999998"/>
    <n v="0.67400000000000004"/>
    <n v="0.90500000000000003"/>
    <n v="777.77800000000002"/>
    <s v="Scale-up"/>
    <n v="0.88100000000000001"/>
    <n v="0.96399999999999997"/>
    <n v="0.78700000000000003"/>
    <n v="0.93700000000000006"/>
    <d v="2025-03-17T21:11:10"/>
    <x v="5"/>
  </r>
  <r>
    <x v="1157"/>
    <x v="1"/>
    <n v="76"/>
    <x v="2539"/>
    <x v="1341"/>
    <x v="1"/>
    <x v="1"/>
    <n v="1"/>
    <n v="1"/>
    <n v="1"/>
    <s v="N/A"/>
    <n v="3"/>
    <n v="-1"/>
    <s v="NaN"/>
    <s v="NaN"/>
    <s v="NaN"/>
    <n v="2.1000000000000001E-2"/>
    <s v="NaN"/>
    <s v="NaN"/>
    <s v="NaN"/>
    <s v="NaN"/>
    <s v="Catch-up"/>
    <s v="NaN"/>
    <s v="NaN"/>
    <s v="NaN"/>
    <n v="0.81799999999999995"/>
    <d v="2025-03-17T19:50:42"/>
    <x v="4"/>
  </r>
  <r>
    <x v="1157"/>
    <x v="0"/>
    <n v="2592"/>
    <x v="2540"/>
    <x v="1341"/>
    <x v="466"/>
    <x v="465"/>
    <n v="60"/>
    <n v="46"/>
    <n v="37"/>
    <n v="69"/>
    <n v="68"/>
    <n v="1"/>
    <n v="2.9000000000000001E-2"/>
    <n v="2.1999999999999999E-2"/>
    <n v="1.9E-2"/>
    <n v="3.2000000000000001E-2"/>
    <n v="1"/>
    <n v="0.56899999999999995"/>
    <n v="0.627"/>
    <n v="31.25"/>
    <s v="Catch-up"/>
    <n v="0.86799999999999999"/>
    <n v="0.87"/>
    <n v="0.89200000000000002"/>
    <n v="0.69199999999999995"/>
    <d v="2025-03-17T19:50:42"/>
    <x v="4"/>
  </r>
  <r>
    <x v="1158"/>
    <x v="1"/>
    <n v="99"/>
    <x v="2541"/>
    <x v="1342"/>
    <x v="1"/>
    <x v="1"/>
    <n v="15"/>
    <n v="7"/>
    <n v="2"/>
    <s v="N/A"/>
    <n v="9"/>
    <n v="10"/>
    <n v="0.17399999999999999"/>
    <n v="6.0999999999999999E-2"/>
    <s v="NaN"/>
    <n v="0.23"/>
    <s v="NaN"/>
    <s v="NaN"/>
    <s v="NaN"/>
    <s v="NaN"/>
    <s v="Scale-up"/>
    <n v="0.96099999999999997"/>
    <n v="0.879"/>
    <s v="NaN"/>
    <n v="0.876"/>
    <d v="2025-03-18T00:02:14"/>
    <x v="3"/>
  </r>
  <r>
    <x v="1158"/>
    <x v="0"/>
    <n v="1478"/>
    <x v="2542"/>
    <x v="1342"/>
    <x v="909"/>
    <x v="906"/>
    <n v="1371"/>
    <n v="519"/>
    <n v="96"/>
    <n v="1794"/>
    <n v="1497"/>
    <n v="297"/>
    <n v="1.0209999999999999"/>
    <n v="0.35099999999999998"/>
    <n v="7.1999999999999995E-2"/>
    <n v="1.0920000000000001"/>
    <n v="0.84"/>
    <n v="0.74399999999999999"/>
    <n v="0.94799999999999995"/>
    <n v="271.97800000000001"/>
    <s v="Scale-up"/>
    <n v="0.96799999999999997"/>
    <n v="0.91500000000000004"/>
    <n v="0.98"/>
    <n v="0.95699999999999996"/>
    <d v="2025-03-18T00:02:14"/>
    <x v="3"/>
  </r>
  <r>
    <x v="1159"/>
    <x v="1"/>
    <n v="0"/>
    <x v="2543"/>
    <x v="1343"/>
    <x v="1"/>
    <x v="1"/>
    <n v="1"/>
    <n v="1"/>
    <n v="1"/>
    <s v="N/A"/>
    <n v="1"/>
    <n v="0"/>
    <s v="NaN"/>
    <s v="NaN"/>
    <s v="NaN"/>
    <s v="NaN"/>
    <s v="NaN"/>
    <s v="NaN"/>
    <s v="NaN"/>
    <s v="NaN"/>
    <s v="Start-up"/>
    <s v="NaN"/>
    <s v="NaN"/>
    <s v="NaN"/>
    <s v="NaN"/>
    <d v="2025-03-18T00:02:06"/>
    <x v="3"/>
  </r>
  <r>
    <x v="1159"/>
    <x v="0"/>
    <n v="2019"/>
    <x v="2544"/>
    <x v="1343"/>
    <x v="910"/>
    <x v="907"/>
    <n v="6"/>
    <n v="85"/>
    <n v="7"/>
    <n v="84"/>
    <n v="38"/>
    <n v="46"/>
    <n v="6.0000000000000001E-3"/>
    <n v="5.7000000000000002E-2"/>
    <n v="1.167"/>
    <n v="1.7110000000000001"/>
    <n v="-1.55"/>
    <n v="9.5000000000000001E-2"/>
    <n v="-17.524000000000001"/>
    <n v="26.885000000000002"/>
    <s v="Start-up"/>
    <n v="0.71499999999999997"/>
    <n v="0.93400000000000005"/>
    <n v="0.75"/>
    <n v="0.11"/>
    <d v="2025-03-18T00:02:06"/>
    <x v="3"/>
  </r>
  <r>
    <x v="1160"/>
    <x v="1"/>
    <n v="98"/>
    <x v="2545"/>
    <x v="1344"/>
    <x v="1"/>
    <x v="1"/>
    <n v="2"/>
    <n v="3"/>
    <n v="6"/>
    <s v="N/A"/>
    <n v="8"/>
    <n v="-10"/>
    <n v="0.02"/>
    <n v="1.6E-2"/>
    <n v="6.0999999999999999E-2"/>
    <n v="9.0999999999999998E-2"/>
    <n v="-3.64"/>
    <n v="0.55600000000000005"/>
    <n v="-0.69399999999999995"/>
    <n v="384.61500000000001"/>
    <s v="Scale-up"/>
    <n v="1"/>
    <n v="0.80300000000000005"/>
    <n v="0.442"/>
    <n v="0.88300000000000001"/>
    <d v="2025-03-18T00:01:58"/>
    <x v="3"/>
  </r>
  <r>
    <x v="1160"/>
    <x v="0"/>
    <n v="6466"/>
    <x v="2546"/>
    <x v="1344"/>
    <x v="911"/>
    <x v="908"/>
    <n v="381"/>
    <n v="562"/>
    <n v="303"/>
    <n v="640"/>
    <n v="605"/>
    <n v="35"/>
    <n v="6.0999999999999999E-2"/>
    <n v="0.10100000000000001"/>
    <n v="5.8999999999999997E-2"/>
    <n v="9.7000000000000003E-2"/>
    <n v="0.94199999999999995"/>
    <n v="0.377"/>
    <n v="0.63600000000000001"/>
    <n v="360.82499999999999"/>
    <s v="Scale-up"/>
    <n v="0.90700000000000003"/>
    <n v="0.93700000000000006"/>
    <n v="0.85099999999999998"/>
    <n v="0.90300000000000002"/>
    <d v="2025-03-18T00:01:57"/>
    <x v="3"/>
  </r>
  <r>
    <x v="1161"/>
    <x v="1"/>
    <n v="68"/>
    <x v="2547"/>
    <x v="1345"/>
    <x v="1"/>
    <x v="1"/>
    <n v="1"/>
    <n v="9"/>
    <n v="1"/>
    <s v="N/A"/>
    <n v="8"/>
    <n v="0"/>
    <s v="NaN"/>
    <n v="8.3000000000000004E-2"/>
    <s v="NaN"/>
    <n v="8.3000000000000004E-2"/>
    <s v="NaN"/>
    <s v="NaN"/>
    <s v="NaN"/>
    <s v="NaN"/>
    <s v="Scale-up"/>
    <s v="NaN"/>
    <n v="0.79300000000000004"/>
    <s v="NaN"/>
    <n v="0.71099999999999997"/>
    <d v="2025-03-17T20:07:45"/>
    <x v="10"/>
  </r>
  <r>
    <x v="1161"/>
    <x v="0"/>
    <n v="5507"/>
    <x v="2548"/>
    <x v="1345"/>
    <x v="101"/>
    <x v="100"/>
    <n v="65"/>
    <n v="109"/>
    <n v="26"/>
    <n v="148"/>
    <n v="134"/>
    <n v="14"/>
    <n v="1.2999999999999999E-2"/>
    <n v="1.7999999999999999E-2"/>
    <n v="4.0000000000000001E-3"/>
    <n v="2.5000000000000001E-2"/>
    <n v="0.92600000000000005"/>
    <n v="0.41899999999999998"/>
    <n v="0.871"/>
    <n v="560"/>
    <s v="Scale-up"/>
    <n v="0.95199999999999996"/>
    <n v="0.96099999999999997"/>
    <n v="0.94099999999999995"/>
    <n v="0.97799999999999998"/>
    <d v="2025-03-17T20:07:45"/>
    <x v="10"/>
  </r>
  <r>
    <x v="1162"/>
    <x v="1"/>
    <n v="0"/>
    <x v="2549"/>
    <x v="1346"/>
    <x v="1"/>
    <x v="1"/>
    <n v="1"/>
    <n v="1"/>
    <n v="1"/>
    <s v="N/A"/>
    <n v="1"/>
    <n v="-1"/>
    <s v="NaN"/>
    <s v="NaN"/>
    <s v="NaN"/>
    <s v="NaN"/>
    <s v="NaN"/>
    <s v="NaN"/>
    <s v="NaN"/>
    <s v="NaN"/>
    <s v="Catch-up"/>
    <s v="NaN"/>
    <s v="NaN"/>
    <s v="NaN"/>
    <s v="NaN"/>
    <d v="2025-03-18T00:01:49"/>
    <x v="3"/>
  </r>
  <r>
    <x v="1162"/>
    <x v="0"/>
    <n v="6058"/>
    <x v="2550"/>
    <x v="1346"/>
    <x v="152"/>
    <x v="369"/>
    <n v="33"/>
    <n v="105"/>
    <n v="6"/>
    <n v="132"/>
    <n v="129"/>
    <n v="3"/>
    <n v="1.2E-2"/>
    <n v="2.3E-2"/>
    <n v="1E-3"/>
    <n v="3.5000000000000003E-2"/>
    <n v="1.0289999999999999"/>
    <n v="0.34300000000000003"/>
    <n v="0.97099999999999997"/>
    <n v="85.713999999999999"/>
    <s v="Catch-up"/>
    <n v="0.97399999999999998"/>
    <n v="0.74"/>
    <n v="0.75800000000000001"/>
    <n v="0.75"/>
    <d v="2025-03-18T00:01:49"/>
    <x v="3"/>
  </r>
  <r>
    <x v="1163"/>
    <x v="1"/>
    <n v="0"/>
    <x v="2551"/>
    <x v="1347"/>
    <x v="1"/>
    <x v="1"/>
    <n v="1"/>
    <n v="1"/>
    <n v="1"/>
    <s v="N/A"/>
    <n v="1"/>
    <n v="0"/>
    <s v="NaN"/>
    <s v="NaN"/>
    <s v="NaN"/>
    <s v="NaN"/>
    <s v="NaN"/>
    <s v="NaN"/>
    <s v="NaN"/>
    <s v="NaN"/>
    <s v="Scale-up"/>
    <s v="NaN"/>
    <s v="NaN"/>
    <s v="NaN"/>
    <s v="NaN"/>
    <d v="2025-03-18T00:01:41"/>
    <x v="3"/>
  </r>
  <r>
    <x v="1163"/>
    <x v="0"/>
    <n v="5447"/>
    <x v="2552"/>
    <x v="1347"/>
    <x v="912"/>
    <x v="909"/>
    <n v="142"/>
    <n v="116"/>
    <n v="51"/>
    <n v="207"/>
    <n v="194"/>
    <n v="13"/>
    <n v="2.8000000000000001E-2"/>
    <n v="2.1999999999999999E-2"/>
    <n v="0.01"/>
    <n v="3.9E-2"/>
    <n v="0.97499999999999998"/>
    <n v="0.56000000000000005"/>
    <n v="0.8"/>
    <n v="333.33300000000003"/>
    <s v="Scale-up"/>
    <n v="0.97599999999999998"/>
    <n v="0.9"/>
    <n v="0.92200000000000004"/>
    <n v="0.95299999999999996"/>
    <d v="2025-03-18T00:01:41"/>
    <x v="3"/>
  </r>
  <r>
    <x v="1164"/>
    <x v="1"/>
    <n v="99"/>
    <x v="2553"/>
    <x v="1348"/>
    <x v="1"/>
    <x v="1"/>
    <n v="15"/>
    <n v="9"/>
    <n v="1"/>
    <s v="N/A"/>
    <n v="11"/>
    <n v="12"/>
    <n v="0.128"/>
    <n v="7.6999999999999999E-2"/>
    <s v="NaN"/>
    <n v="0.14499999999999999"/>
    <s v="NaN"/>
    <s v="NaN"/>
    <s v="NaN"/>
    <s v="NaN"/>
    <s v="Scale-up"/>
    <n v="0.92400000000000004"/>
    <n v="0.96099999999999997"/>
    <s v="NaN"/>
    <n v="0.57499999999999996"/>
    <d v="2025-03-18T00:01:33"/>
    <x v="3"/>
  </r>
  <r>
    <x v="1164"/>
    <x v="0"/>
    <n v="1511"/>
    <x v="2554"/>
    <x v="1348"/>
    <x v="756"/>
    <x v="757"/>
    <n v="195"/>
    <n v="121"/>
    <n v="7"/>
    <n v="309"/>
    <n v="171"/>
    <n v="138"/>
    <n v="0.114"/>
    <n v="8.2000000000000003E-2"/>
    <n v="6.0000000000000001E-3"/>
    <n v="0.113"/>
    <n v="0.59499999999999997"/>
    <n v="0.58199999999999996"/>
    <n v="0.96899999999999997"/>
    <n v="1221.239"/>
    <s v="Scale-up"/>
    <n v="0.94399999999999995"/>
    <n v="0.97299999999999998"/>
    <n v="0.93300000000000005"/>
    <n v="0.96399999999999997"/>
    <d v="2025-03-18T00:01:33"/>
    <x v="3"/>
  </r>
  <r>
    <x v="1165"/>
    <x v="1"/>
    <n v="99"/>
    <x v="2555"/>
    <x v="1349"/>
    <x v="1"/>
    <x v="1"/>
    <n v="204"/>
    <n v="12"/>
    <n v="49"/>
    <s v="N/A"/>
    <n v="112"/>
    <n v="54"/>
    <n v="2.0019999999999998"/>
    <n v="0.13"/>
    <n v="0.53500000000000003"/>
    <n v="1.0649999999999999"/>
    <n v="0.66700000000000004"/>
    <n v="0.93899999999999995"/>
    <n v="0.749"/>
    <n v="564.31899999999996"/>
    <s v="Scale-up"/>
    <n v="0.96199999999999997"/>
    <n v="0.64100000000000001"/>
    <n v="0.93"/>
    <n v="0.98799999999999999"/>
    <d v="2025-02-25T16:23:39"/>
    <x v="1"/>
  </r>
  <r>
    <x v="1165"/>
    <x v="1"/>
    <n v="97"/>
    <x v="2556"/>
    <x v="1350"/>
    <x v="1"/>
    <x v="1"/>
    <n v="202"/>
    <n v="1"/>
    <n v="1"/>
    <s v="N/A"/>
    <n v="179"/>
    <n v="23"/>
    <n v="2.379"/>
    <s v="NaN"/>
    <n v="0"/>
    <n v="1.909"/>
    <s v="NaN"/>
    <s v="NaN"/>
    <s v="NaN"/>
    <s v="NaN"/>
    <s v="Scale-up"/>
    <n v="0.98899999999999999"/>
    <s v="NaN"/>
    <n v="0"/>
    <n v="0.98099999999999998"/>
    <d v="2025-03-17T21:45:51"/>
    <x v="2"/>
  </r>
  <r>
    <x v="1165"/>
    <x v="0"/>
    <n v="1881"/>
    <x v="2557"/>
    <x v="1349"/>
    <x v="913"/>
    <x v="910"/>
    <n v="2253"/>
    <n v="109"/>
    <n v="466"/>
    <n v="1896"/>
    <n v="1295"/>
    <n v="601"/>
    <n v="1.548"/>
    <n v="8.7999999999999995E-2"/>
    <n v="0.34399999999999997"/>
    <n v="0.97399999999999998"/>
    <n v="0.754"/>
    <n v="0.94599999999999995"/>
    <n v="0.79"/>
    <n v="617.04300000000001"/>
    <s v="Scale-up"/>
    <n v="0.97799999999999998"/>
    <n v="0.82799999999999996"/>
    <n v="0.96799999999999997"/>
    <n v="0.99299999999999999"/>
    <d v="2025-02-25T16:23:36"/>
    <x v="1"/>
  </r>
  <r>
    <x v="1165"/>
    <x v="0"/>
    <n v="829"/>
    <x v="2558"/>
    <x v="1350"/>
    <x v="914"/>
    <x v="911"/>
    <n v="563"/>
    <n v="8"/>
    <n v="0"/>
    <n v="571"/>
    <n v="276"/>
    <n v="295"/>
    <n v="1.6379999999999999"/>
    <n v="2.3E-2"/>
    <n v="0"/>
    <n v="0.94099999999999995"/>
    <n v="0.56699999999999995"/>
    <n v="0.98599999999999999"/>
    <n v="1"/>
    <n v="313.49599999999998"/>
    <s v="Scale-up"/>
    <n v="0.92500000000000004"/>
    <n v="0.92100000000000004"/>
    <n v="0"/>
    <n v="0.878"/>
    <d v="2025-03-17T21:45:51"/>
    <x v="2"/>
  </r>
  <r>
    <x v="1166"/>
    <x v="0"/>
    <n v="520"/>
    <x v="2559"/>
    <x v="1351"/>
    <x v="253"/>
    <x v="248"/>
    <n v="57"/>
    <n v="0"/>
    <n v="5"/>
    <n v="52"/>
    <n v="3"/>
    <n v="49"/>
    <n v="0.10100000000000001"/>
    <n v="0"/>
    <n v="0.14699999999999999"/>
    <n v="4.2000000000000003E-2"/>
    <n v="-0.91300000000000003"/>
    <n v="1"/>
    <n v="-0.45500000000000002"/>
    <n v="1166.6669999999999"/>
    <s v="Scale-up"/>
    <n v="0.78800000000000003"/>
    <n v="0"/>
    <n v="0.5"/>
    <n v="0.98199999999999998"/>
    <d v="2025-02-25T16:23:47"/>
    <x v="1"/>
  </r>
  <r>
    <x v="1167"/>
    <x v="1"/>
    <n v="98"/>
    <x v="2560"/>
    <x v="1352"/>
    <x v="1"/>
    <x v="1"/>
    <n v="21"/>
    <n v="22"/>
    <n v="3"/>
    <s v="N/A"/>
    <n v="459"/>
    <n v="-420"/>
    <n v="0.36799999999999999"/>
    <n v="0.34100000000000003"/>
    <n v="3.7999999999999999E-2"/>
    <n v="4.806"/>
    <n v="7.1619999999999999"/>
    <n v="0.51900000000000002"/>
    <n v="0.94599999999999995"/>
    <n v="0"/>
    <s v="Plan-up"/>
    <n v="0.97199999999999998"/>
    <n v="0.96299999999999997"/>
    <n v="0.93899999999999995"/>
    <n v="0.04"/>
    <d v="2025-03-17T20:31:24"/>
    <x v="7"/>
  </r>
  <r>
    <x v="1167"/>
    <x v="0"/>
    <n v="3925"/>
    <x v="2561"/>
    <x v="1352"/>
    <x v="915"/>
    <x v="912"/>
    <n v="1626"/>
    <n v="1385"/>
    <n v="776"/>
    <n v="2235"/>
    <n v="2235"/>
    <n v="0"/>
    <n v="0.41099999999999998"/>
    <n v="0.35099999999999998"/>
    <n v="0.223"/>
    <n v="0.49"/>
    <n v="0.90900000000000003"/>
    <n v="0.53900000000000003"/>
    <n v="0.70699999999999996"/>
    <n v="0"/>
    <s v="Start-up"/>
    <n v="0.99099999999999999"/>
    <n v="0.99199999999999999"/>
    <n v="0.98699999999999999"/>
    <n v="0.97799999999999998"/>
    <d v="2025-03-17T20:31:23"/>
    <x v="7"/>
  </r>
  <r>
    <x v="1168"/>
    <x v="0"/>
    <n v="1476"/>
    <x v="2562"/>
    <x v="1353"/>
    <x v="120"/>
    <x v="484"/>
    <n v="56"/>
    <n v="10"/>
    <n v="21"/>
    <n v="45"/>
    <n v="44"/>
    <n v="1"/>
    <n v="4.1000000000000002E-2"/>
    <n v="7.0000000000000001E-3"/>
    <n v="1.7000000000000001E-2"/>
    <n v="3.4000000000000002E-2"/>
    <n v="1.097"/>
    <n v="0.85399999999999998"/>
    <n v="0.64600000000000002"/>
    <n v="29.411999999999999"/>
    <s v="Plan-up"/>
    <n v="0.96299999999999997"/>
    <n v="0.81100000000000005"/>
    <n v="0.96699999999999997"/>
    <n v="0.96899999999999997"/>
    <d v="2025-02-25T16:23:55"/>
    <x v="1"/>
  </r>
  <r>
    <x v="1169"/>
    <x v="1"/>
    <n v="35"/>
    <x v="2563"/>
    <x v="1354"/>
    <x v="1"/>
    <x v="1"/>
    <n v="2"/>
    <n v="2"/>
    <n v="1"/>
    <s v="N/A"/>
    <n v="1"/>
    <n v="3"/>
    <s v="NaN"/>
    <n v="8.3000000000000004E-2"/>
    <s v="NaN"/>
    <s v="NaN"/>
    <s v="NaN"/>
    <s v="NaN"/>
    <s v="NaN"/>
    <s v="NaN"/>
    <s v="Plan-up"/>
    <s v="NaN"/>
    <n v="1"/>
    <s v="NaN"/>
    <s v="NaN"/>
    <d v="2025-03-17T20:31:16"/>
    <x v="7"/>
  </r>
  <r>
    <x v="1169"/>
    <x v="0"/>
    <n v="1591"/>
    <x v="2564"/>
    <x v="1354"/>
    <x v="72"/>
    <x v="71"/>
    <n v="196"/>
    <n v="242"/>
    <n v="89"/>
    <n v="349"/>
    <n v="339"/>
    <n v="10"/>
    <n v="0.17399999999999999"/>
    <n v="0.223"/>
    <n v="6.8000000000000005E-2"/>
    <n v="0.35799999999999998"/>
    <n v="1.0880000000000001"/>
    <n v="0.438"/>
    <n v="0.82899999999999996"/>
    <n v="27.933"/>
    <s v="Plan-up"/>
    <n v="0.92100000000000004"/>
    <n v="0.94899999999999995"/>
    <n v="0.86399999999999999"/>
    <n v="0.93700000000000006"/>
    <d v="2025-03-17T20:31:16"/>
    <x v="7"/>
  </r>
  <r>
    <x v="1170"/>
    <x v="1"/>
    <n v="0"/>
    <x v="2565"/>
    <x v="1355"/>
    <x v="1"/>
    <x v="1"/>
    <n v="1"/>
    <n v="1"/>
    <n v="1"/>
    <s v="N/A"/>
    <n v="1"/>
    <n v="0"/>
    <s v="NaN"/>
    <s v="NaN"/>
    <s v="NaN"/>
    <s v="NaN"/>
    <s v="NaN"/>
    <s v="NaN"/>
    <s v="NaN"/>
    <s v="NaN"/>
    <s v="Scale-up"/>
    <s v="NaN"/>
    <s v="NaN"/>
    <s v="NaN"/>
    <s v="NaN"/>
    <d v="2025-03-17T21:45:46"/>
    <x v="2"/>
  </r>
  <r>
    <x v="1170"/>
    <x v="0"/>
    <n v="5363"/>
    <x v="2566"/>
    <x v="1356"/>
    <x v="916"/>
    <x v="913"/>
    <n v="582"/>
    <n v="299"/>
    <n v="56"/>
    <n v="825"/>
    <n v="697"/>
    <n v="128"/>
    <n v="0.154"/>
    <n v="7.5999999999999998E-2"/>
    <n v="1.2E-2"/>
    <n v="0.17699999999999999"/>
    <n v="0.81200000000000006"/>
    <n v="0.67"/>
    <n v="0.94799999999999995"/>
    <n v="723.16399999999999"/>
    <s v="Scale-up"/>
    <n v="0.92400000000000004"/>
    <n v="0.98099999999999998"/>
    <n v="0.92100000000000004"/>
    <n v="0.94799999999999995"/>
    <d v="2025-02-25T16:24:02"/>
    <x v="1"/>
  </r>
  <r>
    <x v="1170"/>
    <x v="0"/>
    <n v="5363"/>
    <x v="2567"/>
    <x v="1355"/>
    <x v="916"/>
    <x v="913"/>
    <n v="582"/>
    <n v="299"/>
    <n v="3"/>
    <n v="878"/>
    <n v="750"/>
    <n v="128"/>
    <n v="0.154"/>
    <n v="7.5999999999999998E-2"/>
    <n v="1E-3"/>
    <n v="0.188"/>
    <n v="0.82099999999999995"/>
    <n v="0.67"/>
    <n v="0.996"/>
    <n v="680.851"/>
    <s v="Scale-up"/>
    <n v="0.92400000000000004"/>
    <n v="0.98099999999999998"/>
    <n v="0.99299999999999999"/>
    <n v="0.94399999999999995"/>
    <d v="2025-03-17T21:45:46"/>
    <x v="2"/>
  </r>
  <r>
    <x v="1171"/>
    <x v="1"/>
    <n v="0"/>
    <x v="2568"/>
    <x v="1357"/>
    <x v="1"/>
    <x v="1"/>
    <n v="1"/>
    <n v="1"/>
    <n v="1"/>
    <s v="N/A"/>
    <n v="1"/>
    <n v="0"/>
    <s v="NaN"/>
    <s v="NaN"/>
    <s v="NaN"/>
    <s v="NaN"/>
    <s v="NaN"/>
    <s v="NaN"/>
    <s v="NaN"/>
    <s v="NaN"/>
    <s v="Scale-up"/>
    <s v="NaN"/>
    <s v="NaN"/>
    <s v="NaN"/>
    <s v="NaN"/>
    <d v="2025-03-17T20:31:10"/>
    <x v="7"/>
  </r>
  <r>
    <x v="1171"/>
    <x v="0"/>
    <n v="1581"/>
    <x v="2569"/>
    <x v="1357"/>
    <x v="338"/>
    <x v="334"/>
    <n v="27"/>
    <n v="6"/>
    <n v="3"/>
    <n v="30"/>
    <n v="18"/>
    <n v="12"/>
    <n v="2.5999999999999999E-2"/>
    <n v="5.0000000000000001E-3"/>
    <n v="2E-3"/>
    <n v="1.4E-2"/>
    <n v="0.48299999999999998"/>
    <n v="0.83899999999999997"/>
    <n v="0.93500000000000005"/>
    <n v="857.14300000000003"/>
    <s v="Scale-up"/>
    <n v="0.871"/>
    <n v="0.73"/>
    <n v="0.76200000000000001"/>
    <n v="0.83899999999999997"/>
    <d v="2025-03-17T20:31:10"/>
    <x v="7"/>
  </r>
  <r>
    <x v="1172"/>
    <x v="1"/>
    <n v="91"/>
    <x v="2570"/>
    <x v="1358"/>
    <x v="1"/>
    <x v="1"/>
    <n v="9"/>
    <n v="5"/>
    <n v="1"/>
    <s v="N/A"/>
    <n v="19"/>
    <n v="-7"/>
    <n v="0.106"/>
    <n v="5.1999999999999998E-2"/>
    <s v="NaN"/>
    <n v="0.17699999999999999"/>
    <s v="NaN"/>
    <s v="NaN"/>
    <s v="NaN"/>
    <s v="NaN"/>
    <s v="Scale-up"/>
    <n v="0.90200000000000002"/>
    <n v="0.98799999999999999"/>
    <s v="NaN"/>
    <n v="0.73"/>
    <d v="2025-03-18T00:01:25"/>
    <x v="3"/>
  </r>
  <r>
    <x v="1172"/>
    <x v="0"/>
    <n v="466"/>
    <x v="2571"/>
    <x v="1358"/>
    <x v="62"/>
    <x v="62"/>
    <n v="48"/>
    <n v="28"/>
    <n v="4"/>
    <n v="72"/>
    <n v="48"/>
    <n v="24"/>
    <n v="0.123"/>
    <n v="7.1999999999999995E-2"/>
    <n v="1.6E-2"/>
    <n v="0.109"/>
    <n v="0.60899999999999999"/>
    <n v="0.63100000000000001"/>
    <n v="0.91800000000000004"/>
    <n v="220.18299999999999"/>
    <s v="Scale-up"/>
    <n v="0.95899999999999996"/>
    <n v="0.97699999999999998"/>
    <n v="0.91"/>
    <n v="0.96899999999999997"/>
    <d v="2025-03-18T00:01:25"/>
    <x v="3"/>
  </r>
  <r>
    <x v="1173"/>
    <x v="1"/>
    <n v="0"/>
    <x v="2572"/>
    <x v="1359"/>
    <x v="1"/>
    <x v="1"/>
    <n v="1"/>
    <n v="1"/>
    <n v="62"/>
    <s v="N/A"/>
    <n v="1"/>
    <n v="-61"/>
    <s v="NaN"/>
    <s v="NaN"/>
    <n v="31"/>
    <s v="NaN"/>
    <s v="NaN"/>
    <s v="NaN"/>
    <s v="NaN"/>
    <s v="NaN"/>
    <s v="Start-up"/>
    <s v="NaN"/>
    <s v="NaN"/>
    <n v="0.26200000000000001"/>
    <s v="NaN"/>
    <d v="2025-03-17T19:50:37"/>
    <x v="4"/>
  </r>
  <r>
    <x v="1173"/>
    <x v="0"/>
    <n v="4879"/>
    <x v="2573"/>
    <x v="1359"/>
    <x v="201"/>
    <x v="196"/>
    <n v="195"/>
    <n v="101"/>
    <n v="110"/>
    <n v="186"/>
    <n v="185"/>
    <n v="1"/>
    <n v="6.8000000000000005E-2"/>
    <n v="3.7999999999999999E-2"/>
    <n v="1.7000000000000001E-2"/>
    <n v="6.4000000000000001E-2"/>
    <n v="0.71899999999999997"/>
    <n v="0.64200000000000002"/>
    <n v="0.84"/>
    <n v="15.625"/>
    <s v="Start-up"/>
    <n v="0.84"/>
    <n v="0.78700000000000003"/>
    <n v="0.80400000000000005"/>
    <n v="0.81899999999999995"/>
    <d v="2025-03-17T19:50:37"/>
    <x v="4"/>
  </r>
  <r>
    <x v="1174"/>
    <x v="1"/>
    <n v="91"/>
    <x v="2574"/>
    <x v="1360"/>
    <x v="1"/>
    <x v="1"/>
    <n v="5"/>
    <n v="3"/>
    <n v="1"/>
    <s v="N/A"/>
    <n v="1"/>
    <n v="7"/>
    <n v="9.8000000000000004E-2"/>
    <n v="1.6E-2"/>
    <s v="NaN"/>
    <s v="NaN"/>
    <s v="NaN"/>
    <s v="NaN"/>
    <s v="NaN"/>
    <s v="NaN"/>
    <s v="Scale-up"/>
    <n v="0.64400000000000002"/>
    <n v="0.75"/>
    <s v="NaN"/>
    <s v="NaN"/>
    <d v="2025-03-18T00:01:17"/>
    <x v="3"/>
  </r>
  <r>
    <x v="1174"/>
    <x v="0"/>
    <n v="2700"/>
    <x v="2575"/>
    <x v="1360"/>
    <x v="917"/>
    <x v="914"/>
    <n v="779"/>
    <n v="1070"/>
    <n v="226"/>
    <n v="1623"/>
    <n v="1060"/>
    <n v="563"/>
    <n v="0.39"/>
    <n v="0.52500000000000002"/>
    <n v="0.123"/>
    <n v="0.52900000000000003"/>
    <n v="0.66800000000000004"/>
    <n v="0.42599999999999999"/>
    <n v="0.86599999999999999"/>
    <n v="1064.2719999999999"/>
    <s v="Scale-up"/>
    <n v="0.98099999999999998"/>
    <n v="0.97699999999999998"/>
    <n v="0.98799999999999999"/>
    <n v="0.98199999999999998"/>
    <d v="2025-03-18T00:01:17"/>
    <x v="3"/>
  </r>
  <r>
    <x v="1175"/>
    <x v="1"/>
    <n v="0"/>
    <x v="2576"/>
    <x v="1361"/>
    <x v="1"/>
    <x v="1"/>
    <n v="1"/>
    <n v="1"/>
    <n v="1"/>
    <s v="N/A"/>
    <n v="1"/>
    <n v="-1"/>
    <s v="NaN"/>
    <s v="NaN"/>
    <s v="NaN"/>
    <s v="NaN"/>
    <s v="NaN"/>
    <s v="NaN"/>
    <s v="NaN"/>
    <s v="NaN"/>
    <s v="Scale-up"/>
    <s v="NaN"/>
    <s v="NaN"/>
    <s v="NaN"/>
    <s v="NaN"/>
    <d v="2025-03-17T21:11:04"/>
    <x v="5"/>
  </r>
  <r>
    <x v="1175"/>
    <x v="0"/>
    <n v="6123"/>
    <x v="2577"/>
    <x v="1361"/>
    <x v="101"/>
    <x v="100"/>
    <n v="89"/>
    <n v="85"/>
    <n v="42"/>
    <n v="132"/>
    <n v="108"/>
    <n v="24"/>
    <n v="2.1000000000000001E-2"/>
    <n v="1.6E-2"/>
    <n v="7.0000000000000001E-3"/>
    <n v="2.1000000000000001E-2"/>
    <n v="0.7"/>
    <n v="0.56799999999999995"/>
    <n v="0.81100000000000005"/>
    <n v="1142.857"/>
    <s v="Scale-up"/>
    <n v="0.93600000000000005"/>
    <n v="0.94499999999999995"/>
    <n v="0.78700000000000003"/>
    <n v="0.91900000000000004"/>
    <d v="2025-03-17T21:11:04"/>
    <x v="5"/>
  </r>
  <r>
    <x v="1176"/>
    <x v="1"/>
    <n v="0"/>
    <x v="2578"/>
    <x v="1362"/>
    <x v="1"/>
    <x v="1"/>
    <n v="1"/>
    <n v="1"/>
    <n v="1"/>
    <s v="N/A"/>
    <n v="1"/>
    <n v="0"/>
    <s v="NaN"/>
    <s v="NaN"/>
    <s v="NaN"/>
    <s v="NaN"/>
    <s v="NaN"/>
    <s v="NaN"/>
    <s v="NaN"/>
    <s v="NaN"/>
    <s v="Scale-up"/>
    <s v="NaN"/>
    <s v="NaN"/>
    <s v="NaN"/>
    <s v="NaN"/>
    <d v="2025-03-18T00:01:09"/>
    <x v="3"/>
  </r>
  <r>
    <x v="1176"/>
    <x v="0"/>
    <n v="5458"/>
    <x v="2579"/>
    <x v="1362"/>
    <x v="143"/>
    <x v="141"/>
    <n v="4"/>
    <n v="192"/>
    <n v="37"/>
    <n v="159"/>
    <n v="128"/>
    <n v="31"/>
    <n v="4.0000000000000001E-3"/>
    <n v="4.2999999999999997E-2"/>
    <n v="8.0000000000000002E-3"/>
    <n v="3.2000000000000001E-2"/>
    <n v="0.82099999999999995"/>
    <n v="8.5000000000000006E-2"/>
    <n v="0.83"/>
    <n v="968.75"/>
    <s v="Scale-up"/>
    <n v="0.83199999999999996"/>
    <n v="0.94299999999999995"/>
    <n v="0.97099999999999997"/>
    <n v="0.93300000000000005"/>
    <d v="2025-03-18T00:01:09"/>
    <x v="3"/>
  </r>
  <r>
    <x v="1177"/>
    <x v="1"/>
    <n v="99"/>
    <x v="2580"/>
    <x v="1363"/>
    <x v="1"/>
    <x v="1"/>
    <n v="1271"/>
    <n v="771"/>
    <n v="823"/>
    <s v="N/A"/>
    <n v="1447"/>
    <n v="-229"/>
    <n v="13.73"/>
    <n v="8.2739999999999991"/>
    <n v="9.3040000000000003"/>
    <n v="15.835000000000001"/>
    <n v="1.2470000000000001"/>
    <n v="0.624"/>
    <n v="0.57699999999999996"/>
    <n v="376.12900000000002"/>
    <s v="Catch-up"/>
    <n v="0.996"/>
    <n v="0.97799999999999998"/>
    <n v="0.99199999999999999"/>
    <n v="0.98899999999999999"/>
    <d v="2025-03-17T20:47:12"/>
    <x v="14"/>
  </r>
  <r>
    <x v="1177"/>
    <x v="0"/>
    <n v="4654"/>
    <x v="2581"/>
    <x v="1363"/>
    <x v="918"/>
    <x v="915"/>
    <n v="31769"/>
    <n v="27159"/>
    <n v="17119"/>
    <n v="41809"/>
    <n v="35853"/>
    <n v="5956"/>
    <n v="7.6609999999999996"/>
    <n v="6.5069999999999997"/>
    <n v="4.3209999999999997"/>
    <n v="8.84"/>
    <n v="0.89800000000000002"/>
    <n v="0.54100000000000004"/>
    <n v="0.69499999999999995"/>
    <n v="673.75599999999997"/>
    <s v="Scale-up"/>
    <n v="0.92700000000000005"/>
    <n v="0.995"/>
    <n v="0.98699999999999999"/>
    <n v="0.94799999999999995"/>
    <d v="2025-03-17T20:47:10"/>
    <x v="14"/>
  </r>
  <r>
    <x v="1177"/>
    <x v="0"/>
    <n v="4214"/>
    <x v="2582"/>
    <x v="1364"/>
    <x v="919"/>
    <x v="916"/>
    <n v="13711"/>
    <n v="23701"/>
    <n v="7078"/>
    <n v="30334"/>
    <n v="26862"/>
    <n v="3472"/>
    <n v="3.4249999999999998"/>
    <n v="6.375"/>
    <n v="1.9830000000000001"/>
    <n v="7.1950000000000003"/>
    <n v="0.92"/>
    <n v="0.34899999999999998"/>
    <n v="0.79800000000000004"/>
    <n v="482.55700000000002"/>
    <s v="Scale-up"/>
    <n v="0.98499999999999999"/>
    <n v="0.995"/>
    <n v="0.98299999999999998"/>
    <n v="0.98099999999999998"/>
    <d v="2025-03-20T11:45:32"/>
    <x v="6"/>
  </r>
  <r>
    <x v="1177"/>
    <x v="1"/>
    <n v="100"/>
    <x v="2583"/>
    <x v="1364"/>
    <x v="1"/>
    <x v="1"/>
    <n v="454"/>
    <n v="758"/>
    <n v="208"/>
    <s v="N/A"/>
    <n v="888"/>
    <n v="117"/>
    <n v="4.2640000000000002"/>
    <n v="7.4619999999999997"/>
    <n v="2.1320000000000001"/>
    <n v="8.7149999999999999"/>
    <n v="0.90800000000000003"/>
    <n v="0.36399999999999999"/>
    <n v="0.81799999999999995"/>
    <n v="398.39400000000001"/>
    <s v="Scale-up"/>
    <n v="0.996"/>
    <n v="0.996"/>
    <n v="0.99"/>
    <n v="0.999"/>
    <d v="2025-03-20T11:45:34"/>
    <x v="6"/>
  </r>
  <r>
    <x v="1178"/>
    <x v="1"/>
    <n v="96"/>
    <x v="2584"/>
    <x v="1365"/>
    <x v="1"/>
    <x v="1"/>
    <n v="3"/>
    <n v="3"/>
    <n v="1"/>
    <s v="N/A"/>
    <n v="30"/>
    <n v="-25"/>
    <n v="2.5999999999999999E-2"/>
    <n v="9.5000000000000001E-2"/>
    <s v="NaN"/>
    <s v="NaN"/>
    <s v="NaN"/>
    <s v="NaN"/>
    <s v="NaN"/>
    <s v="NaN"/>
    <s v="Start-up"/>
    <n v="0.879"/>
    <n v="0.999"/>
    <s v="NaN"/>
    <s v="NaN"/>
    <d v="2025-03-17T20:31:04"/>
    <x v="7"/>
  </r>
  <r>
    <x v="1178"/>
    <x v="0"/>
    <n v="2355"/>
    <x v="2585"/>
    <x v="1365"/>
    <x v="920"/>
    <x v="917"/>
    <n v="96"/>
    <n v="76"/>
    <n v="24"/>
    <n v="148"/>
    <n v="148"/>
    <n v="0"/>
    <n v="3.7999999999999999E-2"/>
    <n v="0.03"/>
    <n v="8.9999999999999993E-3"/>
    <n v="5.0999999999999997E-2"/>
    <n v="0.86399999999999999"/>
    <n v="0.55900000000000005"/>
    <n v="0.86799999999999999"/>
    <n v="0"/>
    <s v="Start-up"/>
    <n v="0.877"/>
    <n v="0.98899999999999999"/>
    <n v="0.93899999999999995"/>
    <n v="0.97"/>
    <d v="2025-03-17T20:31:04"/>
    <x v="7"/>
  </r>
  <r>
    <x v="1179"/>
    <x v="1"/>
    <n v="0"/>
    <x v="2586"/>
    <x v="1366"/>
    <x v="1"/>
    <x v="1"/>
    <n v="1"/>
    <n v="2"/>
    <n v="1"/>
    <s v="N/A"/>
    <n v="1"/>
    <n v="1"/>
    <s v="NaN"/>
    <n v="1"/>
    <s v="NaN"/>
    <s v="NaN"/>
    <s v="NaN"/>
    <s v="NaN"/>
    <s v="NaN"/>
    <s v="NaN"/>
    <s v="Catch-up"/>
    <s v="NaN"/>
    <n v="1"/>
    <s v="NaN"/>
    <s v="NaN"/>
    <d v="2025-03-17T20:30:59"/>
    <x v="7"/>
  </r>
  <r>
    <x v="1179"/>
    <x v="0"/>
    <n v="1650"/>
    <x v="2587"/>
    <x v="1366"/>
    <x v="457"/>
    <x v="456"/>
    <n v="60"/>
    <n v="85"/>
    <n v="8"/>
    <n v="137"/>
    <n v="104"/>
    <n v="33"/>
    <n v="6.5000000000000002E-2"/>
    <n v="6.4000000000000001E-2"/>
    <n v="1.6E-2"/>
    <n v="0.11700000000000001"/>
    <n v="1.0349999999999999"/>
    <n v="0.504"/>
    <n v="0.876"/>
    <n v="282.05099999999999"/>
    <s v="Catch-up"/>
    <n v="0.94299999999999995"/>
    <n v="0.90200000000000002"/>
    <n v="0.90900000000000003"/>
    <n v="0.96"/>
    <d v="2025-03-17T20:30:59"/>
    <x v="7"/>
  </r>
  <r>
    <x v="1180"/>
    <x v="1"/>
    <n v="0"/>
    <x v="2588"/>
    <x v="1367"/>
    <x v="1"/>
    <x v="1"/>
    <n v="1"/>
    <n v="1"/>
    <n v="38"/>
    <s v="N/A"/>
    <n v="1"/>
    <n v="-37"/>
    <s v="NaN"/>
    <s v="NaN"/>
    <s v="NaN"/>
    <s v="NaN"/>
    <s v="NaN"/>
    <s v="NaN"/>
    <s v="NaN"/>
    <s v="NaN"/>
    <s v="Start-up"/>
    <s v="NaN"/>
    <s v="NaN"/>
    <s v="NaN"/>
    <s v="NaN"/>
    <d v="2025-03-17T20:30:53"/>
    <x v="7"/>
  </r>
  <r>
    <x v="1180"/>
    <x v="0"/>
    <n v="3142"/>
    <x v="2589"/>
    <x v="1367"/>
    <x v="217"/>
    <x v="212"/>
    <n v="120"/>
    <n v="46"/>
    <n v="44"/>
    <n v="122"/>
    <n v="119"/>
    <n v="3"/>
    <n v="0.113"/>
    <n v="2.5999999999999999E-2"/>
    <n v="8.0000000000000002E-3"/>
    <n v="0.105"/>
    <n v="0.80200000000000005"/>
    <n v="0.81299999999999994"/>
    <n v="0.94199999999999995"/>
    <n v="28.571000000000002"/>
    <s v="Start-up"/>
    <n v="0.79700000000000004"/>
    <n v="0.77"/>
    <n v="0.35399999999999998"/>
    <n v="0.81200000000000006"/>
    <d v="2025-03-17T20:30:53"/>
    <x v="7"/>
  </r>
  <r>
    <x v="1181"/>
    <x v="1"/>
    <n v="0"/>
    <x v="2590"/>
    <x v="1368"/>
    <x v="1"/>
    <x v="1"/>
    <n v="1"/>
    <n v="1"/>
    <n v="1"/>
    <s v="N/A"/>
    <n v="1"/>
    <n v="0"/>
    <s v="NaN"/>
    <s v="NaN"/>
    <s v="NaN"/>
    <s v="NaN"/>
    <s v="NaN"/>
    <s v="NaN"/>
    <s v="NaN"/>
    <s v="NaN"/>
    <s v="Scale-up"/>
    <s v="NaN"/>
    <s v="NaN"/>
    <s v="NaN"/>
    <s v="NaN"/>
    <d v="2025-03-17T20:30:47"/>
    <x v="7"/>
  </r>
  <r>
    <x v="1181"/>
    <x v="0"/>
    <n v="2094"/>
    <x v="2591"/>
    <x v="1368"/>
    <x v="104"/>
    <x v="103"/>
    <n v="55"/>
    <n v="48"/>
    <n v="5"/>
    <n v="98"/>
    <n v="54"/>
    <n v="44"/>
    <n v="2.4E-2"/>
    <n v="3.5000000000000003E-2"/>
    <n v="0.01"/>
    <n v="0.04"/>
    <n v="0.81599999999999995"/>
    <n v="0.40699999999999997"/>
    <n v="0.83099999999999996"/>
    <n v="1100"/>
    <s v="Scale-up"/>
    <n v="0.45400000000000001"/>
    <n v="0.85499999999999998"/>
    <n v="0.94399999999999995"/>
    <n v="0.63900000000000001"/>
    <d v="2025-03-17T20:30:47"/>
    <x v="7"/>
  </r>
  <r>
    <x v="1182"/>
    <x v="1"/>
    <n v="0"/>
    <x v="2592"/>
    <x v="1369"/>
    <x v="1"/>
    <x v="1"/>
    <n v="1"/>
    <n v="1"/>
    <n v="1"/>
    <s v="N/A"/>
    <n v="3"/>
    <n v="-2"/>
    <s v="NaN"/>
    <s v="NaN"/>
    <n v="0"/>
    <n v="1.5"/>
    <s v="NaN"/>
    <s v="NaN"/>
    <s v="NaN"/>
    <s v="NaN"/>
    <s v="Catch-up"/>
    <s v="NaN"/>
    <s v="NaN"/>
    <n v="0"/>
    <n v="0.75"/>
    <d v="2025-03-17T20:30:42"/>
    <x v="7"/>
  </r>
  <r>
    <x v="1182"/>
    <x v="0"/>
    <n v="1778"/>
    <x v="2593"/>
    <x v="1369"/>
    <x v="284"/>
    <x v="280"/>
    <n v="27"/>
    <n v="8"/>
    <n v="0"/>
    <n v="35"/>
    <n v="18"/>
    <n v="17"/>
    <n v="1.0999999999999999E-2"/>
    <n v="3.0000000000000001E-3"/>
    <n v="0"/>
    <n v="4.4999999999999998E-2"/>
    <n v="3.214"/>
    <n v="0.78600000000000003"/>
    <n v="1"/>
    <n v="377.77800000000002"/>
    <s v="Catch-up"/>
    <n v="0.66200000000000003"/>
    <n v="0.376"/>
    <n v="0"/>
    <n v="0.53900000000000003"/>
    <d v="2025-03-17T20:30:42"/>
    <x v="7"/>
  </r>
  <r>
    <x v="1183"/>
    <x v="1"/>
    <n v="0"/>
    <x v="2594"/>
    <x v="1370"/>
    <x v="1"/>
    <x v="1"/>
    <n v="1"/>
    <n v="1"/>
    <n v="1"/>
    <s v="N/A"/>
    <n v="1"/>
    <n v="0"/>
    <s v="NaN"/>
    <s v="NaN"/>
    <s v="NaN"/>
    <s v="NaN"/>
    <s v="NaN"/>
    <s v="NaN"/>
    <s v="NaN"/>
    <s v="NaN"/>
    <s v="Catch-up"/>
    <s v="NaN"/>
    <s v="NaN"/>
    <s v="NaN"/>
    <s v="NaN"/>
    <d v="2025-03-17T20:30:37"/>
    <x v="7"/>
  </r>
  <r>
    <x v="1183"/>
    <x v="0"/>
    <n v="4088"/>
    <x v="2595"/>
    <x v="1370"/>
    <x v="921"/>
    <x v="918"/>
    <n v="681"/>
    <n v="223"/>
    <n v="87"/>
    <n v="817"/>
    <n v="791"/>
    <n v="26"/>
    <n v="0.21299999999999999"/>
    <n v="7.3999999999999996E-2"/>
    <n v="2.3E-2"/>
    <n v="0.27900000000000003"/>
    <n v="1.0569999999999999"/>
    <n v="0.74199999999999999"/>
    <n v="0.92"/>
    <n v="93.19"/>
    <s v="Catch-up"/>
    <n v="0.96899999999999997"/>
    <n v="0.93300000000000005"/>
    <n v="0.97599999999999998"/>
    <n v="0.95899999999999996"/>
    <d v="2025-03-17T20:30:37"/>
    <x v="7"/>
  </r>
  <r>
    <x v="1184"/>
    <x v="1"/>
    <n v="27"/>
    <x v="2596"/>
    <x v="1371"/>
    <x v="1"/>
    <x v="1"/>
    <n v="1"/>
    <n v="1"/>
    <n v="1"/>
    <s v="N/A"/>
    <n v="1"/>
    <n v="1"/>
    <s v="NaN"/>
    <s v="NaN"/>
    <s v="NaN"/>
    <s v="NaN"/>
    <s v="NaN"/>
    <s v="NaN"/>
    <s v="NaN"/>
    <s v="NaN"/>
    <s v="Catch-up"/>
    <s v="NaN"/>
    <s v="NaN"/>
    <s v="NaN"/>
    <s v="NaN"/>
    <d v="2025-03-18T00:01:02"/>
    <x v="3"/>
  </r>
  <r>
    <x v="1184"/>
    <x v="0"/>
    <n v="1610"/>
    <x v="2597"/>
    <x v="1371"/>
    <x v="922"/>
    <x v="919"/>
    <n v="228"/>
    <n v="268"/>
    <n v="45"/>
    <n v="451"/>
    <n v="336"/>
    <n v="115"/>
    <n v="0.26700000000000002"/>
    <n v="0.26800000000000002"/>
    <n v="5.7000000000000002E-2"/>
    <n v="0.54100000000000004"/>
    <n v="1.1319999999999999"/>
    <n v="0.499"/>
    <n v="0.89300000000000002"/>
    <n v="212.56899999999999"/>
    <s v="Catch-up"/>
    <n v="0.88200000000000001"/>
    <n v="0.92700000000000005"/>
    <n v="0.74299999999999999"/>
    <n v="0.78900000000000003"/>
    <d v="2025-03-18T00:01:02"/>
    <x v="3"/>
  </r>
  <r>
    <x v="1185"/>
    <x v="1"/>
    <n v="0"/>
    <x v="2598"/>
    <x v="1372"/>
    <x v="1"/>
    <x v="1"/>
    <n v="1"/>
    <n v="1"/>
    <n v="1"/>
    <s v="N/A"/>
    <n v="1"/>
    <n v="0"/>
    <s v="NaN"/>
    <s v="NaN"/>
    <s v="NaN"/>
    <s v="NaN"/>
    <s v="NaN"/>
    <s v="NaN"/>
    <s v="NaN"/>
    <s v="NaN"/>
    <s v="Scale-up"/>
    <s v="NaN"/>
    <s v="NaN"/>
    <s v="NaN"/>
    <s v="NaN"/>
    <d v="2025-03-17T20:30:31"/>
    <x v="7"/>
  </r>
  <r>
    <x v="1185"/>
    <x v="0"/>
    <n v="3495"/>
    <x v="2599"/>
    <x v="1372"/>
    <x v="923"/>
    <x v="920"/>
    <n v="367"/>
    <n v="171"/>
    <n v="45"/>
    <n v="493"/>
    <n v="419"/>
    <n v="74"/>
    <n v="0.19600000000000001"/>
    <n v="0.11899999999999999"/>
    <n v="1.9E-2"/>
    <n v="0.26200000000000001"/>
    <n v="0.88500000000000001"/>
    <n v="0.622"/>
    <n v="0.94"/>
    <n v="282.44299999999998"/>
    <s v="Scale-up"/>
    <n v="0.95199999999999996"/>
    <n v="0.86099999999999999"/>
    <n v="0.96499999999999997"/>
    <n v="0.93600000000000005"/>
    <d v="2025-03-17T20:30:31"/>
    <x v="7"/>
  </r>
  <r>
    <x v="1186"/>
    <x v="1"/>
    <n v="75"/>
    <x v="2600"/>
    <x v="1373"/>
    <x v="1"/>
    <x v="1"/>
    <n v="1"/>
    <n v="3"/>
    <n v="1"/>
    <s v="N/A"/>
    <n v="2"/>
    <n v="1"/>
    <s v="NaN"/>
    <n v="2.5000000000000001E-2"/>
    <s v="NaN"/>
    <n v="1.4E-2"/>
    <s v="NaN"/>
    <s v="NaN"/>
    <s v="NaN"/>
    <s v="NaN"/>
    <s v="Scale-up"/>
    <s v="NaN"/>
    <n v="0.92700000000000005"/>
    <s v="NaN"/>
    <n v="1"/>
    <d v="2025-03-18T00:00:54"/>
    <x v="3"/>
  </r>
  <r>
    <x v="1186"/>
    <x v="0"/>
    <n v="2774"/>
    <x v="2601"/>
    <x v="1373"/>
    <x v="924"/>
    <x v="921"/>
    <n v="831"/>
    <n v="1061"/>
    <n v="202"/>
    <n v="1690"/>
    <n v="1476"/>
    <n v="214"/>
    <n v="0.4"/>
    <n v="0.46100000000000002"/>
    <n v="7.4999999999999997E-2"/>
    <n v="0.69199999999999995"/>
    <n v="0.88"/>
    <n v="0.46500000000000002"/>
    <n v="0.91300000000000003"/>
    <n v="309.24900000000002"/>
    <s v="Scale-up"/>
    <n v="0.86"/>
    <n v="0.91400000000000003"/>
    <n v="0.875"/>
    <n v="0.89"/>
    <d v="2025-03-18T00:00:54"/>
    <x v="3"/>
  </r>
  <r>
    <x v="1187"/>
    <x v="1"/>
    <n v="94"/>
    <x v="2602"/>
    <x v="1374"/>
    <x v="1"/>
    <x v="1"/>
    <n v="14"/>
    <n v="1"/>
    <n v="10"/>
    <s v="N/A"/>
    <n v="13"/>
    <n v="-7"/>
    <n v="0.13600000000000001"/>
    <s v="NaN"/>
    <n v="0.19800000000000001"/>
    <n v="0.16"/>
    <s v="NaN"/>
    <s v="NaN"/>
    <s v="NaN"/>
    <s v="NaN"/>
    <s v="Scale-up"/>
    <n v="0.65200000000000002"/>
    <s v="NaN"/>
    <n v="0.29099999999999998"/>
    <n v="0.82499999999999996"/>
    <d v="2025-03-18T00:00:46"/>
    <x v="3"/>
  </r>
  <r>
    <x v="1187"/>
    <x v="0"/>
    <n v="4856"/>
    <x v="2603"/>
    <x v="1374"/>
    <x v="218"/>
    <x v="213"/>
    <n v="480"/>
    <n v="354"/>
    <n v="93"/>
    <n v="741"/>
    <n v="483"/>
    <n v="258"/>
    <n v="8.6999999999999994E-2"/>
    <n v="7.8E-2"/>
    <n v="1.7000000000000001E-2"/>
    <n v="8.6999999999999994E-2"/>
    <n v="0.58799999999999997"/>
    <n v="0.52700000000000002"/>
    <n v="0.89700000000000002"/>
    <n v="2965.5169999999998"/>
    <s v="Scale-up"/>
    <n v="0.93600000000000005"/>
    <n v="0.98199999999999998"/>
    <n v="0.98399999999999999"/>
    <n v="0.95799999999999996"/>
    <d v="2025-03-18T00:00:46"/>
    <x v="3"/>
  </r>
  <r>
    <x v="1188"/>
    <x v="1"/>
    <n v="0"/>
    <x v="2604"/>
    <x v="1375"/>
    <x v="1"/>
    <x v="1"/>
    <n v="1"/>
    <n v="1"/>
    <n v="1"/>
    <s v="N/A"/>
    <n v="1"/>
    <n v="0"/>
    <s v="NaN"/>
    <s v="NaN"/>
    <s v="NaN"/>
    <s v="NaN"/>
    <s v="NaN"/>
    <s v="NaN"/>
    <s v="NaN"/>
    <s v="NaN"/>
    <s v="Scale-up"/>
    <s v="NaN"/>
    <s v="NaN"/>
    <s v="NaN"/>
    <s v="NaN"/>
    <d v="2025-03-17T20:30:25"/>
    <x v="7"/>
  </r>
  <r>
    <x v="1188"/>
    <x v="0"/>
    <n v="2443"/>
    <x v="2605"/>
    <x v="1375"/>
    <x v="38"/>
    <x v="38"/>
    <n v="115"/>
    <n v="70"/>
    <n v="22"/>
    <n v="163"/>
    <n v="110"/>
    <n v="53"/>
    <n v="7.0000000000000007E-2"/>
    <n v="0.05"/>
    <n v="1.4999999999999999E-2"/>
    <n v="7.1999999999999995E-2"/>
    <n v="0.68600000000000005"/>
    <n v="0.58299999999999996"/>
    <n v="0.875"/>
    <n v="736.11099999999999"/>
    <s v="Scale-up"/>
    <n v="0.83899999999999997"/>
    <n v="0.95599999999999996"/>
    <n v="0.92500000000000004"/>
    <n v="0.872"/>
    <d v="2025-03-17T20:30:25"/>
    <x v="7"/>
  </r>
  <r>
    <x v="1189"/>
    <x v="1"/>
    <n v="0"/>
    <x v="2606"/>
    <x v="1376"/>
    <x v="1"/>
    <x v="1"/>
    <n v="1"/>
    <n v="1"/>
    <n v="1"/>
    <s v="N/A"/>
    <n v="1"/>
    <n v="0"/>
    <s v="NaN"/>
    <s v="NaN"/>
    <s v="NaN"/>
    <s v="NaN"/>
    <s v="NaN"/>
    <s v="NaN"/>
    <s v="NaN"/>
    <s v="NaN"/>
    <s v="Scale-up"/>
    <s v="NaN"/>
    <s v="NaN"/>
    <s v="NaN"/>
    <s v="NaN"/>
    <d v="2025-03-17T21:45:40"/>
    <x v="2"/>
  </r>
  <r>
    <x v="1189"/>
    <x v="0"/>
    <n v="4970"/>
    <x v="2607"/>
    <x v="1377"/>
    <x v="925"/>
    <x v="922"/>
    <n v="184"/>
    <n v="149"/>
    <n v="35"/>
    <n v="298"/>
    <n v="244"/>
    <n v="54"/>
    <n v="3.5000000000000003E-2"/>
    <n v="0.03"/>
    <n v="7.0000000000000001E-3"/>
    <n v="4.5999999999999999E-2"/>
    <n v="0.79300000000000004"/>
    <n v="0.53800000000000003"/>
    <n v="0.89200000000000002"/>
    <n v="1173.913"/>
    <s v="Scale-up"/>
    <n v="0.70199999999999996"/>
    <n v="0.85099999999999998"/>
    <n v="0.68700000000000006"/>
    <n v="0.75700000000000001"/>
    <d v="2025-02-25T16:24:10"/>
    <x v="1"/>
  </r>
  <r>
    <x v="1189"/>
    <x v="0"/>
    <n v="3709"/>
    <x v="2608"/>
    <x v="1376"/>
    <x v="201"/>
    <x v="196"/>
    <n v="167"/>
    <n v="129"/>
    <n v="5"/>
    <n v="291"/>
    <n v="242"/>
    <n v="49"/>
    <n v="6.2E-2"/>
    <n v="4.5999999999999999E-2"/>
    <n v="2E-3"/>
    <n v="9.8000000000000004E-2"/>
    <n v="0.92500000000000004"/>
    <n v="0.57399999999999995"/>
    <n v="0.98099999999999998"/>
    <n v="500"/>
    <s v="Scale-up"/>
    <n v="0.82199999999999995"/>
    <n v="0.93200000000000005"/>
    <n v="0.8"/>
    <n v="0.89200000000000002"/>
    <d v="2025-03-17T21:45:40"/>
    <x v="2"/>
  </r>
  <r>
    <x v="1190"/>
    <x v="1"/>
    <n v="0"/>
    <x v="2609"/>
    <x v="1378"/>
    <x v="1"/>
    <x v="1"/>
    <n v="1"/>
    <n v="1"/>
    <n v="1"/>
    <s v="N/A"/>
    <n v="2"/>
    <n v="-1"/>
    <s v="NaN"/>
    <s v="NaN"/>
    <s v="NaN"/>
    <n v="1"/>
    <s v="NaN"/>
    <s v="NaN"/>
    <s v="NaN"/>
    <s v="NaN"/>
    <s v="Catch-up"/>
    <s v="NaN"/>
    <s v="NaN"/>
    <s v="NaN"/>
    <n v="1"/>
    <d v="2025-03-17T21:45:35"/>
    <x v="2"/>
  </r>
  <r>
    <x v="1190"/>
    <x v="0"/>
    <n v="5571"/>
    <x v="2610"/>
    <x v="1379"/>
    <x v="391"/>
    <x v="387"/>
    <n v="332"/>
    <n v="147"/>
    <n v="38"/>
    <n v="441"/>
    <n v="378"/>
    <n v="63"/>
    <n v="7.4999999999999997E-2"/>
    <n v="2.9000000000000001E-2"/>
    <n v="6.0000000000000001E-3"/>
    <n v="0.08"/>
    <n v="0.81599999999999995"/>
    <n v="0.72099999999999997"/>
    <n v="0.94199999999999995"/>
    <n v="787.5"/>
    <s v="Scale-up"/>
    <n v="0.53500000000000003"/>
    <n v="0.66100000000000003"/>
    <n v="0.65900000000000003"/>
    <n v="0.50900000000000001"/>
    <d v="2025-02-25T16:24:18"/>
    <x v="1"/>
  </r>
  <r>
    <x v="1190"/>
    <x v="0"/>
    <n v="4522"/>
    <x v="2611"/>
    <x v="1378"/>
    <x v="252"/>
    <x v="247"/>
    <n v="325"/>
    <n v="140"/>
    <n v="3"/>
    <n v="462"/>
    <n v="400"/>
    <n v="62"/>
    <n v="0.128"/>
    <n v="4.8000000000000001E-2"/>
    <n v="2.1999999999999999E-2"/>
    <n v="0.161"/>
    <n v="1.0449999999999999"/>
    <n v="0.72699999999999998"/>
    <n v="0.875"/>
    <n v="385.09300000000002"/>
    <s v="Catch-up"/>
    <n v="0.72299999999999998"/>
    <n v="0.82799999999999996"/>
    <n v="0.88600000000000001"/>
    <n v="0.73099999999999998"/>
    <d v="2025-03-17T21:45:35"/>
    <x v="2"/>
  </r>
  <r>
    <x v="1191"/>
    <x v="1"/>
    <n v="90"/>
    <x v="2612"/>
    <x v="1380"/>
    <x v="1"/>
    <x v="1"/>
    <n v="8"/>
    <n v="1"/>
    <n v="1"/>
    <s v="N/A"/>
    <n v="5"/>
    <n v="2"/>
    <n v="5.0999999999999997E-2"/>
    <s v="NaN"/>
    <s v="NaN"/>
    <n v="1.786"/>
    <s v="NaN"/>
    <s v="NaN"/>
    <s v="NaN"/>
    <s v="NaN"/>
    <s v="Scale-up"/>
    <n v="0.40899999999999997"/>
    <s v="NaN"/>
    <s v="NaN"/>
    <n v="0.89300000000000002"/>
    <d v="2025-03-18T00:00:38"/>
    <x v="3"/>
  </r>
  <r>
    <x v="1191"/>
    <x v="0"/>
    <n v="2402"/>
    <x v="2613"/>
    <x v="1380"/>
    <x v="16"/>
    <x v="16"/>
    <n v="393"/>
    <n v="134"/>
    <n v="18"/>
    <n v="509"/>
    <n v="326"/>
    <n v="183"/>
    <n v="0.182"/>
    <n v="6.7000000000000004E-2"/>
    <n v="1.4999999999999999E-2"/>
    <n v="0.14799999999999999"/>
    <n v="0.63200000000000001"/>
    <n v="0.73099999999999998"/>
    <n v="0.94"/>
    <n v="1236.4860000000001"/>
    <s v="Scale-up"/>
    <n v="0.91700000000000004"/>
    <n v="0.93799999999999994"/>
    <n v="0.75800000000000001"/>
    <n v="0.79900000000000004"/>
    <d v="2025-03-18T00:00:38"/>
    <x v="3"/>
  </r>
  <r>
    <x v="1192"/>
    <x v="1"/>
    <n v="0"/>
    <x v="2614"/>
    <x v="1381"/>
    <x v="1"/>
    <x v="1"/>
    <n v="1"/>
    <n v="1"/>
    <n v="1"/>
    <s v="N/A"/>
    <n v="1"/>
    <n v="-1"/>
    <s v="NaN"/>
    <s v="NaN"/>
    <s v="NaN"/>
    <s v="NaN"/>
    <s v="NaN"/>
    <s v="NaN"/>
    <s v="NaN"/>
    <s v="NaN"/>
    <s v="Scale-up"/>
    <s v="NaN"/>
    <s v="NaN"/>
    <s v="NaN"/>
    <s v="NaN"/>
    <d v="2025-03-18T00:00:30"/>
    <x v="3"/>
  </r>
  <r>
    <x v="1192"/>
    <x v="0"/>
    <n v="1209"/>
    <x v="2615"/>
    <x v="1381"/>
    <x v="458"/>
    <x v="457"/>
    <n v="36"/>
    <n v="29"/>
    <n v="4"/>
    <n v="61"/>
    <n v="53"/>
    <n v="8"/>
    <n v="2.5999999999999999E-2"/>
    <n v="2.4E-2"/>
    <n v="8.9999999999999993E-3"/>
    <n v="3.9E-2"/>
    <n v="0.95099999999999996"/>
    <n v="0.52"/>
    <n v="0.82"/>
    <n v="205.12799999999999"/>
    <s v="Scale-up"/>
    <n v="0.73399999999999999"/>
    <n v="0.94099999999999995"/>
    <n v="0.89700000000000002"/>
    <n v="0.89"/>
    <d v="2025-03-18T00:00:30"/>
    <x v="3"/>
  </r>
  <r>
    <x v="1193"/>
    <x v="1"/>
    <n v="84"/>
    <x v="2616"/>
    <x v="1382"/>
    <x v="1"/>
    <x v="1"/>
    <n v="12"/>
    <n v="4"/>
    <n v="4"/>
    <s v="N/A"/>
    <n v="19"/>
    <n v="-6"/>
    <n v="0.126"/>
    <n v="9.7000000000000003E-2"/>
    <n v="6.8000000000000005E-2"/>
    <n v="0.19400000000000001"/>
    <n v="1.252"/>
    <n v="0.56499999999999995"/>
    <n v="0.69499999999999995"/>
    <n v="577.32000000000005"/>
    <s v="Catch-up"/>
    <n v="0.90600000000000003"/>
    <n v="0.93500000000000005"/>
    <n v="0.73799999999999999"/>
    <n v="0.79"/>
    <d v="2025-03-18T00:00:22"/>
    <x v="3"/>
  </r>
  <r>
    <x v="1193"/>
    <x v="0"/>
    <n v="4303"/>
    <x v="2617"/>
    <x v="1382"/>
    <x v="375"/>
    <x v="371"/>
    <n v="308"/>
    <n v="109"/>
    <n v="28"/>
    <n v="389"/>
    <n v="277"/>
    <n v="112"/>
    <n v="7.8E-2"/>
    <n v="2.8000000000000001E-2"/>
    <n v="8.0000000000000002E-3"/>
    <n v="6.9000000000000006E-2"/>
    <n v="0.70399999999999996"/>
    <n v="0.73599999999999999"/>
    <n v="0.92500000000000004"/>
    <n v="1623.1880000000001"/>
    <s v="Scale-up"/>
    <n v="0.98699999999999999"/>
    <n v="0.98"/>
    <n v="0.96099999999999997"/>
    <n v="0.98899999999999999"/>
    <d v="2025-03-18T00:00:21"/>
    <x v="3"/>
  </r>
  <r>
    <x v="1194"/>
    <x v="1"/>
    <n v="0"/>
    <x v="2618"/>
    <x v="1383"/>
    <x v="1"/>
    <x v="1"/>
    <n v="1"/>
    <n v="1"/>
    <n v="55"/>
    <s v="N/A"/>
    <n v="1"/>
    <n v="-54"/>
    <s v="NaN"/>
    <s v="NaN"/>
    <n v="27.5"/>
    <s v="NaN"/>
    <s v="NaN"/>
    <s v="NaN"/>
    <s v="NaN"/>
    <s v="NaN"/>
    <s v="Start-up"/>
    <s v="NaN"/>
    <s v="NaN"/>
    <n v="0.72"/>
    <s v="NaN"/>
    <d v="2025-03-17T20:30:20"/>
    <x v="7"/>
  </r>
  <r>
    <x v="1194"/>
    <x v="0"/>
    <n v="1231"/>
    <x v="2619"/>
    <x v="1383"/>
    <x v="462"/>
    <x v="461"/>
    <n v="139"/>
    <n v="61"/>
    <n v="101"/>
    <n v="99"/>
    <n v="99"/>
    <n v="0"/>
    <n v="0.24299999999999999"/>
    <n v="9.6000000000000002E-2"/>
    <n v="7.4999999999999997E-2"/>
    <n v="0.214"/>
    <n v="0.81100000000000005"/>
    <n v="0.71699999999999997"/>
    <n v="0.77900000000000003"/>
    <n v="0"/>
    <s v="Start-up"/>
    <n v="0.88300000000000001"/>
    <n v="0.91900000000000004"/>
    <n v="0.82299999999999995"/>
    <n v="0.89200000000000002"/>
    <d v="2025-03-17T20:30:20"/>
    <x v="7"/>
  </r>
  <r>
    <x v="1195"/>
    <x v="1"/>
    <n v="55"/>
    <x v="2620"/>
    <x v="1384"/>
    <x v="1"/>
    <x v="1"/>
    <n v="1"/>
    <n v="3"/>
    <n v="1"/>
    <s v="N/A"/>
    <n v="1"/>
    <n v="1"/>
    <s v="NaN"/>
    <n v="3.5999999999999997E-2"/>
    <s v="NaN"/>
    <s v="NaN"/>
    <s v="NaN"/>
    <s v="NaN"/>
    <s v="NaN"/>
    <s v="NaN"/>
    <s v="Scale-up"/>
    <s v="NaN"/>
    <n v="1"/>
    <s v="NaN"/>
    <s v="NaN"/>
    <d v="2025-03-17T20:07:39"/>
    <x v="10"/>
  </r>
  <r>
    <x v="1195"/>
    <x v="0"/>
    <n v="1431"/>
    <x v="2621"/>
    <x v="1384"/>
    <x v="926"/>
    <x v="923"/>
    <n v="35"/>
    <n v="146"/>
    <n v="31"/>
    <n v="150"/>
    <n v="92"/>
    <n v="58"/>
    <n v="4.4999999999999998E-2"/>
    <n v="0.13"/>
    <n v="2.8000000000000001E-2"/>
    <n v="0.104"/>
    <n v="0.70699999999999996"/>
    <n v="0.25700000000000001"/>
    <n v="0.84"/>
    <n v="557.69200000000001"/>
    <s v="Scale-up"/>
    <n v="0.93500000000000005"/>
    <n v="0.90900000000000003"/>
    <n v="0.92300000000000004"/>
    <n v="0.96299999999999997"/>
    <d v="2025-03-17T20:07:39"/>
    <x v="10"/>
  </r>
  <r>
    <x v="1196"/>
    <x v="1"/>
    <n v="99"/>
    <x v="2622"/>
    <x v="1385"/>
    <x v="1"/>
    <x v="1"/>
    <n v="46"/>
    <n v="16"/>
    <n v="9"/>
    <s v="N/A"/>
    <n v="93"/>
    <n v="-39"/>
    <n v="0.39600000000000002"/>
    <n v="0.17"/>
    <n v="8.1000000000000003E-2"/>
    <n v="0.86699999999999999"/>
    <n v="1.788"/>
    <n v="0.7"/>
    <n v="0.85699999999999998"/>
    <n v="117.64700000000001"/>
    <s v="Catch-up"/>
    <n v="0.94799999999999995"/>
    <n v="0.91900000000000004"/>
    <n v="0.73899999999999999"/>
    <n v="0.92300000000000004"/>
    <d v="2025-02-25T16:24:27"/>
    <x v="1"/>
  </r>
  <r>
    <x v="1196"/>
    <x v="0"/>
    <n v="1184"/>
    <x v="2623"/>
    <x v="1385"/>
    <x v="927"/>
    <x v="667"/>
    <n v="226"/>
    <n v="146"/>
    <n v="21"/>
    <n v="351"/>
    <n v="249"/>
    <n v="102"/>
    <n v="0.23400000000000001"/>
    <n v="0.16"/>
    <n v="2.5000000000000001E-2"/>
    <n v="0.23699999999999999"/>
    <n v="0.64200000000000002"/>
    <n v="0.59399999999999997"/>
    <n v="0.93700000000000006"/>
    <n v="430.38"/>
    <s v="Scale-up"/>
    <n v="0.88900000000000001"/>
    <n v="0.9"/>
    <n v="0.84"/>
    <n v="0.85899999999999999"/>
    <d v="2025-02-25T16:24:26"/>
    <x v="1"/>
  </r>
  <r>
    <x v="1197"/>
    <x v="1"/>
    <n v="0"/>
    <x v="2624"/>
    <x v="1386"/>
    <x v="1"/>
    <x v="1"/>
    <n v="1"/>
    <n v="1"/>
    <n v="1"/>
    <s v="N/A"/>
    <n v="1"/>
    <n v="0"/>
    <s v="NaN"/>
    <s v="NaN"/>
    <s v="NaN"/>
    <s v="NaN"/>
    <s v="NaN"/>
    <s v="NaN"/>
    <s v="NaN"/>
    <s v="NaN"/>
    <s v="Scale-up"/>
    <s v="NaN"/>
    <s v="NaN"/>
    <s v="NaN"/>
    <s v="NaN"/>
    <d v="2025-03-17T20:07:33"/>
    <x v="10"/>
  </r>
  <r>
    <x v="1197"/>
    <x v="0"/>
    <n v="2246"/>
    <x v="2625"/>
    <x v="1386"/>
    <x v="231"/>
    <x v="632"/>
    <n v="38"/>
    <n v="73"/>
    <n v="23"/>
    <n v="88"/>
    <n v="54"/>
    <n v="34"/>
    <n v="3.3000000000000002E-2"/>
    <n v="4.3999999999999997E-2"/>
    <n v="0.01"/>
    <n v="2.1999999999999999E-2"/>
    <n v="0.32800000000000001"/>
    <n v="0.42899999999999999"/>
    <n v="0.87"/>
    <n v="1545.4549999999999"/>
    <s v="Scale-up"/>
    <n v="0.69799999999999995"/>
    <n v="0.20499999999999999"/>
    <n v="0.79700000000000004"/>
    <n v="0.50800000000000001"/>
    <d v="2025-03-17T20:07:33"/>
    <x v="10"/>
  </r>
  <r>
    <x v="1198"/>
    <x v="1"/>
    <n v="95"/>
    <x v="2626"/>
    <x v="1387"/>
    <x v="1"/>
    <x v="1"/>
    <n v="12"/>
    <n v="11"/>
    <n v="1"/>
    <s v="N/A"/>
    <n v="8"/>
    <n v="16"/>
    <n v="0.13600000000000001"/>
    <n v="8.1000000000000003E-2"/>
    <n v="0"/>
    <n v="7.0000000000000007E-2"/>
    <n v="0.32300000000000001"/>
    <n v="0.627"/>
    <n v="1"/>
    <n v="328.57100000000003"/>
    <s v="Scale-up"/>
    <n v="0.44600000000000001"/>
    <n v="0.35499999999999998"/>
    <n v="0"/>
    <n v="0.40699999999999997"/>
    <d v="2025-03-17T20:30:14"/>
    <x v="7"/>
  </r>
  <r>
    <x v="1198"/>
    <x v="0"/>
    <n v="133"/>
    <x v="2627"/>
    <x v="1387"/>
    <x v="79"/>
    <x v="78"/>
    <n v="39"/>
    <n v="12"/>
    <n v="0"/>
    <n v="51"/>
    <n v="28"/>
    <n v="23"/>
    <n v="0.26900000000000002"/>
    <n v="9.2999999999999999E-2"/>
    <n v="0"/>
    <n v="0.19"/>
    <n v="0.52500000000000002"/>
    <n v="0.74299999999999999"/>
    <n v="1"/>
    <n v="121.053"/>
    <s v="Scale-up"/>
    <n v="0.77200000000000002"/>
    <n v="0.47899999999999998"/>
    <n v="0"/>
    <n v="0.74"/>
    <d v="2025-03-17T20:30:13"/>
    <x v="7"/>
  </r>
  <r>
    <x v="1199"/>
    <x v="1"/>
    <n v="98"/>
    <x v="2628"/>
    <x v="1388"/>
    <x v="1"/>
    <x v="1"/>
    <n v="2"/>
    <n v="2"/>
    <n v="1"/>
    <s v="N/A"/>
    <n v="4"/>
    <n v="1"/>
    <n v="1.0999999999999999E-2"/>
    <n v="5.6000000000000001E-2"/>
    <s v="NaN"/>
    <n v="0.104"/>
    <s v="NaN"/>
    <s v="NaN"/>
    <s v="NaN"/>
    <s v="NaN"/>
    <s v="Scale-up"/>
    <n v="1"/>
    <n v="1"/>
    <s v="NaN"/>
    <n v="0.997"/>
    <d v="2025-03-18T00:00:13"/>
    <x v="3"/>
  </r>
  <r>
    <x v="1199"/>
    <x v="0"/>
    <n v="1490"/>
    <x v="2629"/>
    <x v="1388"/>
    <x v="928"/>
    <x v="788"/>
    <n v="372"/>
    <n v="630"/>
    <n v="87"/>
    <n v="915"/>
    <n v="672"/>
    <n v="243"/>
    <n v="0.37"/>
    <n v="0.48199999999999998"/>
    <n v="8.5000000000000006E-2"/>
    <n v="0.55400000000000005"/>
    <n v="0.72199999999999998"/>
    <n v="0.434"/>
    <n v="0.9"/>
    <n v="438.62799999999999"/>
    <s v="Scale-up"/>
    <n v="0.85199999999999998"/>
    <n v="0.82599999999999996"/>
    <n v="0.747"/>
    <n v="0.78900000000000003"/>
    <d v="2025-03-18T00:00:13"/>
    <x v="3"/>
  </r>
  <r>
    <x v="1200"/>
    <x v="1"/>
    <n v="99"/>
    <x v="2630"/>
    <x v="1389"/>
    <x v="1"/>
    <x v="1"/>
    <n v="141"/>
    <n v="50"/>
    <n v="21"/>
    <s v="N/A"/>
    <n v="162"/>
    <n v="7"/>
    <n v="1.444"/>
    <n v="0.52400000000000002"/>
    <n v="0.245"/>
    <n v="1.784"/>
    <n v="1.0349999999999999"/>
    <n v="0.73399999999999999"/>
    <n v="0.876"/>
    <n v="586.88300000000004"/>
    <s v="Catch-up"/>
    <n v="0.96599999999999997"/>
    <n v="0.93600000000000005"/>
    <n v="0.92700000000000005"/>
    <n v="0.96299999999999997"/>
    <d v="2025-03-18T00:00:05"/>
    <x v="3"/>
  </r>
  <r>
    <x v="1200"/>
    <x v="0"/>
    <n v="5230"/>
    <x v="2631"/>
    <x v="1389"/>
    <x v="929"/>
    <x v="924"/>
    <n v="6324"/>
    <n v="4283"/>
    <n v="800"/>
    <n v="9807"/>
    <n v="8760"/>
    <n v="1047"/>
    <n v="1.218"/>
    <n v="0.86599999999999999"/>
    <n v="0.16200000000000001"/>
    <n v="1.724"/>
    <n v="0.89700000000000002"/>
    <n v="0.58399999999999996"/>
    <n v="0.92200000000000004"/>
    <n v="607.30899999999997"/>
    <s v="Scale-up"/>
    <n v="0.97399999999999998"/>
    <n v="0.98699999999999999"/>
    <n v="0.98299999999999998"/>
    <n v="0.98099999999999998"/>
    <d v="2025-03-18T00:00:04"/>
    <x v="3"/>
  </r>
  <r>
    <x v="1201"/>
    <x v="1"/>
    <n v="94"/>
    <x v="2632"/>
    <x v="1390"/>
    <x v="1"/>
    <x v="1"/>
    <n v="100"/>
    <n v="6"/>
    <n v="1"/>
    <s v="N/A"/>
    <n v="105"/>
    <n v="-1"/>
    <n v="0.78700000000000003"/>
    <n v="0.13300000000000001"/>
    <s v="NaN"/>
    <n v="0.85"/>
    <s v="NaN"/>
    <s v="NaN"/>
    <s v="NaN"/>
    <s v="NaN"/>
    <s v="Scale-up"/>
    <n v="0.93200000000000005"/>
    <n v="0.92500000000000004"/>
    <s v="NaN"/>
    <n v="0.94299999999999995"/>
    <d v="2025-03-17T23:59:54"/>
    <x v="3"/>
  </r>
  <r>
    <x v="1201"/>
    <x v="0"/>
    <n v="6019"/>
    <x v="2633"/>
    <x v="1390"/>
    <x v="930"/>
    <x v="925"/>
    <n v="3070"/>
    <n v="1158"/>
    <n v="442"/>
    <n v="3786"/>
    <n v="3688"/>
    <n v="98"/>
    <n v="0.45600000000000002"/>
    <n v="0.19500000000000001"/>
    <n v="0.09"/>
    <n v="0.53600000000000003"/>
    <n v="0.95499999999999996"/>
    <n v="0.7"/>
    <n v="0.86199999999999999"/>
    <n v="182.83600000000001"/>
    <s v="Scale-up"/>
    <n v="0.89300000000000002"/>
    <n v="0.876"/>
    <n v="0.85199999999999998"/>
    <n v="0.94299999999999995"/>
    <d v="2025-03-17T23:59:54"/>
    <x v="3"/>
  </r>
  <r>
    <x v="1202"/>
    <x v="1"/>
    <n v="0"/>
    <x v="2634"/>
    <x v="1391"/>
    <x v="1"/>
    <x v="1"/>
    <n v="1"/>
    <n v="1"/>
    <n v="1"/>
    <s v="N/A"/>
    <n v="1"/>
    <n v="0"/>
    <s v="NaN"/>
    <s v="NaN"/>
    <s v="NaN"/>
    <s v="NaN"/>
    <s v="NaN"/>
    <s v="NaN"/>
    <s v="NaN"/>
    <s v="NaN"/>
    <s v="Scale-up"/>
    <s v="NaN"/>
    <s v="NaN"/>
    <s v="NaN"/>
    <s v="NaN"/>
    <d v="2025-03-17T20:07:27"/>
    <x v="10"/>
  </r>
  <r>
    <x v="1202"/>
    <x v="0"/>
    <n v="4114"/>
    <x v="2635"/>
    <x v="1391"/>
    <x v="931"/>
    <x v="79"/>
    <n v="106"/>
    <n v="177"/>
    <n v="24"/>
    <n v="259"/>
    <n v="235"/>
    <n v="24"/>
    <n v="3.6999999999999998E-2"/>
    <n v="4.1000000000000002E-2"/>
    <n v="6.0000000000000001E-3"/>
    <n v="6.0999999999999999E-2"/>
    <n v="0.84699999999999998"/>
    <n v="0.47399999999999998"/>
    <n v="0.92300000000000004"/>
    <n v="393.44299999999998"/>
    <s v="Scale-up"/>
    <n v="0.377"/>
    <n v="0.433"/>
    <n v="0.76"/>
    <n v="0.38900000000000001"/>
    <d v="2025-03-17T20:07:27"/>
    <x v="10"/>
  </r>
  <r>
    <x v="1203"/>
    <x v="1"/>
    <n v="56"/>
    <x v="2636"/>
    <x v="1392"/>
    <x v="1"/>
    <x v="1"/>
    <n v="1"/>
    <n v="1"/>
    <n v="1"/>
    <s v="N/A"/>
    <n v="1"/>
    <n v="1"/>
    <s v="NaN"/>
    <s v="NaN"/>
    <s v="NaN"/>
    <s v="NaN"/>
    <s v="NaN"/>
    <s v="NaN"/>
    <s v="NaN"/>
    <s v="NaN"/>
    <s v="Scale-up"/>
    <s v="NaN"/>
    <s v="NaN"/>
    <s v="NaN"/>
    <s v="NaN"/>
    <d v="2025-03-17T23:59:45"/>
    <x v="3"/>
  </r>
  <r>
    <x v="1203"/>
    <x v="0"/>
    <n v="4966"/>
    <x v="2637"/>
    <x v="1392"/>
    <x v="932"/>
    <x v="926"/>
    <n v="1296"/>
    <n v="557"/>
    <n v="152"/>
    <n v="1701"/>
    <n v="1585"/>
    <n v="116"/>
    <n v="0.52700000000000002"/>
    <n v="0.21099999999999999"/>
    <n v="0.06"/>
    <n v="0.65100000000000002"/>
    <n v="0.96"/>
    <n v="0.71399999999999997"/>
    <n v="0.91900000000000004"/>
    <n v="178.18700000000001"/>
    <s v="Scale-up"/>
    <n v="0.95199999999999996"/>
    <n v="0.93400000000000005"/>
    <n v="0.98399999999999999"/>
    <n v="0.99299999999999999"/>
    <d v="2025-03-17T23:59:45"/>
    <x v="3"/>
  </r>
  <r>
    <x v="1204"/>
    <x v="1"/>
    <n v="0"/>
    <x v="2638"/>
    <x v="1393"/>
    <x v="1"/>
    <x v="1"/>
    <n v="1"/>
    <n v="1"/>
    <n v="1"/>
    <s v="N/A"/>
    <n v="1"/>
    <n v="0"/>
    <s v="NaN"/>
    <s v="NaN"/>
    <s v="NaN"/>
    <s v="NaN"/>
    <s v="NaN"/>
    <s v="NaN"/>
    <s v="NaN"/>
    <s v="NaN"/>
    <s v="Scale-up"/>
    <s v="NaN"/>
    <s v="NaN"/>
    <s v="NaN"/>
    <s v="NaN"/>
    <d v="2025-03-17T23:59:37"/>
    <x v="3"/>
  </r>
  <r>
    <x v="1204"/>
    <x v="0"/>
    <n v="762"/>
    <x v="2639"/>
    <x v="1393"/>
    <x v="265"/>
    <x v="260"/>
    <n v="133"/>
    <n v="130"/>
    <n v="14"/>
    <n v="249"/>
    <n v="218"/>
    <n v="31"/>
    <n v="0.26400000000000001"/>
    <n v="0.29399999999999998"/>
    <n v="3.9E-2"/>
    <n v="0.47899999999999998"/>
    <n v="0.92300000000000004"/>
    <n v="0.47299999999999998"/>
    <n v="0.93"/>
    <n v="64.718000000000004"/>
    <s v="Scale-up"/>
    <n v="0.95499999999999996"/>
    <n v="0.93500000000000005"/>
    <n v="0.82799999999999996"/>
    <n v="0.95899999999999996"/>
    <d v="2025-03-17T23:59:37"/>
    <x v="3"/>
  </r>
  <r>
    <x v="1205"/>
    <x v="1"/>
    <n v="56"/>
    <x v="2640"/>
    <x v="1394"/>
    <x v="1"/>
    <x v="1"/>
    <n v="5"/>
    <n v="1"/>
    <n v="1"/>
    <s v="N/A"/>
    <n v="5"/>
    <n v="0"/>
    <n v="5.7000000000000002E-2"/>
    <s v="NaN"/>
    <s v="NaN"/>
    <n v="5.7000000000000002E-2"/>
    <s v="NaN"/>
    <s v="NaN"/>
    <s v="NaN"/>
    <s v="NaN"/>
    <s v="Scale-up"/>
    <n v="0.75"/>
    <s v="NaN"/>
    <s v="NaN"/>
    <n v="0.71099999999999997"/>
    <d v="2025-03-17T23:59:29"/>
    <x v="3"/>
  </r>
  <r>
    <x v="1205"/>
    <x v="0"/>
    <n v="2272"/>
    <x v="2641"/>
    <x v="1394"/>
    <x v="415"/>
    <x v="413"/>
    <n v="171"/>
    <n v="146"/>
    <n v="13"/>
    <n v="304"/>
    <n v="268"/>
    <n v="36"/>
    <n v="0.09"/>
    <n v="8.5999999999999993E-2"/>
    <n v="8.0000000000000002E-3"/>
    <n v="0.15"/>
    <n v="0.89300000000000002"/>
    <n v="0.51100000000000001"/>
    <n v="0.95499999999999996"/>
    <n v="240"/>
    <s v="Scale-up"/>
    <n v="0.94199999999999995"/>
    <n v="0.88100000000000001"/>
    <n v="0.878"/>
    <n v="0.91500000000000004"/>
    <d v="2025-03-17T23:59:29"/>
    <x v="3"/>
  </r>
  <r>
    <x v="1206"/>
    <x v="1"/>
    <n v="0"/>
    <x v="2642"/>
    <x v="1395"/>
    <x v="1"/>
    <x v="1"/>
    <n v="1"/>
    <n v="1"/>
    <n v="1"/>
    <s v="N/A"/>
    <n v="2"/>
    <n v="-1"/>
    <s v="NaN"/>
    <s v="NaN"/>
    <s v="NaN"/>
    <n v="1"/>
    <s v="NaN"/>
    <s v="NaN"/>
    <s v="NaN"/>
    <s v="NaN"/>
    <s v="Scale-up"/>
    <s v="NaN"/>
    <s v="NaN"/>
    <s v="NaN"/>
    <n v="1"/>
    <d v="2025-03-17T23:59:21"/>
    <x v="3"/>
  </r>
  <r>
    <x v="1206"/>
    <x v="0"/>
    <n v="4661"/>
    <x v="2643"/>
    <x v="1395"/>
    <x v="933"/>
    <x v="927"/>
    <n v="471"/>
    <n v="493"/>
    <n v="40"/>
    <n v="924"/>
    <n v="699"/>
    <n v="225"/>
    <n v="0.23899999999999999"/>
    <n v="0.25900000000000001"/>
    <n v="3.1E-2"/>
    <n v="0.36"/>
    <n v="0.77100000000000002"/>
    <n v="0.48"/>
    <n v="0.93799999999999994"/>
    <n v="625"/>
    <s v="Scale-up"/>
    <n v="0.91300000000000003"/>
    <n v="0.85199999999999998"/>
    <n v="0.94099999999999995"/>
    <n v="0.83"/>
    <d v="2025-03-17T23:59:21"/>
    <x v="3"/>
  </r>
  <r>
    <x v="1207"/>
    <x v="1"/>
    <n v="49"/>
    <x v="2644"/>
    <x v="1396"/>
    <x v="1"/>
    <x v="1"/>
    <n v="1"/>
    <n v="3"/>
    <n v="1"/>
    <s v="N/A"/>
    <n v="1"/>
    <n v="2"/>
    <s v="NaN"/>
    <n v="3.5000000000000003E-2"/>
    <s v="NaN"/>
    <s v="NaN"/>
    <s v="NaN"/>
    <s v="NaN"/>
    <s v="NaN"/>
    <s v="NaN"/>
    <s v="Scale-up"/>
    <s v="NaN"/>
    <n v="0.86599999999999999"/>
    <s v="NaN"/>
    <s v="NaN"/>
    <d v="2025-03-17T19:50:31"/>
    <x v="4"/>
  </r>
  <r>
    <x v="1207"/>
    <x v="0"/>
    <n v="1948"/>
    <x v="2645"/>
    <x v="1396"/>
    <x v="441"/>
    <x v="439"/>
    <n v="8"/>
    <n v="24"/>
    <n v="4"/>
    <n v="28"/>
    <n v="14"/>
    <n v="14"/>
    <n v="5.0000000000000001E-3"/>
    <n v="0.01"/>
    <n v="0"/>
    <n v="8.9999999999999993E-3"/>
    <n v="0.6"/>
    <n v="0.33300000000000002"/>
    <n v="1"/>
    <n v="1555.556"/>
    <s v="Scale-up"/>
    <n v="0.86599999999999999"/>
    <n v="0.94399999999999995"/>
    <n v="0"/>
    <n v="0.84399999999999997"/>
    <d v="2025-03-17T19:50:31"/>
    <x v="4"/>
  </r>
  <r>
    <x v="1208"/>
    <x v="1"/>
    <n v="0"/>
    <x v="2646"/>
    <x v="1397"/>
    <x v="1"/>
    <x v="1"/>
    <n v="1"/>
    <n v="1"/>
    <n v="1"/>
    <s v="N/A"/>
    <n v="1"/>
    <n v="0"/>
    <s v="NaN"/>
    <s v="NaN"/>
    <n v="0"/>
    <s v="NaN"/>
    <s v="NaN"/>
    <s v="NaN"/>
    <s v="NaN"/>
    <s v="NaN"/>
    <s v="Catch-up"/>
    <s v="NaN"/>
    <s v="NaN"/>
    <n v="0"/>
    <s v="NaN"/>
    <d v="2025-03-17T21:45:29"/>
    <x v="2"/>
  </r>
  <r>
    <x v="1208"/>
    <x v="0"/>
    <n v="4447"/>
    <x v="2647"/>
    <x v="1397"/>
    <x v="420"/>
    <x v="419"/>
    <n v="40"/>
    <n v="78"/>
    <n v="0"/>
    <n v="118"/>
    <n v="107"/>
    <n v="11"/>
    <n v="1.4E-2"/>
    <n v="3.5999999999999997E-2"/>
    <n v="0"/>
    <n v="5.1999999999999998E-2"/>
    <n v="1.04"/>
    <n v="0.28000000000000003"/>
    <n v="1"/>
    <n v="211.53800000000001"/>
    <s v="Catch-up"/>
    <n v="0.70699999999999996"/>
    <n v="0.88100000000000001"/>
    <n v="0"/>
    <n v="0.94499999999999995"/>
    <d v="2025-03-17T21:45:29"/>
    <x v="2"/>
  </r>
  <r>
    <x v="1209"/>
    <x v="0"/>
    <n v="1467"/>
    <x v="2648"/>
    <x v="1398"/>
    <x v="466"/>
    <x v="331"/>
    <n v="69"/>
    <n v="17"/>
    <n v="5"/>
    <n v="81"/>
    <n v="73"/>
    <n v="8"/>
    <n v="5.2999999999999999E-2"/>
    <n v="1.2999999999999999E-2"/>
    <n v="0"/>
    <n v="6.2E-2"/>
    <n v="0.93899999999999995"/>
    <n v="0.80300000000000005"/>
    <n v="1"/>
    <n v="129.03200000000001"/>
    <s v="Scale-up"/>
    <n v="0.91900000000000004"/>
    <n v="0.72299999999999998"/>
    <n v="0"/>
    <n v="0.96399999999999997"/>
    <d v="2025-02-25T16:24:35"/>
    <x v="1"/>
  </r>
  <r>
    <x v="1210"/>
    <x v="1"/>
    <n v="100"/>
    <x v="2649"/>
    <x v="1399"/>
    <x v="1"/>
    <x v="1"/>
    <n v="19"/>
    <n v="130"/>
    <n v="4"/>
    <s v="N/A"/>
    <n v="435"/>
    <n v="-289"/>
    <n v="0.18"/>
    <n v="1.478"/>
    <n v="3.9E-2"/>
    <n v="3.512"/>
    <n v="2.169"/>
    <n v="0.109"/>
    <n v="0.97599999999999998"/>
    <n v="1.708"/>
    <s v="Plan-up"/>
    <n v="0.93600000000000005"/>
    <n v="0.93400000000000005"/>
    <n v="0.89500000000000002"/>
    <n v="0.88600000000000001"/>
    <d v="2025-03-17T21:45:24"/>
    <x v="2"/>
  </r>
  <r>
    <x v="1210"/>
    <x v="0"/>
    <n v="1764"/>
    <x v="2650"/>
    <x v="1399"/>
    <x v="934"/>
    <x v="928"/>
    <n v="748"/>
    <n v="2308"/>
    <n v="43"/>
    <n v="3013"/>
    <n v="3007"/>
    <n v="6"/>
    <n v="0.503"/>
    <n v="1.4470000000000001"/>
    <n v="2.3E-2"/>
    <n v="1.756"/>
    <n v="0.91100000000000003"/>
    <n v="0.25800000000000001"/>
    <n v="0.98799999999999999"/>
    <n v="3.4169999999999998"/>
    <s v="Start-up"/>
    <n v="0.99"/>
    <n v="0.99299999999999999"/>
    <n v="0.96199999999999997"/>
    <n v="0.98499999999999999"/>
    <d v="2025-03-17T21:45:23"/>
    <x v="2"/>
  </r>
  <r>
    <x v="1211"/>
    <x v="1"/>
    <n v="0"/>
    <x v="2651"/>
    <x v="1400"/>
    <x v="1"/>
    <x v="1"/>
    <n v="1"/>
    <n v="1"/>
    <n v="1"/>
    <s v="N/A"/>
    <n v="1"/>
    <n v="0"/>
    <s v="NaN"/>
    <s v="NaN"/>
    <s v="NaN"/>
    <s v="NaN"/>
    <s v="NaN"/>
    <s v="NaN"/>
    <s v="NaN"/>
    <s v="NaN"/>
    <s v="Catch-up"/>
    <s v="NaN"/>
    <s v="NaN"/>
    <s v="NaN"/>
    <s v="NaN"/>
    <d v="2025-03-17T23:59:14"/>
    <x v="3"/>
  </r>
  <r>
    <x v="1211"/>
    <x v="0"/>
    <n v="2144"/>
    <x v="2652"/>
    <x v="1400"/>
    <x v="490"/>
    <x v="485"/>
    <n v="2"/>
    <n v="171"/>
    <n v="71"/>
    <n v="102"/>
    <n v="74"/>
    <n v="28"/>
    <n v="4.8000000000000001E-2"/>
    <n v="0.111"/>
    <n v="0"/>
    <n v="0.83699999999999997"/>
    <n v="5.2640000000000002"/>
    <n v="0.30199999999999999"/>
    <n v="1"/>
    <n v="33.453000000000003"/>
    <s v="Catch-up"/>
    <n v="1"/>
    <n v="0.70699999999999996"/>
    <n v="0"/>
    <n v="0.189"/>
    <d v="2025-03-17T23:59:14"/>
    <x v="3"/>
  </r>
  <r>
    <x v="1212"/>
    <x v="1"/>
    <n v="0"/>
    <x v="2653"/>
    <x v="1401"/>
    <x v="1"/>
    <x v="1"/>
    <n v="1"/>
    <n v="1"/>
    <n v="1"/>
    <s v="N/A"/>
    <n v="1"/>
    <n v="0"/>
    <s v="NaN"/>
    <s v="NaN"/>
    <s v="NaN"/>
    <s v="NaN"/>
    <s v="NaN"/>
    <s v="NaN"/>
    <s v="NaN"/>
    <s v="NaN"/>
    <s v="Scale-up"/>
    <s v="NaN"/>
    <s v="NaN"/>
    <s v="NaN"/>
    <s v="NaN"/>
    <d v="2025-03-17T20:30:08"/>
    <x v="7"/>
  </r>
  <r>
    <x v="1212"/>
    <x v="0"/>
    <n v="2953"/>
    <x v="2654"/>
    <x v="1401"/>
    <x v="170"/>
    <x v="166"/>
    <n v="303"/>
    <n v="132"/>
    <n v="70"/>
    <n v="365"/>
    <n v="226"/>
    <n v="139"/>
    <n v="0.159"/>
    <n v="5.7000000000000002E-2"/>
    <n v="4.8000000000000001E-2"/>
    <n v="0.115"/>
    <n v="0.68500000000000005"/>
    <n v="0.73599999999999999"/>
    <n v="0.77800000000000002"/>
    <n v="1208.6959999999999"/>
    <s v="Scale-up"/>
    <n v="0.84499999999999997"/>
    <n v="0.91600000000000004"/>
    <n v="0.89800000000000002"/>
    <n v="0.751"/>
    <d v="2025-03-17T20:30:08"/>
    <x v="7"/>
  </r>
  <r>
    <x v="1213"/>
    <x v="1"/>
    <n v="1"/>
    <x v="2655"/>
    <x v="1402"/>
    <x v="1"/>
    <x v="1"/>
    <n v="1"/>
    <n v="1"/>
    <n v="1"/>
    <s v="N/A"/>
    <n v="1"/>
    <n v="1"/>
    <s v="NaN"/>
    <s v="NaN"/>
    <s v="NaN"/>
    <s v="NaN"/>
    <s v="NaN"/>
    <s v="NaN"/>
    <s v="NaN"/>
    <s v="NaN"/>
    <s v="Scale-up"/>
    <s v="NaN"/>
    <s v="NaN"/>
    <s v="NaN"/>
    <s v="NaN"/>
    <d v="2025-03-17T20:30:02"/>
    <x v="7"/>
  </r>
  <r>
    <x v="1213"/>
    <x v="0"/>
    <n v="2812"/>
    <x v="2656"/>
    <x v="1402"/>
    <x v="473"/>
    <x v="470"/>
    <n v="131"/>
    <n v="67"/>
    <n v="22"/>
    <n v="176"/>
    <n v="120"/>
    <n v="56"/>
    <n v="6.6000000000000003E-2"/>
    <n v="3.3000000000000002E-2"/>
    <n v="1.4E-2"/>
    <n v="6.6000000000000003E-2"/>
    <n v="0.77600000000000002"/>
    <n v="0.66700000000000004"/>
    <n v="0.85899999999999999"/>
    <n v="848.48500000000001"/>
    <s v="Scale-up"/>
    <n v="0.86899999999999999"/>
    <n v="0.95699999999999996"/>
    <n v="0.96499999999999997"/>
    <n v="0.96899999999999997"/>
    <d v="2025-03-17T20:30:02"/>
    <x v="7"/>
  </r>
  <r>
    <x v="1214"/>
    <x v="1"/>
    <n v="0"/>
    <x v="2657"/>
    <x v="1403"/>
    <x v="1"/>
    <x v="1"/>
    <n v="1"/>
    <n v="1"/>
    <n v="1"/>
    <s v="N/A"/>
    <n v="1"/>
    <n v="0"/>
    <s v="NaN"/>
    <s v="NaN"/>
    <s v="NaN"/>
    <s v="NaN"/>
    <s v="NaN"/>
    <s v="NaN"/>
    <s v="NaN"/>
    <s v="NaN"/>
    <s v="Catch-up"/>
    <s v="NaN"/>
    <s v="NaN"/>
    <s v="NaN"/>
    <s v="NaN"/>
    <d v="2025-03-17T20:29:56"/>
    <x v="7"/>
  </r>
  <r>
    <x v="1214"/>
    <x v="0"/>
    <n v="2826"/>
    <x v="2658"/>
    <x v="1403"/>
    <x v="284"/>
    <x v="280"/>
    <n v="20"/>
    <n v="15"/>
    <n v="9"/>
    <n v="26"/>
    <n v="19"/>
    <n v="7"/>
    <n v="1.4999999999999999E-2"/>
    <n v="5.0000000000000001E-3"/>
    <n v="8.0000000000000002E-3"/>
    <n v="1.7000000000000001E-2"/>
    <n v="1.417"/>
    <n v="0.75"/>
    <n v="0.6"/>
    <n v="411.76499999999999"/>
    <s v="Catch-up"/>
    <n v="0.97399999999999998"/>
    <n v="0.68899999999999995"/>
    <n v="0.80900000000000005"/>
    <n v="0.89400000000000002"/>
    <d v="2025-03-17T20:29:56"/>
    <x v="7"/>
  </r>
  <r>
    <x v="1215"/>
    <x v="1"/>
    <n v="0"/>
    <x v="2659"/>
    <x v="1404"/>
    <x v="1"/>
    <x v="1"/>
    <n v="1"/>
    <n v="1"/>
    <n v="1"/>
    <s v="N/A"/>
    <n v="1"/>
    <n v="0"/>
    <s v="NaN"/>
    <s v="NaN"/>
    <s v="NaN"/>
    <s v="NaN"/>
    <s v="NaN"/>
    <s v="NaN"/>
    <s v="NaN"/>
    <s v="NaN"/>
    <s v="Catch-up"/>
    <s v="NaN"/>
    <s v="NaN"/>
    <s v="NaN"/>
    <s v="NaN"/>
    <d v="2025-03-17T20:29:51"/>
    <x v="7"/>
  </r>
  <r>
    <x v="1215"/>
    <x v="0"/>
    <n v="2575"/>
    <x v="2660"/>
    <x v="1404"/>
    <x v="335"/>
    <x v="331"/>
    <n v="56"/>
    <n v="30"/>
    <n v="11"/>
    <n v="75"/>
    <n v="62"/>
    <n v="13"/>
    <n v="2.9000000000000001E-2"/>
    <n v="1.9E-2"/>
    <n v="8.9999999999999993E-3"/>
    <n v="0.05"/>
    <n v="1.282"/>
    <n v="0.60399999999999998"/>
    <n v="0.81200000000000006"/>
    <n v="260"/>
    <s v="Catch-up"/>
    <n v="0.85199999999999998"/>
    <n v="0.83299999999999996"/>
    <n v="0.89600000000000002"/>
    <n v="0.89300000000000002"/>
    <d v="2025-03-17T20:29:51"/>
    <x v="7"/>
  </r>
  <r>
    <x v="1216"/>
    <x v="1"/>
    <n v="100"/>
    <x v="2661"/>
    <x v="1405"/>
    <x v="1"/>
    <x v="1"/>
    <n v="108"/>
    <n v="62"/>
    <n v="30"/>
    <s v="N/A"/>
    <n v="137"/>
    <n v="2"/>
    <n v="1.3169999999999999"/>
    <n v="0.76600000000000001"/>
    <n v="0.39300000000000002"/>
    <n v="1.3919999999999999"/>
    <n v="0.82399999999999995"/>
    <n v="0.63200000000000001"/>
    <n v="0.81100000000000005"/>
    <n v="2651.58"/>
    <s v="Scale-up"/>
    <n v="0.95799999999999996"/>
    <n v="0.995"/>
    <n v="0.92800000000000005"/>
    <n v="0.97"/>
    <d v="2025-03-17T23:59:07"/>
    <x v="3"/>
  </r>
  <r>
    <x v="1216"/>
    <x v="0"/>
    <n v="5823"/>
    <x v="2662"/>
    <x v="1405"/>
    <x v="935"/>
    <x v="929"/>
    <n v="7476"/>
    <n v="7274"/>
    <n v="2967"/>
    <n v="11783"/>
    <n v="8092"/>
    <n v="3691"/>
    <n v="1.4970000000000001"/>
    <n v="1.661"/>
    <n v="0.65300000000000002"/>
    <n v="1.6639999999999999"/>
    <n v="0.66400000000000003"/>
    <n v="0.47399999999999998"/>
    <n v="0.79300000000000004"/>
    <n v="2218.1489999999999"/>
    <s v="Scale-up"/>
    <n v="0.98499999999999999"/>
    <n v="0.97599999999999998"/>
    <n v="0.97299999999999998"/>
    <n v="0.98299999999999998"/>
    <d v="2025-03-17T23:59:05"/>
    <x v="3"/>
  </r>
  <r>
    <x v="1217"/>
    <x v="1"/>
    <n v="68"/>
    <x v="2663"/>
    <x v="1406"/>
    <x v="1"/>
    <x v="1"/>
    <n v="1"/>
    <n v="1"/>
    <n v="15"/>
    <s v="N/A"/>
    <n v="1"/>
    <n v="-14"/>
    <s v="NaN"/>
    <s v="NaN"/>
    <n v="0.214"/>
    <s v="NaN"/>
    <s v="NaN"/>
    <s v="NaN"/>
    <s v="NaN"/>
    <s v="NaN"/>
    <s v="Scale-up"/>
    <s v="NaN"/>
    <s v="NaN"/>
    <n v="0.48199999999999998"/>
    <s v="NaN"/>
    <d v="2025-03-17T19:50:27"/>
    <x v="4"/>
  </r>
  <r>
    <x v="1217"/>
    <x v="0"/>
    <n v="3355"/>
    <x v="2664"/>
    <x v="1406"/>
    <x v="609"/>
    <x v="609"/>
    <n v="85"/>
    <n v="51"/>
    <n v="36"/>
    <n v="100"/>
    <n v="97"/>
    <n v="3"/>
    <n v="3.5999999999999997E-2"/>
    <n v="2.3E-2"/>
    <n v="8.0000000000000002E-3"/>
    <n v="3.9E-2"/>
    <n v="0.76500000000000001"/>
    <n v="0.61"/>
    <n v="0.86399999999999999"/>
    <n v="76.923000000000002"/>
    <s v="Scale-up"/>
    <n v="0.80900000000000005"/>
    <n v="0.73699999999999999"/>
    <n v="0.88700000000000001"/>
    <n v="0.75800000000000001"/>
    <d v="2025-03-17T19:50:27"/>
    <x v="4"/>
  </r>
  <r>
    <x v="1218"/>
    <x v="1"/>
    <n v="98"/>
    <x v="2665"/>
    <x v="1407"/>
    <x v="1"/>
    <x v="1"/>
    <n v="9"/>
    <n v="1"/>
    <n v="6"/>
    <s v="N/A"/>
    <n v="10"/>
    <n v="-7"/>
    <n v="0.122"/>
    <s v="NaN"/>
    <n v="0.111"/>
    <n v="0.09"/>
    <s v="NaN"/>
    <s v="NaN"/>
    <s v="NaN"/>
    <s v="NaN"/>
    <s v="Scale-up"/>
    <n v="0.93600000000000005"/>
    <s v="NaN"/>
    <n v="0.47599999999999998"/>
    <n v="0.95899999999999996"/>
    <d v="2025-03-17T20:46:53"/>
    <x v="14"/>
  </r>
  <r>
    <x v="1218"/>
    <x v="1"/>
    <n v="100"/>
    <x v="2666"/>
    <x v="1408"/>
    <x v="1"/>
    <x v="1"/>
    <n v="391"/>
    <n v="257"/>
    <n v="83"/>
    <s v="N/A"/>
    <n v="389"/>
    <n v="177"/>
    <n v="4.1479999999999997"/>
    <n v="2.6989999999999998"/>
    <n v="0.83599999999999997"/>
    <n v="3.9489999999999998"/>
    <n v="0.65700000000000003"/>
    <n v="0.60599999999999998"/>
    <n v="0.878"/>
    <n v="480.375"/>
    <s v="Scale-up"/>
    <n v="0.998"/>
    <n v="0.997"/>
    <n v="0.99"/>
    <n v="0.998"/>
    <d v="2025-03-17T23:58:54"/>
    <x v="3"/>
  </r>
  <r>
    <x v="1218"/>
    <x v="0"/>
    <n v="2212"/>
    <x v="2667"/>
    <x v="1407"/>
    <x v="149"/>
    <x v="146"/>
    <n v="199"/>
    <n v="88"/>
    <n v="96"/>
    <n v="191"/>
    <n v="179"/>
    <n v="12"/>
    <n v="8.4000000000000005E-2"/>
    <n v="4.9000000000000002E-2"/>
    <n v="4.7E-2"/>
    <n v="7.9000000000000001E-2"/>
    <n v="0.91900000000000004"/>
    <n v="0.63200000000000001"/>
    <n v="0.64700000000000002"/>
    <n v="151.899"/>
    <s v="Scale-up"/>
    <n v="0.94399999999999995"/>
    <n v="0.95599999999999996"/>
    <n v="0.97699999999999998"/>
    <n v="0.90900000000000003"/>
    <d v="2025-03-17T20:46:53"/>
    <x v="14"/>
  </r>
  <r>
    <x v="1218"/>
    <x v="0"/>
    <n v="3364"/>
    <x v="2668"/>
    <x v="1408"/>
    <x v="936"/>
    <x v="930"/>
    <n v="15347"/>
    <n v="15439"/>
    <n v="11032"/>
    <n v="19754"/>
    <n v="18086"/>
    <n v="1897"/>
    <n v="5.2279999999999998"/>
    <n v="5.5839999999999996"/>
    <n v="4.2089999999999996"/>
    <n v="6.1159999999999997"/>
    <n v="0.92600000000000005"/>
    <n v="0.48399999999999999"/>
    <n v="0.61099999999999999"/>
    <n v="310.17"/>
    <s v="Scale-up"/>
    <n v="0.98099999999999998"/>
    <n v="0.96399999999999997"/>
    <n v="0.97799999999999998"/>
    <n v="0.97099999999999997"/>
    <d v="2025-03-17T23:58:53"/>
    <x v="3"/>
  </r>
  <r>
    <x v="1219"/>
    <x v="1"/>
    <n v="0"/>
    <x v="2669"/>
    <x v="1409"/>
    <x v="1"/>
    <x v="1"/>
    <n v="1"/>
    <n v="1"/>
    <n v="1"/>
    <s v="N/A"/>
    <n v="1"/>
    <n v="0"/>
    <s v="NaN"/>
    <s v="NaN"/>
    <s v="NaN"/>
    <s v="NaN"/>
    <s v="NaN"/>
    <s v="NaN"/>
    <s v="NaN"/>
    <s v="NaN"/>
    <s v="Catch-up"/>
    <s v="NaN"/>
    <s v="NaN"/>
    <s v="NaN"/>
    <s v="NaN"/>
    <d v="2025-03-17T19:50:21"/>
    <x v="4"/>
  </r>
  <r>
    <x v="1219"/>
    <x v="0"/>
    <n v="940"/>
    <x v="2670"/>
    <x v="1409"/>
    <x v="152"/>
    <x v="369"/>
    <n v="88"/>
    <n v="50"/>
    <n v="8"/>
    <n v="130"/>
    <n v="93"/>
    <n v="37"/>
    <n v="0.18"/>
    <n v="6.7000000000000004E-2"/>
    <n v="1.4E-2"/>
    <n v="0.255"/>
    <n v="1.0940000000000001"/>
    <n v="0.72899999999999998"/>
    <n v="0.94299999999999995"/>
    <n v="145.09800000000001"/>
    <s v="Catch-up"/>
    <n v="0.59699999999999998"/>
    <n v="0.75800000000000001"/>
    <n v="0.86099999999999999"/>
    <n v="0.80200000000000005"/>
    <d v="2025-03-17T19:50:21"/>
    <x v="4"/>
  </r>
  <r>
    <x v="1220"/>
    <x v="1"/>
    <n v="98"/>
    <x v="2671"/>
    <x v="1410"/>
    <x v="1"/>
    <x v="1"/>
    <n v="100"/>
    <n v="6"/>
    <n v="8"/>
    <s v="N/A"/>
    <n v="97"/>
    <n v="2"/>
    <n v="1.111"/>
    <n v="5.3999999999999999E-2"/>
    <n v="0.14099999999999999"/>
    <n v="1.1479999999999999"/>
    <n v="1.121"/>
    <n v="0.95399999999999996"/>
    <n v="0.879"/>
    <n v="145.47"/>
    <s v="Catch-up"/>
    <n v="0.93300000000000005"/>
    <n v="0.90100000000000002"/>
    <n v="0.93200000000000005"/>
    <n v="0.97199999999999998"/>
    <d v="2025-03-17T19:50:16"/>
    <x v="4"/>
  </r>
  <r>
    <x v="1220"/>
    <x v="0"/>
    <n v="1024"/>
    <x v="2672"/>
    <x v="1410"/>
    <x v="204"/>
    <x v="199"/>
    <n v="578"/>
    <n v="69"/>
    <n v="92"/>
    <n v="555"/>
    <n v="388"/>
    <n v="167"/>
    <n v="0.626"/>
    <n v="0.122"/>
    <n v="0.19500000000000001"/>
    <n v="0.41"/>
    <n v="0.74099999999999999"/>
    <n v="0.83699999999999997"/>
    <n v="0.73899999999999999"/>
    <n v="407.31700000000001"/>
    <s v="Scale-up"/>
    <n v="0.77"/>
    <n v="0.78900000000000003"/>
    <n v="0.86899999999999999"/>
    <n v="0.71"/>
    <d v="2025-03-17T19:50:15"/>
    <x v="4"/>
  </r>
  <r>
    <x v="1221"/>
    <x v="1"/>
    <n v="98"/>
    <x v="2673"/>
    <x v="1411"/>
    <x v="1"/>
    <x v="1"/>
    <n v="145"/>
    <n v="4"/>
    <n v="20"/>
    <s v="N/A"/>
    <n v="82"/>
    <n v="46"/>
    <n v="1.306"/>
    <n v="9.6000000000000002E-2"/>
    <n v="0.24099999999999999"/>
    <n v="0.872"/>
    <n v="0.751"/>
    <n v="0.93200000000000005"/>
    <n v="0.82799999999999996"/>
    <n v="159.404"/>
    <s v="Scale-up"/>
    <n v="0.99399999999999999"/>
    <n v="0.91600000000000004"/>
    <n v="0.94599999999999995"/>
    <n v="0.97599999999999998"/>
    <d v="2025-02-25T16:24:46"/>
    <x v="1"/>
  </r>
  <r>
    <x v="1221"/>
    <x v="1"/>
    <n v="99"/>
    <x v="2674"/>
    <x v="1412"/>
    <x v="1"/>
    <x v="1"/>
    <n v="61"/>
    <n v="1"/>
    <n v="1"/>
    <s v="N/A"/>
    <n v="39"/>
    <n v="24"/>
    <n v="0.66500000000000004"/>
    <s v="NaN"/>
    <n v="0"/>
    <n v="0.36699999999999999"/>
    <s v="NaN"/>
    <s v="NaN"/>
    <s v="NaN"/>
    <s v="NaN"/>
    <s v="Scale-up"/>
    <n v="0.95599999999999996"/>
    <s v="NaN"/>
    <n v="0"/>
    <n v="0.97899999999999998"/>
    <d v="2025-03-17T21:45:16"/>
    <x v="2"/>
  </r>
  <r>
    <x v="1221"/>
    <x v="0"/>
    <n v="1388"/>
    <x v="2675"/>
    <x v="1411"/>
    <x v="937"/>
    <x v="453"/>
    <n v="1137"/>
    <n v="45"/>
    <n v="260"/>
    <n v="922"/>
    <n v="783"/>
    <n v="139"/>
    <n v="0.82699999999999996"/>
    <n v="3.6999999999999998E-2"/>
    <n v="0.23499999999999999"/>
    <n v="0.59699999999999998"/>
    <n v="0.94899999999999995"/>
    <n v="0.95699999999999996"/>
    <n v="0.72799999999999998"/>
    <n v="232.83099999999999"/>
    <s v="Scale-up"/>
    <n v="0.97099999999999997"/>
    <n v="0.95599999999999996"/>
    <n v="0.874"/>
    <n v="0.97599999999999998"/>
    <d v="2025-02-25T16:24:44"/>
    <x v="1"/>
  </r>
  <r>
    <x v="1221"/>
    <x v="0"/>
    <n v="344"/>
    <x v="2676"/>
    <x v="1412"/>
    <x v="938"/>
    <x v="931"/>
    <n v="181"/>
    <n v="3"/>
    <n v="0"/>
    <n v="184"/>
    <n v="99"/>
    <n v="85"/>
    <n v="0.56000000000000005"/>
    <n v="7.0000000000000001E-3"/>
    <n v="0"/>
    <n v="0.34100000000000003"/>
    <n v="0.60099999999999998"/>
    <n v="0.98799999999999999"/>
    <n v="1"/>
    <n v="249.267"/>
    <s v="Scale-up"/>
    <n v="0.96099999999999997"/>
    <n v="0.97399999999999998"/>
    <n v="0"/>
    <n v="0.97199999999999998"/>
    <d v="2025-03-17T21:45:16"/>
    <x v="2"/>
  </r>
  <r>
    <x v="1222"/>
    <x v="1"/>
    <n v="97"/>
    <x v="2677"/>
    <x v="1413"/>
    <x v="1"/>
    <x v="1"/>
    <n v="2"/>
    <n v="1"/>
    <n v="45"/>
    <s v="N/A"/>
    <n v="1"/>
    <n v="-43"/>
    <n v="1.0999999999999999E-2"/>
    <s v="NaN"/>
    <s v="NaN"/>
    <s v="NaN"/>
    <s v="NaN"/>
    <s v="NaN"/>
    <s v="NaN"/>
    <s v="NaN"/>
    <s v="Scale-up"/>
    <n v="1"/>
    <s v="NaN"/>
    <s v="NaN"/>
    <s v="NaN"/>
    <d v="2025-03-17T23:58:39"/>
    <x v="3"/>
  </r>
  <r>
    <x v="1222"/>
    <x v="0"/>
    <n v="1505"/>
    <x v="2678"/>
    <x v="1413"/>
    <x v="939"/>
    <x v="932"/>
    <n v="187"/>
    <n v="103"/>
    <n v="61"/>
    <n v="229"/>
    <n v="114"/>
    <n v="115"/>
    <n v="0.14899999999999999"/>
    <n v="9.7000000000000003E-2"/>
    <n v="2.5999999999999999E-2"/>
    <n v="6.9000000000000006E-2"/>
    <n v="0.314"/>
    <n v="0.60599999999999998"/>
    <n v="0.89400000000000002"/>
    <n v="1666.6669999999999"/>
    <s v="Scale-up"/>
    <n v="0.60099999999999998"/>
    <n v="0.76400000000000001"/>
    <n v="0.54300000000000004"/>
    <n v="0.89200000000000002"/>
    <d v="2025-03-17T23:58:39"/>
    <x v="3"/>
  </r>
  <r>
    <x v="1223"/>
    <x v="1"/>
    <n v="99"/>
    <x v="2679"/>
    <x v="1414"/>
    <x v="1"/>
    <x v="1"/>
    <n v="164"/>
    <n v="162"/>
    <n v="561"/>
    <s v="N/A"/>
    <n v="162"/>
    <n v="-398"/>
    <n v="1.6120000000000001"/>
    <n v="1.6439999999999999"/>
    <n v="6.5309999999999997"/>
    <n v="1.516"/>
    <n v="-0.46300000000000002"/>
    <n v="0.495"/>
    <n v="-1.006"/>
    <n v="972.29600000000005"/>
    <s v="Scale-up"/>
    <n v="0.98"/>
    <n v="0.99099999999999999"/>
    <n v="0.65800000000000003"/>
    <n v="0.98299999999999998"/>
    <d v="2025-03-17T20:29:46"/>
    <x v="7"/>
  </r>
  <r>
    <x v="1223"/>
    <x v="0"/>
    <n v="5523"/>
    <x v="2680"/>
    <x v="1414"/>
    <x v="940"/>
    <x v="933"/>
    <n v="10002"/>
    <n v="7088"/>
    <n v="5469"/>
    <n v="11621"/>
    <n v="10147"/>
    <n v="1474"/>
    <n v="1.87"/>
    <n v="1.3109999999999999"/>
    <n v="1.08"/>
    <n v="1.8380000000000001"/>
    <n v="0.875"/>
    <n v="0.58799999999999997"/>
    <n v="0.66"/>
    <n v="801.95899999999995"/>
    <s v="Scale-up"/>
    <n v="0.998"/>
    <n v="0.999"/>
    <n v="0.96699999999999997"/>
    <n v="0.995"/>
    <d v="2025-03-17T20:29:44"/>
    <x v="7"/>
  </r>
  <r>
    <x v="1224"/>
    <x v="1"/>
    <n v="0"/>
    <x v="2681"/>
    <x v="1415"/>
    <x v="1"/>
    <x v="1"/>
    <n v="1"/>
    <n v="1"/>
    <n v="1"/>
    <s v="N/A"/>
    <n v="1"/>
    <n v="0"/>
    <s v="NaN"/>
    <s v="NaN"/>
    <s v="NaN"/>
    <s v="NaN"/>
    <s v="NaN"/>
    <s v="NaN"/>
    <s v="NaN"/>
    <s v="NaN"/>
    <s v="Scale-up"/>
    <s v="NaN"/>
    <s v="NaN"/>
    <s v="NaN"/>
    <s v="NaN"/>
    <d v="2025-03-17T20:29:35"/>
    <x v="7"/>
  </r>
  <r>
    <x v="1224"/>
    <x v="0"/>
    <n v="5661"/>
    <x v="2682"/>
    <x v="1415"/>
    <x v="12"/>
    <x v="12"/>
    <n v="931"/>
    <n v="603"/>
    <n v="133"/>
    <n v="1401"/>
    <n v="1184"/>
    <n v="217"/>
    <n v="0.34499999999999997"/>
    <n v="0.2"/>
    <n v="3.9E-2"/>
    <n v="0.42"/>
    <n v="0.83"/>
    <n v="0.63300000000000001"/>
    <n v="0.92800000000000005"/>
    <n v="516.66700000000003"/>
    <s v="Scale-up"/>
    <n v="0.90900000000000003"/>
    <n v="0.89800000000000002"/>
    <n v="0.92100000000000004"/>
    <n v="0.90200000000000002"/>
    <d v="2025-03-17T20:29:35"/>
    <x v="7"/>
  </r>
  <r>
    <x v="1225"/>
    <x v="1"/>
    <n v="0"/>
    <x v="2683"/>
    <x v="1416"/>
    <x v="1"/>
    <x v="1"/>
    <n v="1"/>
    <n v="1"/>
    <n v="1"/>
    <s v="N/A"/>
    <n v="1"/>
    <n v="0"/>
    <s v="NaN"/>
    <s v="NaN"/>
    <s v="NaN"/>
    <s v="NaN"/>
    <s v="NaN"/>
    <s v="NaN"/>
    <s v="NaN"/>
    <s v="NaN"/>
    <s v="Catch-up"/>
    <s v="NaN"/>
    <s v="NaN"/>
    <s v="NaN"/>
    <s v="NaN"/>
    <d v="2025-03-17T20:29:29"/>
    <x v="7"/>
  </r>
  <r>
    <x v="1225"/>
    <x v="0"/>
    <n v="3897"/>
    <x v="2684"/>
    <x v="1416"/>
    <x v="76"/>
    <x v="75"/>
    <n v="24"/>
    <n v="12"/>
    <n v="2"/>
    <n v="34"/>
    <n v="31"/>
    <n v="3"/>
    <n v="1.4999999999999999E-2"/>
    <n v="2E-3"/>
    <n v="2E-3"/>
    <n v="3.2000000000000001E-2"/>
    <n v="2.133"/>
    <n v="0.88200000000000001"/>
    <n v="0.88200000000000001"/>
    <n v="93.75"/>
    <s v="Catch-up"/>
    <n v="0.55600000000000005"/>
    <n v="0.62"/>
    <n v="1"/>
    <n v="0.77900000000000003"/>
    <d v="2025-03-17T20:29:29"/>
    <x v="7"/>
  </r>
  <r>
    <x v="1226"/>
    <x v="1"/>
    <n v="0"/>
    <x v="2685"/>
    <x v="1417"/>
    <x v="1"/>
    <x v="1"/>
    <n v="1"/>
    <n v="1"/>
    <n v="1"/>
    <s v="N/A"/>
    <n v="1"/>
    <n v="0"/>
    <s v="NaN"/>
    <s v="NaN"/>
    <s v="NaN"/>
    <s v="NaN"/>
    <s v="NaN"/>
    <s v="NaN"/>
    <s v="NaN"/>
    <s v="NaN"/>
    <s v="Scale-up"/>
    <s v="NaN"/>
    <s v="NaN"/>
    <s v="NaN"/>
    <s v="NaN"/>
    <d v="2025-03-17T23:58:31"/>
    <x v="3"/>
  </r>
  <r>
    <x v="1226"/>
    <x v="0"/>
    <n v="3635"/>
    <x v="2686"/>
    <x v="1417"/>
    <x v="941"/>
    <x v="934"/>
    <n v="834"/>
    <n v="1592"/>
    <n v="204"/>
    <n v="2222"/>
    <n v="1407"/>
    <n v="815"/>
    <n v="0.30099999999999999"/>
    <n v="0.7"/>
    <n v="9.1999999999999998E-2"/>
    <n v="0.628"/>
    <n v="0.69099999999999995"/>
    <n v="0.30099999999999999"/>
    <n v="0.90800000000000003"/>
    <n v="1297.771"/>
    <s v="Scale-up"/>
    <n v="0.93799999999999994"/>
    <n v="0.91200000000000003"/>
    <n v="0.89600000000000002"/>
    <n v="0.93500000000000005"/>
    <d v="2025-03-17T23:58:31"/>
    <x v="3"/>
  </r>
  <r>
    <x v="1227"/>
    <x v="1"/>
    <n v="97"/>
    <x v="2687"/>
    <x v="1418"/>
    <x v="1"/>
    <x v="1"/>
    <n v="4"/>
    <n v="36"/>
    <n v="6"/>
    <s v="N/A"/>
    <n v="10"/>
    <n v="23"/>
    <n v="3.5000000000000003E-2"/>
    <n v="0.38400000000000001"/>
    <n v="5.3999999999999999E-2"/>
    <n v="0.189"/>
    <n v="0.51800000000000002"/>
    <n v="8.4000000000000005E-2"/>
    <n v="0.871"/>
    <n v="15052.91"/>
    <s v="Scale-up"/>
    <n v="0.96899999999999997"/>
    <n v="0.86599999999999999"/>
    <n v="0.751"/>
    <n v="0.76400000000000001"/>
    <d v="2025-03-17T21:10:57"/>
    <x v="5"/>
  </r>
  <r>
    <x v="1227"/>
    <x v="0"/>
    <n v="4178"/>
    <x v="2688"/>
    <x v="1418"/>
    <x v="942"/>
    <x v="935"/>
    <n v="2004"/>
    <n v="3288"/>
    <n v="1090"/>
    <n v="4202"/>
    <n v="1357"/>
    <n v="2845"/>
    <n v="0.627"/>
    <n v="1.052"/>
    <n v="0.35299999999999998"/>
    <n v="0.39500000000000002"/>
    <n v="0.29799999999999999"/>
    <n v="0.373"/>
    <n v="0.79"/>
    <n v="7202.5320000000002"/>
    <s v="Scale-up"/>
    <n v="0.96"/>
    <n v="0.98599999999999999"/>
    <n v="0.92900000000000005"/>
    <n v="0.97399999999999998"/>
    <d v="2025-03-17T21:10:56"/>
    <x v="5"/>
  </r>
  <r>
    <x v="1228"/>
    <x v="1"/>
    <n v="99"/>
    <x v="2689"/>
    <x v="1419"/>
    <x v="1"/>
    <x v="1"/>
    <n v="13"/>
    <n v="39"/>
    <n v="25"/>
    <s v="N/A"/>
    <n v="12"/>
    <n v="14"/>
    <n v="0.11899999999999999"/>
    <n v="0.46600000000000003"/>
    <n v="0.53200000000000003"/>
    <n v="0.125"/>
    <n v="2.3580000000000001"/>
    <n v="0.20300000000000001"/>
    <n v="9.0999999999999998E-2"/>
    <n v="35576"/>
    <s v="Catch-up"/>
    <n v="0.92100000000000004"/>
    <n v="0.93300000000000005"/>
    <n v="0.81399999999999995"/>
    <n v="0.91900000000000004"/>
    <d v="2025-03-17T21:10:49"/>
    <x v="5"/>
  </r>
  <r>
    <x v="1228"/>
    <x v="0"/>
    <n v="3386"/>
    <x v="2690"/>
    <x v="1419"/>
    <x v="943"/>
    <x v="936"/>
    <n v="2480"/>
    <n v="7166"/>
    <n v="3358"/>
    <n v="6288"/>
    <n v="1841"/>
    <n v="4447"/>
    <n v="0.96099999999999997"/>
    <n v="2.7709999999999999"/>
    <n v="1.327"/>
    <n v="0.56200000000000006"/>
    <n v="0.23400000000000001"/>
    <n v="0.25800000000000001"/>
    <n v="0.64400000000000002"/>
    <n v="7912.8109999999997"/>
    <s v="Scale-up"/>
    <n v="0.94799999999999995"/>
    <n v="0.95599999999999996"/>
    <n v="0.81399999999999995"/>
    <n v="0.97499999999999998"/>
    <d v="2025-03-17T21:10:48"/>
    <x v="5"/>
  </r>
  <r>
    <x v="1228"/>
    <x v="0"/>
    <n v="3452"/>
    <x v="2691"/>
    <x v="1420"/>
    <x v="944"/>
    <x v="937"/>
    <n v="0"/>
    <n v="41846"/>
    <n v="4109"/>
    <n v="37737"/>
    <n v="10014"/>
    <n v="27723"/>
    <n v="0"/>
    <n v="29.111000000000001"/>
    <n v="3.55"/>
    <n v="8.1539999999999999"/>
    <n v="0.31900000000000001"/>
    <n v="0"/>
    <n v="0.878"/>
    <n v="3399.9259999999999"/>
    <s v="Scale-up"/>
    <n v="0"/>
    <n v="0.94399999999999995"/>
    <n v="0.63"/>
    <n v="0.93100000000000005"/>
    <d v="2025-03-19T23:04:35"/>
    <x v="20"/>
  </r>
  <r>
    <x v="1228"/>
    <x v="1"/>
    <n v="97"/>
    <x v="2692"/>
    <x v="1420"/>
    <x v="1"/>
    <x v="1"/>
    <n v="1"/>
    <n v="1886"/>
    <n v="205"/>
    <s v="N/A"/>
    <n v="1361"/>
    <n v="319"/>
    <n v="0"/>
    <n v="19.001000000000001"/>
    <n v="8.94"/>
    <n v="12.766999999999999"/>
    <n v="1.2689999999999999"/>
    <n v="0"/>
    <n v="0.52900000000000003"/>
    <n v="2171.4580000000001"/>
    <s v="Catch-up"/>
    <n v="0"/>
    <n v="0.94"/>
    <n v="0.9"/>
    <n v="0.84699999999999998"/>
    <d v="2025-03-19T23:04:37"/>
    <x v="20"/>
  </r>
  <r>
    <x v="1229"/>
    <x v="1"/>
    <n v="99"/>
    <x v="2693"/>
    <x v="1421"/>
    <x v="1"/>
    <x v="1"/>
    <n v="246"/>
    <n v="101"/>
    <n v="107"/>
    <s v="N/A"/>
    <n v="202"/>
    <n v="37"/>
    <n v="2.141"/>
    <n v="0.98199999999999998"/>
    <n v="0.70799999999999996"/>
    <n v="2.1890000000000001"/>
    <n v="0.90600000000000003"/>
    <n v="0.68600000000000005"/>
    <n v="0.77300000000000002"/>
    <n v="280.49299999999999"/>
    <s v="Scale-up"/>
    <n v="0.94699999999999995"/>
    <n v="0.98099999999999998"/>
    <n v="0.76200000000000001"/>
    <n v="0.97099999999999997"/>
    <d v="2025-02-25T16:24:58"/>
    <x v="1"/>
  </r>
  <r>
    <x v="1229"/>
    <x v="1"/>
    <n v="99"/>
    <x v="2694"/>
    <x v="1422"/>
    <x v="1"/>
    <x v="1"/>
    <n v="109"/>
    <n v="39"/>
    <n v="1"/>
    <s v="N/A"/>
    <n v="88"/>
    <n v="61"/>
    <n v="1.3819999999999999"/>
    <n v="0.53300000000000003"/>
    <n v="0"/>
    <n v="0.89600000000000002"/>
    <n v="0.46800000000000003"/>
    <n v="0.72199999999999998"/>
    <n v="1"/>
    <n v="236.607"/>
    <s v="Scale-up"/>
    <n v="0.98399999999999999"/>
    <n v="0.92200000000000004"/>
    <n v="0"/>
    <n v="0.98299999999999998"/>
    <d v="2025-03-17T21:45:10"/>
    <x v="2"/>
  </r>
  <r>
    <x v="1229"/>
    <x v="0"/>
    <n v="1744"/>
    <x v="2695"/>
    <x v="1421"/>
    <x v="765"/>
    <x v="938"/>
    <n v="2737"/>
    <n v="753"/>
    <n v="1103"/>
    <n v="2387"/>
    <n v="1773"/>
    <n v="614"/>
    <n v="1.835"/>
    <n v="0.53200000000000003"/>
    <n v="1.5620000000000001"/>
    <n v="1.27"/>
    <n v="1.5780000000000001"/>
    <n v="0.77500000000000002"/>
    <n v="0.34"/>
    <n v="483.46499999999997"/>
    <s v="Catch-up"/>
    <n v="0.84699999999999998"/>
    <n v="0.98199999999999998"/>
    <n v="0.33700000000000002"/>
    <n v="0.98499999999999999"/>
    <d v="2025-02-25T16:24:55"/>
    <x v="1"/>
  </r>
  <r>
    <x v="1229"/>
    <x v="0"/>
    <n v="700"/>
    <x v="2696"/>
    <x v="1422"/>
    <x v="376"/>
    <x v="372"/>
    <n v="363"/>
    <n v="126"/>
    <n v="0"/>
    <n v="489"/>
    <n v="277"/>
    <n v="212"/>
    <n v="0.77500000000000002"/>
    <n v="0.28799999999999998"/>
    <n v="0"/>
    <n v="0.69799999999999995"/>
    <n v="0.65700000000000003"/>
    <n v="0.72899999999999998"/>
    <n v="1"/>
    <n v="303.72500000000002"/>
    <s v="Scale-up"/>
    <n v="0.96499999999999997"/>
    <n v="0.97799999999999998"/>
    <n v="0"/>
    <n v="0.98599999999999999"/>
    <d v="2025-03-17T21:45:09"/>
    <x v="2"/>
  </r>
  <r>
    <x v="1230"/>
    <x v="1"/>
    <n v="99"/>
    <x v="2697"/>
    <x v="1423"/>
    <x v="1"/>
    <x v="1"/>
    <n v="61"/>
    <n v="17"/>
    <n v="7"/>
    <s v="N/A"/>
    <n v="19"/>
    <n v="51"/>
    <n v="0.59899999999999998"/>
    <n v="0.40100000000000002"/>
    <n v="6.6000000000000003E-2"/>
    <n v="0.219"/>
    <n v="0.23400000000000001"/>
    <n v="0.59899999999999998"/>
    <n v="0.93400000000000005"/>
    <n v="908.67600000000004"/>
    <s v="Scale-up"/>
    <n v="0.84099999999999997"/>
    <n v="0.94399999999999995"/>
    <n v="0.78200000000000003"/>
    <n v="0.84399999999999997"/>
    <d v="2025-02-25T16:25:08"/>
    <x v="1"/>
  </r>
  <r>
    <x v="1230"/>
    <x v="0"/>
    <n v="979"/>
    <x v="2698"/>
    <x v="1423"/>
    <x v="945"/>
    <x v="625"/>
    <n v="280"/>
    <n v="72"/>
    <n v="22"/>
    <n v="330"/>
    <n v="131"/>
    <n v="199"/>
    <n v="0.26600000000000001"/>
    <n v="9.6000000000000002E-2"/>
    <n v="3.4000000000000002E-2"/>
    <n v="0.124"/>
    <n v="0.378"/>
    <n v="0.73499999999999999"/>
    <n v="0.90600000000000003"/>
    <n v="1604.8389999999999"/>
    <s v="Scale-up"/>
    <n v="0.95599999999999996"/>
    <n v="0.78600000000000003"/>
    <n v="0.84799999999999998"/>
    <n v="0.95299999999999996"/>
    <d v="2025-02-25T16:25:06"/>
    <x v="1"/>
  </r>
  <r>
    <x v="1231"/>
    <x v="1"/>
    <n v="96"/>
    <x v="2699"/>
    <x v="1424"/>
    <x v="1"/>
    <x v="1"/>
    <n v="10"/>
    <n v="10"/>
    <n v="6"/>
    <s v="N/A"/>
    <n v="19"/>
    <n v="-6"/>
    <n v="0.107"/>
    <n v="0.151"/>
    <n v="7.0999999999999994E-2"/>
    <n v="0.27100000000000002"/>
    <n v="1.4490000000000001"/>
    <n v="0.41499999999999998"/>
    <n v="0.72499999999999998"/>
    <n v="306.27300000000002"/>
    <s v="Catch-up"/>
    <n v="0.94799999999999995"/>
    <n v="0.88800000000000001"/>
    <n v="0.55100000000000005"/>
    <n v="0.93600000000000005"/>
    <d v="2025-03-17T23:58:23"/>
    <x v="3"/>
  </r>
  <r>
    <x v="1231"/>
    <x v="0"/>
    <n v="4772"/>
    <x v="2700"/>
    <x v="1424"/>
    <x v="946"/>
    <x v="939"/>
    <n v="626"/>
    <n v="608"/>
    <n v="197"/>
    <n v="1037"/>
    <n v="954"/>
    <n v="83"/>
    <n v="0.152"/>
    <n v="0.129"/>
    <n v="4.5999999999999999E-2"/>
    <n v="0.222"/>
    <n v="0.94499999999999995"/>
    <n v="0.54100000000000004"/>
    <n v="0.83599999999999997"/>
    <n v="373.87400000000002"/>
    <s v="Scale-up"/>
    <n v="0.95"/>
    <n v="0.98399999999999999"/>
    <n v="0.96599999999999997"/>
    <n v="0.96799999999999997"/>
    <d v="2025-03-17T23:58:22"/>
    <x v="3"/>
  </r>
  <r>
    <x v="1232"/>
    <x v="0"/>
    <n v="1490"/>
    <x v="2701"/>
    <x v="1425"/>
    <x v="26"/>
    <x v="26"/>
    <n v="27"/>
    <n v="10"/>
    <n v="0"/>
    <n v="37"/>
    <n v="27"/>
    <n v="10"/>
    <n v="1.9E-2"/>
    <n v="6.0000000000000001E-3"/>
    <n v="0"/>
    <n v="1.9E-2"/>
    <n v="0.76"/>
    <n v="0.76"/>
    <n v="1"/>
    <n v="526.31600000000003"/>
    <s v="Scale-up"/>
    <n v="0.90300000000000002"/>
    <n v="0.93899999999999995"/>
    <n v="0"/>
    <n v="0.94599999999999995"/>
    <d v="2025-02-25T16:25:15"/>
    <x v="1"/>
  </r>
  <r>
    <x v="1233"/>
    <x v="1"/>
    <n v="0"/>
    <x v="2702"/>
    <x v="1426"/>
    <x v="1"/>
    <x v="1"/>
    <n v="1"/>
    <n v="1"/>
    <n v="1"/>
    <s v="N/A"/>
    <n v="1"/>
    <n v="0"/>
    <s v="NaN"/>
    <s v="NaN"/>
    <s v="NaN"/>
    <s v="NaN"/>
    <s v="NaN"/>
    <s v="NaN"/>
    <s v="NaN"/>
    <s v="NaN"/>
    <s v="Scale-up"/>
    <s v="NaN"/>
    <s v="NaN"/>
    <s v="NaN"/>
    <s v="NaN"/>
    <d v="2025-03-17T23:58:13"/>
    <x v="3"/>
  </r>
  <r>
    <x v="1233"/>
    <x v="0"/>
    <n v="3063"/>
    <x v="2703"/>
    <x v="1426"/>
    <x v="947"/>
    <x v="940"/>
    <n v="690"/>
    <n v="580"/>
    <n v="94"/>
    <n v="1176"/>
    <n v="1033"/>
    <n v="143"/>
    <n v="0.438"/>
    <n v="0.27800000000000002"/>
    <n v="3.5000000000000003E-2"/>
    <n v="0.54900000000000004"/>
    <n v="0.80600000000000005"/>
    <n v="0.61199999999999999"/>
    <n v="0.95099999999999996"/>
    <n v="260.47399999999999"/>
    <s v="Scale-up"/>
    <n v="0.89900000000000002"/>
    <n v="0.83699999999999997"/>
    <n v="0.90300000000000002"/>
    <n v="0.84699999999999998"/>
    <d v="2025-03-17T23:58:13"/>
    <x v="3"/>
  </r>
  <r>
    <x v="1234"/>
    <x v="1"/>
    <n v="97"/>
    <x v="2704"/>
    <x v="1427"/>
    <x v="1"/>
    <x v="1"/>
    <n v="10"/>
    <n v="2"/>
    <n v="1"/>
    <s v="N/A"/>
    <n v="12"/>
    <n v="0"/>
    <n v="0.151"/>
    <n v="0.5"/>
    <s v="NaN"/>
    <n v="9.1999999999999998E-2"/>
    <s v="NaN"/>
    <s v="NaN"/>
    <s v="NaN"/>
    <s v="NaN"/>
    <s v="Scale-up"/>
    <n v="0.745"/>
    <n v="1"/>
    <s v="NaN"/>
    <n v="0.92200000000000004"/>
    <d v="2025-03-17T23:58:06"/>
    <x v="3"/>
  </r>
  <r>
    <x v="1234"/>
    <x v="0"/>
    <n v="1435"/>
    <x v="2705"/>
    <x v="1427"/>
    <x v="422"/>
    <x v="421"/>
    <n v="24"/>
    <n v="7"/>
    <n v="1"/>
    <n v="30"/>
    <n v="21"/>
    <n v="9"/>
    <n v="1.2999999999999999E-2"/>
    <n v="4.0000000000000001E-3"/>
    <n v="0"/>
    <n v="1.2999999999999999E-2"/>
    <n v="0.76500000000000001"/>
    <n v="0.76500000000000001"/>
    <n v="1"/>
    <n v="692.30799999999999"/>
    <s v="Scale-up"/>
    <n v="0.85599999999999998"/>
    <n v="0.874"/>
    <n v="0"/>
    <n v="0.57999999999999996"/>
    <d v="2025-03-17T23:58:06"/>
    <x v="3"/>
  </r>
  <r>
    <x v="1235"/>
    <x v="1"/>
    <n v="0"/>
    <x v="2706"/>
    <x v="1428"/>
    <x v="1"/>
    <x v="1"/>
    <n v="1"/>
    <n v="1"/>
    <n v="1"/>
    <s v="N/A"/>
    <n v="1"/>
    <n v="0"/>
    <s v="NaN"/>
    <s v="NaN"/>
    <s v="NaN"/>
    <s v="NaN"/>
    <s v="NaN"/>
    <s v="NaN"/>
    <s v="NaN"/>
    <s v="NaN"/>
    <s v="Scale-up"/>
    <s v="NaN"/>
    <s v="NaN"/>
    <s v="NaN"/>
    <s v="NaN"/>
    <d v="2025-03-17T23:57:58"/>
    <x v="3"/>
  </r>
  <r>
    <x v="1235"/>
    <x v="0"/>
    <n v="2882"/>
    <x v="2707"/>
    <x v="1428"/>
    <x v="948"/>
    <x v="941"/>
    <n v="177"/>
    <n v="779"/>
    <n v="102"/>
    <n v="854"/>
    <n v="529"/>
    <n v="325"/>
    <n v="9.6000000000000002E-2"/>
    <n v="0.47899999999999998"/>
    <n v="4.7E-2"/>
    <n v="0.33500000000000002"/>
    <n v="0.63400000000000001"/>
    <n v="0.16700000000000001"/>
    <n v="0.91800000000000004"/>
    <n v="970.149"/>
    <s v="Scale-up"/>
    <n v="0.8"/>
    <n v="0.81100000000000005"/>
    <n v="0.64200000000000002"/>
    <n v="0.75900000000000001"/>
    <d v="2025-03-17T23:57:58"/>
    <x v="3"/>
  </r>
  <r>
    <x v="1236"/>
    <x v="1"/>
    <n v="0"/>
    <x v="2708"/>
    <x v="1429"/>
    <x v="1"/>
    <x v="1"/>
    <n v="1"/>
    <n v="1"/>
    <n v="1"/>
    <s v="N/A"/>
    <n v="1"/>
    <n v="0"/>
    <s v="NaN"/>
    <s v="NaN"/>
    <s v="NaN"/>
    <s v="NaN"/>
    <s v="NaN"/>
    <s v="NaN"/>
    <s v="NaN"/>
    <s v="NaN"/>
    <s v="Scale-up"/>
    <s v="NaN"/>
    <s v="NaN"/>
    <s v="NaN"/>
    <s v="NaN"/>
    <d v="2025-03-17T23:57:50"/>
    <x v="3"/>
  </r>
  <r>
    <x v="1236"/>
    <x v="0"/>
    <n v="1987"/>
    <x v="2709"/>
    <x v="1429"/>
    <x v="51"/>
    <x v="51"/>
    <n v="36"/>
    <n v="19"/>
    <n v="4"/>
    <n v="51"/>
    <n v="9"/>
    <n v="42"/>
    <n v="2.1000000000000001E-2"/>
    <n v="1.2999999999999999E-2"/>
    <n v="3.0000000000000001E-3"/>
    <n v="8.9999999999999993E-3"/>
    <n v="0.28999999999999998"/>
    <n v="0.61799999999999999"/>
    <n v="0.91200000000000003"/>
    <n v="4666.6670000000004"/>
    <s v="Scale-up"/>
    <n v="0.70199999999999996"/>
    <n v="0.85799999999999998"/>
    <n v="0.86"/>
    <n v="0.85699999999999998"/>
    <d v="2025-03-17T23:57:50"/>
    <x v="3"/>
  </r>
  <r>
    <x v="1237"/>
    <x v="1"/>
    <n v="84"/>
    <x v="2710"/>
    <x v="1430"/>
    <x v="1"/>
    <x v="1"/>
    <n v="1"/>
    <n v="1"/>
    <n v="1"/>
    <s v="N/A"/>
    <n v="74"/>
    <n v="-73"/>
    <s v="NaN"/>
    <s v="NaN"/>
    <n v="0"/>
    <n v="0.62"/>
    <s v="NaN"/>
    <s v="NaN"/>
    <s v="NaN"/>
    <s v="NaN"/>
    <s v="Scale-up"/>
    <s v="NaN"/>
    <s v="NaN"/>
    <n v="0"/>
    <n v="0.48599999999999999"/>
    <d v="2025-03-17T19:16:16"/>
    <x v="12"/>
  </r>
  <r>
    <x v="1237"/>
    <x v="0"/>
    <n v="1771"/>
    <x v="2711"/>
    <x v="1430"/>
    <x v="476"/>
    <x v="473"/>
    <n v="1254"/>
    <n v="318"/>
    <n v="0"/>
    <n v="1572"/>
    <n v="1168"/>
    <n v="404"/>
    <n v="1.3720000000000001"/>
    <n v="0.30099999999999999"/>
    <n v="0"/>
    <n v="0.83299999999999996"/>
    <n v="0.498"/>
    <n v="0.82"/>
    <n v="1"/>
    <n v="484.99400000000003"/>
    <s v="Scale-up"/>
    <n v="0.85699999999999998"/>
    <n v="0.94299999999999995"/>
    <n v="0"/>
    <n v="0.76600000000000001"/>
    <d v="2025-03-17T19:16:16"/>
    <x v="12"/>
  </r>
  <r>
    <x v="1237"/>
    <x v="0"/>
    <n v="1527"/>
    <x v="2712"/>
    <x v="1431"/>
    <x v="949"/>
    <x v="942"/>
    <n v="1178"/>
    <n v="318"/>
    <n v="0"/>
    <n v="1496"/>
    <n v="1040"/>
    <n v="456"/>
    <n v="1.333"/>
    <n v="0.30099999999999999"/>
    <n v="0"/>
    <n v="1.25"/>
    <n v="0.76500000000000001"/>
    <n v="0.81599999999999995"/>
    <n v="1"/>
    <n v="364.8"/>
    <s v="Scale-up"/>
    <n v="0.85799999999999998"/>
    <n v="0.94299999999999995"/>
    <n v="0"/>
    <n v="0.90600000000000003"/>
    <d v="2025-03-20T11:42:19"/>
    <x v="6"/>
  </r>
  <r>
    <x v="1237"/>
    <x v="1"/>
    <n v="98"/>
    <x v="2713"/>
    <x v="1431"/>
    <x v="1"/>
    <x v="1"/>
    <n v="1"/>
    <n v="3"/>
    <n v="1"/>
    <s v="N/A"/>
    <n v="1"/>
    <n v="2"/>
    <s v="NaN"/>
    <n v="1.9E-2"/>
    <n v="0"/>
    <s v="NaN"/>
    <s v="NaN"/>
    <s v="NaN"/>
    <s v="NaN"/>
    <s v="NaN"/>
    <s v="Scale-up"/>
    <s v="NaN"/>
    <n v="0.93600000000000005"/>
    <n v="0"/>
    <s v="NaN"/>
    <d v="2025-03-20T11:42:19"/>
    <x v="6"/>
  </r>
  <r>
    <x v="1238"/>
    <x v="1"/>
    <n v="0"/>
    <x v="2714"/>
    <x v="1432"/>
    <x v="1"/>
    <x v="1"/>
    <n v="1"/>
    <n v="1"/>
    <n v="1"/>
    <s v="N/A"/>
    <n v="1"/>
    <n v="0"/>
    <s v="NaN"/>
    <s v="NaN"/>
    <s v="NaN"/>
    <s v="NaN"/>
    <s v="NaN"/>
    <s v="NaN"/>
    <s v="NaN"/>
    <s v="NaN"/>
    <s v="Scale-up"/>
    <s v="NaN"/>
    <s v="NaN"/>
    <s v="NaN"/>
    <s v="NaN"/>
    <d v="2025-03-17T23:57:43"/>
    <x v="3"/>
  </r>
  <r>
    <x v="1238"/>
    <x v="0"/>
    <n v="930"/>
    <x v="2715"/>
    <x v="1432"/>
    <x v="243"/>
    <x v="238"/>
    <n v="73"/>
    <n v="57"/>
    <n v="11"/>
    <n v="119"/>
    <n v="103"/>
    <n v="16"/>
    <n v="0.19700000000000001"/>
    <n v="8.3000000000000004E-2"/>
    <n v="2.4E-2"/>
    <n v="0.20300000000000001"/>
    <n v="0.79300000000000004"/>
    <n v="0.70399999999999996"/>
    <n v="0.91400000000000003"/>
    <n v="78.817999999999998"/>
    <s v="Scale-up"/>
    <n v="0.85299999999999998"/>
    <n v="0.71799999999999997"/>
    <n v="0.90500000000000003"/>
    <n v="0.91200000000000003"/>
    <d v="2025-03-17T23:57:43"/>
    <x v="3"/>
  </r>
  <r>
    <x v="1239"/>
    <x v="1"/>
    <n v="99"/>
    <x v="2716"/>
    <x v="1433"/>
    <x v="1"/>
    <x v="1"/>
    <n v="85"/>
    <n v="6"/>
    <n v="36"/>
    <s v="N/A"/>
    <n v="80"/>
    <n v="-24"/>
    <n v="0.79"/>
    <n v="5.2999999999999999E-2"/>
    <n v="0.40500000000000003"/>
    <n v="0.68300000000000005"/>
    <n v="1.5589999999999999"/>
    <n v="0.93700000000000006"/>
    <n v="0.52"/>
    <n v="203.51400000000001"/>
    <s v="Catch-up"/>
    <n v="0.90600000000000003"/>
    <n v="0.75800000000000001"/>
    <n v="0.877"/>
    <n v="0.92900000000000005"/>
    <d v="2025-02-25T16:25:25"/>
    <x v="1"/>
  </r>
  <r>
    <x v="1239"/>
    <x v="1"/>
    <n v="97"/>
    <x v="2717"/>
    <x v="1434"/>
    <x v="1"/>
    <x v="1"/>
    <n v="23"/>
    <n v="1"/>
    <n v="1"/>
    <s v="N/A"/>
    <n v="9"/>
    <n v="15"/>
    <n v="0.373"/>
    <n v="0"/>
    <n v="0"/>
    <n v="6.3E-2"/>
    <n v="0.16900000000000001"/>
    <n v="1"/>
    <n v="1"/>
    <n v="1000"/>
    <s v="Scale-up"/>
    <n v="0.67900000000000005"/>
    <n v="0"/>
    <n v="0"/>
    <n v="0.78500000000000003"/>
    <d v="2025-03-17T21:45:04"/>
    <x v="2"/>
  </r>
  <r>
    <x v="1239"/>
    <x v="0"/>
    <n v="1376"/>
    <x v="2718"/>
    <x v="1433"/>
    <x v="75"/>
    <x v="943"/>
    <n v="972"/>
    <n v="25"/>
    <n v="270"/>
    <n v="727"/>
    <n v="588"/>
    <n v="139"/>
    <n v="0.745"/>
    <n v="2.3E-2"/>
    <n v="0.247"/>
    <n v="0.48899999999999999"/>
    <n v="0.93899999999999995"/>
    <n v="0.97"/>
    <n v="0.67800000000000005"/>
    <n v="284.25400000000002"/>
    <s v="Scale-up"/>
    <n v="0.90600000000000003"/>
    <n v="0.96399999999999997"/>
    <n v="0.77100000000000002"/>
    <n v="0.94399999999999995"/>
    <d v="2025-02-25T16:25:23"/>
    <x v="1"/>
  </r>
  <r>
    <x v="1239"/>
    <x v="0"/>
    <n v="319"/>
    <x v="2719"/>
    <x v="1434"/>
    <x v="205"/>
    <x v="200"/>
    <n v="107"/>
    <n v="0"/>
    <n v="0"/>
    <n v="107"/>
    <n v="44"/>
    <n v="63"/>
    <n v="0.32200000000000001"/>
    <n v="0"/>
    <n v="0"/>
    <n v="0.17699999999999999"/>
    <n v="0.55000000000000004"/>
    <n v="1"/>
    <n v="1"/>
    <n v="355.93200000000002"/>
    <s v="Scale-up"/>
    <n v="0.95799999999999996"/>
    <n v="0"/>
    <n v="0"/>
    <n v="0.95"/>
    <d v="2025-03-17T21:45:03"/>
    <x v="2"/>
  </r>
  <r>
    <x v="1240"/>
    <x v="1"/>
    <n v="0"/>
    <x v="2720"/>
    <x v="1435"/>
    <x v="1"/>
    <x v="1"/>
    <n v="1"/>
    <n v="1"/>
    <n v="2"/>
    <s v="N/A"/>
    <n v="1"/>
    <n v="-2"/>
    <s v="NaN"/>
    <s v="NaN"/>
    <s v="NaN"/>
    <s v="NaN"/>
    <s v="NaN"/>
    <s v="NaN"/>
    <s v="NaN"/>
    <s v="NaN"/>
    <s v="Scale-up"/>
    <s v="NaN"/>
    <s v="NaN"/>
    <s v="NaN"/>
    <s v="NaN"/>
    <d v="2025-03-17T17:04:18"/>
    <x v="19"/>
  </r>
  <r>
    <x v="1240"/>
    <x v="1"/>
    <n v="89"/>
    <x v="2721"/>
    <x v="1436"/>
    <x v="1"/>
    <x v="1"/>
    <n v="12"/>
    <n v="6"/>
    <n v="1"/>
    <s v="N/A"/>
    <n v="8"/>
    <n v="8"/>
    <n v="0.11600000000000001"/>
    <n v="5.2999999999999999E-2"/>
    <s v="NaN"/>
    <n v="0.08"/>
    <s v="NaN"/>
    <s v="NaN"/>
    <s v="NaN"/>
    <s v="NaN"/>
    <s v="Scale-up"/>
    <n v="0.91100000000000003"/>
    <n v="0.85799999999999998"/>
    <s v="NaN"/>
    <n v="0.74299999999999999"/>
    <d v="2025-03-17T23:57:36"/>
    <x v="3"/>
  </r>
  <r>
    <x v="1240"/>
    <x v="0"/>
    <n v="5129"/>
    <x v="2722"/>
    <x v="1435"/>
    <x v="950"/>
    <x v="944"/>
    <n v="316"/>
    <n v="975"/>
    <n v="342"/>
    <n v="949"/>
    <n v="808"/>
    <n v="141"/>
    <n v="0.13400000000000001"/>
    <n v="0.46400000000000002"/>
    <n v="0.113"/>
    <n v="0.32200000000000001"/>
    <n v="0.66400000000000003"/>
    <n v="0.224"/>
    <n v="0.81100000000000005"/>
    <n v="437.88799999999998"/>
    <s v="Scale-up"/>
    <n v="0.73599999999999999"/>
    <n v="0.63100000000000001"/>
    <n v="0.47299999999999998"/>
    <n v="0.59899999999999998"/>
    <d v="2025-03-17T17:04:18"/>
    <x v="19"/>
  </r>
  <r>
    <x v="1240"/>
    <x v="0"/>
    <n v="2951"/>
    <x v="2723"/>
    <x v="1436"/>
    <x v="951"/>
    <x v="945"/>
    <n v="1768"/>
    <n v="1827"/>
    <n v="323"/>
    <n v="3272"/>
    <n v="2230"/>
    <n v="1042"/>
    <n v="0.71599999999999997"/>
    <n v="0.79400000000000004"/>
    <n v="0.152"/>
    <n v="1.0009999999999999"/>
    <n v="0.73699999999999999"/>
    <n v="0.47399999999999998"/>
    <n v="0.89900000000000002"/>
    <n v="1040.9590000000001"/>
    <s v="Scale-up"/>
    <n v="0.94499999999999995"/>
    <n v="0.95299999999999996"/>
    <n v="0.92600000000000005"/>
    <n v="0.95899999999999996"/>
    <d v="2025-03-17T23:57:36"/>
    <x v="3"/>
  </r>
  <r>
    <x v="1241"/>
    <x v="1"/>
    <n v="0"/>
    <x v="2724"/>
    <x v="1437"/>
    <x v="1"/>
    <x v="1"/>
    <n v="1"/>
    <n v="1"/>
    <n v="1"/>
    <s v="N/A"/>
    <n v="1"/>
    <n v="-1"/>
    <s v="NaN"/>
    <s v="NaN"/>
    <s v="NaN"/>
    <s v="NaN"/>
    <s v="NaN"/>
    <s v="NaN"/>
    <s v="NaN"/>
    <s v="NaN"/>
    <s v="Catch-up"/>
    <s v="NaN"/>
    <s v="NaN"/>
    <s v="NaN"/>
    <s v="NaN"/>
    <d v="2025-03-17T23:57:27"/>
    <x v="3"/>
  </r>
  <r>
    <x v="1241"/>
    <x v="0"/>
    <n v="6521"/>
    <x v="2725"/>
    <x v="1437"/>
    <x v="952"/>
    <x v="946"/>
    <n v="1086"/>
    <n v="1920"/>
    <n v="1364"/>
    <n v="1642"/>
    <n v="1398"/>
    <n v="244"/>
    <n v="0.435"/>
    <n v="0.67500000000000004"/>
    <n v="0.98099999999999998"/>
    <n v="1.028"/>
    <n v="7.9690000000000003"/>
    <n v="0.39200000000000002"/>
    <n v="0.11600000000000001"/>
    <n v="237.35400000000001"/>
    <s v="Catch-up"/>
    <n v="0.85"/>
    <n v="0.83"/>
    <n v="0.30599999999999999"/>
    <n v="0.35399999999999998"/>
    <d v="2025-03-17T23:57:27"/>
    <x v="3"/>
  </r>
  <r>
    <x v="1242"/>
    <x v="1"/>
    <n v="94"/>
    <x v="2726"/>
    <x v="1438"/>
    <x v="1"/>
    <x v="1"/>
    <n v="1"/>
    <n v="2"/>
    <n v="1"/>
    <s v="N/A"/>
    <n v="4"/>
    <n v="0"/>
    <s v="NaN"/>
    <s v="NaN"/>
    <s v="NaN"/>
    <n v="0.154"/>
    <s v="NaN"/>
    <s v="NaN"/>
    <s v="NaN"/>
    <s v="NaN"/>
    <s v="Scale-up"/>
    <s v="NaN"/>
    <s v="NaN"/>
    <s v="NaN"/>
    <n v="0.8"/>
    <d v="2025-03-17T23:57:18"/>
    <x v="3"/>
  </r>
  <r>
    <x v="1242"/>
    <x v="0"/>
    <n v="1189"/>
    <x v="2727"/>
    <x v="1438"/>
    <x v="311"/>
    <x v="308"/>
    <n v="676"/>
    <n v="769"/>
    <n v="95"/>
    <n v="1350"/>
    <n v="1075"/>
    <n v="275"/>
    <n v="0.82199999999999995"/>
    <n v="0.92900000000000005"/>
    <n v="0.111"/>
    <n v="1.23"/>
    <n v="0.75"/>
    <n v="0.46899999999999997"/>
    <n v="0.93700000000000006"/>
    <n v="223.577"/>
    <s v="Scale-up"/>
    <n v="0.98199999999999998"/>
    <n v="0.98499999999999999"/>
    <n v="0.94699999999999995"/>
    <n v="0.97199999999999998"/>
    <d v="2025-03-17T23:57:18"/>
    <x v="3"/>
  </r>
  <r>
    <x v="1243"/>
    <x v="1"/>
    <n v="99"/>
    <x v="2728"/>
    <x v="1439"/>
    <x v="1"/>
    <x v="1"/>
    <n v="36"/>
    <n v="17"/>
    <n v="1"/>
    <s v="N/A"/>
    <n v="39"/>
    <n v="13"/>
    <n v="0.34"/>
    <n v="0.14099999999999999"/>
    <s v="NaN"/>
    <n v="0.35599999999999998"/>
    <s v="NaN"/>
    <s v="NaN"/>
    <s v="NaN"/>
    <s v="NaN"/>
    <s v="Scale-up"/>
    <n v="0.98799999999999999"/>
    <n v="0.93300000000000005"/>
    <s v="NaN"/>
    <n v="0.79200000000000004"/>
    <d v="2025-03-17T23:57:10"/>
    <x v="3"/>
  </r>
  <r>
    <x v="1243"/>
    <x v="0"/>
    <n v="759"/>
    <x v="2729"/>
    <x v="1439"/>
    <x v="869"/>
    <x v="863"/>
    <n v="288"/>
    <n v="153"/>
    <n v="6"/>
    <n v="435"/>
    <n v="306"/>
    <n v="129"/>
    <n v="0.35399999999999998"/>
    <n v="0.19600000000000001"/>
    <n v="1.0999999999999999E-2"/>
    <n v="0.40500000000000003"/>
    <n v="0.751"/>
    <n v="0.64400000000000002"/>
    <n v="0.98"/>
    <n v="318.51900000000001"/>
    <s v="Scale-up"/>
    <n v="0.995"/>
    <n v="0.98"/>
    <n v="0.92600000000000005"/>
    <n v="0.98499999999999999"/>
    <d v="2025-03-17T23:57:10"/>
    <x v="3"/>
  </r>
  <r>
    <x v="1244"/>
    <x v="1"/>
    <n v="99"/>
    <x v="2730"/>
    <x v="1440"/>
    <x v="1"/>
    <x v="1"/>
    <n v="9"/>
    <n v="4"/>
    <n v="2"/>
    <s v="N/A"/>
    <n v="8"/>
    <n v="2"/>
    <n v="6.9000000000000006E-2"/>
    <n v="3.6999999999999998E-2"/>
    <s v="NaN"/>
    <n v="6.5000000000000002E-2"/>
    <s v="NaN"/>
    <s v="NaN"/>
    <s v="NaN"/>
    <s v="NaN"/>
    <s v="Scale-up"/>
    <n v="0.84499999999999997"/>
    <n v="0.8"/>
    <s v="NaN"/>
    <n v="0.33300000000000002"/>
    <d v="2025-03-17T23:57:02"/>
    <x v="3"/>
  </r>
  <r>
    <x v="1244"/>
    <x v="0"/>
    <n v="2885"/>
    <x v="2731"/>
    <x v="1440"/>
    <x v="651"/>
    <x v="654"/>
    <n v="456"/>
    <n v="176"/>
    <n v="37"/>
    <n v="595"/>
    <n v="490"/>
    <n v="105"/>
    <n v="0.189"/>
    <n v="0.08"/>
    <n v="1.7999999999999999E-2"/>
    <n v="0.23300000000000001"/>
    <n v="0.92800000000000005"/>
    <n v="0.70299999999999996"/>
    <n v="0.93300000000000005"/>
    <n v="450.64400000000001"/>
    <s v="Scale-up"/>
    <n v="0.95699999999999996"/>
    <n v="0.83199999999999996"/>
    <n v="0.64900000000000002"/>
    <n v="0.95099999999999996"/>
    <d v="2025-03-17T23:57:02"/>
    <x v="3"/>
  </r>
  <r>
    <x v="1245"/>
    <x v="1"/>
    <n v="77"/>
    <x v="2732"/>
    <x v="1441"/>
    <x v="1"/>
    <x v="1"/>
    <n v="1"/>
    <n v="2"/>
    <n v="1"/>
    <s v="N/A"/>
    <n v="1"/>
    <n v="0"/>
    <s v="NaN"/>
    <n v="1.4E-2"/>
    <s v="NaN"/>
    <s v="NaN"/>
    <s v="NaN"/>
    <s v="NaN"/>
    <s v="NaN"/>
    <s v="NaN"/>
    <s v="Scale-up"/>
    <s v="NaN"/>
    <n v="1"/>
    <s v="NaN"/>
    <s v="NaN"/>
    <d v="2025-03-17T19:50:09"/>
    <x v="4"/>
  </r>
  <r>
    <x v="1245"/>
    <x v="0"/>
    <n v="4893"/>
    <x v="2733"/>
    <x v="1441"/>
    <x v="953"/>
    <x v="947"/>
    <n v="827"/>
    <n v="1206"/>
    <n v="723"/>
    <n v="1310"/>
    <n v="1260"/>
    <n v="50"/>
    <n v="0.32700000000000001"/>
    <n v="0.49299999999999999"/>
    <n v="0.28100000000000003"/>
    <n v="0.51700000000000002"/>
    <n v="0.95899999999999996"/>
    <n v="0.39900000000000002"/>
    <n v="0.65700000000000003"/>
    <n v="96.712000000000003"/>
    <s v="Scale-up"/>
    <n v="0.55100000000000005"/>
    <n v="0.624"/>
    <n v="0.88100000000000001"/>
    <n v="0.53600000000000003"/>
    <d v="2025-03-17T19:50:09"/>
    <x v="4"/>
  </r>
  <r>
    <x v="1246"/>
    <x v="1"/>
    <n v="95"/>
    <x v="2734"/>
    <x v="1442"/>
    <x v="1"/>
    <x v="1"/>
    <n v="2"/>
    <n v="20"/>
    <n v="737"/>
    <s v="N/A"/>
    <n v="14"/>
    <n v="-730"/>
    <n v="5.2999999999999999E-2"/>
    <n v="0.20899999999999999"/>
    <n v="5.633"/>
    <n v="0.16"/>
    <n v="-0.03"/>
    <n v="0.20200000000000001"/>
    <n v="-20.5"/>
    <n v="0"/>
    <s v="Start-up"/>
    <n v="1"/>
    <n v="0.97599999999999998"/>
    <n v="3.4000000000000002E-2"/>
    <n v="0.84399999999999997"/>
    <d v="2025-03-17T20:29:24"/>
    <x v="7"/>
  </r>
  <r>
    <x v="1246"/>
    <x v="0"/>
    <n v="3309"/>
    <x v="2735"/>
    <x v="1442"/>
    <x v="954"/>
    <x v="948"/>
    <n v="1029"/>
    <n v="2789"/>
    <n v="1649"/>
    <n v="2169"/>
    <n v="2169"/>
    <n v="0"/>
    <n v="0.40500000000000003"/>
    <n v="1.1399999999999999"/>
    <n v="0.46500000000000002"/>
    <n v="0.89900000000000002"/>
    <n v="0.83199999999999996"/>
    <n v="0.26200000000000001"/>
    <n v="0.69899999999999995"/>
    <n v="0"/>
    <s v="Start-up"/>
    <n v="0.94199999999999995"/>
    <n v="0.97099999999999997"/>
    <n v="0.89700000000000002"/>
    <n v="0.96099999999999997"/>
    <d v="2025-03-17T20:29:23"/>
    <x v="7"/>
  </r>
  <r>
    <x v="1247"/>
    <x v="1"/>
    <n v="99"/>
    <x v="2736"/>
    <x v="1443"/>
    <x v="1"/>
    <x v="1"/>
    <n v="59"/>
    <n v="33"/>
    <n v="1"/>
    <s v="N/A"/>
    <n v="56"/>
    <n v="34"/>
    <n v="0.57499999999999996"/>
    <n v="0.34100000000000003"/>
    <s v="NaN"/>
    <n v="0.53800000000000003"/>
    <s v="NaN"/>
    <s v="NaN"/>
    <s v="NaN"/>
    <s v="NaN"/>
    <s v="Scale-up"/>
    <n v="0.96"/>
    <n v="0.9"/>
    <s v="NaN"/>
    <n v="0.97199999999999998"/>
    <d v="2025-03-17T23:56:54"/>
    <x v="3"/>
  </r>
  <r>
    <x v="1247"/>
    <x v="0"/>
    <n v="1365"/>
    <x v="2737"/>
    <x v="1443"/>
    <x v="955"/>
    <x v="949"/>
    <n v="507"/>
    <n v="234"/>
    <n v="56"/>
    <n v="685"/>
    <n v="588"/>
    <n v="97"/>
    <n v="0.41899999999999998"/>
    <n v="0.223"/>
    <n v="4.9000000000000002E-2"/>
    <n v="0.55400000000000005"/>
    <n v="0.93400000000000005"/>
    <n v="0.65300000000000002"/>
    <n v="0.92400000000000004"/>
    <n v="175.09"/>
    <s v="Scale-up"/>
    <n v="0.98"/>
    <n v="0.98699999999999999"/>
    <n v="0.93"/>
    <n v="0.97099999999999997"/>
    <d v="2025-03-17T23:56:54"/>
    <x v="3"/>
  </r>
  <r>
    <x v="1248"/>
    <x v="1"/>
    <n v="93"/>
    <x v="2738"/>
    <x v="1444"/>
    <x v="1"/>
    <x v="1"/>
    <n v="17"/>
    <n v="11"/>
    <n v="5"/>
    <s v="N/A"/>
    <n v="17"/>
    <n v="5"/>
    <n v="0.218"/>
    <n v="8.4000000000000005E-2"/>
    <n v="7.1999999999999995E-2"/>
    <n v="0.36499999999999999"/>
    <n v="1.587"/>
    <n v="0.72199999999999998"/>
    <n v="0.76200000000000001"/>
    <n v="717.80799999999999"/>
    <s v="Catch-up"/>
    <n v="0.94299999999999995"/>
    <n v="0.90300000000000002"/>
    <n v="0.91"/>
    <n v="0.73599999999999999"/>
    <d v="2025-03-17T23:56:46"/>
    <x v="3"/>
  </r>
  <r>
    <x v="1248"/>
    <x v="0"/>
    <n v="6332"/>
    <x v="2739"/>
    <x v="1444"/>
    <x v="956"/>
    <x v="950"/>
    <n v="641"/>
    <n v="1302"/>
    <n v="606"/>
    <n v="1337"/>
    <n v="1075"/>
    <n v="262"/>
    <n v="0.10100000000000001"/>
    <n v="0.20399999999999999"/>
    <n v="0.10100000000000001"/>
    <n v="0.17899999999999999"/>
    <n v="0.877"/>
    <n v="0.33100000000000002"/>
    <n v="0.66900000000000004"/>
    <n v="1463.6869999999999"/>
    <s v="Scale-up"/>
    <n v="0.99"/>
    <n v="0.995"/>
    <n v="0.98199999999999998"/>
    <n v="0.995"/>
    <d v="2025-03-17T23:56:45"/>
    <x v="3"/>
  </r>
  <r>
    <x v="1249"/>
    <x v="1"/>
    <n v="0"/>
    <x v="2740"/>
    <x v="1445"/>
    <x v="1"/>
    <x v="1"/>
    <n v="1"/>
    <n v="1"/>
    <n v="1"/>
    <s v="N/A"/>
    <n v="1"/>
    <n v="0"/>
    <s v="NaN"/>
    <s v="NaN"/>
    <s v="NaN"/>
    <s v="NaN"/>
    <s v="NaN"/>
    <s v="NaN"/>
    <s v="NaN"/>
    <s v="NaN"/>
    <s v="Scale-up"/>
    <s v="NaN"/>
    <s v="NaN"/>
    <s v="NaN"/>
    <s v="NaN"/>
    <d v="2025-03-17T19:50:03"/>
    <x v="4"/>
  </r>
  <r>
    <x v="1249"/>
    <x v="1"/>
    <n v="60"/>
    <x v="2741"/>
    <x v="1446"/>
    <x v="1"/>
    <x v="1"/>
    <n v="1"/>
    <n v="2"/>
    <n v="4"/>
    <s v="N/A"/>
    <n v="3"/>
    <n v="-6"/>
    <s v="NaN"/>
    <n v="1.6E-2"/>
    <s v="NaN"/>
    <n v="0.3"/>
    <s v="NaN"/>
    <s v="NaN"/>
    <s v="NaN"/>
    <s v="NaN"/>
    <s v="Scale-up"/>
    <s v="NaN"/>
    <n v="1"/>
    <s v="NaN"/>
    <n v="0.75"/>
    <d v="2025-03-17T23:56:37"/>
    <x v="3"/>
  </r>
  <r>
    <x v="1249"/>
    <x v="0"/>
    <n v="4990"/>
    <x v="2742"/>
    <x v="1445"/>
    <x v="213"/>
    <x v="951"/>
    <n v="101"/>
    <n v="156"/>
    <n v="44"/>
    <n v="213"/>
    <n v="115"/>
    <n v="98"/>
    <n v="2.1000000000000001E-2"/>
    <n v="2.9000000000000001E-2"/>
    <n v="0.01"/>
    <n v="2.5999999999999999E-2"/>
    <n v="0.65"/>
    <n v="0.42"/>
    <n v="0.8"/>
    <n v="3769.2310000000002"/>
    <s v="Scale-up"/>
    <n v="0.82799999999999996"/>
    <n v="0.91200000000000003"/>
    <n v="0.80700000000000005"/>
    <n v="0.81899999999999995"/>
    <d v="2025-03-17T19:50:03"/>
    <x v="4"/>
  </r>
  <r>
    <x v="1249"/>
    <x v="0"/>
    <n v="7595"/>
    <x v="2743"/>
    <x v="1446"/>
    <x v="957"/>
    <x v="952"/>
    <n v="1249"/>
    <n v="3251"/>
    <n v="1130"/>
    <n v="3370"/>
    <n v="2600"/>
    <n v="770"/>
    <n v="0.21099999999999999"/>
    <n v="0.54400000000000004"/>
    <n v="0.217"/>
    <n v="0.53100000000000003"/>
    <n v="0.98699999999999999"/>
    <n v="0.27900000000000003"/>
    <n v="0.71299999999999997"/>
    <n v="1450.0940000000001"/>
    <s v="Scale-up"/>
    <n v="0.90500000000000003"/>
    <n v="0.93400000000000005"/>
    <n v="0.79900000000000004"/>
    <n v="0.91600000000000004"/>
    <d v="2025-03-17T23:56:36"/>
    <x v="3"/>
  </r>
  <r>
    <x v="1250"/>
    <x v="1"/>
    <n v="99"/>
    <x v="2744"/>
    <x v="1447"/>
    <x v="1"/>
    <x v="1"/>
    <n v="96"/>
    <n v="25"/>
    <n v="11"/>
    <s v="N/A"/>
    <n v="67"/>
    <n v="42"/>
    <n v="0.88900000000000001"/>
    <n v="0.26400000000000001"/>
    <n v="0.14000000000000001"/>
    <n v="0.80600000000000005"/>
    <n v="0.79600000000000004"/>
    <n v="0.77100000000000002"/>
    <n v="0.879"/>
    <n v="222.084"/>
    <s v="Scale-up"/>
    <n v="0.98799999999999999"/>
    <n v="0.95899999999999996"/>
    <n v="0.98"/>
    <n v="0.96199999999999997"/>
    <d v="2025-02-25T16:25:35"/>
    <x v="1"/>
  </r>
  <r>
    <x v="1250"/>
    <x v="0"/>
    <n v="1477"/>
    <x v="2745"/>
    <x v="1447"/>
    <x v="181"/>
    <x v="681"/>
    <n v="732"/>
    <n v="148"/>
    <n v="116"/>
    <n v="764"/>
    <n v="585"/>
    <n v="179"/>
    <n v="0.877"/>
    <n v="0.16800000000000001"/>
    <n v="0.17100000000000001"/>
    <n v="0.83499999999999996"/>
    <n v="0.95499999999999996"/>
    <n v="0.83899999999999997"/>
    <n v="0.83599999999999997"/>
    <n v="214.37100000000001"/>
    <s v="Scale-up"/>
    <n v="0.96"/>
    <n v="0.91400000000000003"/>
    <n v="0.94799999999999995"/>
    <n v="0.98799999999999999"/>
    <d v="2025-02-25T16:25:33"/>
    <x v="1"/>
  </r>
  <r>
    <x v="1251"/>
    <x v="1"/>
    <n v="0"/>
    <x v="2746"/>
    <x v="1448"/>
    <x v="1"/>
    <x v="1"/>
    <n v="1"/>
    <n v="1"/>
    <n v="1"/>
    <s v="N/A"/>
    <n v="1"/>
    <n v="0"/>
    <s v="NaN"/>
    <s v="NaN"/>
    <s v="NaN"/>
    <s v="NaN"/>
    <s v="NaN"/>
    <s v="NaN"/>
    <s v="NaN"/>
    <s v="NaN"/>
    <s v="Scale-up"/>
    <s v="NaN"/>
    <s v="NaN"/>
    <s v="NaN"/>
    <s v="NaN"/>
    <d v="2025-03-17T20:29:16"/>
    <x v="7"/>
  </r>
  <r>
    <x v="1251"/>
    <x v="0"/>
    <n v="6116"/>
    <x v="2747"/>
    <x v="1448"/>
    <x v="612"/>
    <x v="612"/>
    <n v="811"/>
    <n v="846"/>
    <n v="308"/>
    <n v="1349"/>
    <n v="891"/>
    <n v="458"/>
    <n v="0.215"/>
    <n v="0.20300000000000001"/>
    <n v="6.8000000000000005E-2"/>
    <n v="0.23699999999999999"/>
    <n v="0.67700000000000005"/>
    <n v="0.51400000000000001"/>
    <n v="0.83699999999999997"/>
    <n v="1932.489"/>
    <s v="Scale-up"/>
    <n v="0.75800000000000001"/>
    <n v="0.75700000000000001"/>
    <n v="0.90900000000000003"/>
    <n v="0.75600000000000001"/>
    <d v="2025-03-17T20:29:16"/>
    <x v="7"/>
  </r>
  <r>
    <x v="1252"/>
    <x v="1"/>
    <n v="91"/>
    <x v="2748"/>
    <x v="1449"/>
    <x v="1"/>
    <x v="1"/>
    <n v="72"/>
    <n v="3"/>
    <n v="25"/>
    <s v="N/A"/>
    <n v="56"/>
    <n v="-7"/>
    <n v="0.87"/>
    <n v="4.7E-2"/>
    <n v="0.34399999999999997"/>
    <n v="0.77300000000000002"/>
    <n v="1.349"/>
    <n v="0.94899999999999995"/>
    <n v="0.625"/>
    <n v="333.76499999999999"/>
    <s v="Catch-up"/>
    <n v="0.93400000000000005"/>
    <n v="1"/>
    <n v="0.91400000000000003"/>
    <n v="0.89500000000000002"/>
    <d v="2025-03-17T20:46:46"/>
    <x v="14"/>
  </r>
  <r>
    <x v="1252"/>
    <x v="0"/>
    <n v="1428"/>
    <x v="2749"/>
    <x v="1449"/>
    <x v="958"/>
    <x v="953"/>
    <n v="1173"/>
    <n v="78"/>
    <n v="244"/>
    <n v="1007"/>
    <n v="749"/>
    <n v="258"/>
    <n v="0.84799999999999998"/>
    <n v="5.7000000000000002E-2"/>
    <n v="0.188"/>
    <n v="0.54700000000000004"/>
    <n v="0.76300000000000001"/>
    <n v="0.93700000000000006"/>
    <n v="0.79200000000000004"/>
    <n v="471.66399999999999"/>
    <s v="Scale-up"/>
    <n v="0.99399999999999999"/>
    <n v="0.98099999999999998"/>
    <n v="0.99099999999999999"/>
    <n v="0.99299999999999999"/>
    <d v="2025-03-17T20:46:45"/>
    <x v="14"/>
  </r>
  <r>
    <x v="1253"/>
    <x v="1"/>
    <n v="0"/>
    <x v="2750"/>
    <x v="1450"/>
    <x v="1"/>
    <x v="1"/>
    <n v="1"/>
    <n v="1"/>
    <n v="1"/>
    <s v="N/A"/>
    <n v="1"/>
    <n v="0"/>
    <s v="NaN"/>
    <s v="NaN"/>
    <s v="NaN"/>
    <s v="NaN"/>
    <s v="NaN"/>
    <s v="NaN"/>
    <s v="NaN"/>
    <s v="NaN"/>
    <s v="Scale-up"/>
    <s v="NaN"/>
    <s v="NaN"/>
    <s v="NaN"/>
    <s v="NaN"/>
    <d v="2025-03-17T21:44:57"/>
    <x v="2"/>
  </r>
  <r>
    <x v="1253"/>
    <x v="0"/>
    <n v="3982"/>
    <x v="2751"/>
    <x v="1450"/>
    <x v="959"/>
    <x v="954"/>
    <n v="1469"/>
    <n v="1398"/>
    <n v="38"/>
    <n v="2829"/>
    <n v="2352"/>
    <n v="477"/>
    <n v="0.77100000000000002"/>
    <n v="0.70299999999999996"/>
    <n v="1.4999999999999999E-2"/>
    <n v="1.153"/>
    <n v="0.79"/>
    <n v="0.52300000000000002"/>
    <n v="0.99"/>
    <n v="413.70299999999997"/>
    <s v="Scale-up"/>
    <n v="0.93899999999999995"/>
    <n v="0.97699999999999998"/>
    <n v="0.84899999999999998"/>
    <n v="0.96299999999999997"/>
    <d v="2025-03-17T21:44:57"/>
    <x v="2"/>
  </r>
  <r>
    <x v="1254"/>
    <x v="1"/>
    <n v="27"/>
    <x v="2752"/>
    <x v="1451"/>
    <x v="1"/>
    <x v="1"/>
    <n v="1"/>
    <n v="3"/>
    <n v="1"/>
    <s v="N/A"/>
    <n v="2"/>
    <n v="1"/>
    <s v="NaN"/>
    <n v="6.6000000000000003E-2"/>
    <s v="NaN"/>
    <s v="NaN"/>
    <s v="NaN"/>
    <s v="NaN"/>
    <s v="NaN"/>
    <s v="NaN"/>
    <s v="Scale-up"/>
    <s v="NaN"/>
    <n v="0.92300000000000004"/>
    <s v="NaN"/>
    <s v="NaN"/>
    <d v="2025-03-17T20:29:10"/>
    <x v="7"/>
  </r>
  <r>
    <x v="1254"/>
    <x v="0"/>
    <n v="5337"/>
    <x v="2753"/>
    <x v="1451"/>
    <x v="960"/>
    <x v="955"/>
    <n v="554"/>
    <n v="478"/>
    <n v="196"/>
    <n v="836"/>
    <n v="686"/>
    <n v="150"/>
    <n v="0.11"/>
    <n v="9.2999999999999999E-2"/>
    <n v="4.5999999999999999E-2"/>
    <n v="0.14299999999999999"/>
    <n v="0.91100000000000003"/>
    <n v="0.54200000000000004"/>
    <n v="0.77300000000000002"/>
    <n v="1048.951"/>
    <s v="Scale-up"/>
    <n v="0.873"/>
    <n v="0.90700000000000003"/>
    <n v="0.93600000000000005"/>
    <n v="0.86299999999999999"/>
    <d v="2025-03-17T20:29:10"/>
    <x v="7"/>
  </r>
  <r>
    <x v="1255"/>
    <x v="1"/>
    <n v="99"/>
    <x v="2754"/>
    <x v="1452"/>
    <x v="1"/>
    <x v="1"/>
    <n v="33"/>
    <n v="1"/>
    <n v="1"/>
    <s v="N/A"/>
    <n v="32"/>
    <n v="0"/>
    <n v="0.26500000000000001"/>
    <s v="NaN"/>
    <s v="NaN"/>
    <n v="0.28399999999999997"/>
    <s v="NaN"/>
    <s v="NaN"/>
    <s v="NaN"/>
    <s v="NaN"/>
    <s v="Scale-up"/>
    <n v="0.92800000000000005"/>
    <s v="NaN"/>
    <s v="NaN"/>
    <n v="0.96099999999999997"/>
    <d v="2025-03-17T21:44:51"/>
    <x v="2"/>
  </r>
  <r>
    <x v="1255"/>
    <x v="0"/>
    <n v="2122"/>
    <x v="2755"/>
    <x v="1453"/>
    <x v="961"/>
    <x v="956"/>
    <n v="866"/>
    <n v="114"/>
    <n v="111"/>
    <n v="869"/>
    <n v="867"/>
    <n v="2"/>
    <n v="0.63400000000000001"/>
    <n v="9.5000000000000001E-2"/>
    <n v="4.8000000000000001E-2"/>
    <n v="0.623"/>
    <n v="0.91500000000000004"/>
    <n v="0.87"/>
    <n v="0.93400000000000005"/>
    <n v="3.21"/>
    <s v="Start-up"/>
    <n v="0.95599999999999996"/>
    <n v="0.82699999999999996"/>
    <n v="0.93200000000000005"/>
    <n v="0.94599999999999995"/>
    <d v="2025-02-25T16:25:42"/>
    <x v="1"/>
  </r>
  <r>
    <x v="1255"/>
    <x v="0"/>
    <n v="1399"/>
    <x v="2756"/>
    <x v="1452"/>
    <x v="962"/>
    <x v="957"/>
    <n v="866"/>
    <n v="113"/>
    <n v="10"/>
    <n v="969"/>
    <n v="896"/>
    <n v="73"/>
    <n v="0.65200000000000002"/>
    <n v="0.106"/>
    <n v="7.0000000000000001E-3"/>
    <n v="0.69199999999999995"/>
    <n v="0.92100000000000004"/>
    <n v="0.86"/>
    <n v="0.99099999999999999"/>
    <n v="105.491"/>
    <s v="Scale-up"/>
    <n v="0.96499999999999997"/>
    <n v="0.88200000000000001"/>
    <n v="0.91100000000000003"/>
    <n v="0.95799999999999996"/>
    <d v="2025-03-17T21:44:51"/>
    <x v="2"/>
  </r>
  <r>
    <x v="1256"/>
    <x v="1"/>
    <n v="60"/>
    <x v="2757"/>
    <x v="1454"/>
    <x v="1"/>
    <x v="1"/>
    <n v="3"/>
    <n v="1"/>
    <n v="1"/>
    <s v="N/A"/>
    <n v="1"/>
    <n v="2"/>
    <n v="2.5999999999999999E-2"/>
    <s v="NaN"/>
    <s v="NaN"/>
    <s v="NaN"/>
    <s v="NaN"/>
    <s v="NaN"/>
    <s v="NaN"/>
    <s v="NaN"/>
    <s v="Scale-up"/>
    <n v="0.79900000000000004"/>
    <s v="NaN"/>
    <s v="NaN"/>
    <s v="NaN"/>
    <d v="2025-03-17T23:56:28"/>
    <x v="3"/>
  </r>
  <r>
    <x v="1256"/>
    <x v="0"/>
    <n v="5522"/>
    <x v="2758"/>
    <x v="1454"/>
    <x v="963"/>
    <x v="886"/>
    <n v="445"/>
    <n v="651"/>
    <n v="89"/>
    <n v="1007"/>
    <n v="884"/>
    <n v="123"/>
    <n v="9.9000000000000005E-2"/>
    <n v="0.16300000000000001"/>
    <n v="2.4E-2"/>
    <n v="0.224"/>
    <n v="0.94099999999999995"/>
    <n v="0.378"/>
    <n v="0.90800000000000003"/>
    <n v="549.10699999999997"/>
    <s v="Scale-up"/>
    <n v="0.85799999999999998"/>
    <n v="0.83699999999999997"/>
    <n v="0.93"/>
    <n v="0.88400000000000001"/>
    <d v="2025-03-17T23:56:28"/>
    <x v="3"/>
  </r>
  <r>
    <x v="1257"/>
    <x v="1"/>
    <n v="99"/>
    <x v="2759"/>
    <x v="1455"/>
    <x v="1"/>
    <x v="1"/>
    <n v="4"/>
    <n v="8"/>
    <n v="1"/>
    <s v="N/A"/>
    <n v="10"/>
    <n v="2"/>
    <n v="5.3999999999999999E-2"/>
    <n v="0.107"/>
    <s v="NaN"/>
    <n v="0.123"/>
    <s v="NaN"/>
    <s v="NaN"/>
    <s v="NaN"/>
    <s v="NaN"/>
    <s v="Catch-up"/>
    <n v="0.878"/>
    <n v="0.96399999999999997"/>
    <s v="NaN"/>
    <n v="0.96299999999999997"/>
    <d v="2025-03-17T23:56:20"/>
    <x v="3"/>
  </r>
  <r>
    <x v="1257"/>
    <x v="0"/>
    <n v="3597"/>
    <x v="2760"/>
    <x v="1455"/>
    <x v="964"/>
    <x v="958"/>
    <n v="684"/>
    <n v="852"/>
    <n v="122"/>
    <n v="1414"/>
    <n v="1391"/>
    <n v="23"/>
    <n v="0.21099999999999999"/>
    <n v="0.26300000000000001"/>
    <n v="3.7999999999999999E-2"/>
    <n v="0.437"/>
    <n v="1.002"/>
    <n v="0.44500000000000001"/>
    <n v="0.92"/>
    <n v="52.631999999999998"/>
    <s v="Catch-up"/>
    <n v="0.97899999999999998"/>
    <n v="0.98299999999999998"/>
    <n v="0.97499999999999998"/>
    <n v="0.98499999999999999"/>
    <d v="2025-03-17T23:56:20"/>
    <x v="3"/>
  </r>
  <r>
    <x v="1258"/>
    <x v="1"/>
    <n v="97"/>
    <x v="2761"/>
    <x v="1456"/>
    <x v="1"/>
    <x v="1"/>
    <n v="83"/>
    <n v="36"/>
    <n v="2"/>
    <s v="N/A"/>
    <n v="81"/>
    <n v="35"/>
    <n v="0.93500000000000005"/>
    <n v="0.378"/>
    <s v="NaN"/>
    <n v="0.83499999999999996"/>
    <s v="NaN"/>
    <s v="NaN"/>
    <s v="NaN"/>
    <s v="NaN"/>
    <s v="Scale-up"/>
    <n v="0.98299999999999998"/>
    <n v="0.93799999999999994"/>
    <s v="NaN"/>
    <n v="0.97799999999999998"/>
    <d v="2025-03-17T23:56:12"/>
    <x v="3"/>
  </r>
  <r>
    <x v="1258"/>
    <x v="0"/>
    <n v="2340"/>
    <x v="2762"/>
    <x v="1456"/>
    <x v="965"/>
    <x v="959"/>
    <n v="1507"/>
    <n v="779"/>
    <n v="153"/>
    <n v="2133"/>
    <n v="1624"/>
    <n v="509"/>
    <n v="0.52900000000000003"/>
    <n v="0.314"/>
    <n v="5.7000000000000002E-2"/>
    <n v="0.61599999999999999"/>
    <n v="0.78400000000000003"/>
    <n v="0.628"/>
    <n v="0.93200000000000005"/>
    <n v="826.29899999999998"/>
    <s v="Scale-up"/>
    <n v="0.90200000000000002"/>
    <n v="0.85899999999999999"/>
    <n v="0.89600000000000002"/>
    <n v="0.91100000000000003"/>
    <d v="2025-03-17T23:56:12"/>
    <x v="3"/>
  </r>
  <r>
    <x v="1259"/>
    <x v="0"/>
    <n v="528"/>
    <x v="2763"/>
    <x v="1457"/>
    <x v="966"/>
    <x v="613"/>
    <n v="496"/>
    <n v="301"/>
    <n v="0"/>
    <n v="797"/>
    <n v="554"/>
    <n v="243"/>
    <n v="1.1890000000000001"/>
    <n v="0.89900000000000002"/>
    <n v="0"/>
    <n v="1.427"/>
    <n v="0.68300000000000005"/>
    <n v="0.56899999999999995"/>
    <n v="1"/>
    <n v="170.28700000000001"/>
    <s v="Scale-up"/>
    <n v="0.99"/>
    <n v="0.996"/>
    <n v="0"/>
    <n v="0.99099999999999999"/>
    <d v="2025-03-17T00:05:56"/>
    <x v="0"/>
  </r>
  <r>
    <x v="1259"/>
    <x v="1"/>
    <n v="0"/>
    <x v="2764"/>
    <x v="1457"/>
    <x v="1"/>
    <x v="1"/>
    <n v="1"/>
    <n v="1"/>
    <n v="1"/>
    <s v="N/A"/>
    <n v="1"/>
    <n v="0"/>
    <s v="NaN"/>
    <s v="NaN"/>
    <n v="0"/>
    <s v="NaN"/>
    <s v="NaN"/>
    <s v="NaN"/>
    <s v="NaN"/>
    <s v="NaN"/>
    <s v="Scale-up"/>
    <s v="NaN"/>
    <s v="NaN"/>
    <n v="0"/>
    <s v="NaN"/>
    <d v="2025-03-17T00:05:56"/>
    <x v="0"/>
  </r>
  <r>
    <x v="1260"/>
    <x v="0"/>
    <n v="1192"/>
    <x v="2765"/>
    <x v="1458"/>
    <x v="363"/>
    <x v="960"/>
    <n v="267"/>
    <n v="381"/>
    <n v="78"/>
    <n v="570"/>
    <n v="446"/>
    <n v="124"/>
    <n v="0.38900000000000001"/>
    <n v="0.60499999999999998"/>
    <n v="9.7000000000000003E-2"/>
    <n v="0.70299999999999996"/>
    <n v="0.78400000000000003"/>
    <n v="0.39100000000000001"/>
    <n v="0.90200000000000002"/>
    <n v="176.387"/>
    <s v="Scale-up"/>
    <n v="0.94799999999999995"/>
    <n v="0.79500000000000004"/>
    <n v="0.73299999999999998"/>
    <n v="0.88700000000000001"/>
    <d v="2025-02-25T16:25:50"/>
    <x v="1"/>
  </r>
  <r>
    <x v="1261"/>
    <x v="1"/>
    <n v="0"/>
    <x v="2766"/>
    <x v="1459"/>
    <x v="1"/>
    <x v="1"/>
    <n v="1"/>
    <n v="1"/>
    <n v="1"/>
    <s v="N/A"/>
    <n v="1"/>
    <n v="0"/>
    <s v="NaN"/>
    <s v="NaN"/>
    <s v="NaN"/>
    <s v="NaN"/>
    <s v="NaN"/>
    <s v="NaN"/>
    <s v="NaN"/>
    <s v="NaN"/>
    <s v="Scale-up"/>
    <s v="NaN"/>
    <s v="NaN"/>
    <s v="NaN"/>
    <s v="NaN"/>
    <d v="2025-03-17T23:56:03"/>
    <x v="3"/>
  </r>
  <r>
    <x v="1261"/>
    <x v="0"/>
    <n v="2919"/>
    <x v="2767"/>
    <x v="1459"/>
    <x v="967"/>
    <x v="961"/>
    <n v="985"/>
    <n v="853"/>
    <n v="252"/>
    <n v="1586"/>
    <n v="1282"/>
    <n v="304"/>
    <n v="0.89900000000000002"/>
    <n v="0.77700000000000002"/>
    <n v="0.25800000000000001"/>
    <n v="1.159"/>
    <n v="0.81699999999999995"/>
    <n v="0.53600000000000003"/>
    <n v="0.84599999999999997"/>
    <n v="262.29500000000002"/>
    <s v="Scale-up"/>
    <n v="0.98699999999999999"/>
    <n v="0.90800000000000003"/>
    <n v="0.97799999999999998"/>
    <n v="0.95899999999999996"/>
    <d v="2025-03-17T23:56:03"/>
    <x v="3"/>
  </r>
  <r>
    <x v="1262"/>
    <x v="1"/>
    <n v="77"/>
    <x v="2768"/>
    <x v="1460"/>
    <x v="1"/>
    <x v="1"/>
    <n v="1"/>
    <n v="2"/>
    <n v="1"/>
    <s v="N/A"/>
    <n v="1"/>
    <n v="0"/>
    <s v="NaN"/>
    <n v="1.2999999999999999E-2"/>
    <s v="NaN"/>
    <s v="NaN"/>
    <s v="NaN"/>
    <s v="NaN"/>
    <s v="NaN"/>
    <s v="NaN"/>
    <s v="Scale-up"/>
    <s v="NaN"/>
    <n v="1"/>
    <s v="NaN"/>
    <s v="NaN"/>
    <d v="2025-03-17T23:55:55"/>
    <x v="3"/>
  </r>
  <r>
    <x v="1262"/>
    <x v="0"/>
    <n v="2198"/>
    <x v="2769"/>
    <x v="1460"/>
    <x v="876"/>
    <x v="871"/>
    <n v="232"/>
    <n v="99"/>
    <n v="26"/>
    <n v="305"/>
    <n v="279"/>
    <n v="26"/>
    <n v="0.123"/>
    <n v="5.1999999999999998E-2"/>
    <n v="1.2E-2"/>
    <n v="0.14299999999999999"/>
    <n v="0.877"/>
    <n v="0.70299999999999996"/>
    <n v="0.93100000000000005"/>
    <n v="181.81800000000001"/>
    <s v="Scale-up"/>
    <n v="0.98399999999999999"/>
    <n v="0.97299999999999998"/>
    <n v="0.97099999999999997"/>
    <n v="0.99199999999999999"/>
    <d v="2025-03-17T23:55:55"/>
    <x v="3"/>
  </r>
  <r>
    <x v="1263"/>
    <x v="1"/>
    <n v="95"/>
    <x v="2770"/>
    <x v="1461"/>
    <x v="1"/>
    <x v="1"/>
    <n v="6"/>
    <n v="1"/>
    <n v="1"/>
    <s v="N/A"/>
    <n v="9"/>
    <n v="-3"/>
    <n v="4.3999999999999997E-2"/>
    <s v="NaN"/>
    <s v="NaN"/>
    <n v="7.1999999999999995E-2"/>
    <s v="NaN"/>
    <s v="NaN"/>
    <s v="NaN"/>
    <s v="NaN"/>
    <s v="Catch-up"/>
    <n v="0.871"/>
    <s v="NaN"/>
    <s v="NaN"/>
    <n v="0.91400000000000003"/>
    <d v="2025-03-17T23:55:47"/>
    <x v="3"/>
  </r>
  <r>
    <x v="1263"/>
    <x v="0"/>
    <n v="5616"/>
    <x v="2771"/>
    <x v="1461"/>
    <x v="968"/>
    <x v="962"/>
    <n v="1266"/>
    <n v="1394"/>
    <n v="901"/>
    <n v="1759"/>
    <n v="1577"/>
    <n v="182"/>
    <n v="0.316"/>
    <n v="0.36199999999999999"/>
    <n v="0.29099999999999998"/>
    <n v="0.39900000000000002"/>
    <n v="1.0309999999999999"/>
    <n v="0.46600000000000003"/>
    <n v="0.57099999999999995"/>
    <n v="456.14"/>
    <s v="Catch-up"/>
    <n v="0.79500000000000004"/>
    <n v="0.86"/>
    <n v="0.97499999999999998"/>
    <n v="0.85699999999999998"/>
    <d v="2025-03-17T23:55:47"/>
    <x v="3"/>
  </r>
  <r>
    <x v="1264"/>
    <x v="1"/>
    <n v="78"/>
    <x v="2772"/>
    <x v="1462"/>
    <x v="1"/>
    <x v="1"/>
    <n v="4"/>
    <n v="3"/>
    <n v="2"/>
    <s v="N/A"/>
    <n v="1"/>
    <n v="4"/>
    <n v="3.6999999999999998E-2"/>
    <n v="5.8000000000000003E-2"/>
    <n v="0.5"/>
    <s v="NaN"/>
    <s v="NaN"/>
    <s v="NaN"/>
    <s v="NaN"/>
    <s v="NaN"/>
    <s v="Catch-up"/>
    <n v="0.96299999999999997"/>
    <n v="0.96399999999999997"/>
    <n v="1"/>
    <s v="NaN"/>
    <d v="2025-03-17T23:55:39"/>
    <x v="3"/>
  </r>
  <r>
    <x v="1264"/>
    <x v="0"/>
    <n v="3228"/>
    <x v="2773"/>
    <x v="1462"/>
    <x v="867"/>
    <x v="963"/>
    <n v="773"/>
    <n v="1646"/>
    <n v="657"/>
    <n v="1762"/>
    <n v="1588"/>
    <n v="174"/>
    <n v="0.501"/>
    <n v="0.85399999999999998"/>
    <n v="0.39200000000000002"/>
    <n v="1.0249999999999999"/>
    <n v="1.0640000000000001"/>
    <n v="0.37"/>
    <n v="0.71099999999999997"/>
    <n v="169.756"/>
    <s v="Catch-up"/>
    <n v="0.92200000000000004"/>
    <n v="0.94599999999999995"/>
    <n v="0.94499999999999995"/>
    <n v="0.96599999999999997"/>
    <d v="2025-03-17T23:55:39"/>
    <x v="3"/>
  </r>
  <r>
    <x v="1265"/>
    <x v="1"/>
    <n v="2"/>
    <x v="2774"/>
    <x v="1463"/>
    <x v="1"/>
    <x v="1"/>
    <n v="1"/>
    <n v="4"/>
    <n v="1"/>
    <s v="N/A"/>
    <n v="1"/>
    <n v="3"/>
    <s v="NaN"/>
    <n v="0.81499999999999995"/>
    <s v="NaN"/>
    <s v="NaN"/>
    <s v="NaN"/>
    <s v="NaN"/>
    <s v="NaN"/>
    <s v="NaN"/>
    <s v="Scale-up"/>
    <s v="NaN"/>
    <n v="0.89600000000000002"/>
    <s v="NaN"/>
    <s v="NaN"/>
    <d v="2025-03-17T23:55:30"/>
    <x v="3"/>
  </r>
  <r>
    <x v="1265"/>
    <x v="0"/>
    <n v="4911"/>
    <x v="2775"/>
    <x v="1463"/>
    <x v="83"/>
    <x v="964"/>
    <n v="293"/>
    <n v="681"/>
    <n v="1"/>
    <n v="973"/>
    <n v="124"/>
    <n v="849"/>
    <n v="8.4000000000000005E-2"/>
    <n v="0.20499999999999999"/>
    <n v="0"/>
    <n v="8.8999999999999996E-2"/>
    <n v="0.308"/>
    <n v="0.29099999999999998"/>
    <n v="1"/>
    <n v="9539.3259999999991"/>
    <s v="Scale-up"/>
    <n v="0.98399999999999999"/>
    <n v="0.94299999999999995"/>
    <n v="0"/>
    <n v="0.88"/>
    <d v="2025-03-17T23:55:30"/>
    <x v="3"/>
  </r>
  <r>
    <x v="1266"/>
    <x v="1"/>
    <n v="98"/>
    <x v="2776"/>
    <x v="1464"/>
    <x v="1"/>
    <x v="1"/>
    <n v="114"/>
    <n v="94"/>
    <n v="18"/>
    <s v="N/A"/>
    <n v="140"/>
    <n v="49"/>
    <n v="1.276"/>
    <n v="0.874"/>
    <n v="0.17100000000000001"/>
    <n v="1.258"/>
    <n v="0.63600000000000001"/>
    <n v="0.59299999999999997"/>
    <n v="0.92"/>
    <n v="180.44499999999999"/>
    <s v="Scale-up"/>
    <n v="0.90500000000000003"/>
    <n v="0.95199999999999996"/>
    <n v="0.92600000000000005"/>
    <n v="0.89300000000000002"/>
    <d v="2025-03-17T23:55:23"/>
    <x v="3"/>
  </r>
  <r>
    <x v="1266"/>
    <x v="0"/>
    <n v="312"/>
    <x v="2777"/>
    <x v="1464"/>
    <x v="969"/>
    <x v="727"/>
    <n v="278"/>
    <n v="275"/>
    <n v="31"/>
    <n v="522"/>
    <n v="295"/>
    <n v="227"/>
    <n v="0.91200000000000003"/>
    <n v="0.872"/>
    <n v="9.4E-2"/>
    <n v="0.88800000000000001"/>
    <n v="0.52500000000000002"/>
    <n v="0.51100000000000001"/>
    <n v="0.94699999999999995"/>
    <n v="255.631"/>
    <s v="Scale-up"/>
    <n v="0.94499999999999995"/>
    <n v="0.99"/>
    <n v="0.91200000000000003"/>
    <n v="0.96599999999999997"/>
    <d v="2025-03-17T23:55:22"/>
    <x v="3"/>
  </r>
  <r>
    <x v="1267"/>
    <x v="1"/>
    <n v="89"/>
    <x v="2778"/>
    <x v="1465"/>
    <x v="1"/>
    <x v="1"/>
    <n v="1"/>
    <n v="3"/>
    <n v="1"/>
    <s v="N/A"/>
    <n v="1"/>
    <n v="3"/>
    <s v="NaN"/>
    <n v="1.7999999999999999E-2"/>
    <s v="NaN"/>
    <s v="NaN"/>
    <s v="NaN"/>
    <s v="NaN"/>
    <s v="NaN"/>
    <s v="NaN"/>
    <s v="Scale-up"/>
    <s v="NaN"/>
    <n v="0.80800000000000005"/>
    <s v="NaN"/>
    <s v="NaN"/>
    <d v="2025-03-17T17:46:31"/>
    <x v="9"/>
  </r>
  <r>
    <x v="1267"/>
    <x v="0"/>
    <n v="4041"/>
    <x v="2779"/>
    <x v="1465"/>
    <x v="970"/>
    <x v="965"/>
    <n v="126"/>
    <n v="123"/>
    <n v="14"/>
    <n v="235"/>
    <n v="127"/>
    <n v="108"/>
    <n v="3.2000000000000001E-2"/>
    <n v="3.5999999999999997E-2"/>
    <n v="5.0000000000000001E-3"/>
    <n v="3.7999999999999999E-2"/>
    <n v="0.60299999999999998"/>
    <n v="0.47099999999999997"/>
    <n v="0.92600000000000005"/>
    <n v="2842.105"/>
    <s v="Scale-up"/>
    <n v="0.98"/>
    <n v="0.97"/>
    <n v="0.91900000000000004"/>
    <n v="0.98899999999999999"/>
    <d v="2025-03-17T17:46:31"/>
    <x v="9"/>
  </r>
  <r>
    <x v="1268"/>
    <x v="1"/>
    <n v="91"/>
    <x v="2780"/>
    <x v="1466"/>
    <x v="1"/>
    <x v="1"/>
    <n v="2"/>
    <n v="4"/>
    <n v="1"/>
    <s v="N/A"/>
    <n v="1"/>
    <n v="4"/>
    <n v="1.4999999999999999E-2"/>
    <n v="5.1999999999999998E-2"/>
    <s v="NaN"/>
    <s v="NaN"/>
    <s v="NaN"/>
    <s v="NaN"/>
    <s v="NaN"/>
    <s v="NaN"/>
    <s v="Catch-up"/>
    <n v="1"/>
    <n v="0.84799999999999998"/>
    <s v="NaN"/>
    <s v="NaN"/>
    <d v="2025-03-17T21:44:45"/>
    <x v="2"/>
  </r>
  <r>
    <x v="1268"/>
    <x v="0"/>
    <n v="7929"/>
    <x v="2781"/>
    <x v="1467"/>
    <x v="971"/>
    <x v="966"/>
    <n v="2455"/>
    <n v="2998"/>
    <n v="976"/>
    <n v="4477"/>
    <n v="4396"/>
    <n v="81"/>
    <n v="0.54"/>
    <n v="0.69499999999999995"/>
    <n v="0.20699999999999999"/>
    <n v="1.0529999999999999"/>
    <n v="1.024"/>
    <n v="0.437"/>
    <n v="0.83199999999999996"/>
    <n v="76.923000000000002"/>
    <s v="Catch-up"/>
    <n v="0.98799999999999999"/>
    <n v="0.98499999999999999"/>
    <n v="0.99099999999999999"/>
    <n v="0.995"/>
    <d v="2025-02-25T16:26:08"/>
    <x v="1"/>
  </r>
  <r>
    <x v="1268"/>
    <x v="0"/>
    <n v="7303"/>
    <x v="2781"/>
    <x v="1466"/>
    <x v="972"/>
    <x v="967"/>
    <n v="2454"/>
    <n v="2998"/>
    <n v="54"/>
    <n v="5398"/>
    <n v="5324"/>
    <n v="74"/>
    <n v="0.54100000000000004"/>
    <n v="0.69699999999999995"/>
    <n v="1.0999999999999999E-2"/>
    <n v="1.244"/>
    <n v="1.014"/>
    <n v="0.437"/>
    <n v="0.99099999999999999"/>
    <n v="59.485999999999997"/>
    <s v="Catch-up"/>
    <n v="0.98899999999999999"/>
    <n v="0.98599999999999999"/>
    <n v="0.96799999999999997"/>
    <n v="0.995"/>
    <d v="2025-03-17T21:44:45"/>
    <x v="2"/>
  </r>
  <r>
    <x v="1269"/>
    <x v="1"/>
    <n v="63"/>
    <x v="2782"/>
    <x v="1468"/>
    <x v="1"/>
    <x v="1"/>
    <n v="2"/>
    <n v="1"/>
    <n v="324"/>
    <s v="N/A"/>
    <n v="1"/>
    <n v="-324"/>
    <n v="0.04"/>
    <s v="NaN"/>
    <n v="162"/>
    <s v="NaN"/>
    <s v="NaN"/>
    <s v="NaN"/>
    <s v="NaN"/>
    <s v="NaN"/>
    <s v="Start-up"/>
    <n v="1"/>
    <s v="NaN"/>
    <n v="0.44700000000000001"/>
    <s v="NaN"/>
    <d v="2025-03-17T21:44:39"/>
    <x v="2"/>
  </r>
  <r>
    <x v="1269"/>
    <x v="0"/>
    <n v="5404"/>
    <x v="2783"/>
    <x v="1469"/>
    <x v="915"/>
    <x v="912"/>
    <n v="966"/>
    <n v="2045"/>
    <n v="983"/>
    <n v="2028"/>
    <n v="2028"/>
    <n v="0"/>
    <n v="0.30599999999999999"/>
    <n v="0.61099999999999999"/>
    <n v="0.19600000000000001"/>
    <n v="0.68"/>
    <n v="0.94299999999999995"/>
    <n v="0.33400000000000002"/>
    <n v="0.78600000000000003"/>
    <n v="0"/>
    <s v="Start-up"/>
    <n v="0.97699999999999998"/>
    <n v="0.99199999999999999"/>
    <n v="0.96199999999999997"/>
    <n v="0.97899999999999998"/>
    <d v="2025-02-25T16:25:59"/>
    <x v="1"/>
  </r>
  <r>
    <x v="1269"/>
    <x v="0"/>
    <n v="5404"/>
    <x v="2783"/>
    <x v="1468"/>
    <x v="915"/>
    <x v="912"/>
    <n v="966"/>
    <n v="2045"/>
    <n v="507"/>
    <n v="2504"/>
    <n v="2504"/>
    <n v="0"/>
    <n v="0.30599999999999999"/>
    <n v="0.61099999999999999"/>
    <n v="0.09"/>
    <n v="0.82299999999999995"/>
    <n v="0.995"/>
    <n v="0.33400000000000002"/>
    <n v="0.90200000000000002"/>
    <n v="0"/>
    <s v="Start-up"/>
    <n v="0.97699999999999998"/>
    <n v="0.99199999999999999"/>
    <n v="0.67800000000000005"/>
    <n v="0.98"/>
    <d v="2025-03-17T21:44:38"/>
    <x v="2"/>
  </r>
  <r>
    <x v="1270"/>
    <x v="1"/>
    <n v="83"/>
    <x v="2784"/>
    <x v="1470"/>
    <x v="1"/>
    <x v="1"/>
    <n v="2"/>
    <n v="3"/>
    <n v="1"/>
    <s v="N/A"/>
    <n v="5"/>
    <n v="-1"/>
    <n v="0.03"/>
    <s v="NaN"/>
    <s v="NaN"/>
    <n v="0.109"/>
    <s v="NaN"/>
    <s v="NaN"/>
    <s v="NaN"/>
    <s v="NaN"/>
    <s v="Scale-up"/>
    <n v="1"/>
    <s v="NaN"/>
    <s v="NaN"/>
    <n v="0.61299999999999999"/>
    <d v="2025-03-17T21:44:32"/>
    <x v="2"/>
  </r>
  <r>
    <x v="1270"/>
    <x v="0"/>
    <n v="1423"/>
    <x v="2785"/>
    <x v="1470"/>
    <x v="348"/>
    <x v="344"/>
    <n v="139"/>
    <n v="52"/>
    <n v="11"/>
    <n v="180"/>
    <n v="172"/>
    <n v="8"/>
    <n v="0.16200000000000001"/>
    <n v="7.5999999999999998E-2"/>
    <n v="1.4E-2"/>
    <n v="0.215"/>
    <n v="0.96"/>
    <n v="0.68100000000000005"/>
    <n v="0.94099999999999995"/>
    <n v="37.209000000000003"/>
    <s v="Scale-up"/>
    <n v="0.90500000000000003"/>
    <n v="0.95699999999999996"/>
    <n v="0.48399999999999999"/>
    <n v="0.93799999999999994"/>
    <d v="2025-03-17T21:44:32"/>
    <x v="2"/>
  </r>
  <r>
    <x v="1271"/>
    <x v="1"/>
    <n v="0"/>
    <x v="2786"/>
    <x v="1471"/>
    <x v="1"/>
    <x v="1"/>
    <n v="1"/>
    <n v="1"/>
    <n v="1"/>
    <s v="N/A"/>
    <n v="1"/>
    <n v="0"/>
    <s v="NaN"/>
    <s v="NaN"/>
    <s v="NaN"/>
    <s v="NaN"/>
    <s v="NaN"/>
    <s v="NaN"/>
    <s v="NaN"/>
    <s v="NaN"/>
    <s v="Scale-up"/>
    <s v="NaN"/>
    <s v="NaN"/>
    <s v="NaN"/>
    <s v="NaN"/>
    <d v="2025-03-17T21:44:26"/>
    <x v="2"/>
  </r>
  <r>
    <x v="1271"/>
    <x v="0"/>
    <n v="2786"/>
    <x v="2787"/>
    <x v="1471"/>
    <x v="26"/>
    <x v="26"/>
    <n v="16"/>
    <n v="21"/>
    <n v="3"/>
    <n v="34"/>
    <n v="33"/>
    <n v="1"/>
    <n v="7.0000000000000001E-3"/>
    <n v="8.9999999999999993E-3"/>
    <n v="2.1000000000000001E-2"/>
    <n v="1.7000000000000001E-2"/>
    <n v="-3.4"/>
    <n v="0.438"/>
    <n v="-0.313"/>
    <n v="58.823999999999998"/>
    <s v="Scale-up"/>
    <n v="0.94599999999999995"/>
    <n v="0.85599999999999998"/>
    <n v="0.75"/>
    <n v="0.94199999999999995"/>
    <d v="2025-03-17T21:44:26"/>
    <x v="2"/>
  </r>
  <r>
    <x v="1272"/>
    <x v="1"/>
    <n v="0"/>
    <x v="2788"/>
    <x v="1472"/>
    <x v="1"/>
    <x v="1"/>
    <n v="1"/>
    <n v="1"/>
    <n v="1"/>
    <s v="N/A"/>
    <n v="1"/>
    <n v="0"/>
    <s v="NaN"/>
    <s v="NaN"/>
    <n v="0"/>
    <s v="NaN"/>
    <s v="NaN"/>
    <s v="NaN"/>
    <s v="NaN"/>
    <s v="NaN"/>
    <s v="Scale-up"/>
    <s v="NaN"/>
    <s v="NaN"/>
    <n v="0"/>
    <s v="NaN"/>
    <d v="2025-03-17T21:44:21"/>
    <x v="2"/>
  </r>
  <r>
    <x v="1272"/>
    <x v="0"/>
    <n v="2214"/>
    <x v="2789"/>
    <x v="1472"/>
    <x v="76"/>
    <x v="75"/>
    <n v="19"/>
    <n v="17"/>
    <n v="0"/>
    <n v="36"/>
    <n v="16"/>
    <n v="20"/>
    <n v="7.1999999999999995E-2"/>
    <n v="8.2000000000000003E-2"/>
    <n v="0"/>
    <n v="4.0000000000000001E-3"/>
    <n v="2.5999999999999999E-2"/>
    <n v="0.46800000000000003"/>
    <n v="1"/>
    <n v="5000"/>
    <s v="Scale-up"/>
    <n v="0.878"/>
    <n v="0.52200000000000002"/>
    <n v="0"/>
    <n v="0.192"/>
    <d v="2025-03-17T21:44:21"/>
    <x v="2"/>
  </r>
  <r>
    <x v="1273"/>
    <x v="1"/>
    <n v="0"/>
    <x v="2790"/>
    <x v="1473"/>
    <x v="1"/>
    <x v="1"/>
    <n v="1"/>
    <n v="2"/>
    <n v="1"/>
    <s v="N/A"/>
    <n v="1"/>
    <n v="1"/>
    <s v="NaN"/>
    <n v="1"/>
    <s v="NaN"/>
    <s v="NaN"/>
    <s v="NaN"/>
    <s v="NaN"/>
    <s v="NaN"/>
    <s v="NaN"/>
    <s v="Scale-up"/>
    <s v="NaN"/>
    <n v="1"/>
    <s v="NaN"/>
    <s v="NaN"/>
    <d v="2025-03-17T23:55:14"/>
    <x v="3"/>
  </r>
  <r>
    <x v="1273"/>
    <x v="0"/>
    <n v="2714"/>
    <x v="2791"/>
    <x v="1473"/>
    <x v="973"/>
    <x v="968"/>
    <n v="162"/>
    <n v="118"/>
    <n v="19"/>
    <n v="261"/>
    <n v="167"/>
    <n v="94"/>
    <n v="7.3999999999999996E-2"/>
    <n v="5.1999999999999998E-2"/>
    <n v="8.9999999999999993E-3"/>
    <n v="7.0999999999999994E-2"/>
    <n v="0.60699999999999998"/>
    <n v="0.58699999999999997"/>
    <n v="0.92900000000000005"/>
    <n v="1323.944"/>
    <s v="Scale-up"/>
    <n v="0.84299999999999997"/>
    <n v="0.90700000000000003"/>
    <n v="0.88500000000000001"/>
    <n v="0.90500000000000003"/>
    <d v="2025-03-17T23:55:14"/>
    <x v="3"/>
  </r>
  <r>
    <x v="1274"/>
    <x v="1"/>
    <n v="0"/>
    <x v="2792"/>
    <x v="1474"/>
    <x v="1"/>
    <x v="1"/>
    <n v="1"/>
    <n v="1"/>
    <n v="1"/>
    <s v="N/A"/>
    <n v="4"/>
    <n v="-3"/>
    <s v="NaN"/>
    <s v="NaN"/>
    <s v="NaN"/>
    <n v="2"/>
    <s v="NaN"/>
    <s v="NaN"/>
    <s v="NaN"/>
    <s v="NaN"/>
    <s v="Scale-up"/>
    <s v="NaN"/>
    <s v="NaN"/>
    <s v="NaN"/>
    <n v="0.6"/>
    <d v="2025-03-17T21:44:15"/>
    <x v="2"/>
  </r>
  <r>
    <x v="1274"/>
    <x v="0"/>
    <n v="4203"/>
    <x v="2793"/>
    <x v="1475"/>
    <x v="114"/>
    <x v="969"/>
    <n v="392"/>
    <n v="98"/>
    <n v="13"/>
    <n v="477"/>
    <n v="153"/>
    <n v="324"/>
    <n v="0.16"/>
    <n v="2.1000000000000001E-2"/>
    <n v="2E-3"/>
    <n v="5.7000000000000002E-2"/>
    <n v="0.318"/>
    <n v="0.88400000000000001"/>
    <n v="0.98899999999999999"/>
    <n v="5684.2110000000002"/>
    <s v="Scale-up"/>
    <n v="0.79200000000000004"/>
    <n v="0.61299999999999999"/>
    <n v="0.76700000000000002"/>
    <n v="0.38300000000000001"/>
    <d v="2025-02-25T16:26:15"/>
    <x v="1"/>
  </r>
  <r>
    <x v="1274"/>
    <x v="0"/>
    <n v="3069"/>
    <x v="2794"/>
    <x v="1474"/>
    <x v="64"/>
    <x v="64"/>
    <n v="141"/>
    <n v="24"/>
    <n v="1"/>
    <n v="164"/>
    <n v="139"/>
    <n v="25"/>
    <n v="0.05"/>
    <n v="8.0000000000000002E-3"/>
    <n v="0"/>
    <n v="5.7000000000000002E-2"/>
    <n v="0.98299999999999998"/>
    <n v="0.86199999999999999"/>
    <n v="1"/>
    <n v="438.596"/>
    <s v="Scale-up"/>
    <n v="0.23899999999999999"/>
    <n v="0.92900000000000005"/>
    <n v="0"/>
    <n v="0.14499999999999999"/>
    <d v="2025-03-17T21:44:15"/>
    <x v="2"/>
  </r>
  <r>
    <x v="1275"/>
    <x v="1"/>
    <n v="86"/>
    <x v="2795"/>
    <x v="1476"/>
    <x v="1"/>
    <x v="1"/>
    <n v="4"/>
    <n v="3"/>
    <n v="1"/>
    <s v="N/A"/>
    <n v="3"/>
    <n v="3"/>
    <n v="2.9000000000000001E-2"/>
    <n v="0.105"/>
    <s v="NaN"/>
    <n v="0.05"/>
    <s v="NaN"/>
    <s v="NaN"/>
    <s v="NaN"/>
    <s v="NaN"/>
    <s v="Catch-up"/>
    <n v="0.90500000000000003"/>
    <n v="0.84199999999999997"/>
    <s v="NaN"/>
    <n v="0.94399999999999995"/>
    <d v="2025-03-17T23:55:06"/>
    <x v="3"/>
  </r>
  <r>
    <x v="1275"/>
    <x v="0"/>
    <n v="5435"/>
    <x v="2796"/>
    <x v="1476"/>
    <x v="353"/>
    <x v="349"/>
    <n v="127"/>
    <n v="65"/>
    <n v="13"/>
    <n v="179"/>
    <n v="143"/>
    <n v="36"/>
    <n v="4.1000000000000002E-2"/>
    <n v="2.5999999999999999E-2"/>
    <n v="8.0000000000000002E-3"/>
    <n v="7.3999999999999996E-2"/>
    <n v="1.254"/>
    <n v="0.61199999999999999"/>
    <n v="0.88100000000000001"/>
    <n v="486.48599999999999"/>
    <s v="Catch-up"/>
    <n v="0.78100000000000003"/>
    <n v="0.87"/>
    <n v="0.89100000000000001"/>
    <n v="0.92100000000000004"/>
    <d v="2025-03-17T23:55:06"/>
    <x v="3"/>
  </r>
  <r>
    <x v="1276"/>
    <x v="1"/>
    <n v="99"/>
    <x v="2797"/>
    <x v="1477"/>
    <x v="1"/>
    <x v="1"/>
    <n v="9"/>
    <n v="10"/>
    <n v="1"/>
    <s v="N/A"/>
    <n v="11"/>
    <n v="6"/>
    <n v="0.09"/>
    <n v="9.5000000000000001E-2"/>
    <s v="NaN"/>
    <n v="0.10199999999999999"/>
    <s v="NaN"/>
    <s v="NaN"/>
    <s v="NaN"/>
    <s v="NaN"/>
    <s v="Scale-up"/>
    <n v="0.91700000000000004"/>
    <n v="0.94199999999999995"/>
    <s v="NaN"/>
    <n v="0.89600000000000002"/>
    <d v="2025-03-17T23:54:59"/>
    <x v="3"/>
  </r>
  <r>
    <x v="1276"/>
    <x v="0"/>
    <n v="3207"/>
    <x v="2798"/>
    <x v="1477"/>
    <x v="974"/>
    <x v="970"/>
    <n v="1072"/>
    <n v="2387"/>
    <n v="411"/>
    <n v="3048"/>
    <n v="2142"/>
    <n v="906"/>
    <n v="0.35099999999999998"/>
    <n v="0.99"/>
    <n v="0.14699999999999999"/>
    <n v="0.80400000000000005"/>
    <n v="0.67300000000000004"/>
    <n v="0.26200000000000001"/>
    <n v="0.89"/>
    <n v="1126.866"/>
    <s v="Scale-up"/>
    <n v="0.84499999999999997"/>
    <n v="0.84899999999999998"/>
    <n v="0.83399999999999996"/>
    <n v="0.83799999999999997"/>
    <d v="2025-03-17T23:54:59"/>
    <x v="3"/>
  </r>
  <r>
    <x v="1277"/>
    <x v="1"/>
    <n v="98"/>
    <x v="2799"/>
    <x v="1478"/>
    <x v="1"/>
    <x v="1"/>
    <n v="1"/>
    <n v="6"/>
    <n v="1"/>
    <s v="N/A"/>
    <n v="158"/>
    <n v="-152"/>
    <s v="NaN"/>
    <n v="4.5999999999999999E-2"/>
    <s v="NaN"/>
    <n v="1.585"/>
    <s v="NaN"/>
    <s v="NaN"/>
    <s v="NaN"/>
    <s v="NaN"/>
    <s v="Start-up"/>
    <s v="NaN"/>
    <n v="0.94799999999999995"/>
    <s v="NaN"/>
    <n v="9.9000000000000005E-2"/>
    <d v="2025-03-17T21:44:09"/>
    <x v="2"/>
  </r>
  <r>
    <x v="1277"/>
    <x v="0"/>
    <n v="1995"/>
    <x v="2800"/>
    <x v="1478"/>
    <x v="975"/>
    <x v="971"/>
    <n v="1392"/>
    <n v="1055"/>
    <n v="97"/>
    <n v="2350"/>
    <n v="2350"/>
    <n v="0"/>
    <n v="0.879"/>
    <n v="0.76500000000000001"/>
    <n v="8.2000000000000003E-2"/>
    <n v="1.35"/>
    <n v="0.86399999999999999"/>
    <n v="0.53500000000000003"/>
    <n v="0.95"/>
    <n v="0"/>
    <s v="Start-up"/>
    <n v="0.97399999999999998"/>
    <n v="0.94799999999999995"/>
    <n v="0.98299999999999998"/>
    <n v="0.97499999999999998"/>
    <d v="2025-03-17T21:44:09"/>
    <x v="2"/>
  </r>
  <r>
    <x v="1278"/>
    <x v="1"/>
    <n v="100"/>
    <x v="2801"/>
    <x v="1479"/>
    <x v="1"/>
    <x v="1"/>
    <n v="53"/>
    <n v="45"/>
    <n v="37"/>
    <s v="N/A"/>
    <n v="63"/>
    <n v="-1"/>
    <n v="0.52600000000000002"/>
    <n v="0.47499999999999998"/>
    <n v="0.496"/>
    <n v="0.59599999999999997"/>
    <n v="1.18"/>
    <n v="0.52500000000000002"/>
    <n v="0.504"/>
    <n v="1394.2950000000001"/>
    <s v="Catch-up"/>
    <n v="0.97599999999999998"/>
    <n v="0.98899999999999999"/>
    <n v="0.871"/>
    <n v="0.95499999999999996"/>
    <d v="2025-02-25T16:26:27"/>
    <x v="1"/>
  </r>
  <r>
    <x v="1278"/>
    <x v="1"/>
    <n v="97"/>
    <x v="2802"/>
    <x v="1480"/>
    <x v="1"/>
    <x v="1"/>
    <n v="140"/>
    <n v="80"/>
    <n v="9"/>
    <s v="N/A"/>
    <n v="236"/>
    <n v="-26"/>
    <n v="1.5309999999999999"/>
    <n v="0.88200000000000001"/>
    <n v="8.7999999999999995E-2"/>
    <n v="2.7509999999999999"/>
    <n v="1.1830000000000001"/>
    <n v="0.63400000000000001"/>
    <n v="0.96399999999999997"/>
    <n v="352.59899999999999"/>
    <s v="Catch-up"/>
    <n v="0.98299999999999998"/>
    <n v="0.97399999999999998"/>
    <n v="0.96299999999999997"/>
    <n v="0.68100000000000005"/>
    <d v="2025-03-17T21:44:02"/>
    <x v="2"/>
  </r>
  <r>
    <x v="1278"/>
    <x v="0"/>
    <n v="2957"/>
    <x v="2803"/>
    <x v="1479"/>
    <x v="976"/>
    <x v="972"/>
    <n v="3652"/>
    <n v="2145"/>
    <n v="2089"/>
    <n v="3708"/>
    <n v="2877"/>
    <n v="831"/>
    <n v="1.419"/>
    <n v="0.85199999999999998"/>
    <n v="0.90100000000000002"/>
    <n v="1.143"/>
    <n v="0.83399999999999996"/>
    <n v="0.625"/>
    <n v="0.60299999999999998"/>
    <n v="727.03399999999999"/>
    <s v="Scale-up"/>
    <n v="0.98899999999999999"/>
    <n v="0.96799999999999997"/>
    <n v="0.97"/>
    <n v="0.97599999999999998"/>
    <d v="2025-02-25T16:26:25"/>
    <x v="1"/>
  </r>
  <r>
    <x v="1278"/>
    <x v="0"/>
    <n v="1910"/>
    <x v="2804"/>
    <x v="1480"/>
    <x v="977"/>
    <x v="973"/>
    <n v="2506"/>
    <n v="1630"/>
    <n v="267"/>
    <n v="3869"/>
    <n v="2899"/>
    <n v="970"/>
    <n v="1.645"/>
    <n v="1.05"/>
    <n v="0.20899999999999999"/>
    <n v="1.9890000000000001"/>
    <n v="0.8"/>
    <n v="0.61"/>
    <n v="0.92200000000000004"/>
    <n v="487.68200000000002"/>
    <s v="Scale-up"/>
    <n v="0.98599999999999999"/>
    <n v="0.98399999999999999"/>
    <n v="0.84699999999999998"/>
    <n v="0.97399999999999998"/>
    <d v="2025-03-17T21:44:01"/>
    <x v="2"/>
  </r>
  <r>
    <x v="1279"/>
    <x v="1"/>
    <n v="97"/>
    <x v="2805"/>
    <x v="1481"/>
    <x v="1"/>
    <x v="1"/>
    <n v="9"/>
    <n v="22"/>
    <n v="2"/>
    <s v="N/A"/>
    <n v="15"/>
    <n v="13"/>
    <n v="0.122"/>
    <n v="0.192"/>
    <n v="4.4999999999999998E-2"/>
    <n v="0.17699999999999999"/>
    <n v="0.65800000000000003"/>
    <n v="0.38900000000000001"/>
    <n v="0.85699999999999998"/>
    <n v="4355.9319999999998"/>
    <s v="Scale-up"/>
    <n v="0.93500000000000005"/>
    <n v="0.98"/>
    <n v="1"/>
    <n v="0.85299999999999998"/>
    <d v="2025-03-17T23:54:50"/>
    <x v="3"/>
  </r>
  <r>
    <x v="1279"/>
    <x v="0"/>
    <n v="4988"/>
    <x v="2806"/>
    <x v="1481"/>
    <x v="978"/>
    <x v="974"/>
    <n v="2022"/>
    <n v="3182"/>
    <n v="711"/>
    <n v="4493"/>
    <n v="3722"/>
    <n v="771"/>
    <n v="0.42399999999999999"/>
    <n v="0.74099999999999999"/>
    <n v="0.16200000000000001"/>
    <n v="0.85499999999999998"/>
    <n v="0.85199999999999998"/>
    <n v="0.36399999999999999"/>
    <n v="0.86099999999999999"/>
    <n v="901.75400000000002"/>
    <s v="Scale-up"/>
    <n v="0.997"/>
    <n v="0.98399999999999999"/>
    <n v="0.98"/>
    <n v="0.98699999999999999"/>
    <d v="2025-03-17T23:54:49"/>
    <x v="3"/>
  </r>
  <r>
    <x v="1280"/>
    <x v="0"/>
    <n v="3457"/>
    <x v="2807"/>
    <x v="1482"/>
    <x v="979"/>
    <x v="975"/>
    <n v="1575"/>
    <n v="1344"/>
    <n v="227"/>
    <n v="2692"/>
    <n v="2422"/>
    <n v="270"/>
    <n v="0.60799999999999998"/>
    <n v="0.495"/>
    <n v="7.0999999999999994E-2"/>
    <n v="0.84799999999999998"/>
    <n v="0.82199999999999995"/>
    <n v="0.55100000000000005"/>
    <n v="0.93600000000000005"/>
    <n v="318.39600000000002"/>
    <s v="Scale-up"/>
    <n v="0.98"/>
    <n v="0.89400000000000002"/>
    <n v="0.98799999999999999"/>
    <n v="0.97699999999999998"/>
    <d v="2025-03-20T11:40:28"/>
    <x v="6"/>
  </r>
  <r>
    <x v="1280"/>
    <x v="1"/>
    <n v="51"/>
    <x v="2808"/>
    <x v="1482"/>
    <x v="1"/>
    <x v="1"/>
    <n v="2"/>
    <n v="1"/>
    <n v="1"/>
    <s v="N/A"/>
    <n v="3"/>
    <n v="-1"/>
    <n v="0.02"/>
    <s v="NaN"/>
    <s v="NaN"/>
    <n v="9.5000000000000001E-2"/>
    <s v="NaN"/>
    <s v="NaN"/>
    <s v="NaN"/>
    <s v="NaN"/>
    <s v="Scale-up"/>
    <n v="1"/>
    <s v="NaN"/>
    <s v="NaN"/>
    <n v="0.999"/>
    <d v="2025-03-20T11:40:28"/>
    <x v="6"/>
  </r>
  <r>
    <x v="1281"/>
    <x v="1"/>
    <n v="45"/>
    <x v="2809"/>
    <x v="1483"/>
    <x v="1"/>
    <x v="1"/>
    <n v="3"/>
    <n v="1"/>
    <n v="2"/>
    <s v="N/A"/>
    <n v="2"/>
    <n v="-1"/>
    <n v="0.214"/>
    <s v="NaN"/>
    <n v="2.5999999999999999E-2"/>
    <s v="NaN"/>
    <s v="NaN"/>
    <s v="NaN"/>
    <s v="NaN"/>
    <s v="NaN"/>
    <s v="Scale-up"/>
    <n v="0.75"/>
    <s v="NaN"/>
    <n v="1"/>
    <s v="NaN"/>
    <d v="2025-03-17T20:07:22"/>
    <x v="10"/>
  </r>
  <r>
    <x v="1281"/>
    <x v="0"/>
    <n v="4494"/>
    <x v="2810"/>
    <x v="1483"/>
    <x v="630"/>
    <x v="542"/>
    <n v="102"/>
    <n v="146"/>
    <n v="27"/>
    <n v="221"/>
    <n v="199"/>
    <n v="22"/>
    <n v="2.1000000000000001E-2"/>
    <n v="3.6999999999999998E-2"/>
    <n v="6.0000000000000001E-3"/>
    <n v="4.4999999999999998E-2"/>
    <n v="0.86499999999999999"/>
    <n v="0.36199999999999999"/>
    <n v="0.89700000000000002"/>
    <n v="488.88900000000001"/>
    <s v="Scale-up"/>
    <n v="0.92100000000000004"/>
    <n v="0.98699999999999999"/>
    <n v="0.97799999999999998"/>
    <n v="0.96299999999999997"/>
    <d v="2025-03-17T20:07:22"/>
    <x v="10"/>
  </r>
  <r>
    <x v="1282"/>
    <x v="1"/>
    <n v="99"/>
    <x v="2811"/>
    <x v="1484"/>
    <x v="1"/>
    <x v="1"/>
    <n v="42"/>
    <n v="39"/>
    <n v="6"/>
    <s v="N/A"/>
    <n v="54"/>
    <n v="20"/>
    <n v="0.40200000000000002"/>
    <n v="0.39700000000000002"/>
    <n v="5.3999999999999999E-2"/>
    <n v="0.51300000000000001"/>
    <n v="0.68899999999999995"/>
    <n v="0.503"/>
    <n v="0.93200000000000005"/>
    <n v="1805.068"/>
    <s v="Scale-up"/>
    <n v="0.92"/>
    <n v="0.98199999999999998"/>
    <n v="0.90900000000000003"/>
    <n v="0.97699999999999998"/>
    <d v="2025-03-17T23:54:40"/>
    <x v="3"/>
  </r>
  <r>
    <x v="1282"/>
    <x v="0"/>
    <n v="5394"/>
    <x v="2812"/>
    <x v="1484"/>
    <x v="980"/>
    <x v="976"/>
    <n v="1785"/>
    <n v="1783"/>
    <n v="436"/>
    <n v="3132"/>
    <n v="2206"/>
    <n v="926"/>
    <n v="0.32700000000000001"/>
    <n v="0.39200000000000002"/>
    <n v="0.1"/>
    <n v="0.434"/>
    <n v="0.70099999999999996"/>
    <n v="0.45500000000000002"/>
    <n v="0.86099999999999999"/>
    <n v="2133.6410000000001"/>
    <s v="Scale-up"/>
    <n v="0.99"/>
    <n v="0.99199999999999999"/>
    <n v="0.97399999999999998"/>
    <n v="0.99299999999999999"/>
    <d v="2025-03-17T23:54:38"/>
    <x v="3"/>
  </r>
  <r>
    <x v="1283"/>
    <x v="1"/>
    <n v="0"/>
    <x v="2813"/>
    <x v="1485"/>
    <x v="1"/>
    <x v="1"/>
    <n v="1"/>
    <n v="1"/>
    <n v="1"/>
    <s v="N/A"/>
    <n v="1"/>
    <n v="0"/>
    <s v="NaN"/>
    <s v="NaN"/>
    <s v="NaN"/>
    <s v="NaN"/>
    <s v="NaN"/>
    <s v="NaN"/>
    <s v="NaN"/>
    <s v="NaN"/>
    <s v="Catch-up"/>
    <s v="NaN"/>
    <s v="NaN"/>
    <s v="NaN"/>
    <s v="NaN"/>
    <d v="2025-03-17T23:54:30"/>
    <x v="3"/>
  </r>
  <r>
    <x v="1283"/>
    <x v="0"/>
    <n v="5981"/>
    <x v="2814"/>
    <x v="1485"/>
    <x v="212"/>
    <x v="207"/>
    <n v="279"/>
    <n v="261"/>
    <n v="100"/>
    <n v="440"/>
    <n v="407"/>
    <n v="33"/>
    <n v="8.4000000000000005E-2"/>
    <n v="7.2999999999999995E-2"/>
    <n v="3.5000000000000003E-2"/>
    <n v="0.154"/>
    <n v="1.262"/>
    <n v="0.53500000000000003"/>
    <n v="0.77700000000000002"/>
    <n v="214.286"/>
    <s v="Catch-up"/>
    <n v="0.76400000000000001"/>
    <n v="0.76900000000000002"/>
    <n v="0.79900000000000004"/>
    <n v="0.76300000000000001"/>
    <d v="2025-03-17T23:54:30"/>
    <x v="3"/>
  </r>
  <r>
    <x v="1284"/>
    <x v="1"/>
    <n v="0"/>
    <x v="2815"/>
    <x v="1486"/>
    <x v="1"/>
    <x v="1"/>
    <n v="1"/>
    <n v="1"/>
    <n v="1"/>
    <s v="N/A"/>
    <n v="1"/>
    <n v="0"/>
    <s v="NaN"/>
    <s v="NaN"/>
    <s v="NaN"/>
    <s v="NaN"/>
    <s v="NaN"/>
    <s v="NaN"/>
    <s v="NaN"/>
    <s v="NaN"/>
    <s v="Scale-up"/>
    <s v="NaN"/>
    <s v="NaN"/>
    <s v="NaN"/>
    <s v="NaN"/>
    <d v="2025-03-17T20:07:16"/>
    <x v="10"/>
  </r>
  <r>
    <x v="1284"/>
    <x v="0"/>
    <n v="3663"/>
    <x v="2816"/>
    <x v="1486"/>
    <x v="15"/>
    <x v="15"/>
    <n v="45"/>
    <n v="30"/>
    <n v="8"/>
    <n v="67"/>
    <n v="29"/>
    <n v="38"/>
    <n v="0.01"/>
    <n v="7.0000000000000001E-3"/>
    <n v="1E-3"/>
    <n v="1.2999999999999999E-2"/>
    <n v="0.81200000000000006"/>
    <n v="0.58799999999999997"/>
    <n v="0.94099999999999995"/>
    <n v="2923.0770000000002"/>
    <s v="Scale-up"/>
    <n v="0.246"/>
    <n v="0.314"/>
    <n v="0.36399999999999999"/>
    <n v="0.47699999999999998"/>
    <d v="2025-03-17T20:07:16"/>
    <x v="10"/>
  </r>
  <r>
    <x v="1285"/>
    <x v="0"/>
    <n v="3495"/>
    <x v="2817"/>
    <x v="1487"/>
    <x v="981"/>
    <x v="977"/>
    <n v="4980"/>
    <n v="15742"/>
    <n v="5565"/>
    <n v="15157"/>
    <n v="12738"/>
    <n v="2484"/>
    <n v="1.4610000000000001"/>
    <n v="4.75"/>
    <n v="1.619"/>
    <n v="3.6579999999999999"/>
    <n v="0.79700000000000004"/>
    <n v="0.23499999999999999"/>
    <n v="0.73899999999999999"/>
    <n v="679.06"/>
    <s v="Scale-up"/>
    <n v="0.96299999999999997"/>
    <n v="0.871"/>
    <n v="0.96099999999999997"/>
    <n v="0.94199999999999995"/>
    <d v="2025-03-20T11:44:55"/>
    <x v="6"/>
  </r>
  <r>
    <x v="1285"/>
    <x v="1"/>
    <n v="99"/>
    <x v="2818"/>
    <x v="1487"/>
    <x v="1"/>
    <x v="1"/>
    <n v="51"/>
    <n v="91"/>
    <n v="9"/>
    <s v="N/A"/>
    <n v="137"/>
    <n v="-3"/>
    <n v="0.51100000000000001"/>
    <n v="0.93799999999999994"/>
    <n v="9.8000000000000004E-2"/>
    <n v="1.4730000000000001"/>
    <n v="1.0900000000000001"/>
    <n v="0.35299999999999998"/>
    <n v="0.93200000000000005"/>
    <n v="1686.354"/>
    <s v="Catch-up"/>
    <n v="0.96099999999999997"/>
    <n v="0.96699999999999997"/>
    <n v="0.88700000000000001"/>
    <n v="0.97899999999999998"/>
    <d v="2025-03-20T11:44:56"/>
    <x v="6"/>
  </r>
  <r>
    <x v="1286"/>
    <x v="1"/>
    <n v="99"/>
    <x v="2819"/>
    <x v="1488"/>
    <x v="1"/>
    <x v="1"/>
    <n v="44"/>
    <n v="13"/>
    <n v="4"/>
    <s v="N/A"/>
    <n v="39"/>
    <n v="13"/>
    <n v="0.48799999999999999"/>
    <n v="0.13700000000000001"/>
    <n v="3.5999999999999997E-2"/>
    <n v="0.39300000000000002"/>
    <n v="0.66700000000000004"/>
    <n v="0.78100000000000003"/>
    <n v="0.94199999999999995"/>
    <n v="460.56"/>
    <s v="Scale-up"/>
    <n v="0.96699999999999997"/>
    <n v="0.97399999999999998"/>
    <n v="0.90200000000000002"/>
    <n v="0.94699999999999995"/>
    <d v="2025-03-17T23:54:22"/>
    <x v="3"/>
  </r>
  <r>
    <x v="1286"/>
    <x v="0"/>
    <n v="3002"/>
    <x v="2820"/>
    <x v="1488"/>
    <x v="264"/>
    <x v="259"/>
    <n v="1922"/>
    <n v="759"/>
    <n v="517"/>
    <n v="2164"/>
    <n v="1983"/>
    <n v="181"/>
    <n v="0.69199999999999995"/>
    <n v="0.28999999999999998"/>
    <n v="0.247"/>
    <n v="0.752"/>
    <n v="1.0229999999999999"/>
    <n v="0.70499999999999996"/>
    <n v="0.748"/>
    <n v="240.691"/>
    <s v="Catch-up"/>
    <n v="0.89500000000000002"/>
    <n v="0.97499999999999998"/>
    <n v="0.95799999999999996"/>
    <n v="0.90200000000000002"/>
    <d v="2025-03-17T23:54:21"/>
    <x v="3"/>
  </r>
  <r>
    <x v="1287"/>
    <x v="0"/>
    <n v="3522"/>
    <x v="2821"/>
    <x v="1489"/>
    <x v="982"/>
    <x v="978"/>
    <n v="2452"/>
    <n v="3455"/>
    <n v="1106"/>
    <n v="4801"/>
    <n v="4002"/>
    <n v="799"/>
    <n v="1.1379999999999999"/>
    <n v="1.331"/>
    <n v="0.40899999999999997"/>
    <n v="1.635"/>
    <n v="0.79400000000000004"/>
    <n v="0.46100000000000002"/>
    <n v="0.83399999999999996"/>
    <n v="488.685"/>
    <s v="Scale-up"/>
    <n v="0.83099999999999996"/>
    <n v="0.92300000000000004"/>
    <n v="0.92200000000000004"/>
    <n v="0.875"/>
    <d v="2025-03-20T11:44:43"/>
    <x v="6"/>
  </r>
  <r>
    <x v="1287"/>
    <x v="1"/>
    <n v="90"/>
    <x v="2822"/>
    <x v="1489"/>
    <x v="1"/>
    <x v="1"/>
    <n v="1"/>
    <n v="4"/>
    <n v="1"/>
    <s v="N/A"/>
    <n v="1"/>
    <n v="4"/>
    <s v="NaN"/>
    <n v="3.1E-2"/>
    <s v="NaN"/>
    <s v="NaN"/>
    <s v="NaN"/>
    <s v="NaN"/>
    <s v="NaN"/>
    <s v="NaN"/>
    <s v="Scale-up"/>
    <s v="NaN"/>
    <n v="0.93600000000000005"/>
    <s v="NaN"/>
    <s v="NaN"/>
    <d v="2025-03-20T11:44:43"/>
    <x v="6"/>
  </r>
  <r>
    <x v="1288"/>
    <x v="1"/>
    <n v="77"/>
    <x v="2823"/>
    <x v="1490"/>
    <x v="1"/>
    <x v="1"/>
    <n v="9"/>
    <n v="2"/>
    <n v="1"/>
    <s v="N/A"/>
    <n v="1"/>
    <n v="10"/>
    <n v="0.111"/>
    <n v="0.111"/>
    <n v="0"/>
    <s v="NaN"/>
    <s v="NaN"/>
    <s v="NaN"/>
    <s v="NaN"/>
    <s v="NaN"/>
    <s v="Indeterminate"/>
    <n v="0.82"/>
    <n v="1"/>
    <n v="0"/>
    <s v="NaN"/>
    <d v="2025-03-17T23:54:12"/>
    <x v="3"/>
  </r>
  <r>
    <x v="1288"/>
    <x v="0"/>
    <n v="3521"/>
    <x v="2824"/>
    <x v="1490"/>
    <x v="225"/>
    <x v="221"/>
    <n v="23"/>
    <n v="16"/>
    <n v="0"/>
    <n v="39"/>
    <n v="0"/>
    <n v="39"/>
    <n v="1.0999999999999999E-2"/>
    <n v="4.0000000000000001E-3"/>
    <n v="0"/>
    <n v="0"/>
    <n v="0"/>
    <n v="0.73299999999999998"/>
    <n v="1"/>
    <s v="NaN"/>
    <s v="Indeterminate"/>
    <n v="0.46100000000000002"/>
    <n v="0.66800000000000004"/>
    <n v="0"/>
    <n v="0"/>
    <d v="2025-03-17T23:54:12"/>
    <x v="3"/>
  </r>
  <r>
    <x v="1289"/>
    <x v="1"/>
    <n v="85"/>
    <x v="2825"/>
    <x v="1491"/>
    <x v="1"/>
    <x v="1"/>
    <n v="10"/>
    <n v="3"/>
    <n v="9"/>
    <s v="N/A"/>
    <n v="14"/>
    <n v="-11"/>
    <n v="0.111"/>
    <n v="3.3000000000000002E-2"/>
    <s v="NaN"/>
    <n v="0.246"/>
    <s v="NaN"/>
    <s v="NaN"/>
    <s v="NaN"/>
    <s v="NaN"/>
    <s v="Scale-up"/>
    <n v="0.91300000000000003"/>
    <n v="0.95399999999999996"/>
    <s v="NaN"/>
    <n v="0.70799999999999996"/>
    <d v="2025-03-17T23:54:06"/>
    <x v="3"/>
  </r>
  <r>
    <x v="1289"/>
    <x v="0"/>
    <n v="5858"/>
    <x v="2826"/>
    <x v="1491"/>
    <x v="983"/>
    <x v="979"/>
    <n v="1073"/>
    <n v="962"/>
    <n v="238"/>
    <n v="1797"/>
    <n v="1730"/>
    <n v="67"/>
    <n v="0.184"/>
    <n v="0.16900000000000001"/>
    <n v="3.5000000000000003E-2"/>
    <n v="0.308"/>
    <n v="0.96899999999999997"/>
    <n v="0.52100000000000002"/>
    <n v="0.90100000000000002"/>
    <n v="217.53200000000001"/>
    <s v="Scale-up"/>
    <n v="0.97099999999999997"/>
    <n v="0.97799999999999998"/>
    <n v="0.97799999999999998"/>
    <n v="0.99099999999999999"/>
    <d v="2025-03-17T23:54:06"/>
    <x v="3"/>
  </r>
  <r>
    <x v="1290"/>
    <x v="1"/>
    <n v="0"/>
    <x v="2827"/>
    <x v="1492"/>
    <x v="1"/>
    <x v="1"/>
    <n v="1"/>
    <n v="1"/>
    <n v="1"/>
    <s v="N/A"/>
    <n v="1"/>
    <n v="0"/>
    <s v="NaN"/>
    <s v="NaN"/>
    <s v="NaN"/>
    <s v="NaN"/>
    <s v="NaN"/>
    <s v="NaN"/>
    <s v="NaN"/>
    <s v="NaN"/>
    <s v="Scale-up"/>
    <s v="NaN"/>
    <s v="NaN"/>
    <s v="NaN"/>
    <s v="NaN"/>
    <d v="2025-03-17T23:53:58"/>
    <x v="3"/>
  </r>
  <r>
    <x v="1290"/>
    <x v="0"/>
    <n v="6141"/>
    <x v="2828"/>
    <x v="1492"/>
    <x v="984"/>
    <x v="980"/>
    <n v="477"/>
    <n v="1198"/>
    <n v="312"/>
    <n v="1363"/>
    <n v="878"/>
    <n v="485"/>
    <n v="0.18099999999999999"/>
    <n v="0.378"/>
    <n v="0.107"/>
    <n v="0.315"/>
    <n v="0.69699999999999995"/>
    <n v="0.32400000000000001"/>
    <n v="0.80900000000000005"/>
    <n v="1539.683"/>
    <s v="Scale-up"/>
    <n v="0.76200000000000001"/>
    <n v="0.70099999999999996"/>
    <n v="0.78800000000000003"/>
    <n v="0.83399999999999996"/>
    <d v="2025-03-17T23:53:58"/>
    <x v="3"/>
  </r>
  <r>
    <x v="1291"/>
    <x v="1"/>
    <n v="93"/>
    <x v="2829"/>
    <x v="1493"/>
    <x v="1"/>
    <x v="1"/>
    <n v="14"/>
    <n v="10"/>
    <n v="1"/>
    <s v="N/A"/>
    <n v="17"/>
    <n v="6"/>
    <n v="0.16600000000000001"/>
    <n v="0.09"/>
    <s v="NaN"/>
    <n v="0.17299999999999999"/>
    <s v="NaN"/>
    <s v="NaN"/>
    <s v="NaN"/>
    <s v="NaN"/>
    <s v="Scale-up"/>
    <n v="0.94599999999999995"/>
    <n v="0.92700000000000005"/>
    <s v="NaN"/>
    <n v="0.97599999999999998"/>
    <d v="2025-03-17T23:53:50"/>
    <x v="3"/>
  </r>
  <r>
    <x v="1291"/>
    <x v="0"/>
    <n v="5280"/>
    <x v="2830"/>
    <x v="1493"/>
    <x v="985"/>
    <x v="981"/>
    <n v="1506"/>
    <n v="1124"/>
    <n v="127"/>
    <n v="2503"/>
    <n v="2082"/>
    <n v="421"/>
    <n v="0.38500000000000001"/>
    <n v="0.32600000000000001"/>
    <n v="3.5999999999999997E-2"/>
    <n v="0.56599999999999995"/>
    <n v="0.83899999999999997"/>
    <n v="0.54100000000000004"/>
    <n v="0.94899999999999995"/>
    <n v="743.81600000000003"/>
    <s v="Scale-up"/>
    <n v="0.95799999999999996"/>
    <n v="0.96"/>
    <n v="0.99299999999999999"/>
    <n v="0.93600000000000005"/>
    <d v="2025-03-17T23:53:50"/>
    <x v="3"/>
  </r>
  <r>
    <x v="1292"/>
    <x v="1"/>
    <n v="92"/>
    <x v="2831"/>
    <x v="1494"/>
    <x v="1"/>
    <x v="1"/>
    <n v="27"/>
    <n v="6"/>
    <n v="10"/>
    <s v="N/A"/>
    <n v="6"/>
    <n v="18"/>
    <n v="0.35799999999999998"/>
    <n v="5.8999999999999997E-2"/>
    <n v="0.106"/>
    <n v="8.7999999999999995E-2"/>
    <n v="0.28299999999999997"/>
    <n v="0.85899999999999999"/>
    <n v="0.746"/>
    <n v="3306.8180000000002"/>
    <s v="Scale-up"/>
    <n v="0.98"/>
    <n v="0.88600000000000001"/>
    <n v="0.94699999999999995"/>
    <n v="0.93799999999999994"/>
    <d v="2025-03-17T20:46:38"/>
    <x v="14"/>
  </r>
  <r>
    <x v="1292"/>
    <x v="0"/>
    <n v="4536"/>
    <x v="2832"/>
    <x v="1494"/>
    <x v="986"/>
    <x v="982"/>
    <n v="1270"/>
    <n v="1057"/>
    <n v="766"/>
    <n v="1561"/>
    <n v="1270"/>
    <n v="291"/>
    <n v="0.36"/>
    <n v="0.35"/>
    <n v="0.29499999999999998"/>
    <n v="0.45700000000000002"/>
    <n v="1.101"/>
    <n v="0.50700000000000001"/>
    <n v="0.58499999999999996"/>
    <n v="636.76099999999997"/>
    <s v="Catch-up"/>
    <n v="0.96799999999999997"/>
    <n v="0.96099999999999997"/>
    <n v="0.98899999999999999"/>
    <n v="0.94299999999999995"/>
    <d v="2025-03-17T20:46:36"/>
    <x v="14"/>
  </r>
  <r>
    <x v="1293"/>
    <x v="1"/>
    <n v="83"/>
    <x v="2833"/>
    <x v="1495"/>
    <x v="1"/>
    <x v="1"/>
    <n v="3"/>
    <n v="3"/>
    <n v="8"/>
    <s v="N/A"/>
    <n v="3"/>
    <n v="-6"/>
    <s v="NaN"/>
    <n v="2.5000000000000001E-2"/>
    <n v="0.21099999999999999"/>
    <n v="0.107"/>
    <s v="NaN"/>
    <s v="NaN"/>
    <s v="NaN"/>
    <s v="NaN"/>
    <s v="Scale-up"/>
    <s v="NaN"/>
    <n v="0.89600000000000002"/>
    <n v="0.69099999999999995"/>
    <n v="0.75"/>
    <d v="2025-03-17T23:53:41"/>
    <x v="3"/>
  </r>
  <r>
    <x v="1293"/>
    <x v="0"/>
    <n v="2374"/>
    <x v="2834"/>
    <x v="1495"/>
    <x v="895"/>
    <x v="892"/>
    <n v="123"/>
    <n v="400"/>
    <n v="139"/>
    <n v="384"/>
    <n v="239"/>
    <n v="145"/>
    <n v="6.5000000000000002E-2"/>
    <n v="0.21099999999999999"/>
    <n v="5.1999999999999998E-2"/>
    <n v="0.13600000000000001"/>
    <n v="0.60699999999999998"/>
    <n v="0.23599999999999999"/>
    <n v="0.81200000000000006"/>
    <n v="1066.1759999999999"/>
    <s v="Scale-up"/>
    <n v="0.83099999999999996"/>
    <n v="0.82899999999999996"/>
    <n v="0.72199999999999998"/>
    <n v="0.67100000000000004"/>
    <d v="2025-03-17T23:53:41"/>
    <x v="3"/>
  </r>
  <r>
    <x v="1294"/>
    <x v="1"/>
    <n v="10"/>
    <x v="2835"/>
    <x v="1496"/>
    <x v="1"/>
    <x v="1"/>
    <n v="1"/>
    <n v="1"/>
    <n v="1"/>
    <s v="N/A"/>
    <n v="1"/>
    <n v="-1"/>
    <s v="NaN"/>
    <s v="NaN"/>
    <s v="NaN"/>
    <s v="NaN"/>
    <s v="NaN"/>
    <s v="NaN"/>
    <s v="NaN"/>
    <s v="NaN"/>
    <s v="Plan-up"/>
    <s v="NaN"/>
    <s v="NaN"/>
    <s v="NaN"/>
    <s v="NaN"/>
    <d v="2025-03-17T23:53:33"/>
    <x v="3"/>
  </r>
  <r>
    <x v="1294"/>
    <x v="0"/>
    <n v="5736"/>
    <x v="2836"/>
    <x v="1496"/>
    <x v="302"/>
    <x v="299"/>
    <n v="137"/>
    <n v="191"/>
    <n v="34"/>
    <n v="294"/>
    <n v="293"/>
    <n v="1"/>
    <n v="3.2000000000000001E-2"/>
    <n v="4.2000000000000003E-2"/>
    <n v="7.0000000000000001E-3"/>
    <n v="6.9000000000000006E-2"/>
    <n v="1.03"/>
    <n v="0.432"/>
    <n v="0.90500000000000003"/>
    <n v="14.493"/>
    <s v="Plan-up"/>
    <n v="0.88400000000000001"/>
    <n v="0.92700000000000005"/>
    <n v="0.93200000000000005"/>
    <n v="0.87"/>
    <d v="2025-03-17T23:53:33"/>
    <x v="3"/>
  </r>
  <r>
    <x v="1295"/>
    <x v="1"/>
    <n v="12"/>
    <x v="2837"/>
    <x v="1497"/>
    <x v="1"/>
    <x v="1"/>
    <n v="145"/>
    <n v="233"/>
    <n v="20"/>
    <s v="N/A"/>
    <n v="11"/>
    <n v="346"/>
    <s v="NaN"/>
    <s v="NaN"/>
    <n v="0.90900000000000003"/>
    <s v="NaN"/>
    <s v="NaN"/>
    <s v="NaN"/>
    <s v="NaN"/>
    <s v="NaN"/>
    <s v="Indeterminate"/>
    <s v="NaN"/>
    <s v="NaN"/>
    <n v="0.38300000000000001"/>
    <s v="NaN"/>
    <d v="2025-03-17T23:53:25"/>
    <x v="3"/>
  </r>
  <r>
    <x v="1295"/>
    <x v="0"/>
    <n v="12"/>
    <x v="2837"/>
    <x v="1497"/>
    <x v="987"/>
    <x v="983"/>
    <n v="145"/>
    <n v="233"/>
    <n v="20"/>
    <n v="358"/>
    <n v="11"/>
    <n v="347"/>
    <n v="0"/>
    <n v="0"/>
    <n v="1"/>
    <n v="0"/>
    <n v="0"/>
    <s v="NaN"/>
    <s v="NaN"/>
    <s v="NaN"/>
    <s v="Indeterminate"/>
    <n v="0"/>
    <n v="0"/>
    <n v="0.38300000000000001"/>
    <n v="0"/>
    <d v="2025-03-17T23:53:25"/>
    <x v="3"/>
  </r>
  <r>
    <x v="1296"/>
    <x v="1"/>
    <n v="99"/>
    <x v="2838"/>
    <x v="1498"/>
    <x v="1"/>
    <x v="1"/>
    <n v="159"/>
    <n v="46"/>
    <n v="24"/>
    <s v="N/A"/>
    <n v="102"/>
    <n v="78"/>
    <n v="1.778"/>
    <n v="0.66100000000000003"/>
    <n v="0.26200000000000001"/>
    <n v="1.0269999999999999"/>
    <n v="0.47199999999999998"/>
    <n v="0.72899999999999998"/>
    <n v="0.89300000000000002"/>
    <n v="299.90300000000002"/>
    <s v="Scale-up"/>
    <n v="0.91400000000000003"/>
    <n v="0.97799999999999998"/>
    <n v="0.876"/>
    <n v="0.99"/>
    <d v="2025-02-25T16:26:37"/>
    <x v="1"/>
  </r>
  <r>
    <x v="1296"/>
    <x v="1"/>
    <n v="98"/>
    <x v="2839"/>
    <x v="1499"/>
    <x v="1"/>
    <x v="1"/>
    <n v="67"/>
    <n v="8"/>
    <n v="1"/>
    <s v="N/A"/>
    <n v="49"/>
    <n v="27"/>
    <n v="0.64300000000000002"/>
    <n v="0.109"/>
    <n v="0"/>
    <n v="0.497"/>
    <n v="0.66100000000000003"/>
    <n v="0.85499999999999998"/>
    <n v="1"/>
    <n v="1627.7670000000001"/>
    <s v="Scale-up"/>
    <n v="0.98199999999999998"/>
    <n v="0.94699999999999995"/>
    <n v="0"/>
    <n v="0.95899999999999996"/>
    <d v="2025-03-17T21:43:54"/>
    <x v="2"/>
  </r>
  <r>
    <x v="1296"/>
    <x v="0"/>
    <n v="2478"/>
    <x v="2840"/>
    <x v="1498"/>
    <x v="988"/>
    <x v="984"/>
    <n v="2333"/>
    <n v="395"/>
    <n v="1205"/>
    <n v="1523"/>
    <n v="1215"/>
    <n v="308"/>
    <n v="0.91600000000000004"/>
    <n v="0.14599999999999999"/>
    <n v="0.52500000000000002"/>
    <n v="0.47599999999999998"/>
    <n v="0.88600000000000001"/>
    <n v="0.86299999999999999"/>
    <n v="0.50600000000000001"/>
    <n v="647.05899999999997"/>
    <s v="Scale-up"/>
    <n v="0.99099999999999999"/>
    <n v="0.95399999999999996"/>
    <n v="0.65600000000000003"/>
    <n v="0.85499999999999998"/>
    <d v="2025-02-25T16:26:35"/>
    <x v="1"/>
  </r>
  <r>
    <x v="1296"/>
    <x v="0"/>
    <n v="1425"/>
    <x v="2841"/>
    <x v="1499"/>
    <x v="989"/>
    <x v="985"/>
    <n v="1178"/>
    <n v="162"/>
    <n v="0"/>
    <n v="1340"/>
    <n v="531"/>
    <n v="809"/>
    <n v="0.86799999999999999"/>
    <n v="0.13300000000000001"/>
    <n v="0"/>
    <n v="0.377"/>
    <n v="0.377"/>
    <n v="0.86699999999999999"/>
    <n v="1"/>
    <n v="2145.8890000000001"/>
    <s v="Scale-up"/>
    <n v="0.995"/>
    <n v="0.96899999999999997"/>
    <n v="0"/>
    <n v="0.98599999999999999"/>
    <d v="2025-03-17T21:43:53"/>
    <x v="2"/>
  </r>
  <r>
    <x v="1297"/>
    <x v="1"/>
    <n v="0"/>
    <x v="2842"/>
    <x v="1500"/>
    <x v="1"/>
    <x v="1"/>
    <n v="1"/>
    <n v="1"/>
    <n v="1"/>
    <s v="N/A"/>
    <n v="1"/>
    <n v="0"/>
    <s v="NaN"/>
    <s v="NaN"/>
    <s v="NaN"/>
    <s v="NaN"/>
    <s v="NaN"/>
    <s v="NaN"/>
    <s v="NaN"/>
    <s v="NaN"/>
    <s v="Scale-up"/>
    <s v="NaN"/>
    <s v="NaN"/>
    <s v="NaN"/>
    <s v="NaN"/>
    <d v="2025-03-17T23:53:18"/>
    <x v="3"/>
  </r>
  <r>
    <x v="1297"/>
    <x v="0"/>
    <n v="2005"/>
    <x v="2843"/>
    <x v="1500"/>
    <x v="990"/>
    <x v="986"/>
    <n v="707"/>
    <n v="2369"/>
    <n v="123"/>
    <n v="2953"/>
    <n v="2191"/>
    <n v="762"/>
    <n v="0.46100000000000002"/>
    <n v="1.631"/>
    <n v="9.8000000000000004E-2"/>
    <n v="1.4119999999999999"/>
    <n v="0.70799999999999996"/>
    <n v="0.22"/>
    <n v="0.95299999999999996"/>
    <n v="539.66"/>
    <s v="Scale-up"/>
    <n v="0.98"/>
    <n v="0.749"/>
    <n v="0.92"/>
    <n v="0.77900000000000003"/>
    <d v="2025-03-17T23:53:18"/>
    <x v="3"/>
  </r>
  <r>
    <x v="1298"/>
    <x v="1"/>
    <n v="56"/>
    <x v="2844"/>
    <x v="1501"/>
    <x v="1"/>
    <x v="1"/>
    <n v="2"/>
    <n v="1"/>
    <n v="1"/>
    <s v="N/A"/>
    <n v="2"/>
    <n v="1"/>
    <n v="1.9E-2"/>
    <s v="NaN"/>
    <s v="NaN"/>
    <n v="0.02"/>
    <s v="NaN"/>
    <s v="NaN"/>
    <s v="NaN"/>
    <s v="NaN"/>
    <s v="Scale-up"/>
    <n v="1"/>
    <s v="NaN"/>
    <s v="NaN"/>
    <n v="1"/>
    <d v="2025-03-17T23:53:10"/>
    <x v="3"/>
  </r>
  <r>
    <x v="1298"/>
    <x v="0"/>
    <n v="807"/>
    <x v="2845"/>
    <x v="1501"/>
    <x v="26"/>
    <x v="26"/>
    <n v="30"/>
    <n v="7"/>
    <n v="3"/>
    <n v="34"/>
    <n v="27"/>
    <n v="7"/>
    <n v="3.3000000000000002E-2"/>
    <n v="1.7999999999999999E-2"/>
    <n v="7.0000000000000001E-3"/>
    <n v="3.1E-2"/>
    <n v="0.70499999999999996"/>
    <n v="0.64700000000000002"/>
    <n v="0.86299999999999999"/>
    <n v="225.80600000000001"/>
    <s v="Scale-up"/>
    <n v="0.83199999999999996"/>
    <n v="0.95299999999999996"/>
    <n v="0.99299999999999999"/>
    <n v="0.86899999999999999"/>
    <d v="2025-03-17T23:53:10"/>
    <x v="3"/>
  </r>
  <r>
    <x v="1299"/>
    <x v="1"/>
    <n v="0"/>
    <x v="2846"/>
    <x v="1502"/>
    <x v="1"/>
    <x v="1"/>
    <n v="1"/>
    <n v="1"/>
    <n v="1"/>
    <s v="N/A"/>
    <n v="1"/>
    <n v="0"/>
    <s v="NaN"/>
    <s v="NaN"/>
    <s v="NaN"/>
    <s v="NaN"/>
    <s v="NaN"/>
    <s v="NaN"/>
    <s v="NaN"/>
    <s v="NaN"/>
    <s v="Catch-up"/>
    <s v="NaN"/>
    <s v="NaN"/>
    <s v="NaN"/>
    <s v="NaN"/>
    <d v="2025-03-17T23:53:02"/>
    <x v="3"/>
  </r>
  <r>
    <x v="1299"/>
    <x v="0"/>
    <n v="3211"/>
    <x v="2847"/>
    <x v="1502"/>
    <x v="206"/>
    <x v="201"/>
    <n v="15"/>
    <n v="27"/>
    <n v="7"/>
    <n v="35"/>
    <n v="14"/>
    <n v="21"/>
    <n v="8.0000000000000002E-3"/>
    <n v="0.01"/>
    <n v="0.01"/>
    <n v="1.0999999999999999E-2"/>
    <n v="1.375"/>
    <n v="0.44400000000000001"/>
    <n v="0.44400000000000001"/>
    <n v="1909.0909999999999"/>
    <s v="Catch-up"/>
    <n v="0.77900000000000003"/>
    <n v="0.93200000000000005"/>
    <n v="0.73"/>
    <n v="0.71399999999999997"/>
    <d v="2025-03-17T23:53:02"/>
    <x v="3"/>
  </r>
  <r>
    <x v="1300"/>
    <x v="1"/>
    <n v="41"/>
    <x v="2848"/>
    <x v="1503"/>
    <x v="1"/>
    <x v="1"/>
    <n v="2"/>
    <n v="1"/>
    <n v="1"/>
    <s v="N/A"/>
    <n v="1"/>
    <n v="0"/>
    <n v="2.4E-2"/>
    <s v="NaN"/>
    <s v="NaN"/>
    <s v="NaN"/>
    <s v="NaN"/>
    <s v="NaN"/>
    <s v="NaN"/>
    <s v="NaN"/>
    <s v="Scale-up"/>
    <n v="1"/>
    <s v="NaN"/>
    <s v="NaN"/>
    <s v="NaN"/>
    <d v="2025-03-17T23:52:55"/>
    <x v="3"/>
  </r>
  <r>
    <x v="1300"/>
    <x v="0"/>
    <n v="5900"/>
    <x v="2849"/>
    <x v="1503"/>
    <x v="188"/>
    <x v="184"/>
    <n v="38"/>
    <n v="44"/>
    <n v="11"/>
    <n v="71"/>
    <n v="59"/>
    <n v="12"/>
    <n v="6.0000000000000001E-3"/>
    <n v="8.0000000000000002E-3"/>
    <n v="2E-3"/>
    <n v="1.0999999999999999E-2"/>
    <n v="0.91700000000000004"/>
    <n v="0.42899999999999999"/>
    <n v="0.85699999999999998"/>
    <n v="1090.9090000000001"/>
    <s v="Scale-up"/>
    <n v="0.747"/>
    <n v="0.78600000000000003"/>
    <n v="0.90400000000000003"/>
    <n v="0.88200000000000001"/>
    <d v="2025-03-17T23:52:55"/>
    <x v="3"/>
  </r>
  <r>
    <x v="1301"/>
    <x v="1"/>
    <n v="0"/>
    <x v="2850"/>
    <x v="1504"/>
    <x v="1"/>
    <x v="1"/>
    <n v="1"/>
    <n v="1"/>
    <n v="1"/>
    <s v="N/A"/>
    <n v="1"/>
    <n v="0"/>
    <s v="NaN"/>
    <s v="NaN"/>
    <s v="NaN"/>
    <s v="NaN"/>
    <s v="NaN"/>
    <s v="NaN"/>
    <s v="NaN"/>
    <s v="NaN"/>
    <s v="Scale-up"/>
    <s v="NaN"/>
    <s v="NaN"/>
    <s v="NaN"/>
    <s v="NaN"/>
    <d v="2025-03-17T23:52:47"/>
    <x v="3"/>
  </r>
  <r>
    <x v="1301"/>
    <x v="0"/>
    <n v="5410"/>
    <x v="2851"/>
    <x v="1504"/>
    <x v="991"/>
    <x v="987"/>
    <n v="815"/>
    <n v="1728"/>
    <n v="259"/>
    <n v="2284"/>
    <n v="1585"/>
    <n v="699"/>
    <n v="0.28199999999999997"/>
    <n v="0.55100000000000005"/>
    <n v="8.7999999999999995E-2"/>
    <n v="0.5"/>
    <n v="0.67100000000000004"/>
    <n v="0.33900000000000002"/>
    <n v="0.89400000000000002"/>
    <n v="1398"/>
    <s v="Scale-up"/>
    <n v="0.89"/>
    <n v="0.89900000000000002"/>
    <n v="0.89"/>
    <n v="0.90800000000000003"/>
    <d v="2025-03-17T23:52:47"/>
    <x v="3"/>
  </r>
  <r>
    <x v="1302"/>
    <x v="1"/>
    <n v="98"/>
    <x v="2852"/>
    <x v="1505"/>
    <x v="1"/>
    <x v="1"/>
    <n v="74"/>
    <n v="27"/>
    <n v="10"/>
    <s v="N/A"/>
    <n v="75"/>
    <n v="17"/>
    <n v="0.88900000000000001"/>
    <n v="0.42499999999999999"/>
    <n v="0.14000000000000001"/>
    <n v="0.88500000000000001"/>
    <n v="0.754"/>
    <n v="0.67700000000000005"/>
    <n v="0.89300000000000002"/>
    <n v="186.441"/>
    <s v="Scale-up"/>
    <n v="0.98"/>
    <n v="0.94499999999999995"/>
    <n v="0.91700000000000004"/>
    <n v="0.97"/>
    <d v="2025-02-25T16:26:48"/>
    <x v="1"/>
  </r>
  <r>
    <x v="1302"/>
    <x v="0"/>
    <n v="1679"/>
    <x v="2853"/>
    <x v="1505"/>
    <x v="314"/>
    <x v="988"/>
    <n v="1434"/>
    <n v="260"/>
    <n v="172"/>
    <n v="1522"/>
    <n v="1357"/>
    <n v="165"/>
    <n v="1.369"/>
    <n v="0.16400000000000001"/>
    <n v="0.20699999999999999"/>
    <n v="1.254"/>
    <n v="0.94599999999999995"/>
    <n v="0.89300000000000002"/>
    <n v="0.86499999999999999"/>
    <n v="131.57900000000001"/>
    <s v="Scale-up"/>
    <n v="0.97699999999999998"/>
    <n v="0.77200000000000002"/>
    <n v="0.9"/>
    <n v="0.94699999999999995"/>
    <d v="2025-02-25T16:26:46"/>
    <x v="1"/>
  </r>
  <r>
    <x v="1303"/>
    <x v="1"/>
    <n v="100"/>
    <x v="2854"/>
    <x v="1506"/>
    <x v="1"/>
    <x v="1"/>
    <n v="68"/>
    <n v="142"/>
    <n v="13"/>
    <s v="N/A"/>
    <n v="146"/>
    <n v="52"/>
    <n v="0.873"/>
    <n v="1.4450000000000001"/>
    <n v="0.17100000000000001"/>
    <n v="1.329"/>
    <n v="0.61899999999999999"/>
    <n v="0.377"/>
    <n v="0.92600000000000005"/>
    <n v="518.43499999999995"/>
    <s v="Scale-up"/>
    <n v="0.93799999999999994"/>
    <n v="0.94099999999999995"/>
    <n v="0.95399999999999996"/>
    <n v="0.90600000000000003"/>
    <d v="2025-03-17T23:52:39"/>
    <x v="3"/>
  </r>
  <r>
    <x v="1303"/>
    <x v="0"/>
    <n v="2625"/>
    <x v="2855"/>
    <x v="1506"/>
    <x v="992"/>
    <x v="989"/>
    <n v="2020"/>
    <n v="3046"/>
    <n v="914"/>
    <n v="4152"/>
    <n v="3463"/>
    <n v="689"/>
    <n v="0.76100000000000001"/>
    <n v="1.1970000000000001"/>
    <n v="0.43099999999999999"/>
    <n v="1.3360000000000001"/>
    <n v="0.875"/>
    <n v="0.38900000000000001"/>
    <n v="0.78"/>
    <n v="515.71900000000005"/>
    <s v="Scale-up"/>
    <n v="0.97799999999999998"/>
    <n v="0.98399999999999999"/>
    <n v="0.93400000000000005"/>
    <n v="0.98"/>
    <d v="2025-03-17T23:52:38"/>
    <x v="3"/>
  </r>
  <r>
    <x v="1304"/>
    <x v="1"/>
    <n v="0"/>
    <x v="2856"/>
    <x v="1507"/>
    <x v="1"/>
    <x v="1"/>
    <n v="1"/>
    <n v="1"/>
    <n v="1"/>
    <s v="N/A"/>
    <n v="1"/>
    <n v="0"/>
    <s v="NaN"/>
    <s v="NaN"/>
    <s v="NaN"/>
    <s v="NaN"/>
    <s v="NaN"/>
    <s v="NaN"/>
    <s v="NaN"/>
    <s v="NaN"/>
    <s v="Scale-up"/>
    <s v="NaN"/>
    <s v="NaN"/>
    <s v="NaN"/>
    <s v="NaN"/>
    <d v="2025-03-17T23:52:29"/>
    <x v="3"/>
  </r>
  <r>
    <x v="1304"/>
    <x v="0"/>
    <n v="5882"/>
    <x v="2857"/>
    <x v="1507"/>
    <x v="39"/>
    <x v="39"/>
    <n v="11"/>
    <n v="45"/>
    <n v="6"/>
    <n v="50"/>
    <n v="14"/>
    <n v="36"/>
    <n v="2E-3"/>
    <n v="8.9999999999999993E-3"/>
    <n v="1E-3"/>
    <n v="3.0000000000000001E-3"/>
    <n v="0.3"/>
    <n v="0.182"/>
    <n v="0.90900000000000003"/>
    <n v="12000"/>
    <s v="Scale-up"/>
    <n v="0.97899999999999998"/>
    <n v="0.91200000000000003"/>
    <n v="0.83599999999999997"/>
    <n v="0.80300000000000005"/>
    <d v="2025-03-17T23:52:29"/>
    <x v="3"/>
  </r>
  <r>
    <x v="1305"/>
    <x v="1"/>
    <n v="0"/>
    <x v="2858"/>
    <x v="1508"/>
    <x v="1"/>
    <x v="1"/>
    <n v="1"/>
    <n v="1"/>
    <n v="1"/>
    <s v="N/A"/>
    <n v="1"/>
    <n v="0"/>
    <s v="NaN"/>
    <s v="NaN"/>
    <s v="NaN"/>
    <s v="NaN"/>
    <s v="NaN"/>
    <s v="NaN"/>
    <s v="NaN"/>
    <s v="NaN"/>
    <s v="Scale-up"/>
    <s v="NaN"/>
    <s v="NaN"/>
    <s v="NaN"/>
    <s v="NaN"/>
    <d v="2025-03-17T23:52:22"/>
    <x v="3"/>
  </r>
  <r>
    <x v="1305"/>
    <x v="0"/>
    <n v="3291"/>
    <x v="2859"/>
    <x v="1508"/>
    <x v="993"/>
    <x v="990"/>
    <n v="1150"/>
    <n v="2865"/>
    <n v="384"/>
    <n v="3631"/>
    <n v="3055"/>
    <n v="576"/>
    <n v="0.55900000000000005"/>
    <n v="1.4059999999999999"/>
    <n v="0.16800000000000001"/>
    <n v="1.528"/>
    <n v="0.85"/>
    <n v="0.28399999999999997"/>
    <n v="0.91500000000000004"/>
    <n v="376.96300000000002"/>
    <s v="Scale-up"/>
    <n v="0.89700000000000002"/>
    <n v="0.95699999999999996"/>
    <n v="0.93100000000000005"/>
    <n v="0.95"/>
    <d v="2025-03-17T23:52:22"/>
    <x v="3"/>
  </r>
  <r>
    <x v="1306"/>
    <x v="1"/>
    <n v="93"/>
    <x v="2860"/>
    <x v="1509"/>
    <x v="1"/>
    <x v="1"/>
    <n v="1"/>
    <n v="2"/>
    <n v="1"/>
    <s v="N/A"/>
    <n v="8"/>
    <n v="-5"/>
    <s v="NaN"/>
    <n v="1.6E-2"/>
    <s v="NaN"/>
    <n v="7.0000000000000007E-2"/>
    <s v="NaN"/>
    <s v="NaN"/>
    <s v="NaN"/>
    <s v="NaN"/>
    <s v="Scale-up"/>
    <s v="NaN"/>
    <n v="1"/>
    <s v="NaN"/>
    <n v="0.71399999999999997"/>
    <d v="2025-03-17T23:52:14"/>
    <x v="3"/>
  </r>
  <r>
    <x v="1306"/>
    <x v="0"/>
    <n v="353"/>
    <x v="2861"/>
    <x v="1509"/>
    <x v="441"/>
    <x v="439"/>
    <n v="17"/>
    <n v="15"/>
    <n v="1"/>
    <n v="31"/>
    <n v="22"/>
    <n v="9"/>
    <n v="0.19800000000000001"/>
    <n v="0.04"/>
    <n v="0"/>
    <n v="4.8000000000000001E-2"/>
    <n v="0.20200000000000001"/>
    <n v="0.83199999999999996"/>
    <n v="1"/>
    <n v="187.5"/>
    <s v="Scale-up"/>
    <n v="0.88100000000000001"/>
    <n v="0.78800000000000003"/>
    <n v="0"/>
    <n v="0.82499999999999996"/>
    <d v="2025-03-17T23:52:14"/>
    <x v="3"/>
  </r>
  <r>
    <x v="1307"/>
    <x v="1"/>
    <n v="15"/>
    <x v="2862"/>
    <x v="1510"/>
    <x v="1"/>
    <x v="1"/>
    <n v="1"/>
    <n v="1"/>
    <n v="1"/>
    <s v="N/A"/>
    <n v="9"/>
    <n v="-6"/>
    <s v="NaN"/>
    <s v="NaN"/>
    <s v="NaN"/>
    <n v="0.49099999999999999"/>
    <s v="NaN"/>
    <s v="NaN"/>
    <s v="NaN"/>
    <s v="NaN"/>
    <s v="Scale-up"/>
    <s v="NaN"/>
    <s v="NaN"/>
    <s v="NaN"/>
    <n v="0.76900000000000002"/>
    <d v="2025-03-17T23:52:06"/>
    <x v="3"/>
  </r>
  <r>
    <x v="1307"/>
    <x v="0"/>
    <n v="2251"/>
    <x v="2863"/>
    <x v="1510"/>
    <x v="35"/>
    <x v="35"/>
    <n v="135"/>
    <n v="116"/>
    <n v="18"/>
    <n v="233"/>
    <n v="163"/>
    <n v="70"/>
    <n v="7.0999999999999994E-2"/>
    <n v="5.8999999999999997E-2"/>
    <n v="0.01"/>
    <n v="7.5999999999999998E-2"/>
    <n v="0.63300000000000001"/>
    <n v="0.54600000000000004"/>
    <n v="0.92300000000000004"/>
    <n v="921.053"/>
    <s v="Scale-up"/>
    <n v="0.95499999999999996"/>
    <n v="0.94499999999999995"/>
    <n v="0.96599999999999997"/>
    <n v="0.91900000000000004"/>
    <d v="2025-03-17T23:52:06"/>
    <x v="3"/>
  </r>
  <r>
    <x v="1308"/>
    <x v="1"/>
    <n v="69"/>
    <x v="2864"/>
    <x v="1511"/>
    <x v="1"/>
    <x v="1"/>
    <n v="1"/>
    <n v="1"/>
    <n v="1"/>
    <s v="N/A"/>
    <n v="1"/>
    <n v="-1"/>
    <s v="NaN"/>
    <n v="0"/>
    <n v="0"/>
    <s v="NaN"/>
    <s v="NaN"/>
    <s v="NaN"/>
    <s v="NaN"/>
    <s v="NaN"/>
    <s v="Scale-up"/>
    <s v="NaN"/>
    <n v="0"/>
    <n v="0"/>
    <s v="NaN"/>
    <d v="2025-03-17T19:16:11"/>
    <x v="12"/>
  </r>
  <r>
    <x v="1308"/>
    <x v="0"/>
    <n v="271"/>
    <x v="2865"/>
    <x v="1511"/>
    <x v="266"/>
    <x v="261"/>
    <n v="53"/>
    <n v="0"/>
    <n v="0"/>
    <n v="53"/>
    <n v="20"/>
    <n v="33"/>
    <n v="0.24"/>
    <n v="0"/>
    <n v="0"/>
    <n v="7.0999999999999994E-2"/>
    <n v="0.29599999999999999"/>
    <n v="1"/>
    <n v="1"/>
    <n v="464.78899999999999"/>
    <s v="Scale-up"/>
    <n v="0.40799999999999997"/>
    <n v="0"/>
    <n v="0"/>
    <n v="0.55600000000000005"/>
    <d v="2025-03-17T19:16:11"/>
    <x v="12"/>
  </r>
  <r>
    <x v="1309"/>
    <x v="1"/>
    <n v="72"/>
    <x v="2866"/>
    <x v="1512"/>
    <x v="1"/>
    <x v="1"/>
    <n v="1"/>
    <n v="2"/>
    <n v="1"/>
    <s v="N/A"/>
    <n v="2"/>
    <n v="-1"/>
    <s v="NaN"/>
    <n v="4.8000000000000001E-2"/>
    <s v="NaN"/>
    <n v="1.9E-2"/>
    <s v="NaN"/>
    <s v="NaN"/>
    <s v="NaN"/>
    <s v="NaN"/>
    <s v="Scale-up"/>
    <s v="NaN"/>
    <n v="1"/>
    <s v="NaN"/>
    <n v="1"/>
    <d v="2025-03-17T20:07:09"/>
    <x v="10"/>
  </r>
  <r>
    <x v="1309"/>
    <x v="0"/>
    <n v="1669"/>
    <x v="2867"/>
    <x v="1512"/>
    <x v="994"/>
    <x v="991"/>
    <n v="94"/>
    <n v="128"/>
    <n v="27"/>
    <n v="195"/>
    <n v="161"/>
    <n v="34"/>
    <n v="0.106"/>
    <n v="9.6000000000000002E-2"/>
    <n v="2.5000000000000001E-2"/>
    <n v="0.125"/>
    <n v="0.70599999999999996"/>
    <n v="0.52500000000000002"/>
    <n v="0.876"/>
    <n v="272"/>
    <s v="Scale-up"/>
    <n v="0.51400000000000001"/>
    <n v="0.59199999999999997"/>
    <n v="0.36899999999999999"/>
    <n v="0.51700000000000002"/>
    <d v="2025-03-17T20:07:09"/>
    <x v="10"/>
  </r>
  <r>
    <x v="1310"/>
    <x v="0"/>
    <n v="786"/>
    <x v="2868"/>
    <x v="1513"/>
    <x v="995"/>
    <x v="449"/>
    <n v="2549"/>
    <n v="606"/>
    <n v="0"/>
    <n v="3155"/>
    <n v="2660"/>
    <n v="495"/>
    <n v="3.36"/>
    <n v="0.86499999999999999"/>
    <n v="0"/>
    <n v="3.5369999999999999"/>
    <n v="0.83699999999999997"/>
    <n v="0.79500000000000004"/>
    <n v="1"/>
    <n v="139.94900000000001"/>
    <s v="Scale-up"/>
    <n v="0.96199999999999997"/>
    <n v="0.998"/>
    <n v="0"/>
    <n v="0.92800000000000005"/>
    <d v="2025-03-17T00:06:02"/>
    <x v="0"/>
  </r>
  <r>
    <x v="1310"/>
    <x v="1"/>
    <n v="99"/>
    <x v="2869"/>
    <x v="1513"/>
    <x v="1"/>
    <x v="1"/>
    <n v="194"/>
    <n v="70"/>
    <n v="1"/>
    <s v="N/A"/>
    <n v="25"/>
    <n v="238"/>
    <n v="1.8380000000000001"/>
    <n v="0.69499999999999995"/>
    <n v="0"/>
    <n v="0.224"/>
    <n v="8.7999999999999995E-2"/>
    <n v="0.72599999999999998"/>
    <n v="1"/>
    <n v="2209.8209999999999"/>
    <s v="Scale-up"/>
    <n v="0.99399999999999999"/>
    <n v="0.99099999999999999"/>
    <n v="0"/>
    <n v="0.94799999999999995"/>
    <d v="2025-03-17T00:06:03"/>
    <x v="0"/>
  </r>
  <r>
    <x v="1311"/>
    <x v="1"/>
    <n v="88"/>
    <x v="2870"/>
    <x v="1514"/>
    <x v="1"/>
    <x v="1"/>
    <n v="4"/>
    <n v="19"/>
    <n v="1"/>
    <s v="N/A"/>
    <n v="13"/>
    <n v="9"/>
    <n v="6.0999999999999999E-2"/>
    <n v="0.17199999999999999"/>
    <s v="NaN"/>
    <n v="0.14699999999999999"/>
    <s v="NaN"/>
    <s v="NaN"/>
    <s v="NaN"/>
    <s v="NaN"/>
    <s v="Scale-up"/>
    <n v="0.999"/>
    <n v="0.96099999999999997"/>
    <s v="NaN"/>
    <n v="0.97"/>
    <d v="2025-03-17T23:51:58"/>
    <x v="3"/>
  </r>
  <r>
    <x v="1311"/>
    <x v="0"/>
    <n v="5532"/>
    <x v="2871"/>
    <x v="1514"/>
    <x v="996"/>
    <x v="992"/>
    <n v="2784"/>
    <n v="3551"/>
    <n v="440"/>
    <n v="5895"/>
    <n v="5369"/>
    <n v="526"/>
    <n v="0.55700000000000005"/>
    <n v="0.73699999999999999"/>
    <n v="7.9000000000000001E-2"/>
    <n v="1.1020000000000001"/>
    <n v="0.90700000000000003"/>
    <n v="0.43"/>
    <n v="0.93899999999999995"/>
    <n v="477.31400000000002"/>
    <s v="Scale-up"/>
    <n v="0.98699999999999999"/>
    <n v="0.98199999999999998"/>
    <n v="0.97599999999999998"/>
    <n v="0.98299999999999998"/>
    <d v="2025-03-17T23:51:58"/>
    <x v="3"/>
  </r>
  <r>
    <x v="1312"/>
    <x v="1"/>
    <n v="95"/>
    <x v="2872"/>
    <x v="1515"/>
    <x v="1"/>
    <x v="1"/>
    <n v="12"/>
    <n v="18"/>
    <n v="3"/>
    <s v="N/A"/>
    <n v="34"/>
    <n v="-8"/>
    <n v="0.11799999999999999"/>
    <n v="0.188"/>
    <n v="3.3000000000000002E-2"/>
    <n v="0.374"/>
    <n v="1.37"/>
    <n v="0.38600000000000001"/>
    <n v="0.89200000000000002"/>
    <n v="641.71100000000001"/>
    <s v="Catch-up"/>
    <n v="0.96099999999999997"/>
    <n v="0.98799999999999999"/>
    <n v="0.96199999999999997"/>
    <n v="0.90600000000000003"/>
    <d v="2025-02-25T16:26:58"/>
    <x v="1"/>
  </r>
  <r>
    <x v="1312"/>
    <x v="1"/>
    <n v="97"/>
    <x v="2873"/>
    <x v="1516"/>
    <x v="1"/>
    <x v="1"/>
    <n v="14"/>
    <n v="24"/>
    <n v="1"/>
    <s v="N/A"/>
    <n v="43"/>
    <n v="-7"/>
    <n v="0.125"/>
    <n v="0.223"/>
    <s v="NaN"/>
    <n v="0.495"/>
    <s v="NaN"/>
    <s v="NaN"/>
    <s v="NaN"/>
    <s v="NaN"/>
    <s v="Scale-up"/>
    <n v="0.98"/>
    <n v="0.94899999999999995"/>
    <s v="NaN"/>
    <n v="0.92400000000000004"/>
    <d v="2025-03-17T21:43:46"/>
    <x v="2"/>
  </r>
  <r>
    <x v="1312"/>
    <x v="0"/>
    <n v="4633"/>
    <x v="2874"/>
    <x v="1515"/>
    <x v="997"/>
    <x v="993"/>
    <n v="638"/>
    <n v="1454"/>
    <n v="319"/>
    <n v="1773"/>
    <n v="1533"/>
    <n v="240"/>
    <n v="0.14099999999999999"/>
    <n v="0.38400000000000001"/>
    <n v="0.08"/>
    <n v="0.374"/>
    <n v="0.84"/>
    <n v="0.26900000000000002"/>
    <n v="0.84799999999999998"/>
    <n v="641.71100000000001"/>
    <s v="Scale-up"/>
    <n v="0.996"/>
    <n v="0.96799999999999997"/>
    <n v="0.97799999999999998"/>
    <n v="0.97399999999999998"/>
    <d v="2025-02-25T16:26:56"/>
    <x v="1"/>
  </r>
  <r>
    <x v="1312"/>
    <x v="0"/>
    <n v="3591"/>
    <x v="2875"/>
    <x v="1516"/>
    <x v="314"/>
    <x v="311"/>
    <n v="469"/>
    <n v="1256"/>
    <n v="36"/>
    <n v="1689"/>
    <n v="1510"/>
    <n v="179"/>
    <n v="0.13500000000000001"/>
    <n v="0.44400000000000001"/>
    <n v="1.0999999999999999E-2"/>
    <n v="0.5"/>
    <n v="0.88"/>
    <n v="0.23300000000000001"/>
    <n v="0.98099999999999998"/>
    <n v="358"/>
    <s v="Scale-up"/>
    <n v="0.995"/>
    <n v="0.98099999999999998"/>
    <n v="0.89500000000000002"/>
    <n v="0.97799999999999998"/>
    <d v="2025-03-17T21:43:46"/>
    <x v="2"/>
  </r>
  <r>
    <x v="1313"/>
    <x v="1"/>
    <n v="98"/>
    <x v="2876"/>
    <x v="1517"/>
    <x v="1"/>
    <x v="1"/>
    <n v="15"/>
    <n v="17"/>
    <n v="1"/>
    <s v="N/A"/>
    <n v="22"/>
    <n v="9"/>
    <n v="0.156"/>
    <n v="0.17399999999999999"/>
    <s v="NaN"/>
    <n v="0.23200000000000001"/>
    <s v="NaN"/>
    <s v="NaN"/>
    <s v="NaN"/>
    <s v="NaN"/>
    <s v="Scale-up"/>
    <n v="0.97799999999999998"/>
    <n v="0.879"/>
    <s v="NaN"/>
    <n v="0.96299999999999997"/>
    <d v="2025-03-17T23:51:49"/>
    <x v="3"/>
  </r>
  <r>
    <x v="1313"/>
    <x v="0"/>
    <n v="2253"/>
    <x v="2877"/>
    <x v="1517"/>
    <x v="998"/>
    <x v="994"/>
    <n v="230"/>
    <n v="227"/>
    <n v="19"/>
    <n v="438"/>
    <n v="361"/>
    <n v="77"/>
    <n v="9.8000000000000004E-2"/>
    <n v="9.5000000000000001E-2"/>
    <n v="8.9999999999999993E-3"/>
    <n v="0.152"/>
    <n v="0.82599999999999996"/>
    <n v="0.50800000000000001"/>
    <n v="0.95299999999999996"/>
    <n v="506.57900000000001"/>
    <s v="Scale-up"/>
    <n v="0.99099999999999999"/>
    <n v="0.97499999999999998"/>
    <n v="0.94899999999999995"/>
    <n v="0.98699999999999999"/>
    <d v="2025-03-17T23:51:49"/>
    <x v="3"/>
  </r>
  <r>
    <x v="1314"/>
    <x v="1"/>
    <n v="19"/>
    <x v="2878"/>
    <x v="1518"/>
    <x v="1"/>
    <x v="1"/>
    <n v="1"/>
    <n v="1"/>
    <n v="1"/>
    <s v="N/A"/>
    <n v="1"/>
    <n v="-1"/>
    <s v="NaN"/>
    <s v="NaN"/>
    <s v="NaN"/>
    <s v="NaN"/>
    <s v="NaN"/>
    <s v="NaN"/>
    <s v="NaN"/>
    <s v="NaN"/>
    <s v="Scale-up"/>
    <s v="NaN"/>
    <s v="NaN"/>
    <s v="NaN"/>
    <s v="NaN"/>
    <d v="2025-03-17T19:49:57"/>
    <x v="4"/>
  </r>
  <r>
    <x v="1314"/>
    <x v="0"/>
    <n v="4503"/>
    <x v="2879"/>
    <x v="1518"/>
    <x v="602"/>
    <x v="602"/>
    <n v="1361"/>
    <n v="2011"/>
    <n v="1368"/>
    <n v="2004"/>
    <n v="1949"/>
    <n v="55"/>
    <n v="0.41"/>
    <n v="0.68600000000000005"/>
    <n v="0.39100000000000001"/>
    <n v="0.67900000000000005"/>
    <n v="0.96299999999999997"/>
    <n v="0.374"/>
    <n v="0.64300000000000002"/>
    <n v="81.001000000000005"/>
    <s v="Scale-up"/>
    <n v="0.76900000000000002"/>
    <n v="0.77400000000000002"/>
    <n v="0.79600000000000004"/>
    <n v="0.79"/>
    <d v="2025-03-17T19:49:57"/>
    <x v="4"/>
  </r>
  <r>
    <x v="1315"/>
    <x v="1"/>
    <n v="0"/>
    <x v="2880"/>
    <x v="1519"/>
    <x v="1"/>
    <x v="1"/>
    <n v="1"/>
    <n v="1"/>
    <n v="1"/>
    <s v="N/A"/>
    <n v="1"/>
    <n v="0"/>
    <s v="NaN"/>
    <s v="NaN"/>
    <s v="NaN"/>
    <s v="NaN"/>
    <s v="NaN"/>
    <s v="NaN"/>
    <s v="NaN"/>
    <s v="NaN"/>
    <s v="Scale-up"/>
    <s v="NaN"/>
    <s v="NaN"/>
    <s v="NaN"/>
    <s v="NaN"/>
    <d v="2025-03-17T23:51:41"/>
    <x v="3"/>
  </r>
  <r>
    <x v="1315"/>
    <x v="0"/>
    <n v="2883"/>
    <x v="2881"/>
    <x v="1519"/>
    <x v="999"/>
    <x v="995"/>
    <n v="887"/>
    <n v="354"/>
    <n v="139"/>
    <n v="1102"/>
    <n v="642"/>
    <n v="460"/>
    <n v="0.83099999999999996"/>
    <n v="0.27700000000000002"/>
    <n v="0.17799999999999999"/>
    <n v="0.66500000000000004"/>
    <n v="0.71499999999999997"/>
    <n v="0.75"/>
    <n v="0.83899999999999997"/>
    <n v="691.72900000000004"/>
    <s v="Scale-up"/>
    <n v="0.76"/>
    <n v="0.751"/>
    <n v="0.92700000000000005"/>
    <n v="0.80400000000000005"/>
    <d v="2025-03-17T23:51:41"/>
    <x v="3"/>
  </r>
  <r>
    <x v="1315"/>
    <x v="0"/>
    <n v="1898"/>
    <x v="2882"/>
    <x v="1520"/>
    <x v="670"/>
    <x v="672"/>
    <n v="909"/>
    <n v="4"/>
    <n v="84"/>
    <n v="829"/>
    <n v="458"/>
    <n v="371"/>
    <n v="0.97399999999999998"/>
    <n v="3.0000000000000001E-3"/>
    <n v="0.112"/>
    <n v="0.56899999999999995"/>
    <n v="0.65800000000000003"/>
    <n v="0.997"/>
    <n v="0.88500000000000001"/>
    <n v="652.02099999999996"/>
    <s v="Scale-up"/>
    <n v="0.85199999999999998"/>
    <n v="0.94799999999999995"/>
    <n v="0.90300000000000002"/>
    <n v="0.95199999999999996"/>
    <d v="2025-03-19T22:54:12"/>
    <x v="16"/>
  </r>
  <r>
    <x v="1315"/>
    <x v="0"/>
    <n v="2019"/>
    <x v="2883"/>
    <x v="1521"/>
    <x v="1000"/>
    <x v="996"/>
    <n v="912"/>
    <n v="353"/>
    <n v="99"/>
    <n v="1166"/>
    <n v="704"/>
    <n v="462"/>
    <n v="0.90900000000000003"/>
    <n v="0.30399999999999999"/>
    <n v="0.11899999999999999"/>
    <n v="0.73299999999999998"/>
    <n v="0.67"/>
    <n v="0.749"/>
    <n v="0.90200000000000002"/>
    <n v="630.28599999999994"/>
    <s v="Scale-up"/>
    <n v="0.81499999999999995"/>
    <n v="0.80100000000000005"/>
    <n v="0.93600000000000005"/>
    <n v="0.81899999999999995"/>
    <d v="2025-03-20T11:39:38"/>
    <x v="6"/>
  </r>
  <r>
    <x v="1315"/>
    <x v="1"/>
    <n v="99"/>
    <x v="2884"/>
    <x v="1520"/>
    <x v="1"/>
    <x v="1"/>
    <n v="5"/>
    <n v="1"/>
    <n v="1"/>
    <s v="N/A"/>
    <n v="1"/>
    <n v="4"/>
    <n v="0.03"/>
    <s v="NaN"/>
    <s v="NaN"/>
    <s v="NaN"/>
    <s v="NaN"/>
    <s v="NaN"/>
    <s v="NaN"/>
    <s v="NaN"/>
    <s v="Scale-up"/>
    <n v="0.9"/>
    <s v="NaN"/>
    <s v="NaN"/>
    <s v="NaN"/>
    <d v="2025-03-19T22:54:12"/>
    <x v="16"/>
  </r>
  <r>
    <x v="1315"/>
    <x v="1"/>
    <n v="54"/>
    <x v="2885"/>
    <x v="1521"/>
    <x v="1"/>
    <x v="1"/>
    <n v="3"/>
    <n v="1"/>
    <n v="1"/>
    <s v="N/A"/>
    <n v="1"/>
    <n v="1"/>
    <n v="0.03"/>
    <s v="NaN"/>
    <s v="NaN"/>
    <s v="NaN"/>
    <s v="NaN"/>
    <s v="NaN"/>
    <s v="NaN"/>
    <s v="NaN"/>
    <s v="Scale-up"/>
    <n v="0.75"/>
    <s v="NaN"/>
    <s v="NaN"/>
    <s v="NaN"/>
    <d v="2025-03-20T11:39:38"/>
    <x v="6"/>
  </r>
  <r>
    <x v="1316"/>
    <x v="1"/>
    <n v="99"/>
    <x v="2886"/>
    <x v="1522"/>
    <x v="1"/>
    <x v="1"/>
    <n v="238"/>
    <n v="44"/>
    <n v="58"/>
    <s v="N/A"/>
    <n v="170"/>
    <n v="55"/>
    <n v="2.6259999999999999"/>
    <n v="0.41499999999999998"/>
    <n v="0.54200000000000004"/>
    <n v="1.665"/>
    <n v="0.66600000000000004"/>
    <n v="0.86399999999999999"/>
    <n v="0.82199999999999995"/>
    <n v="140.541"/>
    <s v="Scale-up"/>
    <n v="0.90500000000000003"/>
    <n v="0.96099999999999997"/>
    <n v="0.79500000000000004"/>
    <n v="0.99099999999999999"/>
    <d v="2025-02-25T16:27:08"/>
    <x v="1"/>
  </r>
  <r>
    <x v="1316"/>
    <x v="0"/>
    <n v="919"/>
    <x v="2887"/>
    <x v="1522"/>
    <x v="1001"/>
    <x v="997"/>
    <n v="1363"/>
    <n v="497"/>
    <n v="302"/>
    <n v="1558"/>
    <n v="1324"/>
    <n v="234"/>
    <n v="1.786"/>
    <n v="0.63900000000000001"/>
    <n v="0.441"/>
    <n v="1.7929999999999999"/>
    <n v="0.90400000000000003"/>
    <n v="0.73599999999999999"/>
    <n v="0.81799999999999995"/>
    <n v="130.50800000000001"/>
    <s v="Scale-up"/>
    <n v="0.99199999999999999"/>
    <n v="0.98399999999999999"/>
    <n v="0.96899999999999997"/>
    <n v="0.99099999999999999"/>
    <d v="2025-02-25T16:27:06"/>
    <x v="1"/>
  </r>
  <r>
    <x v="1317"/>
    <x v="1"/>
    <n v="77"/>
    <x v="2888"/>
    <x v="1523"/>
    <x v="1"/>
    <x v="1"/>
    <n v="105"/>
    <n v="1"/>
    <n v="1"/>
    <s v="N/A"/>
    <n v="34"/>
    <n v="70"/>
    <n v="1.512"/>
    <n v="0"/>
    <n v="0"/>
    <n v="0.307"/>
    <n v="0.20300000000000001"/>
    <n v="1"/>
    <n v="1"/>
    <n v="237.785"/>
    <s v="Scale-up"/>
    <n v="0.65500000000000003"/>
    <n v="0"/>
    <n v="0"/>
    <n v="0.71799999999999997"/>
    <d v="2025-03-17T21:43:40"/>
    <x v="2"/>
  </r>
  <r>
    <x v="1317"/>
    <x v="0"/>
    <n v="106"/>
    <x v="2889"/>
    <x v="1523"/>
    <x v="205"/>
    <x v="200"/>
    <n v="107"/>
    <n v="0"/>
    <n v="0"/>
    <n v="107"/>
    <n v="34"/>
    <n v="73"/>
    <n v="1.3540000000000001"/>
    <n v="0"/>
    <n v="0"/>
    <n v="0.309"/>
    <n v="0.22800000000000001"/>
    <n v="1"/>
    <n v="1"/>
    <n v="236.24600000000001"/>
    <s v="Scale-up"/>
    <n v="0.63300000000000001"/>
    <n v="0"/>
    <n v="0"/>
    <n v="0.71799999999999997"/>
    <d v="2025-03-17T21:43:39"/>
    <x v="2"/>
  </r>
  <r>
    <x v="1318"/>
    <x v="0"/>
    <n v="540"/>
    <x v="2890"/>
    <x v="1524"/>
    <x v="644"/>
    <x v="998"/>
    <n v="723"/>
    <n v="143"/>
    <n v="0"/>
    <n v="866"/>
    <n v="771"/>
    <n v="95"/>
    <n v="1.619"/>
    <n v="0.373"/>
    <n v="0"/>
    <n v="1.5780000000000001"/>
    <n v="0.79200000000000004"/>
    <n v="0.81299999999999994"/>
    <n v="1"/>
    <n v="60.203000000000003"/>
    <s v="Scale-up"/>
    <n v="0.90600000000000003"/>
    <n v="0.84"/>
    <n v="0"/>
    <n v="0.90900000000000003"/>
    <d v="2025-03-17T00:06:09"/>
    <x v="0"/>
  </r>
  <r>
    <x v="1318"/>
    <x v="1"/>
    <n v="97"/>
    <x v="2891"/>
    <x v="1524"/>
    <x v="1"/>
    <x v="1"/>
    <n v="17"/>
    <n v="6"/>
    <n v="1"/>
    <s v="N/A"/>
    <n v="12"/>
    <n v="10"/>
    <n v="0.128"/>
    <n v="0.40899999999999997"/>
    <n v="0"/>
    <n v="0.14299999999999999"/>
    <n v="0.26600000000000001"/>
    <n v="0.23799999999999999"/>
    <n v="1"/>
    <n v="664.33600000000001"/>
    <s v="Scale-up"/>
    <n v="0.56599999999999995"/>
    <n v="0.61899999999999999"/>
    <n v="0"/>
    <n v="0.23100000000000001"/>
    <d v="2025-03-17T00:06:10"/>
    <x v="0"/>
  </r>
  <r>
    <x v="1319"/>
    <x v="1"/>
    <n v="73"/>
    <x v="2892"/>
    <x v="1525"/>
    <x v="1"/>
    <x v="1"/>
    <n v="1"/>
    <n v="3"/>
    <n v="1"/>
    <s v="N/A"/>
    <n v="1"/>
    <n v="2"/>
    <s v="NaN"/>
    <n v="2.7E-2"/>
    <s v="NaN"/>
    <s v="NaN"/>
    <s v="NaN"/>
    <s v="NaN"/>
    <s v="NaN"/>
    <s v="NaN"/>
    <s v="Catch-up"/>
    <s v="NaN"/>
    <n v="0.998"/>
    <s v="NaN"/>
    <s v="NaN"/>
    <d v="2025-03-17T23:51:33"/>
    <x v="3"/>
  </r>
  <r>
    <x v="1319"/>
    <x v="0"/>
    <n v="7103"/>
    <x v="2893"/>
    <x v="1525"/>
    <x v="431"/>
    <x v="521"/>
    <n v="191"/>
    <n v="287"/>
    <n v="201"/>
    <n v="277"/>
    <n v="265"/>
    <n v="12"/>
    <n v="2.7E-2"/>
    <n v="3.7999999999999999E-2"/>
    <n v="2.9000000000000001E-2"/>
    <n v="4.1000000000000002E-2"/>
    <n v="1.139"/>
    <n v="0.41499999999999998"/>
    <n v="0.55400000000000005"/>
    <n v="292.68299999999999"/>
    <s v="Catch-up"/>
    <n v="0.88300000000000001"/>
    <n v="0.97799999999999998"/>
    <n v="0.92600000000000005"/>
    <n v="0.90400000000000003"/>
    <d v="2025-03-17T23:51:33"/>
    <x v="3"/>
  </r>
  <r>
    <x v="1320"/>
    <x v="1"/>
    <n v="0"/>
    <x v="2894"/>
    <x v="1526"/>
    <x v="1"/>
    <x v="1"/>
    <n v="1"/>
    <n v="1"/>
    <n v="1"/>
    <s v="N/A"/>
    <n v="1"/>
    <n v="0"/>
    <s v="NaN"/>
    <s v="NaN"/>
    <s v="NaN"/>
    <s v="NaN"/>
    <s v="NaN"/>
    <s v="NaN"/>
    <s v="NaN"/>
    <s v="NaN"/>
    <s v="Scale-up"/>
    <s v="NaN"/>
    <s v="NaN"/>
    <s v="NaN"/>
    <s v="NaN"/>
    <d v="2025-03-17T19:49:51"/>
    <x v="4"/>
  </r>
  <r>
    <x v="1320"/>
    <x v="0"/>
    <n v="1449"/>
    <x v="2895"/>
    <x v="1526"/>
    <x v="320"/>
    <x v="226"/>
    <n v="71"/>
    <n v="28"/>
    <n v="8"/>
    <n v="91"/>
    <n v="86"/>
    <n v="5"/>
    <n v="7.8E-2"/>
    <n v="2.7E-2"/>
    <n v="1.0999999999999999E-2"/>
    <n v="8.7999999999999995E-2"/>
    <n v="0.93600000000000005"/>
    <n v="0.74299999999999999"/>
    <n v="0.89500000000000002"/>
    <n v="56.817999999999998"/>
    <s v="Scale-up"/>
    <n v="0.81699999999999995"/>
    <n v="0.56499999999999995"/>
    <n v="0.59899999999999998"/>
    <n v="0.71099999999999997"/>
    <d v="2025-03-17T19:49:51"/>
    <x v="4"/>
  </r>
  <r>
    <x v="1321"/>
    <x v="1"/>
    <n v="0"/>
    <x v="2896"/>
    <x v="1527"/>
    <x v="1"/>
    <x v="1"/>
    <n v="1"/>
    <n v="1"/>
    <n v="1"/>
    <s v="N/A"/>
    <n v="1"/>
    <n v="0"/>
    <s v="NaN"/>
    <s v="NaN"/>
    <s v="NaN"/>
    <s v="NaN"/>
    <s v="NaN"/>
    <s v="NaN"/>
    <s v="NaN"/>
    <s v="NaN"/>
    <s v="Scale-up"/>
    <s v="NaN"/>
    <s v="NaN"/>
    <s v="NaN"/>
    <s v="NaN"/>
    <d v="2025-03-17T23:51:25"/>
    <x v="3"/>
  </r>
  <r>
    <x v="1321"/>
    <x v="0"/>
    <n v="4633"/>
    <x v="2897"/>
    <x v="1527"/>
    <x v="1002"/>
    <x v="999"/>
    <n v="618"/>
    <n v="470"/>
    <n v="53"/>
    <n v="1035"/>
    <n v="903"/>
    <n v="132"/>
    <n v="0.154"/>
    <n v="0.126"/>
    <n v="1.4999999999999999E-2"/>
    <n v="0.252"/>
    <n v="0.95099999999999996"/>
    <n v="0.55000000000000004"/>
    <n v="0.94599999999999995"/>
    <n v="523.80999999999995"/>
    <s v="Scale-up"/>
    <n v="0.95399999999999996"/>
    <n v="0.96199999999999997"/>
    <n v="0.98099999999999998"/>
    <n v="0.97799999999999998"/>
    <d v="2025-03-17T23:51:25"/>
    <x v="3"/>
  </r>
  <r>
    <x v="1322"/>
    <x v="1"/>
    <n v="3"/>
    <x v="2898"/>
    <x v="1528"/>
    <x v="1"/>
    <x v="1"/>
    <n v="1"/>
    <n v="3"/>
    <n v="1"/>
    <s v="N/A"/>
    <n v="1"/>
    <n v="1"/>
    <s v="NaN"/>
    <n v="0.375"/>
    <s v="NaN"/>
    <s v="NaN"/>
    <s v="NaN"/>
    <s v="NaN"/>
    <s v="NaN"/>
    <s v="NaN"/>
    <s v="Catch-up"/>
    <s v="NaN"/>
    <n v="0.75"/>
    <s v="NaN"/>
    <s v="NaN"/>
    <d v="2025-03-17T23:51:17"/>
    <x v="3"/>
  </r>
  <r>
    <x v="1322"/>
    <x v="0"/>
    <n v="7583"/>
    <x v="2899"/>
    <x v="1528"/>
    <x v="497"/>
    <x v="492"/>
    <n v="280"/>
    <n v="584"/>
    <n v="288"/>
    <n v="576"/>
    <n v="563"/>
    <n v="13"/>
    <n v="4.4999999999999998E-2"/>
    <n v="8.5000000000000006E-2"/>
    <n v="4.8000000000000001E-2"/>
    <n v="8.8999999999999996E-2"/>
    <n v="1.085"/>
    <n v="0.34599999999999997"/>
    <n v="0.63100000000000001"/>
    <n v="146.06700000000001"/>
    <s v="Catch-up"/>
    <n v="0.85"/>
    <n v="0.874"/>
    <n v="0.81599999999999995"/>
    <n v="0.77700000000000002"/>
    <d v="2025-03-17T23:51:17"/>
    <x v="3"/>
  </r>
  <r>
    <x v="1323"/>
    <x v="1"/>
    <n v="61"/>
    <x v="2900"/>
    <x v="1529"/>
    <x v="1"/>
    <x v="1"/>
    <n v="1"/>
    <n v="4"/>
    <n v="1"/>
    <s v="N/A"/>
    <n v="3"/>
    <n v="0"/>
    <s v="NaN"/>
    <n v="5.7000000000000002E-2"/>
    <s v="NaN"/>
    <n v="2.5999999999999999E-2"/>
    <s v="NaN"/>
    <s v="NaN"/>
    <s v="NaN"/>
    <s v="NaN"/>
    <s v="Scale-up"/>
    <s v="NaN"/>
    <n v="0.6"/>
    <s v="NaN"/>
    <n v="0.75"/>
    <d v="2025-03-17T23:51:09"/>
    <x v="3"/>
  </r>
  <r>
    <x v="1323"/>
    <x v="0"/>
    <n v="7160"/>
    <x v="2901"/>
    <x v="1529"/>
    <x v="353"/>
    <x v="349"/>
    <n v="81"/>
    <n v="111"/>
    <n v="46"/>
    <n v="146"/>
    <n v="139"/>
    <n v="7"/>
    <n v="1.2999999999999999E-2"/>
    <n v="1.6E-2"/>
    <n v="6.0000000000000001E-3"/>
    <n v="0.02"/>
    <n v="0.87"/>
    <n v="0.44800000000000001"/>
    <n v="0.79300000000000004"/>
    <n v="350"/>
    <s v="Scale-up"/>
    <n v="0.79300000000000004"/>
    <n v="0.92900000000000005"/>
    <n v="0.89300000000000002"/>
    <n v="0.83399999999999996"/>
    <d v="2025-03-17T23:51:09"/>
    <x v="3"/>
  </r>
  <r>
    <x v="1324"/>
    <x v="1"/>
    <n v="32"/>
    <x v="2902"/>
    <x v="1530"/>
    <x v="1"/>
    <x v="1"/>
    <n v="2"/>
    <n v="2"/>
    <n v="1"/>
    <s v="N/A"/>
    <n v="11"/>
    <n v="-9"/>
    <s v="NaN"/>
    <n v="3.6999999999999998E-2"/>
    <s v="NaN"/>
    <n v="0.26800000000000002"/>
    <s v="NaN"/>
    <s v="NaN"/>
    <s v="NaN"/>
    <s v="NaN"/>
    <s v="Scale-up"/>
    <s v="NaN"/>
    <n v="1"/>
    <s v="NaN"/>
    <n v="0.80400000000000005"/>
    <d v="2025-03-17T23:51:01"/>
    <x v="3"/>
  </r>
  <r>
    <x v="1324"/>
    <x v="0"/>
    <n v="6492"/>
    <x v="2903"/>
    <x v="1530"/>
    <x v="901"/>
    <x v="898"/>
    <n v="293"/>
    <n v="511"/>
    <n v="76"/>
    <n v="728"/>
    <n v="476"/>
    <n v="252"/>
    <n v="4.7E-2"/>
    <n v="8.5999999999999993E-2"/>
    <n v="1.4E-2"/>
    <n v="0.08"/>
    <n v="0.67200000000000004"/>
    <n v="0.35299999999999998"/>
    <n v="0.89500000000000002"/>
    <n v="3150"/>
    <s v="Scale-up"/>
    <n v="0.98899999999999999"/>
    <n v="0.98599999999999999"/>
    <n v="0.93300000000000005"/>
    <n v="0.99"/>
    <d v="2025-03-17T23:51:01"/>
    <x v="3"/>
  </r>
  <r>
    <x v="1325"/>
    <x v="1"/>
    <n v="0"/>
    <x v="2904"/>
    <x v="1531"/>
    <x v="1"/>
    <x v="1"/>
    <n v="1"/>
    <n v="1"/>
    <n v="2"/>
    <s v="N/A"/>
    <n v="1"/>
    <n v="-1"/>
    <s v="NaN"/>
    <s v="NaN"/>
    <n v="1"/>
    <s v="NaN"/>
    <s v="NaN"/>
    <s v="NaN"/>
    <s v="NaN"/>
    <s v="NaN"/>
    <s v="Scale-up"/>
    <s v="NaN"/>
    <s v="NaN"/>
    <n v="1"/>
    <s v="NaN"/>
    <d v="2025-03-17T19:49:46"/>
    <x v="4"/>
  </r>
  <r>
    <x v="1325"/>
    <x v="0"/>
    <n v="4474"/>
    <x v="2905"/>
    <x v="1531"/>
    <x v="338"/>
    <x v="334"/>
    <n v="26"/>
    <n v="7"/>
    <n v="5"/>
    <n v="28"/>
    <n v="23"/>
    <n v="5"/>
    <n v="6.0000000000000001E-3"/>
    <n v="2E-3"/>
    <n v="1E-3"/>
    <n v="6.0000000000000001E-3"/>
    <n v="0.85699999999999998"/>
    <n v="0.75"/>
    <n v="0.875"/>
    <n v="833.33299999999997"/>
    <s v="Scale-up"/>
    <n v="0.92900000000000005"/>
    <n v="0.92700000000000005"/>
    <n v="0.90500000000000003"/>
    <n v="0.91100000000000003"/>
    <d v="2025-03-17T19:49:46"/>
    <x v="4"/>
  </r>
  <r>
    <x v="1326"/>
    <x v="0"/>
    <n v="345"/>
    <x v="2906"/>
    <x v="1532"/>
    <x v="43"/>
    <x v="43"/>
    <n v="44"/>
    <n v="0"/>
    <n v="1"/>
    <n v="43"/>
    <n v="0"/>
    <n v="43"/>
    <n v="0.14499999999999999"/>
    <n v="0"/>
    <n v="0"/>
    <n v="0"/>
    <n v="0"/>
    <n v="1"/>
    <n v="1"/>
    <s v="NaN"/>
    <s v="Indeterminate"/>
    <n v="0.36399999999999999"/>
    <n v="0"/>
    <n v="0"/>
    <n v="0"/>
    <d v="2025-02-25T16:27:14"/>
    <x v="1"/>
  </r>
  <r>
    <x v="1327"/>
    <x v="1"/>
    <n v="83"/>
    <x v="2907"/>
    <x v="1533"/>
    <x v="1"/>
    <x v="1"/>
    <n v="2"/>
    <n v="3"/>
    <n v="3"/>
    <s v="N/A"/>
    <n v="4"/>
    <n v="-3"/>
    <n v="9.0999999999999998E-2"/>
    <n v="2.4E-2"/>
    <n v="0.16700000000000001"/>
    <n v="9.6000000000000002E-2"/>
    <n v="-1.8460000000000001"/>
    <n v="0.79100000000000004"/>
    <n v="-0.45200000000000001"/>
    <n v="114.583"/>
    <s v="Scale-up"/>
    <n v="1"/>
    <n v="0.94199999999999995"/>
    <n v="0.75"/>
    <n v="0.92200000000000004"/>
    <d v="2025-03-17T19:49:41"/>
    <x v="4"/>
  </r>
  <r>
    <x v="1327"/>
    <x v="0"/>
    <n v="2480"/>
    <x v="2908"/>
    <x v="1533"/>
    <x v="621"/>
    <x v="623"/>
    <n v="30"/>
    <n v="32"/>
    <n v="7"/>
    <n v="55"/>
    <n v="44"/>
    <n v="11"/>
    <n v="1.0999999999999999E-2"/>
    <n v="1.2E-2"/>
    <n v="2E-3"/>
    <n v="1.9E-2"/>
    <n v="0.90500000000000003"/>
    <n v="0.47799999999999998"/>
    <n v="0.91300000000000003"/>
    <n v="578.947"/>
    <s v="Scale-up"/>
    <n v="0.94"/>
    <n v="0.97199999999999998"/>
    <n v="0.876"/>
    <n v="0.94799999999999995"/>
    <d v="2025-03-17T19:49:40"/>
    <x v="4"/>
  </r>
  <r>
    <x v="1328"/>
    <x v="1"/>
    <n v="99"/>
    <x v="2909"/>
    <x v="1534"/>
    <x v="1"/>
    <x v="1"/>
    <n v="15"/>
    <n v="4"/>
    <n v="3"/>
    <s v="N/A"/>
    <n v="13"/>
    <n v="2"/>
    <n v="0.152"/>
    <n v="2.8000000000000001E-2"/>
    <n v="3.5999999999999997E-2"/>
    <n v="0.16900000000000001"/>
    <n v="1.1739999999999999"/>
    <n v="0.84399999999999997"/>
    <n v="0.8"/>
    <n v="236.68600000000001"/>
    <s v="Catch-up"/>
    <n v="0.88800000000000001"/>
    <n v="0.93400000000000005"/>
    <n v="0.75"/>
    <n v="0.88700000000000001"/>
    <d v="2025-03-17T20:46:29"/>
    <x v="14"/>
  </r>
  <r>
    <x v="1328"/>
    <x v="0"/>
    <n v="662"/>
    <x v="2910"/>
    <x v="1534"/>
    <x v="571"/>
    <x v="569"/>
    <n v="106"/>
    <n v="54"/>
    <n v="20"/>
    <n v="140"/>
    <n v="100"/>
    <n v="40"/>
    <n v="0.17699999999999999"/>
    <n v="9.1999999999999998E-2"/>
    <n v="3.3000000000000002E-2"/>
    <n v="0.186"/>
    <n v="0.78800000000000003"/>
    <n v="0.65800000000000003"/>
    <n v="0.877"/>
    <n v="215.054"/>
    <s v="Scale-up"/>
    <n v="0.98199999999999998"/>
    <n v="0.98199999999999998"/>
    <n v="0.89900000000000002"/>
    <n v="0.97799999999999998"/>
    <d v="2025-03-17T20:46:28"/>
    <x v="14"/>
  </r>
  <r>
    <x v="1329"/>
    <x v="1"/>
    <n v="0"/>
    <x v="2911"/>
    <x v="1535"/>
    <x v="1"/>
    <x v="1"/>
    <n v="1"/>
    <n v="1"/>
    <n v="1"/>
    <s v="N/A"/>
    <n v="1"/>
    <n v="-1"/>
    <s v="NaN"/>
    <s v="NaN"/>
    <s v="NaN"/>
    <s v="NaN"/>
    <s v="NaN"/>
    <s v="NaN"/>
    <s v="NaN"/>
    <s v="NaN"/>
    <s v="Scale-up"/>
    <s v="NaN"/>
    <s v="NaN"/>
    <s v="NaN"/>
    <s v="NaN"/>
    <d v="2025-03-17T23:50:53"/>
    <x v="3"/>
  </r>
  <r>
    <x v="1329"/>
    <x v="0"/>
    <n v="4224"/>
    <x v="2912"/>
    <x v="1535"/>
    <x v="682"/>
    <x v="682"/>
    <n v="87"/>
    <n v="112"/>
    <n v="7"/>
    <n v="192"/>
    <n v="96"/>
    <n v="96"/>
    <n v="0.03"/>
    <n v="0.05"/>
    <n v="2E-3"/>
    <n v="3.9E-2"/>
    <n v="0.5"/>
    <n v="0.375"/>
    <n v="0.97499999999999998"/>
    <n v="2461.538"/>
    <s v="Scale-up"/>
    <n v="0.871"/>
    <n v="0.88600000000000001"/>
    <n v="0.85899999999999999"/>
    <n v="0.877"/>
    <d v="2025-03-17T23:50:53"/>
    <x v="3"/>
  </r>
  <r>
    <x v="1330"/>
    <x v="1"/>
    <n v="0"/>
    <x v="2913"/>
    <x v="1536"/>
    <x v="1"/>
    <x v="1"/>
    <n v="1"/>
    <n v="1"/>
    <n v="1"/>
    <s v="N/A"/>
    <n v="1"/>
    <n v="0"/>
    <s v="NaN"/>
    <s v="NaN"/>
    <s v="NaN"/>
    <s v="NaN"/>
    <s v="NaN"/>
    <s v="NaN"/>
    <s v="NaN"/>
    <s v="NaN"/>
    <s v="Catch-up"/>
    <s v="NaN"/>
    <s v="NaN"/>
    <s v="NaN"/>
    <s v="NaN"/>
    <d v="2025-03-17T23:50:45"/>
    <x v="3"/>
  </r>
  <r>
    <x v="1330"/>
    <x v="0"/>
    <n v="4443"/>
    <x v="2914"/>
    <x v="1536"/>
    <x v="399"/>
    <x v="395"/>
    <n v="146"/>
    <n v="108"/>
    <n v="16"/>
    <n v="238"/>
    <n v="176"/>
    <n v="62"/>
    <n v="7.2999999999999995E-2"/>
    <n v="4.4999999999999998E-2"/>
    <n v="0.01"/>
    <n v="0.115"/>
    <n v="1.0649999999999999"/>
    <n v="0.61899999999999999"/>
    <n v="0.91500000000000004"/>
    <n v="539.13"/>
    <s v="Catch-up"/>
    <n v="0.67900000000000005"/>
    <n v="0.94599999999999995"/>
    <n v="0.96099999999999997"/>
    <n v="0.88"/>
    <d v="2025-03-17T23:50:45"/>
    <x v="3"/>
  </r>
  <r>
    <x v="1331"/>
    <x v="0"/>
    <n v="780"/>
    <x v="2915"/>
    <x v="1537"/>
    <x v="1003"/>
    <x v="1000"/>
    <n v="760"/>
    <n v="542"/>
    <n v="0"/>
    <n v="1302"/>
    <n v="1188"/>
    <n v="114"/>
    <n v="1.944"/>
    <n v="2.6309999999999998"/>
    <n v="0"/>
    <n v="3.4340000000000002"/>
    <n v="0.751"/>
    <n v="0.42499999999999999"/>
    <n v="1"/>
    <n v="33.197000000000003"/>
    <s v="Scale-up"/>
    <n v="0.69899999999999995"/>
    <n v="0.90200000000000002"/>
    <n v="0"/>
    <n v="0.67400000000000004"/>
    <d v="2025-03-17T00:06:15"/>
    <x v="0"/>
  </r>
  <r>
    <x v="1331"/>
    <x v="1"/>
    <n v="99"/>
    <x v="2916"/>
    <x v="1537"/>
    <x v="1"/>
    <x v="1"/>
    <n v="44"/>
    <n v="62"/>
    <n v="1"/>
    <s v="N/A"/>
    <n v="126"/>
    <n v="-21"/>
    <n v="0.434"/>
    <n v="0.86299999999999999"/>
    <n v="0"/>
    <n v="2.4990000000000001"/>
    <n v="1.927"/>
    <n v="0.33500000000000002"/>
    <n v="1"/>
    <n v="45.618000000000002"/>
    <s v="Catch-up"/>
    <n v="0.84199999999999997"/>
    <n v="0.71099999999999997"/>
    <n v="0"/>
    <n v="0.83399999999999996"/>
    <d v="2025-03-17T00:06:16"/>
    <x v="0"/>
  </r>
  <r>
    <x v="1332"/>
    <x v="0"/>
    <n v="91"/>
    <x v="2917"/>
    <x v="1538"/>
    <x v="458"/>
    <x v="457"/>
    <n v="65"/>
    <n v="0"/>
    <n v="25"/>
    <n v="40"/>
    <n v="40"/>
    <n v="0"/>
    <n v="0.36899999999999999"/>
    <n v="0"/>
    <n v="0"/>
    <n v="0"/>
    <n v="0"/>
    <n v="1"/>
    <n v="1"/>
    <s v="NaN"/>
    <s v="Indeterminate"/>
    <n v="0.71199999999999997"/>
    <n v="0"/>
    <n v="0"/>
    <n v="0"/>
    <d v="2025-02-25T16:30:27"/>
    <x v="1"/>
  </r>
  <r>
    <x v="1333"/>
    <x v="1"/>
    <n v="45"/>
    <x v="2918"/>
    <x v="1539"/>
    <x v="1"/>
    <x v="1"/>
    <n v="11"/>
    <n v="1"/>
    <n v="2"/>
    <s v="N/A"/>
    <n v="10"/>
    <n v="-2"/>
    <n v="0.16700000000000001"/>
    <s v="NaN"/>
    <n v="1"/>
    <n v="1.25"/>
    <s v="NaN"/>
    <s v="NaN"/>
    <s v="NaN"/>
    <s v="NaN"/>
    <s v="Scale-up"/>
    <n v="0.38"/>
    <s v="NaN"/>
    <n v="1"/>
    <n v="0.75800000000000001"/>
    <d v="2025-03-17T23:50:37"/>
    <x v="3"/>
  </r>
  <r>
    <x v="1333"/>
    <x v="0"/>
    <n v="6480"/>
    <x v="2919"/>
    <x v="1539"/>
    <x v="1004"/>
    <x v="1001"/>
    <n v="248"/>
    <n v="346"/>
    <n v="205"/>
    <n v="389"/>
    <n v="374"/>
    <n v="15"/>
    <n v="3.4000000000000002E-2"/>
    <n v="5.8999999999999997E-2"/>
    <n v="3.5000000000000003E-2"/>
    <n v="5.6000000000000001E-2"/>
    <n v="0.96599999999999997"/>
    <n v="0.36599999999999999"/>
    <n v="0.624"/>
    <n v="267.85700000000003"/>
    <s v="Scale-up"/>
    <n v="0.98"/>
    <n v="0.94699999999999995"/>
    <n v="0.95699999999999996"/>
    <n v="0.98099999999999998"/>
    <d v="2025-03-17T23:50:37"/>
    <x v="3"/>
  </r>
  <r>
    <x v="1334"/>
    <x v="1"/>
    <n v="97"/>
    <x v="2920"/>
    <x v="1540"/>
    <x v="1"/>
    <x v="1"/>
    <n v="1"/>
    <n v="3"/>
    <n v="1"/>
    <s v="N/A"/>
    <n v="2"/>
    <n v="2"/>
    <s v="NaN"/>
    <n v="1.7999999999999999E-2"/>
    <s v="NaN"/>
    <n v="0.01"/>
    <s v="NaN"/>
    <s v="NaN"/>
    <s v="NaN"/>
    <s v="NaN"/>
    <s v="Scale-up"/>
    <s v="NaN"/>
    <n v="0.76700000000000002"/>
    <s v="NaN"/>
    <n v="1"/>
    <d v="2025-03-17T23:50:29"/>
    <x v="3"/>
  </r>
  <r>
    <x v="1334"/>
    <x v="0"/>
    <n v="2280"/>
    <x v="2921"/>
    <x v="1540"/>
    <x v="1005"/>
    <x v="1002"/>
    <n v="95"/>
    <n v="348"/>
    <n v="100"/>
    <n v="343"/>
    <n v="235"/>
    <n v="111"/>
    <n v="4.1000000000000002E-2"/>
    <n v="0.161"/>
    <n v="4.8000000000000001E-2"/>
    <n v="0.10299999999999999"/>
    <n v="0.66900000000000004"/>
    <n v="0.20300000000000001"/>
    <n v="0.76200000000000001"/>
    <n v="1077.67"/>
    <s v="Scale-up"/>
    <n v="0.76"/>
    <n v="0.45600000000000002"/>
    <n v="0.85199999999999998"/>
    <n v="0.60199999999999998"/>
    <d v="2025-03-17T23:50:29"/>
    <x v="3"/>
  </r>
  <r>
    <x v="1335"/>
    <x v="1"/>
    <n v="49"/>
    <x v="2922"/>
    <x v="1541"/>
    <x v="1"/>
    <x v="1"/>
    <n v="8"/>
    <n v="4"/>
    <n v="1"/>
    <s v="N/A"/>
    <n v="9"/>
    <n v="2"/>
    <n v="0.13500000000000001"/>
    <n v="0.34200000000000003"/>
    <n v="0"/>
    <n v="0.16300000000000001"/>
    <n v="0.34200000000000003"/>
    <n v="0.28299999999999997"/>
    <n v="1"/>
    <n v="98.16"/>
    <s v="Scale-up"/>
    <n v="0.81100000000000005"/>
    <n v="0.88900000000000001"/>
    <n v="0"/>
    <n v="0.78500000000000003"/>
    <d v="2025-03-17T23:50:21"/>
    <x v="3"/>
  </r>
  <r>
    <x v="1335"/>
    <x v="0"/>
    <n v="253"/>
    <x v="2923"/>
    <x v="1541"/>
    <x v="284"/>
    <x v="280"/>
    <n v="27"/>
    <n v="8"/>
    <n v="0"/>
    <n v="35"/>
    <n v="19"/>
    <n v="16"/>
    <n v="7.6999999999999999E-2"/>
    <n v="2.1000000000000001E-2"/>
    <n v="0"/>
    <n v="4.9000000000000002E-2"/>
    <n v="0.5"/>
    <n v="0.78600000000000003"/>
    <n v="1"/>
    <n v="326.53100000000001"/>
    <s v="Scale-up"/>
    <n v="0.81299999999999994"/>
    <n v="0.83199999999999996"/>
    <n v="0"/>
    <n v="0.84099999999999997"/>
    <d v="2025-03-17T23:50:20"/>
    <x v="3"/>
  </r>
  <r>
    <x v="1336"/>
    <x v="1"/>
    <n v="99"/>
    <x v="2924"/>
    <x v="1542"/>
    <x v="1"/>
    <x v="1"/>
    <n v="1"/>
    <n v="225"/>
    <n v="241"/>
    <s v="N/A"/>
    <n v="118"/>
    <n v="-133"/>
    <n v="0"/>
    <n v="2.3809999999999998"/>
    <n v="2.4620000000000002"/>
    <n v="0.97899999999999998"/>
    <n v="-12.086"/>
    <n v="0"/>
    <n v="-3.4000000000000002E-2"/>
    <n v="220.63300000000001"/>
    <s v="Scale-up"/>
    <n v="0"/>
    <n v="0.97599999999999998"/>
    <n v="0.98799999999999999"/>
    <n v="0.97699999999999998"/>
    <d v="2025-03-17T22:15:36"/>
    <x v="11"/>
  </r>
  <r>
    <x v="1336"/>
    <x v="0"/>
    <n v="2900"/>
    <x v="2925"/>
    <x v="1542"/>
    <x v="1006"/>
    <x v="1003"/>
    <n v="0"/>
    <n v="3473"/>
    <n v="2565"/>
    <n v="908"/>
    <n v="692"/>
    <n v="216"/>
    <n v="0"/>
    <n v="1.633"/>
    <n v="1.349"/>
    <n v="0.28799999999999998"/>
    <n v="1.014"/>
    <n v="0"/>
    <n v="0.17399999999999999"/>
    <n v="750"/>
    <s v="Catch-up"/>
    <n v="0"/>
    <n v="0.74099999999999999"/>
    <n v="0.74"/>
    <n v="0.745"/>
    <d v="2025-03-17T22:15:35"/>
    <x v="11"/>
  </r>
  <r>
    <x v="1337"/>
    <x v="1"/>
    <n v="0"/>
    <x v="2926"/>
    <x v="1543"/>
    <x v="1"/>
    <x v="1"/>
    <n v="1"/>
    <n v="1"/>
    <n v="1"/>
    <s v="N/A"/>
    <n v="1"/>
    <n v="0"/>
    <s v="NaN"/>
    <s v="NaN"/>
    <s v="NaN"/>
    <s v="NaN"/>
    <s v="NaN"/>
    <s v="NaN"/>
    <s v="NaN"/>
    <s v="NaN"/>
    <s v="Scale-up"/>
    <s v="NaN"/>
    <s v="NaN"/>
    <s v="NaN"/>
    <s v="NaN"/>
    <d v="2025-03-17T19:49:34"/>
    <x v="4"/>
  </r>
  <r>
    <x v="1337"/>
    <x v="0"/>
    <n v="3341"/>
    <x v="2927"/>
    <x v="1543"/>
    <x v="675"/>
    <x v="675"/>
    <n v="64"/>
    <n v="61"/>
    <n v="13"/>
    <n v="112"/>
    <n v="71"/>
    <n v="41"/>
    <n v="2.5000000000000001E-2"/>
    <n v="0.02"/>
    <n v="3.0000000000000001E-3"/>
    <n v="3.1E-2"/>
    <n v="0.73799999999999999"/>
    <n v="0.55600000000000005"/>
    <n v="0.93300000000000005"/>
    <n v="1322.5809999999999"/>
    <s v="Scale-up"/>
    <n v="0.83499999999999996"/>
    <n v="0.69099999999999995"/>
    <n v="0.93899999999999995"/>
    <n v="0.84899999999999998"/>
    <d v="2025-03-17T19:49:34"/>
    <x v="4"/>
  </r>
  <r>
    <x v="1338"/>
    <x v="1"/>
    <n v="0"/>
    <x v="2928"/>
    <x v="1544"/>
    <x v="1"/>
    <x v="1"/>
    <n v="1"/>
    <n v="1"/>
    <n v="1"/>
    <s v="N/A"/>
    <n v="1"/>
    <n v="0"/>
    <s v="NaN"/>
    <s v="NaN"/>
    <s v="NaN"/>
    <s v="NaN"/>
    <s v="NaN"/>
    <s v="NaN"/>
    <s v="NaN"/>
    <s v="NaN"/>
    <s v="Scale-up"/>
    <s v="NaN"/>
    <s v="NaN"/>
    <s v="NaN"/>
    <s v="NaN"/>
    <d v="2025-03-17T23:50:13"/>
    <x v="3"/>
  </r>
  <r>
    <x v="1338"/>
    <x v="0"/>
    <n v="1566"/>
    <x v="2929"/>
    <x v="1544"/>
    <x v="1007"/>
    <x v="1004"/>
    <n v="270"/>
    <n v="389"/>
    <n v="38"/>
    <n v="621"/>
    <n v="390"/>
    <n v="231"/>
    <n v="0.51"/>
    <n v="0.70699999999999996"/>
    <n v="6.6000000000000003E-2"/>
    <n v="0.91100000000000003"/>
    <n v="0.79100000000000004"/>
    <n v="0.41899999999999998"/>
    <n v="0.94599999999999995"/>
    <n v="253.56800000000001"/>
    <s v="Scale-up"/>
    <n v="0.93200000000000005"/>
    <n v="0.81499999999999995"/>
    <n v="0.69899999999999995"/>
    <n v="0.76800000000000002"/>
    <d v="2025-03-17T23:50:13"/>
    <x v="3"/>
  </r>
  <r>
    <x v="1339"/>
    <x v="1"/>
    <n v="29"/>
    <x v="2930"/>
    <x v="1545"/>
    <x v="1"/>
    <x v="1"/>
    <n v="3"/>
    <n v="2"/>
    <n v="1"/>
    <s v="N/A"/>
    <n v="4"/>
    <n v="0"/>
    <n v="6.2E-2"/>
    <n v="0.16700000000000001"/>
    <n v="0"/>
    <n v="0.13300000000000001"/>
    <n v="0.58099999999999996"/>
    <n v="0.27100000000000002"/>
    <n v="1"/>
    <n v="60.15"/>
    <s v="Scale-up"/>
    <n v="0.75"/>
    <n v="1"/>
    <n v="0"/>
    <n v="0.8"/>
    <d v="2025-03-17T21:43:34"/>
    <x v="2"/>
  </r>
  <r>
    <x v="1339"/>
    <x v="0"/>
    <n v="2597"/>
    <x v="2931"/>
    <x v="1546"/>
    <x v="278"/>
    <x v="274"/>
    <n v="73"/>
    <n v="54"/>
    <n v="4"/>
    <n v="123"/>
    <n v="104"/>
    <n v="19"/>
    <n v="3.5999999999999997E-2"/>
    <n v="2.1999999999999999E-2"/>
    <n v="2E-3"/>
    <n v="3.7999999999999999E-2"/>
    <n v="0.67900000000000005"/>
    <n v="0.621"/>
    <n v="0.96599999999999997"/>
    <n v="500"/>
    <s v="Scale-up"/>
    <n v="0.81299999999999994"/>
    <n v="0.98799999999999999"/>
    <n v="0.88300000000000001"/>
    <n v="0.92900000000000005"/>
    <d v="2025-02-25T16:27:21"/>
    <x v="1"/>
  </r>
  <r>
    <x v="1339"/>
    <x v="0"/>
    <n v="1546"/>
    <x v="2932"/>
    <x v="1545"/>
    <x v="199"/>
    <x v="195"/>
    <n v="19"/>
    <n v="41"/>
    <n v="0"/>
    <n v="60"/>
    <n v="52"/>
    <n v="8"/>
    <n v="1.2E-2"/>
    <n v="2.3E-2"/>
    <n v="0"/>
    <n v="2.8000000000000001E-2"/>
    <n v="0.8"/>
    <n v="0.34300000000000003"/>
    <n v="1"/>
    <n v="285.714"/>
    <s v="Scale-up"/>
    <n v="0.83699999999999997"/>
    <n v="0.97599999999999998"/>
    <n v="0"/>
    <n v="0.97299999999999998"/>
    <d v="2025-03-17T21:43:33"/>
    <x v="2"/>
  </r>
  <r>
    <x v="1340"/>
    <x v="1"/>
    <n v="92"/>
    <x v="2933"/>
    <x v="1547"/>
    <x v="1"/>
    <x v="1"/>
    <n v="13"/>
    <n v="5"/>
    <n v="1"/>
    <s v="N/A"/>
    <n v="15"/>
    <n v="1"/>
    <n v="0.224"/>
    <n v="4.7E-2"/>
    <s v="NaN"/>
    <n v="0.182"/>
    <s v="NaN"/>
    <s v="NaN"/>
    <s v="NaN"/>
    <s v="NaN"/>
    <s v="Catch-up"/>
    <n v="0.95799999999999996"/>
    <n v="0.95499999999999996"/>
    <s v="NaN"/>
    <n v="0.88200000000000001"/>
    <d v="2025-03-17T21:43:27"/>
    <x v="2"/>
  </r>
  <r>
    <x v="1340"/>
    <x v="0"/>
    <n v="6006"/>
    <x v="2934"/>
    <x v="1548"/>
    <x v="1008"/>
    <x v="1005"/>
    <n v="1043"/>
    <n v="1534"/>
    <n v="536"/>
    <n v="2041"/>
    <n v="1949"/>
    <n v="92"/>
    <n v="0.224"/>
    <n v="0.32"/>
    <n v="0.124"/>
    <n v="0.41599999999999998"/>
    <n v="0.99"/>
    <n v="0.41199999999999998"/>
    <n v="0.77200000000000002"/>
    <n v="221.154"/>
    <s v="Scale-up"/>
    <n v="0.93500000000000005"/>
    <n v="0.89500000000000002"/>
    <n v="0.92"/>
    <n v="0.91600000000000004"/>
    <d v="2025-02-25T16:27:29"/>
    <x v="1"/>
  </r>
  <r>
    <x v="1340"/>
    <x v="0"/>
    <n v="4964"/>
    <x v="2935"/>
    <x v="1547"/>
    <x v="1009"/>
    <x v="1006"/>
    <n v="1003"/>
    <n v="1478"/>
    <n v="45"/>
    <n v="2436"/>
    <n v="2337"/>
    <n v="99"/>
    <n v="0.252"/>
    <n v="0.36599999999999999"/>
    <n v="0.01"/>
    <n v="0.61199999999999999"/>
    <n v="1.0069999999999999"/>
    <n v="0.40799999999999997"/>
    <n v="0.98399999999999999"/>
    <n v="161.76499999999999"/>
    <s v="Catch-up"/>
    <n v="0.97099999999999997"/>
    <n v="0.93400000000000005"/>
    <n v="0.83799999999999997"/>
    <n v="0.96099999999999997"/>
    <d v="2025-03-17T21:43:27"/>
    <x v="2"/>
  </r>
  <r>
    <x v="1341"/>
    <x v="1"/>
    <n v="11"/>
    <x v="2936"/>
    <x v="1549"/>
    <x v="1"/>
    <x v="1"/>
    <n v="2"/>
    <n v="2"/>
    <n v="1"/>
    <s v="N/A"/>
    <n v="4"/>
    <n v="-1"/>
    <n v="8.3000000000000004E-2"/>
    <n v="9.0999999999999998E-2"/>
    <s v="NaN"/>
    <n v="0.189"/>
    <s v="NaN"/>
    <s v="NaN"/>
    <s v="NaN"/>
    <s v="NaN"/>
    <s v="Catch-up"/>
    <n v="1"/>
    <n v="1"/>
    <s v="NaN"/>
    <n v="0.86699999999999999"/>
    <d v="2025-03-17T21:43:21"/>
    <x v="2"/>
  </r>
  <r>
    <x v="1341"/>
    <x v="0"/>
    <n v="4748"/>
    <x v="2937"/>
    <x v="1550"/>
    <x v="533"/>
    <x v="530"/>
    <n v="128"/>
    <n v="58"/>
    <n v="24"/>
    <n v="162"/>
    <n v="151"/>
    <n v="11"/>
    <n v="3.4000000000000002E-2"/>
    <n v="1.4E-2"/>
    <n v="7.0000000000000001E-3"/>
    <n v="4.4999999999999998E-2"/>
    <n v="1.0980000000000001"/>
    <n v="0.70799999999999996"/>
    <n v="0.85399999999999998"/>
    <n v="244.44399999999999"/>
    <s v="Catch-up"/>
    <n v="0.91100000000000003"/>
    <n v="0.96499999999999997"/>
    <n v="0.92700000000000005"/>
    <n v="0.94899999999999995"/>
    <d v="2025-02-25T16:27:37"/>
    <x v="1"/>
  </r>
  <r>
    <x v="1341"/>
    <x v="0"/>
    <n v="3688"/>
    <x v="2938"/>
    <x v="1549"/>
    <x v="1010"/>
    <x v="1007"/>
    <n v="61"/>
    <n v="39"/>
    <n v="4"/>
    <n v="96"/>
    <n v="84"/>
    <n v="12"/>
    <n v="2.1000000000000001E-2"/>
    <n v="1.2999999999999999E-2"/>
    <n v="2E-3"/>
    <n v="3.5000000000000003E-2"/>
    <n v="1.0940000000000001"/>
    <n v="0.61799999999999999"/>
    <n v="0.94099999999999995"/>
    <n v="342.85700000000003"/>
    <s v="Catch-up"/>
    <n v="0.90800000000000003"/>
    <n v="0.91400000000000003"/>
    <n v="0.80600000000000005"/>
    <n v="0.93799999999999994"/>
    <d v="2025-03-17T21:43:21"/>
    <x v="2"/>
  </r>
  <r>
    <x v="1342"/>
    <x v="1"/>
    <n v="35"/>
    <x v="2939"/>
    <x v="1551"/>
    <x v="1"/>
    <x v="1"/>
    <n v="1"/>
    <n v="1"/>
    <n v="1"/>
    <s v="N/A"/>
    <n v="2"/>
    <n v="-1"/>
    <s v="NaN"/>
    <s v="NaN"/>
    <n v="0"/>
    <n v="2.8000000000000001E-2"/>
    <s v="NaN"/>
    <s v="NaN"/>
    <s v="NaN"/>
    <s v="NaN"/>
    <s v="Scale-up"/>
    <s v="NaN"/>
    <s v="NaN"/>
    <n v="0"/>
    <n v="1"/>
    <d v="2025-03-17T21:43:15"/>
    <x v="2"/>
  </r>
  <r>
    <x v="1342"/>
    <x v="0"/>
    <n v="2695"/>
    <x v="2940"/>
    <x v="1552"/>
    <x v="1011"/>
    <x v="1008"/>
    <n v="253"/>
    <n v="49"/>
    <n v="41"/>
    <n v="261"/>
    <n v="21"/>
    <n v="240"/>
    <n v="0.08"/>
    <n v="1.6E-2"/>
    <n v="2.3E-2"/>
    <n v="6.0000000000000001E-3"/>
    <n v="8.2000000000000003E-2"/>
    <n v="0.83299999999999996"/>
    <n v="0.76"/>
    <n v="40000"/>
    <s v="Scale-up"/>
    <n v="0.316"/>
    <n v="0.93500000000000005"/>
    <n v="0.55500000000000005"/>
    <n v="0.91600000000000004"/>
    <d v="2025-02-25T16:27:44"/>
    <x v="1"/>
  </r>
  <r>
    <x v="1342"/>
    <x v="0"/>
    <n v="1699"/>
    <x v="2941"/>
    <x v="1551"/>
    <x v="26"/>
    <x v="26"/>
    <n v="17"/>
    <n v="20"/>
    <n v="0"/>
    <n v="37"/>
    <n v="16"/>
    <n v="21"/>
    <n v="7.0000000000000001E-3"/>
    <n v="1.0999999999999999E-2"/>
    <n v="0"/>
    <n v="6.0000000000000001E-3"/>
    <n v="0.33300000000000002"/>
    <n v="0.38900000000000001"/>
    <n v="1"/>
    <n v="3500"/>
    <s v="Scale-up"/>
    <n v="0.92"/>
    <n v="0.877"/>
    <n v="0"/>
    <n v="0.85899999999999999"/>
    <d v="2025-03-17T21:43:15"/>
    <x v="2"/>
  </r>
  <r>
    <x v="1343"/>
    <x v="1"/>
    <n v="70"/>
    <x v="2942"/>
    <x v="1553"/>
    <x v="1"/>
    <x v="1"/>
    <n v="2"/>
    <n v="1"/>
    <n v="1"/>
    <s v="N/A"/>
    <n v="1"/>
    <n v="0"/>
    <n v="1.4E-2"/>
    <s v="NaN"/>
    <s v="NaN"/>
    <s v="NaN"/>
    <s v="NaN"/>
    <s v="NaN"/>
    <s v="NaN"/>
    <s v="NaN"/>
    <s v="Catch-up"/>
    <n v="1"/>
    <s v="NaN"/>
    <s v="NaN"/>
    <s v="NaN"/>
    <d v="2025-03-17T21:43:09"/>
    <x v="2"/>
  </r>
  <r>
    <x v="1343"/>
    <x v="0"/>
    <n v="2778"/>
    <x v="2943"/>
    <x v="1554"/>
    <x v="63"/>
    <x v="63"/>
    <n v="58"/>
    <n v="11"/>
    <n v="10"/>
    <n v="59"/>
    <n v="52"/>
    <n v="7"/>
    <n v="2.4E-2"/>
    <n v="5.0000000000000001E-3"/>
    <n v="4.0000000000000001E-3"/>
    <n v="0.02"/>
    <n v="0.8"/>
    <n v="0.82799999999999996"/>
    <n v="0.86199999999999999"/>
    <n v="350"/>
    <s v="Scale-up"/>
    <n v="0.82"/>
    <n v="0.72899999999999998"/>
    <n v="0.89200000000000002"/>
    <n v="0.70399999999999996"/>
    <d v="2025-02-25T16:27:52"/>
    <x v="1"/>
  </r>
  <r>
    <x v="1343"/>
    <x v="0"/>
    <n v="2078"/>
    <x v="2944"/>
    <x v="1553"/>
    <x v="621"/>
    <x v="623"/>
    <n v="52"/>
    <n v="10"/>
    <n v="1"/>
    <n v="61"/>
    <n v="54"/>
    <n v="7"/>
    <n v="3.2000000000000001E-2"/>
    <n v="8.0000000000000002E-3"/>
    <n v="0"/>
    <n v="4.5999999999999999E-2"/>
    <n v="1.1499999999999999"/>
    <n v="0.8"/>
    <n v="1"/>
    <n v="152.17400000000001"/>
    <s v="Catch-up"/>
    <n v="0.84599999999999997"/>
    <n v="0.77400000000000002"/>
    <n v="0"/>
    <n v="0.88500000000000001"/>
    <d v="2025-03-17T21:43:09"/>
    <x v="2"/>
  </r>
  <r>
    <x v="1344"/>
    <x v="1"/>
    <n v="98"/>
    <x v="2945"/>
    <x v="1555"/>
    <x v="1"/>
    <x v="1"/>
    <n v="60"/>
    <n v="31"/>
    <n v="10"/>
    <s v="N/A"/>
    <n v="75"/>
    <n v="5"/>
    <n v="0.56999999999999995"/>
    <n v="0.33"/>
    <n v="0.10100000000000001"/>
    <n v="0.83799999999999997"/>
    <n v="1.0489999999999999"/>
    <n v="0.63300000000000001"/>
    <n v="0.88800000000000001"/>
    <n v="701.67100000000005"/>
    <s v="Catch-up"/>
    <n v="0.94599999999999995"/>
    <n v="0.98399999999999999"/>
    <n v="0.88300000000000001"/>
    <n v="0.97"/>
    <d v="2025-02-25T16:28:02"/>
    <x v="1"/>
  </r>
  <r>
    <x v="1344"/>
    <x v="1"/>
    <n v="99"/>
    <x v="2946"/>
    <x v="1556"/>
    <x v="1"/>
    <x v="1"/>
    <n v="76"/>
    <n v="27"/>
    <n v="7"/>
    <s v="N/A"/>
    <n v="84"/>
    <n v="11"/>
    <n v="0.77800000000000002"/>
    <n v="0.28699999999999998"/>
    <n v="7.9000000000000001E-2"/>
    <n v="0.95299999999999996"/>
    <n v="0.96699999999999997"/>
    <n v="0.73099999999999998"/>
    <n v="0.92600000000000005"/>
    <n v="578.17399999999998"/>
    <s v="Scale-up"/>
    <n v="0.98599999999999999"/>
    <n v="0.93500000000000005"/>
    <n v="0.90400000000000003"/>
    <n v="0.97499999999999998"/>
    <d v="2025-03-17T21:43:04"/>
    <x v="2"/>
  </r>
  <r>
    <x v="1344"/>
    <x v="0"/>
    <n v="5405"/>
    <x v="2947"/>
    <x v="1555"/>
    <x v="1012"/>
    <x v="1009"/>
    <n v="3291"/>
    <n v="2711"/>
    <n v="617"/>
    <n v="5385"/>
    <n v="4797"/>
    <n v="588"/>
    <n v="0.80900000000000005"/>
    <n v="0.78500000000000003"/>
    <n v="0.17599999999999999"/>
    <n v="1.321"/>
    <n v="0.93200000000000005"/>
    <n v="0.50800000000000001"/>
    <n v="0.89"/>
    <n v="445.11700000000002"/>
    <s v="Scale-up"/>
    <n v="0.98299999999999998"/>
    <n v="0.88200000000000001"/>
    <n v="0.94499999999999995"/>
    <n v="0.95699999999999996"/>
    <d v="2025-02-25T16:28:00"/>
    <x v="1"/>
  </r>
  <r>
    <x v="1344"/>
    <x v="0"/>
    <n v="4361"/>
    <x v="2948"/>
    <x v="1556"/>
    <x v="1013"/>
    <x v="1010"/>
    <n v="2515"/>
    <n v="2433"/>
    <n v="70"/>
    <n v="4878"/>
    <n v="4327"/>
    <n v="551"/>
    <n v="0.83799999999999997"/>
    <n v="1.0189999999999999"/>
    <n v="2.5000000000000001E-2"/>
    <n v="1.794"/>
    <n v="0.97899999999999998"/>
    <n v="0.45100000000000001"/>
    <n v="0.98699999999999999"/>
    <n v="307.13499999999999"/>
    <s v="Scale-up"/>
    <n v="0.96499999999999997"/>
    <n v="0.92400000000000004"/>
    <n v="0.96399999999999997"/>
    <n v="0.96499999999999997"/>
    <d v="2025-03-17T21:43:02"/>
    <x v="2"/>
  </r>
  <r>
    <x v="1345"/>
    <x v="1"/>
    <n v="0"/>
    <x v="2949"/>
    <x v="1557"/>
    <x v="1"/>
    <x v="1"/>
    <n v="1"/>
    <n v="1"/>
    <n v="1"/>
    <s v="N/A"/>
    <n v="1"/>
    <n v="0"/>
    <s v="NaN"/>
    <s v="NaN"/>
    <n v="0"/>
    <s v="NaN"/>
    <s v="NaN"/>
    <s v="NaN"/>
    <s v="NaN"/>
    <s v="NaN"/>
    <s v="Catch-up"/>
    <s v="NaN"/>
    <s v="NaN"/>
    <n v="0"/>
    <s v="NaN"/>
    <d v="2025-03-17T21:42:55"/>
    <x v="2"/>
  </r>
  <r>
    <x v="1345"/>
    <x v="0"/>
    <n v="2738"/>
    <x v="2950"/>
    <x v="1558"/>
    <x v="42"/>
    <x v="42"/>
    <n v="37"/>
    <n v="13"/>
    <n v="2"/>
    <n v="48"/>
    <n v="37"/>
    <n v="11"/>
    <n v="8.9999999999999993E-3"/>
    <n v="3.0000000000000001E-3"/>
    <n v="1E-3"/>
    <n v="8.9999999999999993E-3"/>
    <n v="0.81799999999999995"/>
    <n v="0.75"/>
    <n v="0.91700000000000004"/>
    <n v="1222.222"/>
    <s v="Scale-up"/>
    <n v="0.78700000000000003"/>
    <n v="0.75600000000000001"/>
    <n v="1"/>
    <n v="0.68300000000000005"/>
    <d v="2025-02-25T16:28:09"/>
    <x v="1"/>
  </r>
  <r>
    <x v="1345"/>
    <x v="0"/>
    <n v="1539"/>
    <x v="2951"/>
    <x v="1557"/>
    <x v="76"/>
    <x v="75"/>
    <n v="26"/>
    <n v="10"/>
    <n v="0"/>
    <n v="36"/>
    <n v="30"/>
    <n v="6"/>
    <n v="2.1999999999999999E-2"/>
    <n v="5.0000000000000001E-3"/>
    <n v="0"/>
    <n v="2.7E-2"/>
    <n v="1"/>
    <n v="0.81499999999999995"/>
    <n v="1"/>
    <n v="222.22200000000001"/>
    <s v="Catch-up"/>
    <n v="0.629"/>
    <n v="0.57499999999999996"/>
    <n v="0"/>
    <n v="0.64800000000000002"/>
    <d v="2025-03-17T21:42:55"/>
    <x v="2"/>
  </r>
  <r>
    <x v="1346"/>
    <x v="1"/>
    <n v="0"/>
    <x v="2952"/>
    <x v="1559"/>
    <x v="1"/>
    <x v="1"/>
    <n v="1"/>
    <n v="1"/>
    <n v="1"/>
    <s v="N/A"/>
    <n v="1"/>
    <n v="0"/>
    <s v="NaN"/>
    <s v="NaN"/>
    <s v="NaN"/>
    <s v="NaN"/>
    <s v="NaN"/>
    <s v="NaN"/>
    <s v="NaN"/>
    <s v="NaN"/>
    <s v="Start-up"/>
    <s v="NaN"/>
    <s v="NaN"/>
    <s v="NaN"/>
    <s v="NaN"/>
    <d v="2025-03-17T21:42:50"/>
    <x v="2"/>
  </r>
  <r>
    <x v="1346"/>
    <x v="0"/>
    <n v="1646"/>
    <x v="2953"/>
    <x v="1559"/>
    <x v="1014"/>
    <x v="1011"/>
    <n v="39"/>
    <n v="558"/>
    <n v="5"/>
    <n v="592"/>
    <n v="586"/>
    <n v="6"/>
    <n v="5.6000000000000001E-2"/>
    <n v="0.93600000000000005"/>
    <n v="8.0000000000000002E-3"/>
    <n v="0.91400000000000003"/>
    <n v="0.92900000000000005"/>
    <n v="5.6000000000000001E-2"/>
    <n v="0.99199999999999999"/>
    <n v="6.5650000000000004"/>
    <s v="Start-up"/>
    <n v="0.89100000000000001"/>
    <n v="0.95699999999999996"/>
    <n v="0.85"/>
    <n v="0.93899999999999995"/>
    <d v="2025-03-17T21:42:50"/>
    <x v="2"/>
  </r>
  <r>
    <x v="1347"/>
    <x v="1"/>
    <n v="99"/>
    <x v="2954"/>
    <x v="1560"/>
    <x v="1"/>
    <x v="1"/>
    <n v="200"/>
    <n v="100"/>
    <n v="23"/>
    <s v="N/A"/>
    <n v="200"/>
    <n v="76"/>
    <n v="1.9339999999999999"/>
    <n v="1.0669999999999999"/>
    <n v="0.27"/>
    <n v="2.2639999999999998"/>
    <n v="0.82899999999999996"/>
    <n v="0.64400000000000002"/>
    <n v="0.91"/>
    <n v="627.20799999999997"/>
    <s v="Scale-up"/>
    <n v="0.995"/>
    <n v="0.98799999999999999"/>
    <n v="0.97799999999999998"/>
    <n v="0.96499999999999997"/>
    <d v="2025-02-25T16:28:22"/>
    <x v="1"/>
  </r>
  <r>
    <x v="1347"/>
    <x v="1"/>
    <n v="99"/>
    <x v="2955"/>
    <x v="1561"/>
    <x v="1"/>
    <x v="1"/>
    <n v="291"/>
    <n v="118"/>
    <n v="20"/>
    <s v="N/A"/>
    <n v="325"/>
    <n v="63"/>
    <n v="3.2309999999999999"/>
    <n v="1.25"/>
    <n v="0.20699999999999999"/>
    <n v="3.4009999999999998"/>
    <n v="0.79600000000000004"/>
    <n v="0.72099999999999997"/>
    <n v="0.95399999999999996"/>
    <n v="370.77300000000002"/>
    <s v="Scale-up"/>
    <n v="0.98399999999999999"/>
    <n v="0.96"/>
    <n v="0.85699999999999998"/>
    <n v="0.98099999999999998"/>
    <d v="2025-03-17T21:42:45"/>
    <x v="2"/>
  </r>
  <r>
    <x v="1347"/>
    <x v="0"/>
    <n v="5811"/>
    <x v="2956"/>
    <x v="1560"/>
    <x v="1015"/>
    <x v="1012"/>
    <n v="7980"/>
    <n v="7792"/>
    <n v="2657"/>
    <n v="13115"/>
    <n v="11695"/>
    <n v="1420"/>
    <n v="1.7130000000000001"/>
    <n v="1.8819999999999999"/>
    <n v="0.63800000000000001"/>
    <n v="2.714"/>
    <n v="0.91800000000000004"/>
    <n v="0.47599999999999998"/>
    <n v="0.82299999999999995"/>
    <n v="523.21299999999997"/>
    <s v="Scale-up"/>
    <n v="0.98299999999999998"/>
    <n v="0.97399999999999998"/>
    <n v="0.97899999999999998"/>
    <n v="0.999"/>
    <d v="2025-02-25T16:28:20"/>
    <x v="1"/>
  </r>
  <r>
    <x v="1347"/>
    <x v="0"/>
    <n v="4765"/>
    <x v="2957"/>
    <x v="1561"/>
    <x v="1016"/>
    <x v="1013"/>
    <n v="5537"/>
    <n v="6785"/>
    <n v="213"/>
    <n v="12109"/>
    <n v="10848"/>
    <n v="1261"/>
    <n v="1.4930000000000001"/>
    <n v="2.1280000000000001"/>
    <n v="6.3E-2"/>
    <n v="3.3519999999999999"/>
    <n v="0.94199999999999995"/>
    <n v="0.41199999999999998"/>
    <n v="0.98299999999999998"/>
    <n v="376.19299999999998"/>
    <s v="Scale-up"/>
    <n v="0.99399999999999999"/>
    <n v="0.98899999999999999"/>
    <n v="0.99199999999999999"/>
    <n v="0.998"/>
    <d v="2025-03-17T21:42:43"/>
    <x v="2"/>
  </r>
  <r>
    <x v="1348"/>
    <x v="1"/>
    <n v="93"/>
    <x v="2958"/>
    <x v="1562"/>
    <x v="1"/>
    <x v="1"/>
    <n v="10"/>
    <n v="5"/>
    <n v="3"/>
    <s v="N/A"/>
    <n v="16"/>
    <n v="-5"/>
    <n v="0.28799999999999998"/>
    <n v="6.7000000000000004E-2"/>
    <n v="2.1999999999999999E-2"/>
    <n v="0.189"/>
    <n v="0.56799999999999995"/>
    <n v="0.81100000000000005"/>
    <n v="0.93799999999999994"/>
    <n v="74.073999999999998"/>
    <s v="Scale-up"/>
    <n v="0.91400000000000003"/>
    <n v="0.89800000000000002"/>
    <n v="0.88300000000000001"/>
    <n v="0.75"/>
    <d v="2025-02-25T16:28:31"/>
    <x v="1"/>
  </r>
  <r>
    <x v="1348"/>
    <x v="1"/>
    <n v="68"/>
    <x v="2959"/>
    <x v="1563"/>
    <x v="1"/>
    <x v="1"/>
    <n v="11"/>
    <n v="1"/>
    <n v="3"/>
    <s v="N/A"/>
    <n v="11"/>
    <n v="-3"/>
    <n v="0.41899999999999998"/>
    <s v="NaN"/>
    <n v="7.9000000000000001E-2"/>
    <n v="0.13800000000000001"/>
    <s v="NaN"/>
    <s v="NaN"/>
    <s v="NaN"/>
    <s v="NaN"/>
    <s v="Scale-up"/>
    <n v="0.83399999999999996"/>
    <s v="NaN"/>
    <n v="0.75"/>
    <n v="0.51700000000000002"/>
    <d v="2025-03-17T21:42:35"/>
    <x v="2"/>
  </r>
  <r>
    <x v="1348"/>
    <x v="0"/>
    <n v="3653"/>
    <x v="2960"/>
    <x v="1562"/>
    <x v="119"/>
    <x v="70"/>
    <n v="169"/>
    <n v="101"/>
    <n v="43"/>
    <n v="227"/>
    <n v="213"/>
    <n v="14"/>
    <n v="0.04"/>
    <n v="2.4E-2"/>
    <n v="1.0999999999999999E-2"/>
    <n v="5.1999999999999998E-2"/>
    <n v="0.98099999999999998"/>
    <n v="0.625"/>
    <n v="0.82799999999999996"/>
    <n v="269.23099999999999"/>
    <s v="Scale-up"/>
    <n v="0.93500000000000005"/>
    <n v="0.95099999999999996"/>
    <n v="0.96799999999999997"/>
    <n v="0.93700000000000006"/>
    <d v="2025-02-25T16:28:29"/>
    <x v="1"/>
  </r>
  <r>
    <x v="1348"/>
    <x v="0"/>
    <n v="2572"/>
    <x v="2961"/>
    <x v="1563"/>
    <x v="247"/>
    <x v="242"/>
    <n v="82"/>
    <n v="52"/>
    <n v="8"/>
    <n v="126"/>
    <n v="119"/>
    <n v="7"/>
    <n v="0.03"/>
    <n v="2.8000000000000001E-2"/>
    <n v="3.0000000000000001E-3"/>
    <n v="5.0999999999999997E-2"/>
    <n v="0.92700000000000005"/>
    <n v="0.51700000000000002"/>
    <n v="0.94799999999999995"/>
    <n v="137.255"/>
    <s v="Scale-up"/>
    <n v="0.91700000000000004"/>
    <n v="0.86299999999999999"/>
    <n v="0.88600000000000001"/>
    <n v="0.89600000000000002"/>
    <d v="2025-03-17T21:42:35"/>
    <x v="2"/>
  </r>
  <r>
    <x v="1349"/>
    <x v="1"/>
    <n v="0"/>
    <x v="2962"/>
    <x v="1564"/>
    <x v="1"/>
    <x v="1"/>
    <n v="1"/>
    <n v="1"/>
    <n v="1"/>
    <s v="N/A"/>
    <n v="1"/>
    <n v="0"/>
    <s v="NaN"/>
    <s v="NaN"/>
    <n v="0"/>
    <s v="NaN"/>
    <s v="NaN"/>
    <s v="NaN"/>
    <s v="NaN"/>
    <s v="NaN"/>
    <s v="Scale-up"/>
    <s v="NaN"/>
    <s v="NaN"/>
    <n v="0"/>
    <s v="NaN"/>
    <d v="2025-03-17T21:42:29"/>
    <x v="2"/>
  </r>
  <r>
    <x v="1349"/>
    <x v="0"/>
    <n v="2818"/>
    <x v="2963"/>
    <x v="1565"/>
    <x v="67"/>
    <x v="66"/>
    <n v="59"/>
    <n v="29"/>
    <n v="4"/>
    <n v="84"/>
    <n v="72"/>
    <n v="12"/>
    <n v="1.6E-2"/>
    <n v="8.9999999999999993E-3"/>
    <n v="4.0000000000000001E-3"/>
    <n v="0.02"/>
    <n v="0.95199999999999996"/>
    <n v="0.64"/>
    <n v="0.84"/>
    <n v="600"/>
    <s v="Scale-up"/>
    <n v="0.88600000000000001"/>
    <n v="0.71299999999999997"/>
    <n v="0.71"/>
    <n v="0.86099999999999999"/>
    <d v="2025-02-25T16:28:38"/>
    <x v="1"/>
  </r>
  <r>
    <x v="1349"/>
    <x v="0"/>
    <n v="1929"/>
    <x v="2964"/>
    <x v="1564"/>
    <x v="408"/>
    <x v="405"/>
    <n v="36"/>
    <n v="25"/>
    <n v="0"/>
    <n v="61"/>
    <n v="51"/>
    <n v="10"/>
    <n v="1.4999999999999999E-2"/>
    <n v="1.4E-2"/>
    <n v="0"/>
    <n v="2.5000000000000001E-2"/>
    <n v="0.86199999999999999"/>
    <n v="0.51700000000000002"/>
    <n v="1"/>
    <n v="400"/>
    <s v="Scale-up"/>
    <n v="0.61399999999999999"/>
    <n v="0.65600000000000003"/>
    <n v="0"/>
    <n v="0.66300000000000003"/>
    <d v="2025-03-17T21:42:29"/>
    <x v="2"/>
  </r>
  <r>
    <x v="1350"/>
    <x v="1"/>
    <n v="86"/>
    <x v="2965"/>
    <x v="1566"/>
    <x v="1"/>
    <x v="1"/>
    <n v="6"/>
    <n v="3"/>
    <n v="1"/>
    <s v="N/A"/>
    <n v="3"/>
    <n v="5"/>
    <n v="6.2E-2"/>
    <n v="1.7999999999999999E-2"/>
    <n v="0"/>
    <n v="0.214"/>
    <n v="2.6749999999999998"/>
    <n v="0.77500000000000002"/>
    <n v="1"/>
    <n v="60.747999999999998"/>
    <s v="Catch-up"/>
    <n v="0.64100000000000001"/>
    <n v="0.79300000000000004"/>
    <n v="0"/>
    <n v="0.75"/>
    <d v="2025-03-17T21:42:24"/>
    <x v="2"/>
  </r>
  <r>
    <x v="1350"/>
    <x v="0"/>
    <n v="2646"/>
    <x v="2966"/>
    <x v="1425"/>
    <x v="430"/>
    <x v="429"/>
    <n v="66"/>
    <n v="44"/>
    <n v="2"/>
    <n v="108"/>
    <n v="89"/>
    <n v="19"/>
    <n v="4.5999999999999999E-2"/>
    <n v="1.9E-2"/>
    <n v="4.8000000000000001E-2"/>
    <n v="4.7E-2"/>
    <n v="2.7650000000000001"/>
    <n v="0.70799999999999996"/>
    <n v="0.26200000000000001"/>
    <n v="404.255"/>
    <s v="Catch-up"/>
    <n v="0.93600000000000005"/>
    <n v="0.96099999999999997"/>
    <n v="1"/>
    <n v="0.89900000000000002"/>
    <d v="2025-02-25T16:28:45"/>
    <x v="1"/>
  </r>
  <r>
    <x v="1350"/>
    <x v="0"/>
    <n v="1666"/>
    <x v="2967"/>
    <x v="1566"/>
    <x v="223"/>
    <x v="219"/>
    <n v="46"/>
    <n v="35"/>
    <n v="0"/>
    <n v="81"/>
    <n v="68"/>
    <n v="13"/>
    <n v="5.7000000000000002E-2"/>
    <n v="1.9E-2"/>
    <n v="0"/>
    <n v="4.2000000000000003E-2"/>
    <n v="0.55300000000000005"/>
    <n v="0.75"/>
    <n v="1"/>
    <n v="309.524"/>
    <s v="Scale-up"/>
    <n v="0.95699999999999996"/>
    <n v="0.93799999999999994"/>
    <n v="0"/>
    <n v="0.78500000000000003"/>
    <d v="2025-03-17T21:42:23"/>
    <x v="2"/>
  </r>
  <r>
    <x v="1351"/>
    <x v="1"/>
    <n v="78"/>
    <x v="2968"/>
    <x v="1567"/>
    <x v="1"/>
    <x v="1"/>
    <n v="2"/>
    <n v="1"/>
    <n v="1"/>
    <s v="N/A"/>
    <n v="2"/>
    <n v="0"/>
    <n v="1.2999999999999999E-2"/>
    <s v="NaN"/>
    <s v="NaN"/>
    <n v="0.25"/>
    <s v="NaN"/>
    <s v="NaN"/>
    <s v="NaN"/>
    <s v="NaN"/>
    <s v="Scale-up"/>
    <n v="1"/>
    <s v="NaN"/>
    <s v="NaN"/>
    <n v="1"/>
    <d v="2025-03-17T21:42:17"/>
    <x v="2"/>
  </r>
  <r>
    <x v="1351"/>
    <x v="0"/>
    <n v="2712"/>
    <x v="2969"/>
    <x v="1568"/>
    <x v="337"/>
    <x v="333"/>
    <n v="71"/>
    <n v="55"/>
    <n v="10"/>
    <n v="116"/>
    <n v="100"/>
    <n v="17"/>
    <n v="2.1000000000000001E-2"/>
    <n v="2.1999999999999999E-2"/>
    <n v="3.0000000000000001E-3"/>
    <n v="3.2000000000000001E-2"/>
    <n v="0.8"/>
    <n v="0.48799999999999999"/>
    <n v="0.93"/>
    <n v="531.25"/>
    <s v="Scale-up"/>
    <n v="0.91600000000000004"/>
    <n v="0.85499999999999998"/>
    <n v="0.95299999999999996"/>
    <n v="0.95499999999999996"/>
    <d v="2025-02-25T16:28:52"/>
    <x v="1"/>
  </r>
  <r>
    <x v="1351"/>
    <x v="0"/>
    <n v="1762"/>
    <x v="2970"/>
    <x v="1567"/>
    <x v="526"/>
    <x v="522"/>
    <n v="34"/>
    <n v="51"/>
    <n v="1"/>
    <n v="84"/>
    <n v="73"/>
    <n v="11"/>
    <n v="0.02"/>
    <n v="3.1E-2"/>
    <n v="0"/>
    <n v="4.4999999999999998E-2"/>
    <n v="0.88200000000000001"/>
    <n v="0.39200000000000002"/>
    <n v="1"/>
    <n v="244.44399999999999"/>
    <s v="Scale-up"/>
    <n v="0.90100000000000002"/>
    <n v="0.96299999999999997"/>
    <n v="0"/>
    <n v="0.94799999999999995"/>
    <d v="2025-03-17T21:42:17"/>
    <x v="2"/>
  </r>
  <r>
    <x v="1352"/>
    <x v="1"/>
    <n v="89"/>
    <x v="2971"/>
    <x v="1569"/>
    <x v="1"/>
    <x v="1"/>
    <n v="1"/>
    <n v="6"/>
    <n v="1"/>
    <s v="N/A"/>
    <n v="4"/>
    <n v="0"/>
    <s v="NaN"/>
    <n v="7.2999999999999995E-2"/>
    <s v="NaN"/>
    <n v="3.6999999999999998E-2"/>
    <s v="NaN"/>
    <s v="NaN"/>
    <s v="NaN"/>
    <s v="NaN"/>
    <s v="Catch-up"/>
    <s v="NaN"/>
    <n v="0.92400000000000004"/>
    <s v="NaN"/>
    <n v="0.86199999999999999"/>
    <d v="2025-03-17T21:42:12"/>
    <x v="2"/>
  </r>
  <r>
    <x v="1352"/>
    <x v="0"/>
    <n v="2519"/>
    <x v="2972"/>
    <x v="1570"/>
    <x v="391"/>
    <x v="387"/>
    <n v="35"/>
    <n v="444"/>
    <n v="89"/>
    <n v="390"/>
    <n v="354"/>
    <n v="36"/>
    <n v="1.4E-2"/>
    <n v="0.182"/>
    <n v="4.3999999999999997E-2"/>
    <n v="0.14199999999999999"/>
    <n v="0.93400000000000005"/>
    <n v="7.0999999999999994E-2"/>
    <n v="0.77600000000000002"/>
    <n v="253.52099999999999"/>
    <s v="Scale-up"/>
    <n v="0.93700000000000006"/>
    <n v="0.97799999999999998"/>
    <n v="0.92"/>
    <n v="0.96199999999999997"/>
    <d v="2025-02-25T16:28:59"/>
    <x v="1"/>
  </r>
  <r>
    <x v="1352"/>
    <x v="0"/>
    <n v="1460"/>
    <x v="2973"/>
    <x v="1569"/>
    <x v="357"/>
    <x v="353"/>
    <n v="21"/>
    <n v="257"/>
    <n v="9"/>
    <n v="269"/>
    <n v="253"/>
    <n v="16"/>
    <n v="1.7000000000000001E-2"/>
    <n v="0.20300000000000001"/>
    <n v="7.0000000000000001E-3"/>
    <n v="0.21299999999999999"/>
    <n v="1"/>
    <n v="7.6999999999999999E-2"/>
    <n v="0.96799999999999997"/>
    <n v="75.117000000000004"/>
    <s v="Catch-up"/>
    <n v="0.93799999999999994"/>
    <n v="0.95399999999999996"/>
    <n v="0.89600000000000002"/>
    <n v="0.93899999999999995"/>
    <d v="2025-03-17T21:42:12"/>
    <x v="2"/>
  </r>
  <r>
    <x v="1353"/>
    <x v="1"/>
    <n v="57"/>
    <x v="2974"/>
    <x v="1571"/>
    <x v="1"/>
    <x v="1"/>
    <n v="1"/>
    <n v="4"/>
    <n v="1"/>
    <s v="N/A"/>
    <n v="2"/>
    <n v="1"/>
    <s v="NaN"/>
    <n v="3.6999999999999998E-2"/>
    <s v="NaN"/>
    <n v="1.9E-2"/>
    <s v="NaN"/>
    <s v="NaN"/>
    <s v="NaN"/>
    <s v="NaN"/>
    <s v="Scale-up"/>
    <s v="NaN"/>
    <n v="0.83499999999999996"/>
    <s v="NaN"/>
    <n v="1"/>
    <d v="2025-03-17T23:50:05"/>
    <x v="3"/>
  </r>
  <r>
    <x v="1353"/>
    <x v="0"/>
    <n v="2690"/>
    <x v="2975"/>
    <x v="1571"/>
    <x v="1017"/>
    <x v="546"/>
    <n v="169"/>
    <n v="200"/>
    <n v="25"/>
    <n v="344"/>
    <n v="196"/>
    <n v="148"/>
    <n v="7.8E-2"/>
    <n v="9.2999999999999999E-2"/>
    <n v="1.4E-2"/>
    <n v="9.9000000000000005E-2"/>
    <n v="0.63100000000000001"/>
    <n v="0.45600000000000002"/>
    <n v="0.91800000000000004"/>
    <n v="1494.9490000000001"/>
    <s v="Scale-up"/>
    <n v="0.95599999999999996"/>
    <n v="0.96099999999999997"/>
    <n v="0.95499999999999996"/>
    <n v="0.95499999999999996"/>
    <d v="2025-03-17T23:50:05"/>
    <x v="3"/>
  </r>
  <r>
    <x v="1354"/>
    <x v="1"/>
    <n v="0"/>
    <x v="2976"/>
    <x v="1572"/>
    <x v="1"/>
    <x v="1"/>
    <n v="1"/>
    <n v="1"/>
    <n v="1"/>
    <s v="N/A"/>
    <n v="1"/>
    <n v="0"/>
    <s v="NaN"/>
    <s v="NaN"/>
    <s v="NaN"/>
    <s v="NaN"/>
    <s v="NaN"/>
    <s v="NaN"/>
    <s v="NaN"/>
    <s v="NaN"/>
    <s v="Scale-up"/>
    <s v="NaN"/>
    <s v="NaN"/>
    <s v="NaN"/>
    <s v="NaN"/>
    <d v="2025-03-17T23:49:57"/>
    <x v="3"/>
  </r>
  <r>
    <x v="1354"/>
    <x v="0"/>
    <n v="2087"/>
    <x v="2977"/>
    <x v="1572"/>
    <x v="1018"/>
    <x v="725"/>
    <n v="444"/>
    <n v="267"/>
    <n v="79"/>
    <n v="632"/>
    <n v="437"/>
    <n v="195"/>
    <n v="0.39200000000000002"/>
    <n v="0.219"/>
    <n v="7.9000000000000001E-2"/>
    <n v="0.39500000000000002"/>
    <n v="0.74199999999999999"/>
    <n v="0.64200000000000002"/>
    <n v="0.871"/>
    <n v="493.67099999999999"/>
    <s v="Scale-up"/>
    <n v="0.93400000000000005"/>
    <n v="0.96"/>
    <n v="0.93300000000000005"/>
    <n v="0.96799999999999997"/>
    <d v="2025-03-17T23:49:57"/>
    <x v="3"/>
  </r>
  <r>
    <x v="1355"/>
    <x v="1"/>
    <n v="99"/>
    <x v="2978"/>
    <x v="1573"/>
    <x v="1"/>
    <x v="1"/>
    <n v="14"/>
    <n v="7"/>
    <n v="6"/>
    <s v="N/A"/>
    <n v="11"/>
    <n v="3"/>
    <n v="0.15"/>
    <n v="8.4000000000000005E-2"/>
    <n v="6.0999999999999999E-2"/>
    <n v="0.11700000000000001"/>
    <n v="0.67600000000000005"/>
    <n v="0.64100000000000001"/>
    <n v="0.73899999999999999"/>
    <n v="1051.2819999999999"/>
    <s v="Scale-up"/>
    <n v="0.95599999999999996"/>
    <n v="0.98599999999999999"/>
    <n v="0.84099999999999997"/>
    <n v="0.91300000000000003"/>
    <d v="2025-03-17T23:49:49"/>
    <x v="3"/>
  </r>
  <r>
    <x v="1355"/>
    <x v="0"/>
    <n v="5554"/>
    <x v="2979"/>
    <x v="1573"/>
    <x v="1019"/>
    <x v="1014"/>
    <n v="2504"/>
    <n v="4275"/>
    <n v="1795"/>
    <n v="4984"/>
    <n v="4861"/>
    <n v="123"/>
    <n v="0.503"/>
    <n v="0.96899999999999997"/>
    <n v="0.43"/>
    <n v="1.0589999999999999"/>
    <n v="1.016"/>
    <n v="0.34200000000000003"/>
    <n v="0.70799999999999996"/>
    <n v="116.14700000000001"/>
    <s v="Catch-up"/>
    <n v="0.93100000000000005"/>
    <n v="0.92100000000000004"/>
    <n v="0.90600000000000003"/>
    <n v="0.93"/>
    <d v="2025-03-17T23:49:48"/>
    <x v="3"/>
  </r>
  <r>
    <x v="1356"/>
    <x v="1"/>
    <n v="97"/>
    <x v="2980"/>
    <x v="1574"/>
    <x v="1"/>
    <x v="1"/>
    <n v="44"/>
    <n v="1"/>
    <n v="1"/>
    <s v="N/A"/>
    <n v="18"/>
    <n v="27"/>
    <n v="0.432"/>
    <s v="NaN"/>
    <n v="0"/>
    <n v="0.185"/>
    <s v="NaN"/>
    <s v="NaN"/>
    <s v="NaN"/>
    <s v="NaN"/>
    <s v="Scale-up"/>
    <n v="0.96499999999999997"/>
    <s v="NaN"/>
    <n v="0"/>
    <n v="0.94199999999999995"/>
    <d v="2025-03-17T21:42:06"/>
    <x v="2"/>
  </r>
  <r>
    <x v="1356"/>
    <x v="0"/>
    <n v="1491"/>
    <x v="2981"/>
    <x v="1575"/>
    <x v="1020"/>
    <x v="1015"/>
    <n v="604"/>
    <n v="3"/>
    <n v="161"/>
    <n v="446"/>
    <n v="377"/>
    <n v="69"/>
    <n v="0.442"/>
    <n v="3.0000000000000001E-3"/>
    <n v="0.13800000000000001"/>
    <n v="0.30299999999999999"/>
    <n v="0.98699999999999999"/>
    <n v="0.99299999999999999"/>
    <n v="0.69"/>
    <n v="227.72300000000001"/>
    <s v="Scale-up"/>
    <n v="0.997"/>
    <n v="0.84599999999999997"/>
    <n v="0.98599999999999999"/>
    <n v="0.99"/>
    <d v="2025-02-25T16:29:07"/>
    <x v="1"/>
  </r>
  <r>
    <x v="1356"/>
    <x v="0"/>
    <n v="345"/>
    <x v="2982"/>
    <x v="1574"/>
    <x v="309"/>
    <x v="306"/>
    <n v="140"/>
    <n v="1"/>
    <n v="0"/>
    <n v="141"/>
    <n v="53"/>
    <n v="88"/>
    <n v="0.38900000000000001"/>
    <n v="0"/>
    <n v="0"/>
    <n v="0.17299999999999999"/>
    <n v="0.44500000000000001"/>
    <n v="1"/>
    <n v="1"/>
    <n v="508.67099999999999"/>
    <s v="Scale-up"/>
    <n v="0.99099999999999999"/>
    <n v="0"/>
    <n v="0"/>
    <n v="0.94399999999999995"/>
    <d v="2025-03-17T21:42:06"/>
    <x v="2"/>
  </r>
  <r>
    <x v="1357"/>
    <x v="1"/>
    <n v="98"/>
    <x v="2983"/>
    <x v="1576"/>
    <x v="1"/>
    <x v="1"/>
    <n v="54"/>
    <n v="22"/>
    <n v="6"/>
    <s v="N/A"/>
    <n v="46"/>
    <n v="23"/>
    <n v="0.66100000000000003"/>
    <n v="0.22"/>
    <n v="7.0999999999999994E-2"/>
    <n v="0.45500000000000002"/>
    <n v="0.56200000000000006"/>
    <n v="0.75"/>
    <n v="0.91900000000000004"/>
    <n v="1017.582"/>
    <s v="Scale-up"/>
    <n v="0.91700000000000004"/>
    <n v="0.69699999999999995"/>
    <n v="0.89200000000000002"/>
    <n v="0.89300000000000002"/>
    <d v="2025-03-17T21:42:01"/>
    <x v="2"/>
  </r>
  <r>
    <x v="1357"/>
    <x v="0"/>
    <n v="4149"/>
    <x v="2984"/>
    <x v="1577"/>
    <x v="1021"/>
    <x v="1016"/>
    <n v="2121"/>
    <n v="1348"/>
    <n v="461"/>
    <n v="3008"/>
    <n v="1686"/>
    <n v="1322"/>
    <n v="0.55000000000000004"/>
    <n v="0.38500000000000001"/>
    <n v="0.121"/>
    <n v="0.42299999999999999"/>
    <n v="0.52"/>
    <n v="0.58799999999999997"/>
    <n v="0.871"/>
    <n v="3125.2959999999998"/>
    <s v="Scale-up"/>
    <n v="0.99299999999999999"/>
    <n v="0.98199999999999998"/>
    <n v="0.96099999999999997"/>
    <n v="0.99299999999999999"/>
    <d v="2025-02-25T16:29:40"/>
    <x v="1"/>
  </r>
  <r>
    <x v="1357"/>
    <x v="0"/>
    <n v="3161"/>
    <x v="2985"/>
    <x v="1576"/>
    <x v="1022"/>
    <x v="1017"/>
    <n v="1636"/>
    <n v="1151"/>
    <n v="97"/>
    <n v="2690"/>
    <n v="2227"/>
    <n v="463"/>
    <n v="0.57499999999999996"/>
    <n v="0.41"/>
    <n v="3.4000000000000002E-2"/>
    <n v="0.8"/>
    <n v="0.84099999999999997"/>
    <n v="0.58399999999999996"/>
    <n v="0.96499999999999997"/>
    <n v="578.75"/>
    <s v="Scale-up"/>
    <n v="0.98899999999999999"/>
    <n v="0.98099999999999998"/>
    <n v="0.94499999999999995"/>
    <n v="0.98299999999999998"/>
    <d v="2025-03-17T21:41:59"/>
    <x v="2"/>
  </r>
  <r>
    <x v="1358"/>
    <x v="1"/>
    <n v="79"/>
    <x v="2986"/>
    <x v="1578"/>
    <x v="1"/>
    <x v="1"/>
    <n v="30"/>
    <n v="4"/>
    <n v="1"/>
    <s v="N/A"/>
    <n v="10"/>
    <n v="23"/>
    <n v="0.30599999999999999"/>
    <n v="5.8000000000000003E-2"/>
    <s v="NaN"/>
    <n v="0.17199999999999999"/>
    <s v="NaN"/>
    <s v="NaN"/>
    <s v="NaN"/>
    <s v="NaN"/>
    <s v="Scale-up"/>
    <n v="0.90600000000000003"/>
    <n v="0.88200000000000001"/>
    <s v="NaN"/>
    <n v="0.94199999999999995"/>
    <d v="2025-03-17T21:41:53"/>
    <x v="2"/>
  </r>
  <r>
    <x v="1358"/>
    <x v="0"/>
    <n v="3990"/>
    <x v="2987"/>
    <x v="1579"/>
    <x v="1023"/>
    <x v="1018"/>
    <n v="486"/>
    <n v="174"/>
    <n v="66"/>
    <n v="594"/>
    <n v="256"/>
    <n v="338"/>
    <n v="0.13"/>
    <n v="4.5999999999999999E-2"/>
    <n v="1.9E-2"/>
    <n v="7.5999999999999998E-2"/>
    <n v="0.48399999999999999"/>
    <n v="0.73899999999999999"/>
    <n v="0.89200000000000002"/>
    <n v="4447.3680000000004"/>
    <s v="Scale-up"/>
    <n v="0.97699999999999998"/>
    <n v="0.94899999999999995"/>
    <n v="0.85899999999999999"/>
    <n v="0.98"/>
    <d v="2025-02-25T16:29:32"/>
    <x v="1"/>
  </r>
  <r>
    <x v="1358"/>
    <x v="0"/>
    <n v="2996"/>
    <x v="2988"/>
    <x v="1578"/>
    <x v="1024"/>
    <x v="1019"/>
    <n v="350"/>
    <n v="134"/>
    <n v="9"/>
    <n v="475"/>
    <n v="367"/>
    <n v="108"/>
    <n v="0.115"/>
    <n v="0.05"/>
    <n v="5.0000000000000001E-3"/>
    <n v="0.153"/>
    <n v="0.95599999999999996"/>
    <n v="0.69699999999999995"/>
    <n v="0.97"/>
    <n v="705.88199999999995"/>
    <s v="Scale-up"/>
    <n v="0.98199999999999998"/>
    <n v="0.90100000000000002"/>
    <n v="0.90800000000000003"/>
    <n v="0.95799999999999996"/>
    <d v="2025-03-17T21:41:53"/>
    <x v="2"/>
  </r>
  <r>
    <x v="1359"/>
    <x v="1"/>
    <n v="0"/>
    <x v="2989"/>
    <x v="1580"/>
    <x v="1"/>
    <x v="1"/>
    <n v="1"/>
    <n v="2"/>
    <n v="1"/>
    <s v="N/A"/>
    <n v="1"/>
    <n v="1"/>
    <s v="NaN"/>
    <n v="1"/>
    <s v="NaN"/>
    <s v="NaN"/>
    <s v="NaN"/>
    <s v="NaN"/>
    <s v="NaN"/>
    <s v="NaN"/>
    <s v="Catch-up"/>
    <s v="NaN"/>
    <n v="1"/>
    <s v="NaN"/>
    <s v="NaN"/>
    <d v="2025-03-17T23:49:39"/>
    <x v="3"/>
  </r>
  <r>
    <x v="1359"/>
    <x v="0"/>
    <n v="2716"/>
    <x v="2990"/>
    <x v="1580"/>
    <x v="392"/>
    <x v="388"/>
    <n v="198"/>
    <n v="229"/>
    <n v="42"/>
    <n v="385"/>
    <n v="311"/>
    <n v="74"/>
    <n v="8.7999999999999995E-2"/>
    <n v="8.6999999999999994E-2"/>
    <n v="1.6E-2"/>
    <n v="0.16"/>
    <n v="1.006"/>
    <n v="0.503"/>
    <n v="0.90900000000000003"/>
    <n v="462.5"/>
    <s v="Catch-up"/>
    <n v="0.65"/>
    <n v="0.76100000000000001"/>
    <n v="0.64300000000000002"/>
    <n v="0.64600000000000002"/>
    <d v="2025-03-17T23:49:39"/>
    <x v="3"/>
  </r>
  <r>
    <x v="1360"/>
    <x v="1"/>
    <n v="0"/>
    <x v="2991"/>
    <x v="1581"/>
    <x v="1"/>
    <x v="1"/>
    <n v="1"/>
    <n v="1"/>
    <n v="1"/>
    <s v="N/A"/>
    <n v="5"/>
    <n v="-5"/>
    <s v="NaN"/>
    <s v="NaN"/>
    <s v="NaN"/>
    <s v="NaN"/>
    <s v="NaN"/>
    <s v="NaN"/>
    <s v="NaN"/>
    <s v="NaN"/>
    <s v="Scale-up"/>
    <s v="NaN"/>
    <s v="NaN"/>
    <s v="NaN"/>
    <s v="NaN"/>
    <d v="2025-03-17T21:41:47"/>
    <x v="2"/>
  </r>
  <r>
    <x v="1360"/>
    <x v="0"/>
    <n v="4648"/>
    <x v="2992"/>
    <x v="1581"/>
    <x v="746"/>
    <x v="267"/>
    <n v="176"/>
    <n v="93"/>
    <n v="4"/>
    <n v="265"/>
    <n v="259"/>
    <n v="6"/>
    <n v="4.1000000000000002E-2"/>
    <n v="2.1000000000000001E-2"/>
    <n v="6.0000000000000001E-3"/>
    <n v="5.3999999999999999E-2"/>
    <n v="0.96399999999999997"/>
    <n v="0.66100000000000003"/>
    <n v="0.90300000000000002"/>
    <n v="111.111"/>
    <s v="Scale-up"/>
    <n v="0.89600000000000002"/>
    <n v="0.84399999999999997"/>
    <n v="0.90800000000000003"/>
    <n v="0.92100000000000004"/>
    <d v="2025-03-17T21:41:47"/>
    <x v="2"/>
  </r>
  <r>
    <x v="1361"/>
    <x v="1"/>
    <n v="0"/>
    <x v="2993"/>
    <x v="1582"/>
    <x v="1"/>
    <x v="1"/>
    <n v="1"/>
    <n v="1"/>
    <n v="1"/>
    <s v="N/A"/>
    <n v="1"/>
    <n v="0"/>
    <s v="NaN"/>
    <s v="NaN"/>
    <s v="NaN"/>
    <s v="NaN"/>
    <s v="NaN"/>
    <s v="NaN"/>
    <s v="NaN"/>
    <s v="NaN"/>
    <s v="Scale-up"/>
    <s v="NaN"/>
    <s v="NaN"/>
    <s v="NaN"/>
    <s v="NaN"/>
    <d v="2025-03-17T23:49:32"/>
    <x v="3"/>
  </r>
  <r>
    <x v="1361"/>
    <x v="0"/>
    <n v="4500"/>
    <x v="2994"/>
    <x v="1582"/>
    <x v="113"/>
    <x v="112"/>
    <n v="100"/>
    <n v="143"/>
    <n v="7"/>
    <n v="236"/>
    <n v="179"/>
    <n v="57"/>
    <n v="5.6000000000000001E-2"/>
    <n v="3.2000000000000001E-2"/>
    <n v="1E-3"/>
    <n v="5.7000000000000002E-2"/>
    <n v="0.65500000000000003"/>
    <n v="0.63600000000000001"/>
    <n v="0.98899999999999999"/>
    <n v="1000"/>
    <s v="Scale-up"/>
    <n v="0.64700000000000002"/>
    <n v="0.50600000000000001"/>
    <n v="0.94899999999999995"/>
    <n v="0.52400000000000002"/>
    <d v="2025-03-17T23:49:32"/>
    <x v="3"/>
  </r>
  <r>
    <x v="1362"/>
    <x v="1"/>
    <n v="0"/>
    <x v="2995"/>
    <x v="1583"/>
    <x v="1"/>
    <x v="1"/>
    <n v="1"/>
    <n v="1"/>
    <n v="1"/>
    <s v="N/A"/>
    <n v="1"/>
    <n v="0"/>
    <s v="NaN"/>
    <s v="NaN"/>
    <s v="NaN"/>
    <s v="NaN"/>
    <s v="NaN"/>
    <s v="NaN"/>
    <s v="NaN"/>
    <s v="NaN"/>
    <s v="Scale-up"/>
    <s v="NaN"/>
    <s v="NaN"/>
    <s v="NaN"/>
    <s v="NaN"/>
    <d v="2025-03-17T23:49:24"/>
    <x v="3"/>
  </r>
  <r>
    <x v="1362"/>
    <x v="0"/>
    <n v="4340"/>
    <x v="2996"/>
    <x v="1583"/>
    <x v="1025"/>
    <x v="1020"/>
    <n v="205"/>
    <n v="177"/>
    <n v="26"/>
    <n v="356"/>
    <n v="309"/>
    <n v="47"/>
    <n v="0.128"/>
    <n v="0.109"/>
    <n v="1.7000000000000001E-2"/>
    <n v="0.11600000000000001"/>
    <n v="0.52700000000000002"/>
    <n v="0.54"/>
    <n v="0.92800000000000005"/>
    <n v="405.17200000000003"/>
    <s v="Scale-up"/>
    <n v="0.95699999999999996"/>
    <n v="0.95299999999999996"/>
    <n v="0.96599999999999997"/>
    <n v="0.626"/>
    <d v="2025-03-17T23:49:24"/>
    <x v="3"/>
  </r>
  <r>
    <x v="1363"/>
    <x v="1"/>
    <n v="99"/>
    <x v="2997"/>
    <x v="1584"/>
    <x v="1"/>
    <x v="1"/>
    <n v="42"/>
    <n v="2"/>
    <n v="15"/>
    <s v="N/A"/>
    <n v="29"/>
    <n v="1"/>
    <n v="0.35199999999999998"/>
    <n v="3.6999999999999998E-2"/>
    <n v="0.39700000000000002"/>
    <n v="0.26600000000000001"/>
    <n v="-33.25"/>
    <n v="0.90500000000000003"/>
    <n v="-2.1000000000000001E-2"/>
    <n v="394.73700000000002"/>
    <s v="Scale-up"/>
    <n v="0.91400000000000003"/>
    <n v="1"/>
    <n v="0.443"/>
    <n v="0.98399999999999999"/>
    <d v="2025-02-25T16:29:50"/>
    <x v="1"/>
  </r>
  <r>
    <x v="1363"/>
    <x v="1"/>
    <n v="84"/>
    <x v="2998"/>
    <x v="1585"/>
    <x v="1"/>
    <x v="1"/>
    <n v="10"/>
    <n v="1"/>
    <n v="1"/>
    <s v="N/A"/>
    <n v="4"/>
    <n v="5"/>
    <n v="0.14899999999999999"/>
    <s v="NaN"/>
    <n v="0"/>
    <n v="0.04"/>
    <s v="NaN"/>
    <s v="NaN"/>
    <s v="NaN"/>
    <s v="NaN"/>
    <s v="Scale-up"/>
    <n v="0.93400000000000005"/>
    <s v="NaN"/>
    <n v="0"/>
    <n v="0.877"/>
    <d v="2025-03-17T21:41:41"/>
    <x v="2"/>
  </r>
  <r>
    <x v="1363"/>
    <x v="0"/>
    <n v="1380"/>
    <x v="2999"/>
    <x v="1584"/>
    <x v="1026"/>
    <x v="1021"/>
    <n v="582"/>
    <n v="8"/>
    <n v="150"/>
    <n v="440"/>
    <n v="335"/>
    <n v="105"/>
    <n v="0.434"/>
    <n v="5.0000000000000001E-3"/>
    <n v="0.153"/>
    <n v="0.254"/>
    <n v="0.88800000000000001"/>
    <n v="0.98899999999999999"/>
    <n v="0.65100000000000002"/>
    <n v="413.38600000000002"/>
    <s v="Scale-up"/>
    <n v="0.877"/>
    <n v="0.95199999999999996"/>
    <n v="0.83899999999999997"/>
    <n v="0.91400000000000003"/>
    <d v="2025-02-25T16:29:48"/>
    <x v="1"/>
  </r>
  <r>
    <x v="1363"/>
    <x v="0"/>
    <n v="315"/>
    <x v="3000"/>
    <x v="1585"/>
    <x v="445"/>
    <x v="443"/>
    <n v="62"/>
    <n v="1"/>
    <n v="0"/>
    <n v="63"/>
    <n v="28"/>
    <n v="35"/>
    <n v="0.20100000000000001"/>
    <n v="0"/>
    <n v="0"/>
    <n v="9.1999999999999998E-2"/>
    <n v="0.45800000000000002"/>
    <n v="1"/>
    <n v="1"/>
    <n v="380.435"/>
    <s v="Scale-up"/>
    <n v="0.96399999999999997"/>
    <n v="0"/>
    <n v="0"/>
    <n v="0.95299999999999996"/>
    <d v="2025-03-17T21:41:41"/>
    <x v="2"/>
  </r>
  <r>
    <x v="1364"/>
    <x v="1"/>
    <n v="71"/>
    <x v="3001"/>
    <x v="1586"/>
    <x v="1"/>
    <x v="1"/>
    <n v="1"/>
    <n v="2"/>
    <n v="2"/>
    <s v="N/A"/>
    <n v="1"/>
    <n v="-1"/>
    <s v="NaN"/>
    <n v="1.4E-2"/>
    <n v="1.4E-2"/>
    <s v="NaN"/>
    <s v="NaN"/>
    <s v="NaN"/>
    <s v="NaN"/>
    <s v="NaN"/>
    <s v="Catch-up"/>
    <s v="NaN"/>
    <n v="1"/>
    <n v="1"/>
    <s v="NaN"/>
    <d v="2025-03-17T23:49:17"/>
    <x v="3"/>
  </r>
  <r>
    <x v="1364"/>
    <x v="0"/>
    <n v="3690"/>
    <x v="3002"/>
    <x v="1586"/>
    <x v="646"/>
    <x v="650"/>
    <n v="52"/>
    <n v="145"/>
    <n v="17"/>
    <n v="180"/>
    <n v="156"/>
    <n v="24"/>
    <n v="2.3E-2"/>
    <n v="5.2999999999999999E-2"/>
    <n v="4.0000000000000001E-3"/>
    <n v="8.6999999999999994E-2"/>
    <n v="1.208"/>
    <n v="0.30299999999999999"/>
    <n v="0.94699999999999995"/>
    <n v="275.86200000000002"/>
    <s v="Catch-up"/>
    <n v="0.86399999999999999"/>
    <n v="0.83799999999999997"/>
    <n v="0.78"/>
    <n v="0.93600000000000005"/>
    <d v="2025-03-17T23:49:17"/>
    <x v="3"/>
  </r>
  <r>
    <x v="1365"/>
    <x v="1"/>
    <n v="0"/>
    <x v="3003"/>
    <x v="1587"/>
    <x v="1"/>
    <x v="1"/>
    <n v="1"/>
    <n v="1"/>
    <n v="1"/>
    <s v="N/A"/>
    <n v="1"/>
    <n v="0"/>
    <s v="NaN"/>
    <s v="NaN"/>
    <s v="NaN"/>
    <s v="NaN"/>
    <s v="NaN"/>
    <s v="NaN"/>
    <s v="NaN"/>
    <s v="NaN"/>
    <s v="Scale-up"/>
    <s v="NaN"/>
    <s v="NaN"/>
    <s v="NaN"/>
    <s v="NaN"/>
    <d v="2025-03-17T23:49:09"/>
    <x v="3"/>
  </r>
  <r>
    <x v="1365"/>
    <x v="0"/>
    <n v="2993"/>
    <x v="3004"/>
    <x v="1587"/>
    <x v="102"/>
    <x v="101"/>
    <n v="9"/>
    <n v="85"/>
    <n v="6"/>
    <n v="88"/>
    <n v="39"/>
    <n v="49"/>
    <n v="0.01"/>
    <n v="3.3000000000000002E-2"/>
    <n v="6.0000000000000001E-3"/>
    <n v="2.4E-2"/>
    <n v="0.64900000000000002"/>
    <n v="0.23300000000000001"/>
    <n v="0.86"/>
    <n v="2041.6669999999999"/>
    <s v="Scale-up"/>
    <n v="0.89300000000000002"/>
    <n v="0.71099999999999997"/>
    <n v="0.77100000000000002"/>
    <n v="0.51700000000000002"/>
    <d v="2025-03-17T23:49:09"/>
    <x v="3"/>
  </r>
  <r>
    <x v="1366"/>
    <x v="1"/>
    <n v="32"/>
    <x v="3005"/>
    <x v="1588"/>
    <x v="1"/>
    <x v="1"/>
    <n v="1"/>
    <n v="4"/>
    <n v="1"/>
    <s v="N/A"/>
    <n v="1"/>
    <n v="3"/>
    <s v="NaN"/>
    <n v="7.0999999999999994E-2"/>
    <s v="NaN"/>
    <s v="NaN"/>
    <s v="NaN"/>
    <s v="NaN"/>
    <s v="NaN"/>
    <s v="NaN"/>
    <s v="Scale-up"/>
    <s v="NaN"/>
    <n v="0.69899999999999995"/>
    <s v="NaN"/>
    <s v="NaN"/>
    <d v="2025-03-17T23:49:01"/>
    <x v="3"/>
  </r>
  <r>
    <x v="1366"/>
    <x v="0"/>
    <n v="1876"/>
    <x v="3006"/>
    <x v="1588"/>
    <x v="189"/>
    <x v="185"/>
    <n v="35"/>
    <n v="74"/>
    <n v="7"/>
    <n v="102"/>
    <n v="63"/>
    <n v="39"/>
    <n v="2.3E-2"/>
    <n v="3.6999999999999998E-2"/>
    <n v="8.9999999999999993E-3"/>
    <n v="4.4999999999999998E-2"/>
    <n v="0.88200000000000001"/>
    <n v="0.38300000000000001"/>
    <n v="0.85"/>
    <n v="866.66700000000003"/>
    <s v="Scale-up"/>
    <n v="0.81699999999999995"/>
    <n v="0.84899999999999998"/>
    <n v="0.86699999999999999"/>
    <n v="0.93300000000000005"/>
    <d v="2025-03-17T23:49:01"/>
    <x v="3"/>
  </r>
  <r>
    <x v="1367"/>
    <x v="1"/>
    <n v="99"/>
    <x v="3007"/>
    <x v="1589"/>
    <x v="1"/>
    <x v="1"/>
    <n v="3"/>
    <n v="1"/>
    <n v="1"/>
    <s v="N/A"/>
    <n v="1"/>
    <n v="1"/>
    <n v="0.02"/>
    <s v="NaN"/>
    <s v="NaN"/>
    <s v="NaN"/>
    <s v="NaN"/>
    <s v="NaN"/>
    <s v="NaN"/>
    <s v="NaN"/>
    <s v="Catch-up"/>
    <n v="0.99399999999999999"/>
    <s v="NaN"/>
    <s v="NaN"/>
    <s v="NaN"/>
    <d v="2025-03-17T23:48:54"/>
    <x v="3"/>
  </r>
  <r>
    <x v="1367"/>
    <x v="0"/>
    <n v="6363"/>
    <x v="3008"/>
    <x v="1589"/>
    <x v="1027"/>
    <x v="1022"/>
    <n v="281"/>
    <n v="369"/>
    <n v="108"/>
    <n v="542"/>
    <n v="528"/>
    <n v="14"/>
    <n v="5.5E-2"/>
    <n v="7.1999999999999995E-2"/>
    <n v="0.02"/>
    <n v="0.111"/>
    <n v="1.0369999999999999"/>
    <n v="0.433"/>
    <n v="0.84299999999999997"/>
    <n v="126.126"/>
    <s v="Catch-up"/>
    <n v="0.96199999999999997"/>
    <n v="0.98099999999999998"/>
    <n v="0.96199999999999997"/>
    <n v="0.96799999999999997"/>
    <d v="2025-03-17T23:48:54"/>
    <x v="3"/>
  </r>
  <r>
    <x v="1368"/>
    <x v="1"/>
    <n v="99"/>
    <x v="3009"/>
    <x v="1590"/>
    <x v="1"/>
    <x v="1"/>
    <n v="231"/>
    <n v="221"/>
    <n v="98"/>
    <s v="N/A"/>
    <n v="275"/>
    <n v="80"/>
    <n v="2.4740000000000002"/>
    <n v="2.5030000000000001"/>
    <n v="1.232"/>
    <n v="3.0529999999999999"/>
    <n v="0.81499999999999995"/>
    <n v="0.497"/>
    <n v="0.752"/>
    <n v="270.55399999999997"/>
    <s v="Scale-up"/>
    <n v="0.98499999999999999"/>
    <n v="0.97399999999999998"/>
    <n v="0.98"/>
    <n v="0.99199999999999999"/>
    <d v="2025-03-17T20:46:21"/>
    <x v="14"/>
  </r>
  <r>
    <x v="1368"/>
    <x v="0"/>
    <n v="3625"/>
    <x v="3010"/>
    <x v="1590"/>
    <x v="1028"/>
    <x v="1023"/>
    <n v="4837"/>
    <n v="3481"/>
    <n v="1344"/>
    <n v="6974"/>
    <n v="6148"/>
    <n v="826"/>
    <n v="1.2150000000000001"/>
    <n v="1.3640000000000001"/>
    <n v="0.57899999999999996"/>
    <n v="1.96"/>
    <n v="0.98"/>
    <n v="0.47099999999999997"/>
    <n v="0.77500000000000002"/>
    <n v="421.42899999999997"/>
    <s v="Scale-up"/>
    <n v="0.98499999999999999"/>
    <n v="0.96599999999999997"/>
    <n v="0.90600000000000003"/>
    <n v="0.95499999999999996"/>
    <d v="2025-03-17T20:46:20"/>
    <x v="14"/>
  </r>
  <r>
    <x v="1369"/>
    <x v="1"/>
    <n v="98"/>
    <x v="3011"/>
    <x v="1591"/>
    <x v="1"/>
    <x v="1"/>
    <n v="4"/>
    <n v="4"/>
    <n v="1"/>
    <s v="N/A"/>
    <n v="8"/>
    <n v="-1"/>
    <n v="2.7E-2"/>
    <n v="6.3E-2"/>
    <s v="NaN"/>
    <n v="5.6000000000000001E-2"/>
    <s v="NaN"/>
    <s v="NaN"/>
    <s v="NaN"/>
    <s v="NaN"/>
    <s v="Scale-up"/>
    <n v="0.90700000000000003"/>
    <n v="0.83399999999999996"/>
    <s v="NaN"/>
    <n v="0.88100000000000001"/>
    <d v="2025-03-17T21:41:35"/>
    <x v="2"/>
  </r>
  <r>
    <x v="1369"/>
    <x v="0"/>
    <n v="1600"/>
    <x v="3012"/>
    <x v="1592"/>
    <x v="608"/>
    <x v="293"/>
    <n v="158"/>
    <n v="37"/>
    <n v="12"/>
    <n v="183"/>
    <n v="147"/>
    <n v="36"/>
    <n v="7.8E-2"/>
    <n v="1.9E-2"/>
    <n v="7.0000000000000001E-3"/>
    <n v="7.5999999999999998E-2"/>
    <n v="0.84399999999999997"/>
    <n v="0.80400000000000005"/>
    <n v="0.92800000000000005"/>
    <n v="473.68400000000003"/>
    <s v="Scale-up"/>
    <n v="0.95299999999999996"/>
    <n v="0.96"/>
    <n v="0.64500000000000002"/>
    <n v="0.96699999999999997"/>
    <d v="2025-02-25T16:30:13"/>
    <x v="1"/>
  </r>
  <r>
    <x v="1369"/>
    <x v="0"/>
    <n v="532"/>
    <x v="3013"/>
    <x v="1591"/>
    <x v="320"/>
    <x v="226"/>
    <n v="80"/>
    <n v="19"/>
    <n v="1"/>
    <n v="98"/>
    <n v="63"/>
    <n v="35"/>
    <n v="0.14299999999999999"/>
    <n v="3.2000000000000001E-2"/>
    <n v="0"/>
    <n v="0.107"/>
    <n v="0.61099999999999999"/>
    <n v="0.81699999999999995"/>
    <n v="1"/>
    <n v="327.10300000000001"/>
    <s v="Scale-up"/>
    <n v="0.92200000000000004"/>
    <n v="0.93600000000000005"/>
    <n v="0"/>
    <n v="0.94"/>
    <d v="2025-03-17T21:41:35"/>
    <x v="2"/>
  </r>
  <r>
    <x v="1370"/>
    <x v="1"/>
    <n v="99"/>
    <x v="3014"/>
    <x v="1593"/>
    <x v="1"/>
    <x v="1"/>
    <n v="15"/>
    <n v="8"/>
    <n v="4"/>
    <s v="N/A"/>
    <n v="24"/>
    <n v="-6"/>
    <n v="0.106"/>
    <n v="7.8E-2"/>
    <n v="3.6999999999999998E-2"/>
    <n v="0.19600000000000001"/>
    <n v="1.333"/>
    <n v="0.57599999999999996"/>
    <n v="0.79900000000000004"/>
    <n v="1653.0609999999999"/>
    <s v="Catch-up"/>
    <n v="0.754"/>
    <n v="0.95499999999999996"/>
    <n v="0.92400000000000004"/>
    <n v="0.61199999999999999"/>
    <d v="2025-03-17T23:48:46"/>
    <x v="3"/>
  </r>
  <r>
    <x v="1370"/>
    <x v="0"/>
    <n v="7173"/>
    <x v="3015"/>
    <x v="1593"/>
    <x v="1029"/>
    <x v="1024"/>
    <n v="2067"/>
    <n v="2942"/>
    <n v="1371"/>
    <n v="3638"/>
    <n v="3314"/>
    <n v="324"/>
    <n v="0.33"/>
    <n v="0.53300000000000003"/>
    <n v="0.25800000000000001"/>
    <n v="0.53300000000000003"/>
    <n v="0.88100000000000001"/>
    <n v="0.38200000000000001"/>
    <n v="0.70099999999999996"/>
    <n v="607.88"/>
    <s v="Scale-up"/>
    <n v="0.92100000000000004"/>
    <n v="0.92700000000000005"/>
    <n v="0.88200000000000001"/>
    <n v="0.94099999999999995"/>
    <d v="2025-03-17T23:48:45"/>
    <x v="3"/>
  </r>
  <r>
    <x v="1371"/>
    <x v="0"/>
    <n v="436"/>
    <x v="3016"/>
    <x v="1594"/>
    <x v="901"/>
    <x v="898"/>
    <n v="467"/>
    <n v="337"/>
    <n v="0"/>
    <n v="804"/>
    <n v="489"/>
    <n v="315"/>
    <n v="2.3460000000000001"/>
    <n v="1.319"/>
    <n v="0"/>
    <n v="3.1179999999999999"/>
    <n v="0.85099999999999998"/>
    <n v="0.64"/>
    <n v="1"/>
    <n v="101.026"/>
    <s v="Scale-up"/>
    <n v="0.59799999999999998"/>
    <n v="0.69"/>
    <n v="0"/>
    <n v="0.90200000000000002"/>
    <d v="2025-03-17T00:06:21"/>
    <x v="0"/>
  </r>
  <r>
    <x v="1371"/>
    <x v="1"/>
    <n v="40"/>
    <x v="3017"/>
    <x v="1594"/>
    <x v="1"/>
    <x v="1"/>
    <n v="3"/>
    <n v="8"/>
    <n v="1"/>
    <s v="N/A"/>
    <n v="1"/>
    <n v="10"/>
    <s v="NaN"/>
    <n v="9.8000000000000004E-2"/>
    <n v="0"/>
    <s v="NaN"/>
    <s v="NaN"/>
    <s v="NaN"/>
    <s v="NaN"/>
    <s v="NaN"/>
    <s v="Scale-up"/>
    <s v="NaN"/>
    <n v="0.33300000000000002"/>
    <n v="0"/>
    <s v="NaN"/>
    <d v="2025-03-17T00:06:21"/>
    <x v="0"/>
  </r>
  <r>
    <x v="1372"/>
    <x v="1"/>
    <n v="0"/>
    <x v="3018"/>
    <x v="1595"/>
    <x v="1"/>
    <x v="1"/>
    <n v="1"/>
    <n v="1"/>
    <n v="1"/>
    <s v="N/A"/>
    <n v="1"/>
    <n v="0"/>
    <s v="NaN"/>
    <s v="NaN"/>
    <s v="NaN"/>
    <s v="NaN"/>
    <s v="NaN"/>
    <s v="NaN"/>
    <s v="NaN"/>
    <s v="NaN"/>
    <s v="Catch-up"/>
    <s v="NaN"/>
    <s v="NaN"/>
    <s v="NaN"/>
    <s v="NaN"/>
    <d v="2025-03-17T23:48:36"/>
    <x v="3"/>
  </r>
  <r>
    <x v="1372"/>
    <x v="0"/>
    <n v="7585"/>
    <x v="3019"/>
    <x v="1595"/>
    <x v="1030"/>
    <x v="1025"/>
    <n v="73"/>
    <n v="740"/>
    <n v="283"/>
    <n v="530"/>
    <n v="463"/>
    <n v="67"/>
    <n v="1.2E-2"/>
    <n v="0.108"/>
    <n v="6.0999999999999999E-2"/>
    <n v="6.6000000000000003E-2"/>
    <n v="1.119"/>
    <n v="0.1"/>
    <n v="0.49199999999999999"/>
    <n v="1015.152"/>
    <s v="Catch-up"/>
    <n v="0.85499999999999998"/>
    <n v="0.68"/>
    <n v="0.54100000000000004"/>
    <n v="0.51700000000000002"/>
    <d v="2025-03-17T23:48:36"/>
    <x v="3"/>
  </r>
  <r>
    <x v="1373"/>
    <x v="1"/>
    <n v="0"/>
    <x v="3020"/>
    <x v="1596"/>
    <x v="1"/>
    <x v="1"/>
    <n v="1"/>
    <n v="1"/>
    <n v="1"/>
    <s v="N/A"/>
    <n v="1"/>
    <n v="0"/>
    <s v="NaN"/>
    <s v="NaN"/>
    <s v="NaN"/>
    <s v="NaN"/>
    <s v="NaN"/>
    <s v="NaN"/>
    <s v="NaN"/>
    <s v="NaN"/>
    <s v="Scale-up"/>
    <s v="NaN"/>
    <s v="NaN"/>
    <s v="NaN"/>
    <s v="NaN"/>
    <d v="2025-03-17T23:48:28"/>
    <x v="3"/>
  </r>
  <r>
    <x v="1373"/>
    <x v="0"/>
    <n v="5580"/>
    <x v="3021"/>
    <x v="1596"/>
    <x v="1031"/>
    <x v="1026"/>
    <n v="81"/>
    <n v="873"/>
    <n v="248"/>
    <n v="706"/>
    <n v="449"/>
    <n v="257"/>
    <n v="0.03"/>
    <n v="0.30599999999999999"/>
    <n v="0.11"/>
    <n v="0.20799999999999999"/>
    <n v="0.92"/>
    <n v="8.8999999999999996E-2"/>
    <n v="0.67300000000000004"/>
    <n v="1235.577"/>
    <s v="Scale-up"/>
    <n v="0.90700000000000003"/>
    <n v="0.79700000000000004"/>
    <n v="0.4"/>
    <n v="0.43"/>
    <d v="2025-03-17T23:48:28"/>
    <x v="3"/>
  </r>
  <r>
    <x v="1374"/>
    <x v="1"/>
    <n v="100"/>
    <x v="3022"/>
    <x v="1597"/>
    <x v="1"/>
    <x v="1"/>
    <n v="3"/>
    <n v="28"/>
    <n v="5"/>
    <s v="N/A"/>
    <n v="8"/>
    <n v="19"/>
    <n v="7.3999999999999996E-2"/>
    <n v="0.26"/>
    <n v="7.6999999999999999E-2"/>
    <n v="0.35499999999999998"/>
    <n v="1.381"/>
    <n v="0.222"/>
    <n v="0.76900000000000002"/>
    <n v="811.26800000000003"/>
    <s v="Catch-up"/>
    <n v="0.996"/>
    <n v="0.95799999999999996"/>
    <n v="0.94499999999999995"/>
    <n v="0.76100000000000001"/>
    <d v="2025-03-17T23:48:20"/>
    <x v="3"/>
  </r>
  <r>
    <x v="1374"/>
    <x v="0"/>
    <n v="659"/>
    <x v="3023"/>
    <x v="1597"/>
    <x v="1032"/>
    <x v="1027"/>
    <n v="78"/>
    <n v="511"/>
    <n v="58"/>
    <n v="531"/>
    <n v="243"/>
    <n v="288"/>
    <n v="0.16"/>
    <n v="0.97199999999999998"/>
    <n v="0.112"/>
    <n v="0.53400000000000003"/>
    <n v="0.52400000000000002"/>
    <n v="0.14099999999999999"/>
    <n v="0.90100000000000002"/>
    <n v="539.32600000000002"/>
    <s v="Scale-up"/>
    <n v="0.86499999999999999"/>
    <n v="0.85499999999999998"/>
    <n v="0.75700000000000001"/>
    <n v="0.85899999999999999"/>
    <d v="2025-03-17T23:48:19"/>
    <x v="3"/>
  </r>
  <r>
    <x v="1375"/>
    <x v="1"/>
    <n v="38"/>
    <x v="3024"/>
    <x v="1598"/>
    <x v="1"/>
    <x v="1"/>
    <n v="2"/>
    <n v="1"/>
    <n v="1"/>
    <s v="N/A"/>
    <n v="1"/>
    <n v="0"/>
    <n v="2.5999999999999999E-2"/>
    <s v="NaN"/>
    <s v="NaN"/>
    <s v="NaN"/>
    <s v="NaN"/>
    <s v="NaN"/>
    <s v="NaN"/>
    <s v="NaN"/>
    <s v="Scale-up"/>
    <n v="1"/>
    <s v="NaN"/>
    <s v="NaN"/>
    <s v="NaN"/>
    <d v="2025-03-17T23:48:11"/>
    <x v="3"/>
  </r>
  <r>
    <x v="1375"/>
    <x v="0"/>
    <n v="5668"/>
    <x v="3025"/>
    <x v="1598"/>
    <x v="547"/>
    <x v="403"/>
    <n v="138"/>
    <n v="167"/>
    <n v="18"/>
    <n v="287"/>
    <n v="243"/>
    <n v="44"/>
    <n v="2.4E-2"/>
    <n v="3.2000000000000001E-2"/>
    <n v="3.0000000000000001E-3"/>
    <n v="4.3999999999999997E-2"/>
    <n v="0.83"/>
    <n v="0.42899999999999999"/>
    <n v="0.94599999999999995"/>
    <n v="1000"/>
    <s v="Scale-up"/>
    <n v="0.94899999999999995"/>
    <n v="0.91800000000000004"/>
    <n v="0.92"/>
    <n v="0.93100000000000005"/>
    <d v="2025-03-17T23:48:11"/>
    <x v="3"/>
  </r>
  <r>
    <x v="1376"/>
    <x v="1"/>
    <n v="0"/>
    <x v="3026"/>
    <x v="1599"/>
    <x v="1"/>
    <x v="1"/>
    <n v="1"/>
    <n v="1"/>
    <n v="1"/>
    <s v="N/A"/>
    <n v="1"/>
    <n v="0"/>
    <s v="NaN"/>
    <s v="NaN"/>
    <s v="NaN"/>
    <s v="NaN"/>
    <s v="NaN"/>
    <s v="NaN"/>
    <s v="NaN"/>
    <s v="NaN"/>
    <s v="Scale-up"/>
    <s v="NaN"/>
    <s v="NaN"/>
    <s v="NaN"/>
    <s v="NaN"/>
    <d v="2025-03-17T20:29:04"/>
    <x v="7"/>
  </r>
  <r>
    <x v="1376"/>
    <x v="1"/>
    <n v="88"/>
    <x v="3027"/>
    <x v="1600"/>
    <x v="1"/>
    <x v="1"/>
    <n v="1"/>
    <n v="1"/>
    <n v="1"/>
    <s v="N/A"/>
    <n v="2"/>
    <n v="0"/>
    <s v="NaN"/>
    <n v="0"/>
    <s v="NaN"/>
    <n v="1.0999999999999999E-2"/>
    <s v="NaN"/>
    <s v="NaN"/>
    <s v="NaN"/>
    <s v="NaN"/>
    <s v="Scale-up"/>
    <s v="NaN"/>
    <n v="0"/>
    <s v="NaN"/>
    <n v="1"/>
    <d v="2025-03-19T22:54:21"/>
    <x v="16"/>
  </r>
  <r>
    <x v="1376"/>
    <x v="1"/>
    <n v="0"/>
    <x v="3028"/>
    <x v="1601"/>
    <x v="1"/>
    <x v="1"/>
    <n v="1"/>
    <n v="1"/>
    <n v="1"/>
    <s v="N/A"/>
    <n v="1"/>
    <n v="0"/>
    <s v="NaN"/>
    <s v="NaN"/>
    <s v="NaN"/>
    <s v="NaN"/>
    <s v="NaN"/>
    <s v="NaN"/>
    <s v="NaN"/>
    <s v="NaN"/>
    <s v="Scale-up"/>
    <s v="NaN"/>
    <s v="NaN"/>
    <s v="NaN"/>
    <s v="NaN"/>
    <d v="2025-03-20T11:38:59"/>
    <x v="6"/>
  </r>
  <r>
    <x v="1376"/>
    <x v="0"/>
    <n v="2044"/>
    <x v="3029"/>
    <x v="1599"/>
    <x v="1033"/>
    <x v="1028"/>
    <n v="2902"/>
    <n v="610"/>
    <n v="555"/>
    <n v="2957"/>
    <n v="2368"/>
    <n v="589"/>
    <n v="2.9239999999999999"/>
    <n v="0.60199999999999998"/>
    <n v="0.54"/>
    <n v="2.4710000000000001"/>
    <n v="0.82799999999999996"/>
    <n v="0.82899999999999996"/>
    <n v="0.84699999999999998"/>
    <n v="238.36500000000001"/>
    <s v="Scale-up"/>
    <n v="0.98699999999999999"/>
    <n v="0.94399999999999995"/>
    <n v="0.96699999999999997"/>
    <n v="0.98099999999999998"/>
    <d v="2025-03-17T20:29:04"/>
    <x v="7"/>
  </r>
  <r>
    <x v="1376"/>
    <x v="0"/>
    <n v="1439"/>
    <x v="3030"/>
    <x v="1600"/>
    <x v="334"/>
    <x v="330"/>
    <n v="2988"/>
    <n v="0"/>
    <n v="465"/>
    <n v="2523"/>
    <n v="2056"/>
    <n v="467"/>
    <n v="3.0089999999999999"/>
    <n v="0"/>
    <n v="0.442"/>
    <n v="2.1440000000000001"/>
    <n v="0.83499999999999996"/>
    <n v="1"/>
    <n v="0.85299999999999998"/>
    <n v="217.81700000000001"/>
    <s v="Scale-up"/>
    <n v="0.99"/>
    <n v="0"/>
    <n v="0.95399999999999996"/>
    <n v="0.98"/>
    <d v="2025-03-19T22:54:21"/>
    <x v="16"/>
  </r>
  <r>
    <x v="1376"/>
    <x v="0"/>
    <n v="2044"/>
    <x v="3031"/>
    <x v="1601"/>
    <x v="1034"/>
    <x v="1029"/>
    <n v="2988"/>
    <n v="610"/>
    <n v="428"/>
    <n v="3170"/>
    <n v="2572"/>
    <n v="598"/>
    <n v="3.0089999999999999"/>
    <n v="0.60199999999999998"/>
    <n v="0.41699999999999998"/>
    <n v="2.7010000000000001"/>
    <n v="0.84599999999999997"/>
    <n v="0.83299999999999996"/>
    <n v="0.88500000000000001"/>
    <n v="221.399"/>
    <s v="Scale-up"/>
    <n v="0.99"/>
    <n v="0.94399999999999995"/>
    <n v="0.91700000000000004"/>
    <n v="0.98399999999999999"/>
    <d v="2025-03-20T11:38:59"/>
    <x v="6"/>
  </r>
  <r>
    <x v="1377"/>
    <x v="1"/>
    <n v="99"/>
    <x v="3032"/>
    <x v="1602"/>
    <x v="1"/>
    <x v="1"/>
    <n v="4"/>
    <n v="10"/>
    <n v="2"/>
    <s v="N/A"/>
    <n v="1"/>
    <n v="10"/>
    <n v="5.7000000000000002E-2"/>
    <n v="7.0999999999999994E-2"/>
    <n v="7.0999999999999994E-2"/>
    <s v="NaN"/>
    <s v="NaN"/>
    <s v="NaN"/>
    <s v="NaN"/>
    <s v="NaN"/>
    <s v="Scale-up"/>
    <n v="0.66300000000000003"/>
    <n v="0.90800000000000003"/>
    <n v="1"/>
    <s v="NaN"/>
    <d v="2025-03-17T23:48:03"/>
    <x v="3"/>
  </r>
  <r>
    <x v="1377"/>
    <x v="0"/>
    <n v="7606"/>
    <x v="3033"/>
    <x v="1602"/>
    <x v="1035"/>
    <x v="1030"/>
    <n v="157"/>
    <n v="2070"/>
    <n v="868"/>
    <n v="1359"/>
    <n v="1192"/>
    <n v="167"/>
    <n v="0.02"/>
    <n v="0.30199999999999999"/>
    <n v="0.13600000000000001"/>
    <n v="0.17499999999999999"/>
    <n v="0.94099999999999995"/>
    <n v="6.2E-2"/>
    <n v="0.57799999999999996"/>
    <n v="954.28599999999994"/>
    <s v="Scale-up"/>
    <n v="0.89"/>
    <n v="0.71199999999999997"/>
    <n v="0.627"/>
    <n v="0.66400000000000003"/>
    <d v="2025-03-17T23:48:03"/>
    <x v="3"/>
  </r>
  <r>
    <x v="1378"/>
    <x v="1"/>
    <n v="66"/>
    <x v="3034"/>
    <x v="1603"/>
    <x v="1"/>
    <x v="1"/>
    <n v="1"/>
    <n v="3"/>
    <n v="4"/>
    <s v="N/A"/>
    <n v="3"/>
    <n v="-4"/>
    <s v="NaN"/>
    <n v="7.0999999999999994E-2"/>
    <n v="6.8000000000000005E-2"/>
    <n v="3.1E-2"/>
    <s v="NaN"/>
    <s v="NaN"/>
    <s v="NaN"/>
    <s v="NaN"/>
    <s v="Scale-up"/>
    <s v="NaN"/>
    <n v="0.78400000000000003"/>
    <n v="0.84899999999999998"/>
    <n v="1"/>
    <d v="2025-03-17T23:47:54"/>
    <x v="3"/>
  </r>
  <r>
    <x v="1378"/>
    <x v="0"/>
    <n v="7626"/>
    <x v="3035"/>
    <x v="1603"/>
    <x v="314"/>
    <x v="311"/>
    <n v="214"/>
    <n v="1511"/>
    <n v="637"/>
    <n v="1088"/>
    <n v="823"/>
    <n v="265"/>
    <n v="4.3999999999999997E-2"/>
    <n v="0.24099999999999999"/>
    <n v="0.107"/>
    <n v="0.154"/>
    <n v="0.86499999999999999"/>
    <n v="0.154"/>
    <n v="0.625"/>
    <n v="1720.779"/>
    <s v="Scale-up"/>
    <n v="0.872"/>
    <n v="0.71799999999999997"/>
    <n v="0.52800000000000002"/>
    <n v="0.70799999999999996"/>
    <d v="2025-03-17T23:47:54"/>
    <x v="3"/>
  </r>
  <r>
    <x v="1379"/>
    <x v="1"/>
    <n v="0"/>
    <x v="3036"/>
    <x v="1604"/>
    <x v="1"/>
    <x v="1"/>
    <n v="1"/>
    <n v="2"/>
    <n v="1"/>
    <s v="N/A"/>
    <n v="1"/>
    <n v="1"/>
    <s v="NaN"/>
    <n v="1"/>
    <s v="NaN"/>
    <s v="NaN"/>
    <s v="NaN"/>
    <s v="NaN"/>
    <s v="NaN"/>
    <s v="NaN"/>
    <s v="Catch-up"/>
    <s v="NaN"/>
    <n v="1"/>
    <s v="NaN"/>
    <s v="NaN"/>
    <d v="2025-03-17T23:47:46"/>
    <x v="3"/>
  </r>
  <r>
    <x v="1379"/>
    <x v="0"/>
    <n v="7276"/>
    <x v="3037"/>
    <x v="1604"/>
    <x v="51"/>
    <x v="51"/>
    <n v="6"/>
    <n v="49"/>
    <n v="9"/>
    <n v="46"/>
    <n v="28"/>
    <n v="18"/>
    <n v="1E-3"/>
    <n v="7.0000000000000001E-3"/>
    <n v="0"/>
    <n v="1.4E-2"/>
    <n v="1.75"/>
    <n v="0.125"/>
    <n v="1"/>
    <n v="1285.7139999999999"/>
    <s v="Catch-up"/>
    <n v="0.60599999999999998"/>
    <n v="0.56999999999999995"/>
    <n v="0"/>
    <n v="0.104"/>
    <d v="2025-03-17T23:47:46"/>
    <x v="3"/>
  </r>
  <r>
    <x v="1380"/>
    <x v="1"/>
    <n v="0"/>
    <x v="3038"/>
    <x v="1605"/>
    <x v="1"/>
    <x v="1"/>
    <n v="1"/>
    <n v="1"/>
    <n v="1"/>
    <s v="N/A"/>
    <n v="1"/>
    <n v="-1"/>
    <s v="NaN"/>
    <s v="NaN"/>
    <s v="NaN"/>
    <s v="NaN"/>
    <s v="NaN"/>
    <s v="NaN"/>
    <s v="NaN"/>
    <s v="NaN"/>
    <s v="Scale-up"/>
    <s v="NaN"/>
    <s v="NaN"/>
    <s v="NaN"/>
    <s v="NaN"/>
    <d v="2025-03-17T23:47:38"/>
    <x v="3"/>
  </r>
  <r>
    <x v="1380"/>
    <x v="0"/>
    <n v="5472"/>
    <x v="3039"/>
    <x v="1605"/>
    <x v="675"/>
    <x v="675"/>
    <n v="22"/>
    <n v="103"/>
    <n v="15"/>
    <n v="110"/>
    <n v="83"/>
    <n v="27"/>
    <n v="4.0000000000000001E-3"/>
    <n v="2.1000000000000001E-2"/>
    <n v="3.0000000000000001E-3"/>
    <n v="1.7999999999999999E-2"/>
    <n v="0.81799999999999995"/>
    <n v="0.16"/>
    <n v="0.88"/>
    <n v="1500"/>
    <s v="Scale-up"/>
    <n v="0.89"/>
    <n v="0.95099999999999996"/>
    <n v="0.878"/>
    <n v="0.93200000000000005"/>
    <d v="2025-03-17T23:47:38"/>
    <x v="3"/>
  </r>
  <r>
    <x v="1381"/>
    <x v="1"/>
    <n v="94"/>
    <x v="3040"/>
    <x v="1606"/>
    <x v="1"/>
    <x v="1"/>
    <n v="10"/>
    <n v="5"/>
    <n v="4"/>
    <s v="N/A"/>
    <n v="12"/>
    <n v="-2"/>
    <n v="7.1999999999999995E-2"/>
    <n v="3.7999999999999999E-2"/>
    <n v="2.4E-2"/>
    <n v="9.2999999999999999E-2"/>
    <n v="1.081"/>
    <n v="0.65500000000000003"/>
    <n v="0.78200000000000003"/>
    <n v="1741.9349999999999"/>
    <s v="Catch-up"/>
    <n v="0.82799999999999996"/>
    <n v="0.86799999999999999"/>
    <n v="0.6"/>
    <n v="0.75900000000000001"/>
    <d v="2025-03-17T23:47:30"/>
    <x v="3"/>
  </r>
  <r>
    <x v="1381"/>
    <x v="0"/>
    <n v="6666"/>
    <x v="3041"/>
    <x v="1606"/>
    <x v="676"/>
    <x v="676"/>
    <n v="145"/>
    <n v="437"/>
    <n v="174"/>
    <n v="408"/>
    <n v="246"/>
    <n v="162"/>
    <n v="1.7000000000000001E-2"/>
    <n v="6.5000000000000002E-2"/>
    <n v="2.3E-2"/>
    <n v="2.7E-2"/>
    <n v="0.45800000000000002"/>
    <n v="0.20699999999999999"/>
    <n v="0.72"/>
    <n v="6000"/>
    <s v="Scale-up"/>
    <n v="0.82699999999999996"/>
    <n v="0.753"/>
    <n v="0.83199999999999996"/>
    <n v="0.81200000000000006"/>
    <d v="2025-03-17T23:47:29"/>
    <x v="3"/>
  </r>
  <r>
    <x v="1382"/>
    <x v="1"/>
    <n v="0"/>
    <x v="3042"/>
    <x v="1607"/>
    <x v="1"/>
    <x v="1"/>
    <n v="1"/>
    <n v="1"/>
    <n v="1"/>
    <s v="N/A"/>
    <n v="1"/>
    <n v="0"/>
    <s v="NaN"/>
    <s v="NaN"/>
    <s v="NaN"/>
    <s v="NaN"/>
    <s v="NaN"/>
    <s v="NaN"/>
    <s v="NaN"/>
    <s v="NaN"/>
    <s v="Indeterminate"/>
    <s v="NaN"/>
    <s v="NaN"/>
    <s v="NaN"/>
    <s v="NaN"/>
    <d v="2025-03-17T23:47:20"/>
    <x v="3"/>
  </r>
  <r>
    <x v="1382"/>
    <x v="0"/>
    <n v="7066"/>
    <x v="3043"/>
    <x v="1607"/>
    <x v="297"/>
    <x v="294"/>
    <n v="11"/>
    <n v="81"/>
    <n v="37"/>
    <n v="55"/>
    <n v="18"/>
    <n v="37"/>
    <n v="3.0000000000000001E-3"/>
    <n v="1.4E-2"/>
    <n v="1.7000000000000001E-2"/>
    <n v="3.0000000000000001E-3"/>
    <s v="NaN"/>
    <n v="0.17599999999999999"/>
    <n v="0"/>
    <n v="12333.333000000001"/>
    <s v="Indeterminate"/>
    <n v="0.97399999999999998"/>
    <n v="0.83"/>
    <n v="0.161"/>
    <n v="0.17899999999999999"/>
    <d v="2025-03-17T23:47:20"/>
    <x v="3"/>
  </r>
  <r>
    <x v="1383"/>
    <x v="1"/>
    <n v="0"/>
    <x v="3044"/>
    <x v="1608"/>
    <x v="1"/>
    <x v="1"/>
    <n v="1"/>
    <n v="1"/>
    <n v="1"/>
    <s v="N/A"/>
    <n v="1"/>
    <n v="0"/>
    <s v="NaN"/>
    <s v="NaN"/>
    <s v="NaN"/>
    <s v="NaN"/>
    <s v="NaN"/>
    <s v="NaN"/>
    <s v="NaN"/>
    <s v="NaN"/>
    <s v="Catch-up"/>
    <s v="NaN"/>
    <s v="NaN"/>
    <s v="NaN"/>
    <s v="NaN"/>
    <d v="2025-03-17T23:47:13"/>
    <x v="3"/>
  </r>
  <r>
    <x v="1383"/>
    <x v="0"/>
    <n v="4210"/>
    <x v="3045"/>
    <x v="1608"/>
    <x v="159"/>
    <x v="1031"/>
    <n v="33"/>
    <n v="160"/>
    <n v="61"/>
    <n v="132"/>
    <n v="115"/>
    <n v="17"/>
    <n v="1.0999999999999999E-2"/>
    <n v="4.8000000000000001E-2"/>
    <n v="2.3E-2"/>
    <n v="6.5000000000000002E-2"/>
    <n v="1.806"/>
    <n v="0.186"/>
    <n v="0.61"/>
    <n v="261.53800000000001"/>
    <s v="Catch-up"/>
    <n v="0.84"/>
    <n v="0.93600000000000005"/>
    <n v="0.65100000000000002"/>
    <n v="0.76900000000000002"/>
    <d v="2025-03-17T23:47:13"/>
    <x v="3"/>
  </r>
  <r>
    <x v="1384"/>
    <x v="1"/>
    <n v="0"/>
    <x v="3046"/>
    <x v="1609"/>
    <x v="1"/>
    <x v="1"/>
    <n v="2"/>
    <n v="1"/>
    <n v="1"/>
    <s v="N/A"/>
    <n v="4"/>
    <n v="-3"/>
    <n v="1"/>
    <s v="NaN"/>
    <s v="NaN"/>
    <s v="NaN"/>
    <s v="NaN"/>
    <s v="NaN"/>
    <s v="NaN"/>
    <s v="NaN"/>
    <s v="Catch-up"/>
    <n v="1"/>
    <s v="NaN"/>
    <s v="NaN"/>
    <s v="NaN"/>
    <d v="2025-03-17T23:47:05"/>
    <x v="3"/>
  </r>
  <r>
    <x v="1384"/>
    <x v="0"/>
    <n v="4800"/>
    <x v="3047"/>
    <x v="1609"/>
    <x v="408"/>
    <x v="405"/>
    <n v="11"/>
    <n v="50"/>
    <n v="9"/>
    <n v="52"/>
    <n v="45"/>
    <n v="7"/>
    <n v="2E-3"/>
    <n v="1.2E-2"/>
    <n v="3.0000000000000001E-3"/>
    <n v="1.0999999999999999E-2"/>
    <n v="1"/>
    <n v="0.14299999999999999"/>
    <n v="0.78600000000000003"/>
    <n v="636.36400000000003"/>
    <s v="Catch-up"/>
    <n v="0.93600000000000005"/>
    <n v="0.98099999999999998"/>
    <n v="0.83099999999999996"/>
    <n v="0.95299999999999996"/>
    <d v="2025-03-17T23:47:05"/>
    <x v="3"/>
  </r>
  <r>
    <x v="1385"/>
    <x v="1"/>
    <n v="85"/>
    <x v="3048"/>
    <x v="1610"/>
    <x v="1"/>
    <x v="1"/>
    <n v="4"/>
    <n v="4"/>
    <n v="1"/>
    <s v="N/A"/>
    <n v="7"/>
    <n v="-1"/>
    <n v="3.4000000000000002E-2"/>
    <n v="3.3000000000000002E-2"/>
    <s v="NaN"/>
    <n v="5.8999999999999997E-2"/>
    <s v="NaN"/>
    <s v="NaN"/>
    <s v="NaN"/>
    <s v="NaN"/>
    <s v="Scale-up"/>
    <n v="0.71499999999999997"/>
    <n v="0.75900000000000001"/>
    <s v="NaN"/>
    <n v="0.76800000000000002"/>
    <d v="2025-03-17T21:41:30"/>
    <x v="2"/>
  </r>
  <r>
    <x v="1385"/>
    <x v="0"/>
    <n v="5992"/>
    <x v="3049"/>
    <x v="1611"/>
    <x v="1036"/>
    <x v="1032"/>
    <n v="178"/>
    <n v="219"/>
    <n v="51"/>
    <n v="346"/>
    <n v="295"/>
    <n v="51"/>
    <n v="2.8000000000000001E-2"/>
    <n v="3.9E-2"/>
    <n v="0.01"/>
    <n v="4.8000000000000001E-2"/>
    <n v="0.84199999999999997"/>
    <n v="0.41799999999999998"/>
    <n v="0.85099999999999998"/>
    <n v="1062.5"/>
    <s v="Scale-up"/>
    <n v="0.96899999999999997"/>
    <n v="0.97"/>
    <n v="0.97099999999999997"/>
    <n v="0.96799999999999997"/>
    <d v="2025-02-25T16:30:21"/>
    <x v="1"/>
  </r>
  <r>
    <x v="1385"/>
    <x v="0"/>
    <n v="4937"/>
    <x v="3050"/>
    <x v="1610"/>
    <x v="1037"/>
    <x v="1033"/>
    <n v="154"/>
    <n v="201"/>
    <n v="2"/>
    <n v="353"/>
    <n v="312"/>
    <n v="41"/>
    <n v="0.03"/>
    <n v="4.2000000000000003E-2"/>
    <n v="0"/>
    <n v="6.2E-2"/>
    <n v="0.86099999999999999"/>
    <n v="0.41699999999999998"/>
    <n v="1"/>
    <n v="661.29"/>
    <s v="Scale-up"/>
    <n v="0.96299999999999997"/>
    <n v="0.97399999999999998"/>
    <n v="1"/>
    <n v="0.97199999999999998"/>
    <d v="2025-03-17T21:41:30"/>
    <x v="2"/>
  </r>
  <r>
    <x v="1386"/>
    <x v="1"/>
    <n v="43"/>
    <x v="3051"/>
    <x v="1612"/>
    <x v="1"/>
    <x v="1"/>
    <n v="1"/>
    <n v="1"/>
    <n v="1"/>
    <s v="N/A"/>
    <n v="1"/>
    <n v="1"/>
    <s v="NaN"/>
    <s v="NaN"/>
    <s v="NaN"/>
    <s v="NaN"/>
    <s v="NaN"/>
    <s v="NaN"/>
    <s v="NaN"/>
    <s v="NaN"/>
    <s v="Scale-up"/>
    <s v="NaN"/>
    <s v="NaN"/>
    <s v="NaN"/>
    <s v="NaN"/>
    <d v="2025-03-17T23:46:58"/>
    <x v="3"/>
  </r>
  <r>
    <x v="1386"/>
    <x v="0"/>
    <n v="4068"/>
    <x v="3052"/>
    <x v="1612"/>
    <x v="1038"/>
    <x v="1034"/>
    <n v="584"/>
    <n v="544"/>
    <n v="158"/>
    <n v="970"/>
    <n v="849"/>
    <n v="121"/>
    <n v="0.223"/>
    <n v="0.191"/>
    <n v="0.06"/>
    <n v="0.35099999999999998"/>
    <n v="0.99199999999999999"/>
    <n v="0.53900000000000003"/>
    <n v="0.85499999999999998"/>
    <n v="344.72899999999998"/>
    <s v="Scale-up"/>
    <n v="0.89900000000000002"/>
    <n v="0.94"/>
    <n v="0.95299999999999996"/>
    <n v="0.96799999999999997"/>
    <d v="2025-03-17T23:46:58"/>
    <x v="3"/>
  </r>
  <r>
    <x v="1387"/>
    <x v="0"/>
    <n v="660"/>
    <x v="3053"/>
    <x v="1613"/>
    <x v="1039"/>
    <x v="1035"/>
    <n v="1688"/>
    <n v="706"/>
    <n v="0"/>
    <n v="2394"/>
    <n v="1771"/>
    <n v="623"/>
    <n v="2.5110000000000001"/>
    <n v="0.96499999999999997"/>
    <n v="0"/>
    <n v="2.3719999999999999"/>
    <n v="0.68200000000000005"/>
    <n v="0.72199999999999998"/>
    <n v="1"/>
    <n v="262.64800000000002"/>
    <s v="Scale-up"/>
    <n v="0.95299999999999996"/>
    <n v="0.96299999999999997"/>
    <n v="0"/>
    <n v="0.95399999999999996"/>
    <d v="2025-03-17T00:06:27"/>
    <x v="0"/>
  </r>
  <r>
    <x v="1387"/>
    <x v="1"/>
    <n v="98"/>
    <x v="3054"/>
    <x v="1613"/>
    <x v="1"/>
    <x v="1"/>
    <n v="316"/>
    <n v="216"/>
    <n v="1"/>
    <s v="N/A"/>
    <n v="502"/>
    <n v="29"/>
    <n v="4.3869999999999996"/>
    <n v="2.718"/>
    <n v="0"/>
    <n v="5.8979999999999997"/>
    <n v="0.83"/>
    <n v="0.61699999999999999"/>
    <n v="1"/>
    <n v="105.629"/>
    <s v="Scale-up"/>
    <n v="0.97599999999999998"/>
    <n v="0.98799999999999999"/>
    <n v="0"/>
    <n v="0.98899999999999999"/>
    <d v="2025-03-17T00:06:28"/>
    <x v="0"/>
  </r>
  <r>
    <x v="1388"/>
    <x v="1"/>
    <n v="0"/>
    <x v="3055"/>
    <x v="1614"/>
    <x v="1"/>
    <x v="1"/>
    <n v="1"/>
    <n v="1"/>
    <n v="1"/>
    <s v="N/A"/>
    <n v="1"/>
    <n v="0"/>
    <s v="NaN"/>
    <s v="NaN"/>
    <s v="NaN"/>
    <s v="NaN"/>
    <s v="NaN"/>
    <s v="NaN"/>
    <s v="NaN"/>
    <s v="NaN"/>
    <s v="Scale-up"/>
    <s v="NaN"/>
    <s v="NaN"/>
    <s v="NaN"/>
    <s v="NaN"/>
    <d v="2025-03-17T20:07:03"/>
    <x v="10"/>
  </r>
  <r>
    <x v="1388"/>
    <x v="0"/>
    <n v="3979"/>
    <x v="3056"/>
    <x v="1614"/>
    <x v="62"/>
    <x v="62"/>
    <n v="40"/>
    <n v="36"/>
    <n v="5"/>
    <n v="71"/>
    <n v="58"/>
    <n v="13"/>
    <n v="1.2E-2"/>
    <n v="1.4E-2"/>
    <n v="4.0000000000000001E-3"/>
    <n v="0.02"/>
    <n v="0.90900000000000003"/>
    <n v="0.46200000000000002"/>
    <n v="0.84599999999999997"/>
    <n v="650"/>
    <s v="Scale-up"/>
    <n v="0.94499999999999995"/>
    <n v="0.94699999999999995"/>
    <n v="0.92100000000000004"/>
    <n v="0.86299999999999999"/>
    <d v="2025-03-17T20:07:03"/>
    <x v="10"/>
  </r>
  <r>
    <x v="1389"/>
    <x v="1"/>
    <n v="99"/>
    <x v="3057"/>
    <x v="1615"/>
    <x v="1"/>
    <x v="1"/>
    <n v="29"/>
    <n v="35"/>
    <n v="11"/>
    <s v="N/A"/>
    <n v="33"/>
    <n v="19"/>
    <n v="0.32300000000000001"/>
    <n v="0.38900000000000001"/>
    <n v="0.10100000000000001"/>
    <n v="0.33100000000000002"/>
    <n v="0.54200000000000004"/>
    <n v="0.45400000000000001"/>
    <n v="0.85799999999999998"/>
    <n v="6915.4080000000004"/>
    <s v="Scale-up"/>
    <n v="0.90500000000000003"/>
    <n v="0.97399999999999998"/>
    <n v="0.95399999999999996"/>
    <n v="0.90700000000000003"/>
    <d v="2025-03-17T23:46:50"/>
    <x v="3"/>
  </r>
  <r>
    <x v="1389"/>
    <x v="0"/>
    <n v="4667"/>
    <x v="3058"/>
    <x v="1615"/>
    <x v="1040"/>
    <x v="1036"/>
    <n v="2519"/>
    <n v="4778"/>
    <n v="1304"/>
    <n v="5993"/>
    <n v="3704"/>
    <n v="2289"/>
    <n v="0.79900000000000004"/>
    <n v="1.627"/>
    <n v="0.47"/>
    <n v="1.2589999999999999"/>
    <n v="0.64400000000000002"/>
    <n v="0.32900000000000001"/>
    <n v="0.80600000000000005"/>
    <n v="1818.11"/>
    <s v="Scale-up"/>
    <n v="0.98799999999999999"/>
    <n v="0.98699999999999999"/>
    <n v="0.95699999999999996"/>
    <n v="0.99099999999999999"/>
    <d v="2025-03-17T23:46:49"/>
    <x v="3"/>
  </r>
  <r>
    <x v="1390"/>
    <x v="1"/>
    <n v="97"/>
    <x v="3059"/>
    <x v="1616"/>
    <x v="1"/>
    <x v="1"/>
    <n v="21"/>
    <n v="9"/>
    <n v="8"/>
    <s v="N/A"/>
    <n v="38"/>
    <n v="-17"/>
    <n v="0.23599999999999999"/>
    <n v="0.124"/>
    <n v="0.53900000000000003"/>
    <n v="0.41699999999999998"/>
    <n v="-2.33"/>
    <n v="0.65600000000000003"/>
    <n v="-0.497"/>
    <n v="565.947"/>
    <s v="Scale-up"/>
    <n v="0.88900000000000001"/>
    <n v="0.88500000000000001"/>
    <n v="0.75700000000000001"/>
    <n v="0.91300000000000003"/>
    <d v="2025-03-17T23:46:39"/>
    <x v="3"/>
  </r>
  <r>
    <x v="1390"/>
    <x v="0"/>
    <n v="4847"/>
    <x v="3060"/>
    <x v="1616"/>
    <x v="1041"/>
    <x v="1037"/>
    <n v="596"/>
    <n v="508"/>
    <n v="156"/>
    <n v="948"/>
    <n v="712"/>
    <n v="236"/>
    <n v="0.23699999999999999"/>
    <n v="0.20300000000000001"/>
    <n v="6.4000000000000001E-2"/>
    <n v="0.28899999999999998"/>
    <n v="0.76900000000000002"/>
    <n v="0.53900000000000003"/>
    <n v="0.85499999999999998"/>
    <n v="816.60900000000004"/>
    <s v="Scale-up"/>
    <n v="0.96199999999999997"/>
    <n v="0.95299999999999996"/>
    <n v="0.97"/>
    <n v="0.97399999999999998"/>
    <d v="2025-03-17T23:46:38"/>
    <x v="3"/>
  </r>
  <r>
    <x v="1391"/>
    <x v="1"/>
    <n v="99"/>
    <x v="3061"/>
    <x v="1617"/>
    <x v="1"/>
    <x v="1"/>
    <n v="48"/>
    <n v="21"/>
    <n v="9"/>
    <s v="N/A"/>
    <n v="53"/>
    <n v="8"/>
    <n v="0.48899999999999999"/>
    <n v="0.24399999999999999"/>
    <n v="8.5000000000000006E-2"/>
    <n v="0.59399999999999997"/>
    <n v="0.91700000000000004"/>
    <n v="0.66700000000000004"/>
    <n v="0.88400000000000001"/>
    <n v="232.32300000000001"/>
    <s v="Scale-up"/>
    <n v="0.97799999999999998"/>
    <n v="0.91400000000000003"/>
    <n v="0.93700000000000006"/>
    <n v="0.96599999999999997"/>
    <d v="2025-03-17T23:46:30"/>
    <x v="3"/>
  </r>
  <r>
    <x v="1391"/>
    <x v="0"/>
    <n v="699"/>
    <x v="3062"/>
    <x v="1617"/>
    <x v="1042"/>
    <x v="1038"/>
    <n v="370"/>
    <n v="250"/>
    <n v="58"/>
    <n v="562"/>
    <n v="424"/>
    <n v="138"/>
    <n v="0.48499999999999999"/>
    <n v="0.34899999999999998"/>
    <n v="8.1000000000000003E-2"/>
    <n v="0.57599999999999996"/>
    <n v="0.76500000000000001"/>
    <n v="0.58199999999999996"/>
    <n v="0.90300000000000002"/>
    <n v="239.583"/>
    <s v="Scale-up"/>
    <n v="0.96699999999999997"/>
    <n v="0.97699999999999998"/>
    <n v="0.98299999999999998"/>
    <n v="0.98599999999999999"/>
    <d v="2025-03-17T23:46:28"/>
    <x v="3"/>
  </r>
  <r>
    <x v="1392"/>
    <x v="0"/>
    <n v="1933"/>
    <x v="3063"/>
    <x v="1618"/>
    <x v="1043"/>
    <x v="1039"/>
    <n v="6017"/>
    <n v="5422"/>
    <n v="0"/>
    <n v="11439"/>
    <n v="11110"/>
    <n v="329"/>
    <n v="2.9380000000000002"/>
    <n v="3.294"/>
    <n v="0"/>
    <n v="6.0380000000000003"/>
    <n v="0.96899999999999997"/>
    <n v="0.47099999999999997"/>
    <n v="1"/>
    <n v="54.488"/>
    <s v="Scale-up"/>
    <n v="0.95099999999999996"/>
    <n v="0.92500000000000004"/>
    <n v="0"/>
    <n v="0.93799999999999994"/>
    <d v="2025-03-17T00:06:36"/>
    <x v="0"/>
  </r>
  <r>
    <x v="1392"/>
    <x v="1"/>
    <n v="99"/>
    <x v="3064"/>
    <x v="1618"/>
    <x v="1"/>
    <x v="1"/>
    <n v="36"/>
    <n v="14"/>
    <n v="1"/>
    <s v="N/A"/>
    <n v="69"/>
    <n v="-18"/>
    <n v="0.48099999999999998"/>
    <n v="0.17499999999999999"/>
    <n v="0"/>
    <n v="0.72099999999999997"/>
    <n v="1.099"/>
    <n v="0.73299999999999998"/>
    <n v="1"/>
    <n v="456.31099999999998"/>
    <s v="Catch-up"/>
    <n v="0.73499999999999999"/>
    <n v="0.85399999999999998"/>
    <n v="0"/>
    <n v="0.91100000000000003"/>
    <d v="2025-03-17T00:06:37"/>
    <x v="0"/>
  </r>
  <r>
    <x v="1393"/>
    <x v="1"/>
    <n v="99"/>
    <x v="3065"/>
    <x v="1619"/>
    <x v="1"/>
    <x v="1"/>
    <n v="41"/>
    <n v="44"/>
    <n v="3"/>
    <s v="N/A"/>
    <n v="34"/>
    <n v="47"/>
    <n v="0.36399999999999999"/>
    <n v="0.44400000000000001"/>
    <n v="3.1E-2"/>
    <n v="0.28899999999999998"/>
    <n v="0.372"/>
    <n v="0.45"/>
    <n v="0.96199999999999997"/>
    <n v="7176.4709999999995"/>
    <s v="Scale-up"/>
    <n v="0.96799999999999997"/>
    <n v="0.99199999999999999"/>
    <n v="0.88800000000000001"/>
    <n v="0.78300000000000003"/>
    <d v="2025-03-17T23:46:20"/>
    <x v="3"/>
  </r>
  <r>
    <x v="1393"/>
    <x v="0"/>
    <n v="2485"/>
    <x v="3066"/>
    <x v="1619"/>
    <x v="1044"/>
    <x v="1040"/>
    <n v="2205"/>
    <n v="2948"/>
    <n v="424"/>
    <n v="4729"/>
    <n v="2655"/>
    <n v="2074"/>
    <n v="0.93899999999999995"/>
    <n v="1.32"/>
    <n v="0.191"/>
    <n v="1.129"/>
    <n v="0.54600000000000004"/>
    <n v="0.41599999999999998"/>
    <n v="0.91500000000000004"/>
    <n v="1837.0239999999999"/>
    <s v="Scale-up"/>
    <n v="0.96399999999999997"/>
    <n v="0.96299999999999997"/>
    <n v="0.95199999999999996"/>
    <n v="0.95599999999999996"/>
    <d v="2025-03-17T23:46:19"/>
    <x v="3"/>
  </r>
  <r>
    <x v="1394"/>
    <x v="1"/>
    <n v="0"/>
    <x v="3067"/>
    <x v="1620"/>
    <x v="1"/>
    <x v="1"/>
    <n v="1"/>
    <n v="1"/>
    <n v="1"/>
    <s v="N/A"/>
    <n v="1"/>
    <n v="-1"/>
    <s v="NaN"/>
    <s v="NaN"/>
    <s v="NaN"/>
    <s v="NaN"/>
    <s v="NaN"/>
    <s v="NaN"/>
    <s v="NaN"/>
    <s v="NaN"/>
    <s v="Scale-up"/>
    <s v="NaN"/>
    <s v="NaN"/>
    <s v="NaN"/>
    <s v="NaN"/>
    <d v="2025-03-17T23:46:10"/>
    <x v="3"/>
  </r>
  <r>
    <x v="1394"/>
    <x v="0"/>
    <n v="3790"/>
    <x v="3068"/>
    <x v="1620"/>
    <x v="420"/>
    <x v="419"/>
    <n v="43"/>
    <n v="75"/>
    <n v="4"/>
    <n v="114"/>
    <n v="23"/>
    <n v="91"/>
    <n v="7.0999999999999994E-2"/>
    <n v="2.1000000000000001E-2"/>
    <n v="0.01"/>
    <n v="4.0000000000000001E-3"/>
    <n v="4.9000000000000002E-2"/>
    <n v="0.77200000000000002"/>
    <n v="0.89100000000000001"/>
    <n v="22750"/>
    <s v="Scale-up"/>
    <n v="0.96599999999999997"/>
    <n v="0.35499999999999998"/>
    <n v="0.93400000000000005"/>
    <n v="0.22600000000000001"/>
    <d v="2025-03-17T23:46:10"/>
    <x v="3"/>
  </r>
  <r>
    <x v="1395"/>
    <x v="1"/>
    <n v="99"/>
    <x v="3069"/>
    <x v="1621"/>
    <x v="1"/>
    <x v="1"/>
    <n v="23"/>
    <n v="26"/>
    <n v="1"/>
    <s v="N/A"/>
    <n v="12"/>
    <n v="35"/>
    <n v="0.20599999999999999"/>
    <n v="0.27300000000000002"/>
    <s v="NaN"/>
    <n v="0.11899999999999999"/>
    <s v="NaN"/>
    <s v="NaN"/>
    <s v="NaN"/>
    <s v="NaN"/>
    <s v="Scale-up"/>
    <n v="0.97599999999999998"/>
    <n v="0.96499999999999997"/>
    <s v="NaN"/>
    <n v="0.94299999999999995"/>
    <d v="2025-03-17T23:46:02"/>
    <x v="3"/>
  </r>
  <r>
    <x v="1395"/>
    <x v="0"/>
    <n v="4958"/>
    <x v="3070"/>
    <x v="1621"/>
    <x v="1045"/>
    <x v="1041"/>
    <n v="1599"/>
    <n v="2288"/>
    <n v="501"/>
    <n v="3386"/>
    <n v="2039"/>
    <n v="1347"/>
    <n v="0.28499999999999998"/>
    <n v="0.45900000000000002"/>
    <n v="0.108"/>
    <n v="0.379"/>
    <n v="0.59599999999999997"/>
    <n v="0.38300000000000001"/>
    <n v="0.85499999999999998"/>
    <n v="3554.09"/>
    <s v="Scale-up"/>
    <n v="0.97599999999999998"/>
    <n v="0.998"/>
    <n v="0.99199999999999999"/>
    <n v="0.99099999999999999"/>
    <d v="2025-03-17T23:46: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A9DC5E-1697-4467-9706-571EA36E69A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400" firstHeaderRow="0" firstDataRow="1" firstDataCol="1" rowPageCount="1" colPageCount="1"/>
  <pivotFields count="34">
    <pivotField axis="axisRow" showAll="0" sortType="descending">
      <items count="1397">
        <item x="898"/>
        <item x="11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t="default"/>
      </items>
      <autoSortScope>
        <pivotArea dataOnly="0" outline="0" fieldPosition="0">
          <references count="1">
            <reference field="4294967294" count="1" selected="0">
              <x v="2"/>
            </reference>
          </references>
        </pivotArea>
      </autoSortScope>
    </pivotField>
    <pivotField axis="axisPage" multipleItemSelectionAllowed="1" showAll="0">
      <items count="3">
        <item x="0"/>
        <item h="1" x="1"/>
        <item t="default"/>
      </items>
    </pivotField>
    <pivotField showAll="0"/>
    <pivotField numFmtId="22" showAll="0">
      <items count="3072">
        <item x="433"/>
        <item x="2725"/>
        <item x="249"/>
        <item x="470"/>
        <item x="1009"/>
        <item x="3035"/>
        <item x="701"/>
        <item x="3019"/>
        <item x="3033"/>
        <item x="3037"/>
        <item x="2743"/>
        <item x="2899"/>
        <item x="1429"/>
        <item x="1430"/>
        <item x="343"/>
        <item x="1591"/>
        <item x="478"/>
        <item x="1414"/>
        <item x="2652"/>
        <item x="219"/>
        <item x="3021"/>
        <item x="1788"/>
        <item x="3043"/>
        <item x="271"/>
        <item x="1259"/>
        <item x="2781"/>
        <item x="2433"/>
        <item x="746"/>
        <item x="1582"/>
        <item x="1583"/>
        <item x="3045"/>
        <item x="2093"/>
        <item x="662"/>
        <item x="2893"/>
        <item x="1579"/>
        <item x="1578"/>
        <item x="1776"/>
        <item x="2318"/>
        <item x="3004"/>
        <item x="474"/>
        <item x="1886"/>
        <item x="257"/>
        <item x="1637"/>
        <item x="3015"/>
        <item x="2901"/>
        <item x="1724"/>
        <item x="419"/>
        <item x="1532"/>
        <item x="1261"/>
        <item x="1812"/>
        <item x="1974"/>
        <item x="120"/>
        <item x="2490"/>
        <item x="674"/>
        <item x="983"/>
        <item x="277"/>
        <item x="1011"/>
        <item x="1960"/>
        <item x="2814"/>
        <item x="501"/>
        <item x="1455"/>
        <item x="1456"/>
        <item x="830"/>
        <item x="3052"/>
        <item x="2309"/>
        <item x="1303"/>
        <item x="2773"/>
        <item x="2308"/>
        <item x="1363"/>
        <item x="1839"/>
        <item x="503"/>
        <item x="1536"/>
        <item x="1140"/>
        <item x="2524"/>
        <item x="2268"/>
        <item x="608"/>
        <item x="1076"/>
        <item x="2577"/>
        <item x="1257"/>
        <item x="1348"/>
        <item x="1450"/>
        <item x="504"/>
        <item x="497"/>
        <item x="2369"/>
        <item x="225"/>
        <item x="1127"/>
        <item x="1423"/>
        <item x="398"/>
        <item x="3041"/>
        <item x="2305"/>
        <item x="357"/>
        <item x="498"/>
        <item x="664"/>
        <item x="2680"/>
        <item x="160"/>
        <item x="400"/>
        <item x="1617"/>
        <item x="703"/>
        <item x="713"/>
        <item x="2206"/>
        <item x="1601"/>
        <item x="2504"/>
        <item x="1967"/>
        <item x="906"/>
        <item x="3006"/>
        <item x="2903"/>
        <item x="2057"/>
        <item x="1593"/>
        <item x="2919"/>
        <item x="1331"/>
        <item x="1215"/>
        <item x="104"/>
        <item x="2546"/>
        <item x="1639"/>
        <item x="484"/>
        <item x="2416"/>
        <item x="3008"/>
        <item x="221"/>
        <item x="519"/>
        <item x="1774"/>
        <item x="2026"/>
        <item x="2043"/>
        <item x="491"/>
        <item x="1030"/>
        <item x="1871"/>
        <item x="2503"/>
        <item x="47"/>
        <item x="273"/>
        <item x="2682"/>
        <item x="2739"/>
        <item x="1509"/>
        <item x="1505"/>
        <item x="2516"/>
        <item x="680"/>
        <item x="1341"/>
        <item x="1492"/>
        <item x="1493"/>
        <item x="1400"/>
        <item x="1293"/>
        <item x="2079"/>
        <item x="152"/>
        <item x="2063"/>
        <item x="2742"/>
        <item x="1291"/>
        <item x="2263"/>
        <item x="2597"/>
        <item x="2828"/>
        <item x="709"/>
        <item x="1476"/>
        <item x="1477"/>
        <item x="1481"/>
        <item x="1078"/>
        <item x="817"/>
        <item x="1976"/>
        <item x="1458"/>
        <item x="1459"/>
        <item x="2847"/>
        <item x="1543"/>
        <item x="1544"/>
        <item x="2550"/>
        <item x="997"/>
        <item x="1427"/>
        <item x="1121"/>
        <item x="711"/>
        <item x="2132"/>
        <item x="2001"/>
        <item x="1770"/>
        <item x="1896"/>
        <item x="1950"/>
        <item x="2301"/>
        <item x="2182"/>
        <item x="1432"/>
        <item x="2747"/>
        <item x="2593"/>
        <item x="1307"/>
        <item x="1528"/>
        <item x="750"/>
        <item x="2425"/>
        <item x="2426"/>
        <item x="1821"/>
        <item x="76"/>
        <item x="2857"/>
        <item x="1837"/>
        <item x="1169"/>
        <item x="1819"/>
        <item x="2561"/>
        <item x="2633"/>
        <item x="1859"/>
        <item x="1962"/>
        <item x="2707"/>
        <item x="969"/>
        <item x="1160"/>
        <item x="164"/>
        <item x="2069"/>
        <item x="1995"/>
        <item x="1501"/>
        <item x="2383"/>
        <item x="904"/>
        <item x="1817"/>
        <item x="2041"/>
        <item x="2849"/>
        <item x="2024"/>
        <item x="1855"/>
        <item x="1997"/>
        <item x="1857"/>
        <item x="1894"/>
        <item x="426"/>
        <item x="2018"/>
        <item x="2147"/>
        <item x="2005"/>
        <item x="1946"/>
        <item x="1942"/>
        <item x="1900"/>
        <item x="1882"/>
        <item x="2643"/>
        <item x="112"/>
        <item x="2180"/>
        <item x="2016"/>
        <item x="2783"/>
        <item x="2826"/>
        <item x="2047"/>
        <item x="1479"/>
        <item x="2994"/>
        <item x="715"/>
        <item x="1863"/>
        <item x="655"/>
        <item x="1829"/>
        <item x="1488"/>
        <item x="1489"/>
        <item x="2758"/>
        <item x="1880"/>
        <item x="77"/>
        <item x="2859"/>
        <item x="223"/>
        <item x="964"/>
        <item x="963"/>
        <item x="1507"/>
        <item x="2552"/>
        <item x="3002"/>
        <item x="1402"/>
        <item x="2662"/>
        <item x="2020"/>
        <item x="2753"/>
        <item x="2169"/>
        <item x="1097"/>
        <item x="1902"/>
        <item x="2836"/>
        <item x="428"/>
        <item x="1825"/>
        <item x="1790"/>
        <item x="1191"/>
        <item x="217"/>
        <item x="237"/>
        <item x="238"/>
        <item x="3025"/>
        <item x="1603"/>
        <item x="181"/>
        <item x="182"/>
        <item x="2851"/>
        <item x="752"/>
        <item x="2403"/>
        <item x="1483"/>
        <item x="2211"/>
        <item x="2178"/>
        <item x="2065"/>
        <item x="2526"/>
        <item x="1890"/>
        <item x="1283"/>
        <item x="2235"/>
        <item x="592"/>
        <item x="2528"/>
        <item x="106"/>
        <item x="769"/>
        <item x="770"/>
        <item x="1513"/>
        <item x="3023"/>
        <item x="573"/>
        <item x="1888"/>
        <item x="2771"/>
        <item x="2579"/>
        <item x="2548"/>
        <item x="17"/>
        <item x="2775"/>
        <item x="1616"/>
        <item x="2566"/>
        <item x="2567"/>
        <item x="2405"/>
        <item x="2359"/>
        <item x="1934"/>
        <item x="587"/>
        <item x="588"/>
        <item x="2837"/>
        <item x="2908"/>
        <item x="153"/>
        <item x="1944"/>
        <item x="2625"/>
        <item x="2496"/>
        <item x="1732"/>
        <item x="2385"/>
        <item x="2979"/>
        <item x="2796"/>
        <item x="2871"/>
        <item x="1722"/>
        <item x="2051"/>
        <item x="718"/>
        <item x="1491"/>
        <item x="2030"/>
        <item x="2645"/>
        <item x="3039"/>
        <item x="2484"/>
        <item x="2045"/>
        <item x="1923"/>
        <item x="892"/>
        <item x="2289"/>
        <item x="2290"/>
        <item x="316"/>
        <item x="2176"/>
        <item x="48"/>
        <item x="1178"/>
        <item x="1473"/>
        <item x="1474"/>
        <item x="1122"/>
        <item x="2650"/>
        <item x="1437"/>
        <item x="1438"/>
        <item x="2810"/>
        <item x="2619"/>
        <item x="2812"/>
        <item x="1058"/>
        <item x="1810"/>
        <item x="347"/>
        <item x="2324"/>
        <item x="2039"/>
        <item x="1467"/>
        <item x="1468"/>
        <item x="2651"/>
        <item x="2722"/>
        <item x="682"/>
        <item x="683"/>
        <item x="2003"/>
        <item x="2227"/>
        <item x="2228"/>
        <item x="243"/>
        <item x="405"/>
        <item x="1608"/>
        <item x="1609"/>
        <item x="1827"/>
        <item x="2371"/>
        <item x="328"/>
        <item x="832"/>
        <item x="2013"/>
        <item x="2015"/>
        <item x="2830"/>
        <item x="1772"/>
        <item x="440"/>
        <item x="441"/>
        <item x="2224"/>
        <item x="549"/>
        <item x="1470"/>
        <item x="1471"/>
        <item x="2320"/>
        <item x="545"/>
        <item x="2631"/>
        <item x="2637"/>
        <item x="2641"/>
        <item x="2639"/>
        <item x="1329"/>
        <item x="2278"/>
        <item x="1263"/>
        <item x="1605"/>
        <item x="2914"/>
        <item x="754"/>
        <item x="1355"/>
        <item x="148"/>
        <item x="2733"/>
        <item x="324"/>
        <item x="188"/>
        <item x="2601"/>
        <item x="1337"/>
        <item x="2287"/>
        <item x="1972"/>
        <item x="1973"/>
        <item x="3022"/>
        <item x="2357"/>
        <item x="1808"/>
        <item x="2410"/>
        <item x="2438"/>
        <item x="2439"/>
        <item x="747"/>
        <item x="2296"/>
        <item x="534"/>
        <item x="3047"/>
        <item x="1444"/>
        <item x="1445"/>
        <item x="2735"/>
        <item x="766"/>
        <item x="2107"/>
        <item x="2108"/>
        <item x="1461"/>
        <item x="1462"/>
        <item x="2111"/>
        <item x="1768"/>
        <item x="2806"/>
        <item x="2867"/>
        <item x="705"/>
        <item x="1165"/>
        <item x="2934"/>
        <item x="2935"/>
        <item x="3049"/>
        <item x="3050"/>
        <item x="1687"/>
        <item x="363"/>
        <item x="3070"/>
        <item x="1736"/>
        <item x="259"/>
        <item x="1969"/>
        <item x="1970"/>
        <item x="2518"/>
        <item x="2573"/>
        <item x="2603"/>
        <item x="1948"/>
        <item x="2589"/>
        <item x="834"/>
        <item x="2816"/>
        <item x="65"/>
        <item x="1210"/>
        <item x="2992"/>
        <item x="3060"/>
        <item x="2423"/>
        <item x="2569"/>
        <item x="887"/>
        <item x="1792"/>
        <item x="472"/>
        <item x="1464"/>
        <item x="1465"/>
        <item x="2205"/>
        <item x="2187"/>
        <item x="748"/>
        <item x="2272"/>
        <item x="407"/>
        <item x="912"/>
        <item x="1034"/>
        <item x="1167"/>
        <item x="1452"/>
        <item x="2257"/>
        <item x="989"/>
        <item x="2587"/>
        <item x="2635"/>
        <item x="1216"/>
        <item x="25"/>
        <item x="339"/>
        <item x="1036"/>
        <item x="1037"/>
        <item x="360"/>
        <item x="1914"/>
        <item x="2128"/>
        <item x="882"/>
        <item x="2700"/>
        <item x="2009"/>
        <item x="2647"/>
        <item x="2956"/>
        <item x="2957"/>
        <item x="373"/>
        <item x="450"/>
        <item x="2435"/>
        <item x="2897"/>
        <item x="2183"/>
        <item x="1117"/>
        <item x="2284"/>
        <item x="2251"/>
        <item x="2715"/>
        <item x="3056"/>
        <item x="300"/>
        <item x="194"/>
        <item x="1645"/>
        <item x="2879"/>
        <item x="59"/>
        <item x="60"/>
        <item x="1538"/>
        <item x="1885"/>
        <item x="1357"/>
        <item x="130"/>
        <item x="1559"/>
        <item x="1554"/>
        <item x="1540"/>
        <item x="1485"/>
        <item x="1993"/>
        <item x="2141"/>
        <item x="1425"/>
        <item x="1392"/>
        <item x="1393"/>
        <item x="1546"/>
        <item x="355"/>
        <item x="1779"/>
        <item x="1780"/>
        <item x="2348"/>
        <item x="1557"/>
        <item x="1315"/>
        <item x="2343"/>
        <item x="2298"/>
        <item x="2299"/>
        <item x="3005"/>
        <item x="2596"/>
        <item x="3058"/>
        <item x="2171"/>
        <item x="2582"/>
        <item x="2581"/>
        <item x="2347"/>
        <item x="2498"/>
        <item x="211"/>
        <item x="198"/>
        <item x="1419"/>
        <item x="1420"/>
        <item x="33"/>
        <item x="1655"/>
        <item x="2492"/>
        <item x="2432"/>
        <item x="742"/>
        <item x="2990"/>
        <item x="907"/>
        <item x="2905"/>
        <item x="102"/>
        <item x="2977"/>
        <item x="1693"/>
        <item x="245"/>
        <item x="332"/>
        <item x="333"/>
        <item x="2912"/>
        <item x="2480"/>
        <item x="2996"/>
        <item x="2599"/>
        <item x="1269"/>
        <item x="274"/>
        <item x="1688"/>
        <item x="2832"/>
        <item x="304"/>
        <item x="2610"/>
        <item x="2611"/>
        <item x="172"/>
        <item x="173"/>
        <item x="2398"/>
        <item x="727"/>
        <item x="1710"/>
        <item x="910"/>
        <item x="2081"/>
        <item x="2585"/>
        <item x="303"/>
        <item x="4"/>
        <item x="1734"/>
        <item x="736"/>
        <item x="1309"/>
        <item x="168"/>
        <item x="876"/>
        <item x="1526"/>
        <item x="1787"/>
        <item x="2638"/>
        <item x="2375"/>
        <item x="2053"/>
        <item x="2855"/>
        <item x="1294"/>
        <item x="1323"/>
        <item x="778"/>
        <item x="2381"/>
        <item x="255"/>
        <item x="2379"/>
        <item x="1988"/>
        <item x="288"/>
        <item x="2591"/>
        <item x="2307"/>
        <item x="370"/>
        <item x="371"/>
        <item x="480"/>
        <item x="417"/>
        <item x="1678"/>
        <item x="1760"/>
        <item x="1205"/>
        <item x="1748"/>
        <item x="1589"/>
        <item x="86"/>
        <item x="575"/>
        <item x="511"/>
        <item x="2947"/>
        <item x="2948"/>
        <item x="126"/>
        <item x="1563"/>
        <item x="596"/>
        <item x="2330"/>
        <item x="2592"/>
        <item x="2197"/>
        <item x="87"/>
        <item x="2627"/>
        <item x="569"/>
        <item x="1292"/>
        <item x="908"/>
        <item x="1664"/>
        <item x="2389"/>
        <item x="2617"/>
        <item x="2494"/>
        <item x="1977"/>
        <item x="282"/>
        <item x="326"/>
        <item x="2626"/>
        <item x="253"/>
        <item x="1095"/>
        <item x="298"/>
        <item x="1054"/>
        <item x="743"/>
        <item x="2779"/>
        <item x="1412"/>
        <item x="1783"/>
        <item x="790"/>
        <item x="1222"/>
        <item x="2105"/>
        <item x="2106"/>
        <item x="2509"/>
        <item x="2191"/>
        <item x="2339"/>
        <item x="1119"/>
        <item x="786"/>
        <item x="299"/>
        <item x="1068"/>
        <item x="1784"/>
        <item x="1144"/>
        <item x="1142"/>
        <item x="1646"/>
        <item x="799"/>
        <item x="1060"/>
        <item x="1083"/>
        <item x="3003"/>
        <item x="1085"/>
        <item x="597"/>
        <item x="430"/>
        <item x="801"/>
        <item x="797"/>
        <item x="1003"/>
        <item x="1709"/>
        <item x="114"/>
        <item x="1145"/>
        <item x="774"/>
        <item x="2035"/>
        <item x="2036"/>
        <item x="1979"/>
        <item x="1980"/>
        <item x="1115"/>
        <item x="2595"/>
        <item x="1224"/>
        <item x="1518"/>
        <item x="3068"/>
        <item x="2564"/>
        <item x="1569"/>
        <item x="2688"/>
        <item x="1586"/>
        <item x="2618"/>
        <item x="1114"/>
        <item x="1044"/>
        <item x="1956"/>
        <item x="1096"/>
        <item x="2373"/>
        <item x="241"/>
        <item x="1824"/>
        <item x="1219"/>
        <item x="1217"/>
        <item x="809"/>
        <item x="2654"/>
        <item x="1965"/>
        <item x="279"/>
        <item x="1378"/>
        <item x="1116"/>
        <item x="364"/>
        <item x="1359"/>
        <item x="229"/>
        <item x="638"/>
        <item x="636"/>
        <item x="1046"/>
        <item x="1016"/>
        <item x="1098"/>
        <item x="1056"/>
        <item x="676"/>
        <item x="1389"/>
        <item x="606"/>
        <item x="1052"/>
        <item x="894"/>
        <item x="1109"/>
        <item x="872"/>
        <item x="695"/>
        <item x="186"/>
        <item x="312"/>
        <item x="642"/>
        <item x="647"/>
        <item x="2068"/>
        <item x="2355"/>
        <item x="1013"/>
        <item x="1014"/>
        <item x="1966"/>
        <item x="1570"/>
        <item x="122"/>
        <item x="2751"/>
        <item x="811"/>
        <item x="1718"/>
        <item x="2660"/>
        <item x="1515"/>
        <item x="1530"/>
        <item x="1084"/>
        <item x="612"/>
        <item x="626"/>
        <item x="1069"/>
        <item x="1093"/>
        <item x="640"/>
        <item x="2703"/>
        <item x="1147"/>
        <item x="656"/>
        <item x="585"/>
        <item x="2303"/>
        <item x="283"/>
        <item x="2215"/>
        <item x="649"/>
        <item x="1936"/>
        <item x="1590"/>
        <item x="2658"/>
        <item x="1564"/>
        <item x="1782"/>
        <item x="1279"/>
        <item x="951"/>
        <item x="1534"/>
        <item x="384"/>
        <item x="1384"/>
        <item x="150"/>
        <item x="2656"/>
        <item x="1103"/>
        <item x="1041"/>
        <item x="1042"/>
        <item x="1385"/>
        <item x="1132"/>
        <item x="839"/>
        <item x="840"/>
        <item x="1551"/>
        <item x="2007"/>
        <item x="1835"/>
        <item x="1064"/>
        <item x="1143"/>
        <item x="846"/>
        <item x="847"/>
        <item x="2621"/>
        <item x="2670"/>
        <item x="1806"/>
        <item x="1905"/>
        <item x="1904"/>
        <item x="795"/>
        <item x="2821"/>
        <item x="1665"/>
        <item x="251"/>
        <item x="1596"/>
        <item x="2234"/>
        <item x="1875"/>
        <item x="1804"/>
        <item x="728"/>
        <item x="1218"/>
        <item x="1020"/>
        <item x="2684"/>
        <item x="2032"/>
        <item x="1182"/>
        <item x="2817"/>
        <item x="2607"/>
        <item x="2608"/>
        <item x="1135"/>
        <item x="2414"/>
        <item x="1277"/>
        <item x="1416"/>
        <item x="1417"/>
        <item x="1094"/>
        <item x="376"/>
        <item x="698"/>
        <item x="1666"/>
        <item x="1051"/>
        <item x="2807"/>
        <item x="1251"/>
        <item x="1408"/>
        <item x="2921"/>
        <item x="1876"/>
        <item x="368"/>
        <item x="1424"/>
        <item x="82"/>
        <item x="699"/>
        <item x="1047"/>
        <item x="670"/>
        <item x="1567"/>
        <item x="380"/>
        <item x="409"/>
        <item x="1496"/>
        <item x="1154"/>
        <item x="1113"/>
        <item x="1761"/>
        <item x="696"/>
        <item x="388"/>
        <item x="1316"/>
        <item x="980"/>
        <item x="302"/>
        <item x="1221"/>
        <item x="1663"/>
        <item x="344"/>
        <item x="802"/>
        <item x="1689"/>
        <item x="1697"/>
        <item x="1104"/>
        <item x="1081"/>
        <item x="2134"/>
        <item x="215"/>
        <item x="1080"/>
        <item x="919"/>
        <item x="1162"/>
        <item x="1163"/>
        <item x="1310"/>
        <item x="2199"/>
        <item x="390"/>
        <item x="286"/>
        <item x="1651"/>
        <item x="1082"/>
        <item x="1170"/>
        <item x="2686"/>
        <item x="1136"/>
        <item x="891"/>
        <item x="256"/>
        <item x="737"/>
        <item x="1324"/>
        <item x="1087"/>
        <item x="618"/>
        <item x="586"/>
        <item x="2351"/>
        <item x="1206"/>
        <item x="1338"/>
        <item x="2714"/>
        <item x="842"/>
        <item x="843"/>
        <item x="381"/>
        <item x="395"/>
        <item x="202"/>
        <item x="1800"/>
        <item x="821"/>
        <item x="822"/>
        <item x="1548"/>
        <item x="1705"/>
        <item x="1021"/>
        <item x="1223"/>
        <item x="1086"/>
        <item x="993"/>
        <item x="2237"/>
        <item x="2238"/>
        <item x="764"/>
        <item x="1029"/>
        <item x="782"/>
        <item x="2428"/>
        <item x="2429"/>
        <item x="98"/>
        <item x="1397"/>
        <item x="884"/>
        <item x="880"/>
        <item x="815"/>
        <item x="429"/>
        <item x="1220"/>
        <item x="31"/>
        <item x="807"/>
        <item x="2649"/>
        <item x="1240"/>
        <item x="2514"/>
        <item x="1744"/>
        <item x="707"/>
        <item x="1099"/>
        <item x="124"/>
        <item x="359"/>
        <item x="2772"/>
        <item x="883"/>
        <item x="885"/>
        <item x="53"/>
        <item x="54"/>
        <item x="340"/>
        <item x="1048"/>
        <item x="100"/>
        <item x="284"/>
        <item x="2937"/>
        <item x="2938"/>
        <item x="2312"/>
        <item x="1149"/>
        <item x="805"/>
        <item x="1519"/>
        <item x="1520"/>
        <item x="19"/>
        <item x="693"/>
        <item x="2213"/>
        <item x="2188"/>
        <item x="678"/>
        <item x="1653"/>
        <item x="196"/>
        <item x="476"/>
        <item x="738"/>
        <item x="444"/>
        <item x="349"/>
        <item x="1066"/>
        <item x="731"/>
        <item x="2824"/>
        <item x="2064"/>
        <item x="1062"/>
        <item x="873"/>
        <item x="306"/>
        <item x="3010"/>
        <item x="1990"/>
        <item x="2130"/>
        <item x="2275"/>
        <item x="2605"/>
        <item x="2760"/>
        <item x="1746"/>
        <item x="2644"/>
        <item x="2345"/>
        <item x="2874"/>
        <item x="2875"/>
        <item x="314"/>
        <item x="2138"/>
        <item x="1280"/>
        <item x="733"/>
        <item x="734"/>
        <item x="687"/>
        <item x="780"/>
        <item x="1242"/>
        <item x="1992"/>
        <item x="758"/>
        <item x="1634"/>
        <item x="1039"/>
        <item x="2292"/>
        <item x="651"/>
        <item x="2446"/>
        <item x="772"/>
        <item x="379"/>
        <item x="1698"/>
        <item x="967"/>
        <item x="92"/>
        <item x="881"/>
        <item x="2430"/>
        <item x="760"/>
        <item x="1516"/>
        <item x="1278"/>
        <item x="280"/>
        <item x="607"/>
        <item x="2455"/>
        <item x="2456"/>
        <item x="1244"/>
        <item x="1539"/>
        <item x="1146"/>
        <item x="1101"/>
        <item x="1028"/>
        <item x="756"/>
        <item x="914"/>
        <item x="1735"/>
        <item x="551"/>
        <item x="2123"/>
        <item x="577"/>
        <item x="361"/>
        <item x="1747"/>
        <item x="2448"/>
        <item x="994"/>
        <item x="594"/>
        <item x="812"/>
        <item x="1373"/>
        <item x="810"/>
        <item x="2273"/>
        <item x="1055"/>
        <item x="685"/>
        <item x="292"/>
        <item x="761"/>
        <item x="2493"/>
        <item x="2332"/>
        <item x="2664"/>
        <item x="1892"/>
        <item x="716"/>
        <item x="1230"/>
        <item x="1067"/>
        <item x="1706"/>
        <item x="671"/>
        <item x="1893"/>
        <item x="762"/>
        <item x="1874"/>
        <item x="672"/>
        <item x="653"/>
        <item x="307"/>
        <item x="1141"/>
        <item x="2866"/>
        <item x="1915"/>
        <item x="2690"/>
        <item x="1017"/>
        <item x="88"/>
        <item x="56"/>
        <item x="57"/>
        <item x="2037"/>
        <item x="2277"/>
        <item x="1453"/>
        <item x="2668"/>
        <item x="1850"/>
        <item x="128"/>
        <item x="1197"/>
        <item x="1862"/>
        <item x="2927"/>
        <item x="781"/>
        <item x="759"/>
        <item x="289"/>
        <item x="1335"/>
        <item x="1686"/>
        <item x="757"/>
        <item x="2341"/>
        <item x="773"/>
        <item x="37"/>
        <item x="1413"/>
        <item x="783"/>
        <item x="49"/>
        <item x="2195"/>
        <item x="1252"/>
        <item x="2624"/>
        <item x="410"/>
        <item x="1690"/>
        <item x="808"/>
        <item x="507"/>
        <item x="493"/>
        <item x="1831"/>
        <item x="335"/>
        <item x="2731"/>
        <item x="1495"/>
        <item x="673"/>
        <item x="233"/>
        <item x="1193"/>
        <item x="1202"/>
        <item x="1045"/>
        <item x="1802"/>
        <item x="2222"/>
        <item x="2527"/>
        <item x="1803"/>
        <item x="438"/>
        <item x="1137"/>
        <item x="1053"/>
        <item x="1134"/>
        <item x="1441"/>
        <item x="1442"/>
        <item x="2568"/>
        <item x="2349"/>
        <item x="90"/>
        <item x="2322"/>
        <item x="1729"/>
        <item x="2953"/>
        <item x="1498"/>
        <item x="2787"/>
        <item x="1500"/>
        <item x="720"/>
        <item x="1065"/>
        <item x="991"/>
        <item x="2334"/>
        <item x="2482"/>
        <item x="2767"/>
        <item x="581"/>
        <item x="1691"/>
        <item x="1953"/>
        <item x="2798"/>
        <item x="688"/>
        <item x="1050"/>
        <item x="1668"/>
        <item x="1150"/>
        <item x="1063"/>
        <item x="2028"/>
        <item x="600"/>
        <item x="896"/>
        <item x="897"/>
        <item x="3030"/>
        <item x="3029"/>
        <item x="3031"/>
        <item x="2907"/>
        <item x="1741"/>
        <item x="424"/>
        <item x="947"/>
        <item x="630"/>
        <item x="2475"/>
        <item x="141"/>
        <item x="2793"/>
        <item x="2794"/>
        <item x="1503"/>
        <item x="2984"/>
        <item x="2985"/>
        <item x="1556"/>
        <item x="1541"/>
        <item x="1549"/>
        <item x="2586"/>
        <item x="677"/>
        <item x="622"/>
        <item x="623"/>
        <item x="628"/>
        <item x="2333"/>
        <item x="2706"/>
        <item x="1243"/>
        <item x="1245"/>
        <item x="1228"/>
        <item x="2121"/>
        <item x="2391"/>
        <item x="1720"/>
        <item x="1511"/>
        <item x="27"/>
        <item x="183"/>
        <item x="278"/>
        <item x="601"/>
        <item x="392"/>
        <item x="393"/>
        <item x="1669"/>
        <item x="1916"/>
        <item x="1683"/>
        <item x="1241"/>
        <item x="2185"/>
        <item x="2727"/>
        <item x="2363"/>
        <item x="1908"/>
        <item x="1005"/>
        <item x="1155"/>
        <item x="2522"/>
        <item x="1841"/>
        <item x="2530"/>
        <item x="1246"/>
        <item x="1247"/>
        <item x="694"/>
        <item x="657"/>
        <item x="1707"/>
        <item x="1183"/>
        <item x="2575"/>
        <item x="3044"/>
        <item x="2669"/>
        <item x="1600"/>
        <item x="787"/>
        <item x="1133"/>
        <item x="1049"/>
        <item x="227"/>
        <item x="1007"/>
        <item x="2846"/>
        <item x="798"/>
        <item x="2401"/>
        <item x="2987"/>
        <item x="2988"/>
        <item x="800"/>
        <item x="2640"/>
        <item x="2820"/>
        <item x="584"/>
        <item x="1843"/>
        <item x="204"/>
        <item x="1447"/>
        <item x="1448"/>
        <item x="1917"/>
        <item x="1195"/>
        <item x="1395"/>
        <item x="2540"/>
        <item x="247"/>
        <item x="2615"/>
        <item x="2882"/>
        <item x="2881"/>
        <item x="2883"/>
        <item x="2863"/>
        <item x="109"/>
        <item x="110"/>
        <item x="391"/>
        <item x="981"/>
        <item x="369"/>
        <item x="1745"/>
        <item x="1379"/>
        <item x="2723"/>
        <item x="2404"/>
        <item x="2691"/>
        <item x="35"/>
        <item x="2078"/>
        <item x="2270"/>
        <item x="134"/>
        <item x="632"/>
        <item x="2925"/>
        <item x="870"/>
        <item x="602"/>
        <item x="2165"/>
        <item x="571"/>
        <item x="3051"/>
        <item x="726"/>
        <item x="39"/>
        <item x="1758"/>
        <item x="1196"/>
        <item x="1703"/>
        <item x="871"/>
        <item x="1560"/>
        <item x="1630"/>
        <item x="1631"/>
        <item x="116"/>
        <item x="2259"/>
        <item x="1022"/>
        <item x="1426"/>
        <item x="2510"/>
        <item x="2399"/>
        <item x="129"/>
        <item x="1547"/>
        <item x="708"/>
        <item x="2709"/>
        <item x="330"/>
        <item x="1370"/>
        <item x="143"/>
        <item x="144"/>
        <item x="1194"/>
        <item x="2629"/>
        <item x="1726"/>
        <item x="61"/>
        <item x="1728"/>
        <item x="1844"/>
        <item x="1018"/>
        <item x="1151"/>
        <item x="999"/>
        <item x="1801"/>
        <item x="396"/>
        <item x="2458"/>
        <item x="2261"/>
        <item x="310"/>
        <item x="345"/>
        <item x="2014"/>
        <item x="2110"/>
        <item x="1565"/>
        <item x="2791"/>
        <item x="336"/>
        <item x="1754"/>
        <item x="420"/>
        <item x="2419"/>
        <item x="2407"/>
        <item x="2975"/>
        <item x="603"/>
        <item x="427"/>
        <item x="828"/>
        <item x="900"/>
        <item x="1684"/>
        <item x="89"/>
        <item x="1643"/>
        <item x="2421"/>
        <item x="397"/>
        <item x="28"/>
        <item x="1574"/>
        <item x="2532"/>
        <item x="909"/>
        <item x="2084"/>
        <item x="117"/>
        <item x="740"/>
        <item x="836"/>
        <item x="1575"/>
        <item x="177"/>
        <item x="955"/>
        <item x="1265"/>
        <item x="1721"/>
        <item x="2563"/>
        <item x="123"/>
        <item x="1759"/>
        <item x="1719"/>
        <item x="992"/>
        <item x="1667"/>
        <item x="1738"/>
        <item x="2960"/>
        <item x="2961"/>
        <item x="2620"/>
        <item x="1313"/>
        <item x="1255"/>
        <item x="1057"/>
        <item x="2769"/>
        <item x="1756"/>
        <item x="2413"/>
        <item x="1531"/>
        <item x="2114"/>
        <item x="1158"/>
        <item x="3016"/>
        <item x="1930"/>
        <item x="2129"/>
        <item x="1647"/>
        <item x="2834"/>
        <item x="1281"/>
        <item x="1654"/>
        <item x="1409"/>
        <item x="523"/>
        <item x="1716"/>
        <item x="2264"/>
        <item x="2520"/>
        <item x="3063"/>
        <item x="2858"/>
        <item x="1171"/>
        <item x="1172"/>
        <item x="1253"/>
        <item x="2789"/>
        <item x="460"/>
        <item x="1229"/>
        <item x="849"/>
        <item x="850"/>
        <item x="1685"/>
        <item x="975"/>
        <item x="889"/>
        <item x="1434"/>
        <item x="1435"/>
        <item x="2452"/>
        <item x="901"/>
        <item x="67"/>
        <item x="2306"/>
        <item x="2295"/>
        <item x="1852"/>
        <item x="2976"/>
        <item x="3066"/>
        <item x="620"/>
        <item x="1752"/>
        <item x="1102"/>
        <item x="482"/>
        <item x="1555"/>
        <item x="1317"/>
        <item x="576"/>
        <item x="2316"/>
        <item x="213"/>
        <item x="432"/>
        <item x="435"/>
        <item x="2800"/>
        <item x="2477"/>
        <item x="2478"/>
        <item x="852"/>
        <item x="853"/>
        <item x="888"/>
        <item x="1072"/>
        <item x="2390"/>
        <item x="2613"/>
        <item x="2600"/>
        <item x="184"/>
        <item x="190"/>
        <item x="192"/>
        <item x="806"/>
        <item x="902"/>
        <item x="26"/>
        <item x="214"/>
        <item x="2361"/>
        <item x="540"/>
        <item x="2843"/>
        <item x="1203"/>
        <item x="614"/>
        <item x="1271"/>
        <item x="1227"/>
        <item x="791"/>
        <item x="189"/>
        <item x="132"/>
        <item x="1273"/>
        <item x="2895"/>
        <item x="658"/>
        <item x="1369"/>
        <item x="616"/>
        <item x="2196"/>
        <item x="2762"/>
        <item x="1299"/>
        <item x="461"/>
        <item x="2590"/>
        <item x="1234"/>
        <item x="833"/>
        <item x="788"/>
        <item x="1176"/>
        <item x="1508"/>
        <item x="1576"/>
        <item x="2481"/>
        <item x="1275"/>
        <item x="675"/>
        <item x="691"/>
        <item x="1897"/>
        <item x="1024"/>
        <item x="2508"/>
        <item x="813"/>
        <item x="2584"/>
        <item x="792"/>
        <item x="2877"/>
        <item x="2022"/>
        <item x="538"/>
        <item x="2667"/>
        <item x="1733"/>
        <item x="209"/>
        <item x="868"/>
        <item x="524"/>
        <item x="1910"/>
        <item x="2560"/>
        <item x="2512"/>
        <item x="3001"/>
        <item x="226"/>
        <item x="987"/>
        <item x="3017"/>
        <item x="1008"/>
        <item x="457"/>
        <item x="458"/>
        <item x="667"/>
        <item x="668"/>
        <item x="878"/>
        <item x="269"/>
        <item x="609"/>
        <item x="2083"/>
        <item x="1523"/>
        <item x="1524"/>
        <item x="1755"/>
        <item x="207"/>
        <item x="175"/>
        <item x="1588"/>
        <item x="1932"/>
        <item x="1286"/>
        <item x="1371"/>
        <item x="62"/>
        <item x="803"/>
        <item x="2033"/>
        <item x="1958"/>
        <item x="1848"/>
        <item x="487"/>
        <item x="486"/>
        <item x="2943"/>
        <item x="2944"/>
        <item x="2544"/>
        <item x="1598"/>
        <item x="1070"/>
        <item x="1138"/>
        <item x="1938"/>
        <item x="1940"/>
        <item x="2915"/>
        <item x="467"/>
        <item x="1644"/>
        <item x="353"/>
        <item x="1925"/>
        <item x="2193"/>
        <item x="814"/>
        <item x="557"/>
        <item x="84"/>
        <item x="2397"/>
        <item x="1641"/>
        <item x="1249"/>
        <item x="11"/>
        <item x="1870"/>
        <item x="2000"/>
        <item x="520"/>
        <item x="1757"/>
        <item x="2086"/>
        <item x="2177"/>
        <item x="1180"/>
        <item x="43"/>
        <item x="235"/>
        <item x="1111"/>
        <item x="45"/>
        <item x="1148"/>
        <item x="468"/>
        <item x="162"/>
        <item x="539"/>
        <item x="1701"/>
        <item x="351"/>
        <item x="1339"/>
        <item x="228"/>
        <item x="91"/>
        <item x="2963"/>
        <item x="2964"/>
        <item x="2280"/>
        <item x="1365"/>
        <item x="1628"/>
        <item x="829"/>
        <item x="1374"/>
        <item x="261"/>
        <item x="2282"/>
        <item x="163"/>
        <item x="724"/>
        <item x="2711"/>
        <item x="2712"/>
        <item x="2387"/>
        <item x="2726"/>
        <item x="2763"/>
        <item x="918"/>
        <item x="920"/>
        <item x="1406"/>
        <item x="1340"/>
        <item x="1619"/>
        <item x="2283"/>
        <item x="796"/>
        <item x="2486"/>
        <item x="341"/>
        <item x="2225"/>
        <item x="926"/>
        <item x="995"/>
        <item x="940"/>
        <item x="1272"/>
        <item x="1266"/>
        <item x="406"/>
        <item x="1846"/>
        <item x="374"/>
        <item x="5"/>
        <item x="971"/>
        <item x="1561"/>
        <item x="1714"/>
        <item x="402"/>
        <item x="403"/>
        <item x="1849"/>
        <item x="293"/>
        <item x="2286"/>
        <item x="936"/>
        <item x="1213"/>
        <item x="924"/>
        <item x="2969"/>
        <item x="2970"/>
        <item x="1912"/>
        <item x="337"/>
        <item x="281"/>
        <item x="2854"/>
        <item x="976"/>
        <item x="913"/>
        <item x="265"/>
        <item x="266"/>
        <item x="68"/>
        <item x="1023"/>
        <item x="1274"/>
        <item x="942"/>
        <item x="2803"/>
        <item x="2804"/>
        <item x="1404"/>
        <item x="938"/>
        <item x="2678"/>
        <item x="166"/>
        <item x="2950"/>
        <item x="2951"/>
        <item x="1702"/>
        <item x="2777"/>
        <item x="1204"/>
        <item x="952"/>
        <item x="1327"/>
        <item x="411"/>
        <item x="1304"/>
        <item x="1694"/>
        <item x="1695"/>
        <item x="1926"/>
        <item x="2095"/>
        <item x="1727"/>
        <item x="262"/>
        <item x="2243"/>
        <item x="2989"/>
        <item x="3020"/>
        <item x="1711"/>
        <item x="1181"/>
        <item x="294"/>
        <item x="1699"/>
        <item x="855"/>
        <item x="856"/>
        <item x="1676"/>
        <item x="646"/>
        <item x="1700"/>
        <item x="1319"/>
        <item x="2488"/>
        <item x="3027"/>
        <item x="1562"/>
        <item x="2929"/>
        <item x="2734"/>
        <item x="78"/>
        <item x="1898"/>
        <item x="2534"/>
        <item x="2535"/>
        <item x="1311"/>
        <item x="1712"/>
        <item x="378"/>
        <item x="1762"/>
        <item x="64"/>
        <item x="66"/>
        <item x="2378"/>
        <item x="18"/>
        <item x="1975"/>
        <item x="2412"/>
        <item x="934"/>
        <item x="1312"/>
        <item x="1318"/>
        <item x="865"/>
        <item x="866"/>
        <item x="2367"/>
        <item x="318"/>
        <item x="290"/>
        <item x="2209"/>
        <item x="2210"/>
        <item x="1763"/>
        <item x="1282"/>
        <item x="1125"/>
        <item x="2614"/>
        <item x="1105"/>
        <item x="789"/>
        <item x="2116"/>
        <item x="890"/>
        <item x="1107"/>
        <item x="2588"/>
        <item x="819"/>
        <item x="562"/>
        <item x="1308"/>
        <item x="1671"/>
        <item x="413"/>
        <item x="2365"/>
        <item x="2785"/>
        <item x="634"/>
        <item x="1287"/>
        <item x="1344"/>
        <item x="1345"/>
        <item x="2920"/>
        <item x="1189"/>
        <item x="2319"/>
        <item x="1661"/>
        <item x="2890"/>
        <item x="2525"/>
        <item x="2940"/>
        <item x="2941"/>
        <item x="869"/>
        <item x="977"/>
        <item x="2776"/>
        <item x="2966"/>
        <item x="2967"/>
        <item x="1386"/>
        <item x="412"/>
        <item x="1625"/>
        <item x="1320"/>
        <item x="2409"/>
        <item x="745"/>
        <item x="137"/>
        <item x="1387"/>
        <item x="1276"/>
        <item x="1878"/>
        <item x="1913"/>
        <item x="200"/>
        <item x="1730"/>
        <item x="959"/>
        <item x="295"/>
        <item x="301"/>
        <item x="1410"/>
        <item x="604"/>
        <item x="1288"/>
        <item x="1798"/>
        <item x="1112"/>
        <item x="972"/>
        <item x="1264"/>
        <item x="2952"/>
        <item x="230"/>
        <item x="3053"/>
        <item x="179"/>
        <item x="741"/>
        <item x="1321"/>
        <item x="960"/>
        <item x="1954"/>
        <item x="319"/>
        <item x="2931"/>
        <item x="2932"/>
        <item x="2029"/>
        <item x="911"/>
        <item x="246"/>
        <item x="210"/>
        <item x="96"/>
        <item x="1642"/>
        <item x="1333"/>
        <item x="1715"/>
        <item x="2192"/>
        <item x="1120"/>
        <item x="2554"/>
        <item x="2074"/>
        <item x="2073"/>
        <item x="1842"/>
        <item x="1677"/>
        <item x="1254"/>
        <item x="234"/>
        <item x="1297"/>
        <item x="563"/>
        <item x="579"/>
        <item x="252"/>
        <item x="541"/>
        <item x="1407"/>
        <item x="2659"/>
        <item x="2972"/>
        <item x="2973"/>
        <item x="2327"/>
        <item x="2328"/>
        <item x="1510"/>
        <item x="2487"/>
        <item x="2542"/>
        <item x="985"/>
        <item x="2294"/>
        <item x="547"/>
        <item x="859"/>
        <item x="860"/>
        <item x="862"/>
        <item x="863"/>
        <item x="2764"/>
        <item x="1079"/>
        <item x="1032"/>
        <item x="1256"/>
        <item x="2868"/>
        <item x="2705"/>
        <item x="1033"/>
        <item x="1187"/>
        <item x="2840"/>
        <item x="2841"/>
        <item x="2749"/>
        <item x="1799"/>
        <item x="1793"/>
        <item x="1822"/>
        <item x="1845"/>
        <item x="167"/>
        <item x="2916"/>
        <item x="2755"/>
        <item x="2756"/>
        <item x="34"/>
        <item x="509"/>
        <item x="1794"/>
        <item x="2628"/>
        <item x="776"/>
        <item x="1270"/>
        <item x="1361"/>
        <item x="2091"/>
        <item x="1100"/>
        <item x="1059"/>
        <item x="1828"/>
        <item x="739"/>
        <item x="1347"/>
        <item x="1823"/>
        <item x="2396"/>
        <item x="2097"/>
        <item x="2993"/>
        <item x="0"/>
        <item x="1074"/>
        <item x="2737"/>
        <item x="1019"/>
        <item x="414"/>
        <item x="1472"/>
        <item x="1362"/>
        <item x="2148"/>
        <item x="516"/>
        <item x="517"/>
        <item x="915"/>
        <item x="554"/>
        <item x="555"/>
        <item x="2082"/>
        <item x="2506"/>
        <item x="1795"/>
        <item x="1360"/>
        <item x="825"/>
        <item x="826"/>
        <item x="2462"/>
        <item x="1071"/>
        <item x="1731"/>
        <item x="1623"/>
        <item x="949"/>
        <item x="325"/>
        <item x="291"/>
        <item x="2891"/>
        <item x="2152"/>
        <item x="322"/>
        <item x="513"/>
        <item x="2740"/>
        <item x="2642"/>
        <item x="1295"/>
        <item x="1289"/>
        <item x="1208"/>
        <item x="1209"/>
        <item x="930"/>
        <item x="932"/>
        <item x="473"/>
        <item x="1815"/>
        <item x="1816"/>
        <item x="1572"/>
        <item x="2315"/>
        <item x="1635"/>
        <item x="2172"/>
        <item x="447"/>
        <item x="2724"/>
        <item x="1328"/>
        <item x="20"/>
        <item x="2655"/>
        <item x="2657"/>
        <item x="2815"/>
        <item x="605"/>
        <item x="263"/>
        <item x="1680"/>
        <item x="1681"/>
        <item x="2653"/>
        <item x="2679"/>
        <item x="308"/>
        <item x="206"/>
        <item x="1411"/>
        <item x="2884"/>
        <item x="1405"/>
        <item x="2470"/>
        <item x="2604"/>
        <item x="2135"/>
        <item x="644"/>
        <item x="1674"/>
        <item x="1833"/>
        <item x="1796"/>
        <item x="1675"/>
        <item x="3028"/>
        <item x="3026"/>
        <item x="1380"/>
        <item x="583"/>
        <item x="1398"/>
        <item x="309"/>
        <item x="2217"/>
        <item x="729"/>
        <item x="690"/>
        <item x="2431"/>
        <item x="1672"/>
        <item x="1986"/>
        <item x="725"/>
        <item x="157"/>
        <item x="1367"/>
        <item x="1358"/>
        <item x="2071"/>
        <item x="2087"/>
        <item x="1123"/>
        <item x="1301"/>
        <item x="1650"/>
        <item x="1918"/>
        <item x="1418"/>
        <item x="2598"/>
        <item x="973"/>
        <item x="2672"/>
        <item x="1156"/>
        <item x="2845"/>
        <item x="1749"/>
        <item x="1396"/>
        <item x="1166"/>
        <item x="2415"/>
        <item x="804"/>
        <item x="1267"/>
        <item x="466"/>
        <item x="3054"/>
        <item x="1006"/>
        <item x="2460"/>
        <item x="1713"/>
        <item x="2221"/>
        <item x="2190"/>
        <item x="1533"/>
        <item x="135"/>
        <item x="990"/>
        <item x="2441"/>
        <item x="2442"/>
        <item x="2861"/>
        <item x="408"/>
        <item x="591"/>
        <item x="697"/>
        <item x="2885"/>
        <item x="2702"/>
        <item x="1077"/>
        <item x="94"/>
        <item x="30"/>
        <item x="2813"/>
        <item x="2021"/>
        <item x="97"/>
        <item x="1626"/>
        <item x="2865"/>
        <item x="928"/>
        <item x="159"/>
        <item x="296"/>
        <item x="297"/>
        <item x="2809"/>
        <item x="321"/>
        <item x="944"/>
        <item x="945"/>
        <item x="1933"/>
        <item x="1818"/>
        <item x="1296"/>
        <item x="1433"/>
        <item x="1377"/>
        <item x="1381"/>
        <item x="722"/>
        <item x="2483"/>
        <item x="385"/>
        <item x="2085"/>
        <item x="2894"/>
        <item x="2150"/>
        <item x="1648"/>
        <item x="231"/>
        <item x="2246"/>
        <item x="1118"/>
        <item x="2323"/>
        <item x="948"/>
        <item x="2538"/>
        <item x="1035"/>
        <item x="495"/>
        <item x="442"/>
        <item x="443"/>
        <item x="879"/>
        <item x="1983"/>
        <item x="1984"/>
        <item x="2253"/>
        <item x="2249"/>
        <item x="2247"/>
        <item x="136"/>
        <item x="138"/>
        <item x="580"/>
        <item x="95"/>
        <item x="1399"/>
        <item x="244"/>
        <item x="338"/>
        <item x="2163"/>
        <item x="2162"/>
        <item x="717"/>
        <item x="1613"/>
        <item x="1285"/>
        <item x="2557"/>
        <item x="2558"/>
        <item x="2260"/>
        <item x="2708"/>
        <item x="1550"/>
        <item x="784"/>
        <item x="2161"/>
        <item x="1742"/>
        <item x="1346"/>
        <item x="1624"/>
        <item x="903"/>
        <item x="1773"/>
        <item x="13"/>
        <item x="916"/>
        <item x="275"/>
        <item x="1662"/>
        <item x="2167"/>
        <item x="2168"/>
        <item x="2151"/>
        <item x="1188"/>
        <item x="1743"/>
        <item x="2146"/>
        <item x="2314"/>
        <item x="895"/>
        <item x="962"/>
        <item x="785"/>
        <item x="1026"/>
        <item x="1636"/>
        <item x="2869"/>
        <item x="1325"/>
        <item x="201"/>
        <item x="2864"/>
        <item x="1302"/>
        <item x="1199"/>
        <item x="1200"/>
        <item x="2447"/>
        <item x="2729"/>
        <item x="2860"/>
        <item x="416"/>
        <item x="276"/>
        <item x="917"/>
        <item x="1351"/>
        <item x="205"/>
        <item x="3055"/>
        <item x="2913"/>
        <item x="2862"/>
        <item x="1851"/>
        <item x="2170"/>
        <item x="567"/>
        <item x="1929"/>
        <item x="1931"/>
        <item x="3064"/>
        <item x="531"/>
        <item x="532"/>
        <item x="1237"/>
        <item x="1238"/>
        <item x="2774"/>
        <item x="2464"/>
        <item x="425"/>
        <item x="767"/>
        <item x="1952"/>
        <item x="2695"/>
        <item x="2696"/>
        <item x="526"/>
        <item x="527"/>
        <item x="3062"/>
        <item x="1856"/>
        <item x="560"/>
        <item x="561"/>
        <item x="837"/>
        <item x="2681"/>
        <item x="950"/>
        <item x="195"/>
        <item x="469"/>
        <item x="2910"/>
        <item x="2634"/>
        <item x="317"/>
        <item x="611"/>
        <item x="133"/>
        <item x="2118"/>
        <item x="1659"/>
        <item x="1553"/>
        <item x="572"/>
        <item x="146"/>
        <item x="542"/>
        <item x="686"/>
        <item x="1431"/>
        <item x="2297"/>
        <item x="2266"/>
        <item x="2267"/>
        <item x="1854"/>
        <item x="2511"/>
        <item x="1354"/>
        <item x="232"/>
        <item x="2143"/>
        <item x="2144"/>
        <item x="2853"/>
        <item x="1805"/>
        <item x="2473"/>
        <item x="1999"/>
        <item x="142"/>
        <item x="2137"/>
        <item x="2076"/>
        <item x="1723"/>
        <item x="2240"/>
        <item x="2241"/>
        <item x="80"/>
        <item x="1403"/>
        <item x="115"/>
        <item x="462"/>
        <item x="463"/>
        <item x="956"/>
        <item x="1739"/>
        <item x="2450"/>
        <item x="2125"/>
        <item x="1785"/>
        <item x="957"/>
        <item x="2321"/>
        <item x="1585"/>
        <item x="1366"/>
        <item x="953"/>
        <item x="978"/>
        <item x="471"/>
        <item x="2576"/>
        <item x="935"/>
        <item x="1173"/>
        <item x="1587"/>
        <item x="1499"/>
        <item x="2011"/>
        <item x="2340"/>
        <item x="732"/>
        <item x="448"/>
        <item x="874"/>
        <item x="2713"/>
        <item x="3012"/>
        <item x="3013"/>
        <item x="185"/>
        <item x="362"/>
        <item x="2377"/>
        <item x="2799"/>
        <item x="1964"/>
        <item x="268"/>
        <item x="2109"/>
        <item x="954"/>
        <item x="599"/>
        <item x="923"/>
        <item x="2583"/>
        <item x="1422"/>
        <item x="1887"/>
        <item x="899"/>
        <item x="422"/>
        <item x="730"/>
        <item x="1580"/>
        <item x="779"/>
        <item x="1610"/>
        <item x="489"/>
        <item x="500"/>
        <item x="506"/>
        <item x="590"/>
        <item x="2782"/>
        <item x="1612"/>
        <item x="966"/>
        <item x="1584"/>
        <item x="2818"/>
        <item x="240"/>
        <item x="1907"/>
        <item x="625"/>
        <item x="93"/>
        <item x="74"/>
        <item x="2701"/>
        <item x="2822"/>
        <item x="1502"/>
        <item x="2058"/>
        <item x="1388"/>
        <item x="2730"/>
        <item x="2808"/>
        <item x="1090"/>
        <item x="535"/>
        <item x="2677"/>
        <item x="2752"/>
        <item x="1152"/>
        <item x="2056"/>
        <item x="145"/>
        <item x="161"/>
        <item x="2571"/>
        <item x="635"/>
        <item x="1750"/>
        <item x="654"/>
        <item x="650"/>
        <item x="1867"/>
        <item x="382"/>
        <item x="2768"/>
        <item x="1517"/>
        <item x="643"/>
        <item x="648"/>
        <item x="2468"/>
        <item x="1383"/>
        <item x="631"/>
        <item x="637"/>
        <item x="652"/>
        <item x="639"/>
        <item x="1633"/>
        <item x="641"/>
        <item x="627"/>
        <item x="624"/>
        <item x="1322"/>
        <item x="775"/>
        <item x="2394"/>
        <item x="2395"/>
        <item x="1620"/>
        <item x="2471"/>
        <item x="1231"/>
        <item x="514"/>
        <item x="2539"/>
        <item x="496"/>
        <item x="7"/>
        <item x="8"/>
        <item x="629"/>
        <item x="1622"/>
        <item x="2786"/>
        <item x="943"/>
        <item x="922"/>
        <item x="510"/>
        <item x="2981"/>
        <item x="2164"/>
        <item x="2281"/>
        <item x="494"/>
        <item x="1877"/>
        <item x="1884"/>
        <item x="508"/>
        <item x="2077"/>
        <item x="1869"/>
        <item x="2574"/>
        <item x="2061"/>
        <item x="14"/>
        <item x="2254"/>
        <item x="1658"/>
        <item x="1767"/>
        <item x="1124"/>
        <item x="2745"/>
        <item x="1766"/>
        <item x="2562"/>
        <item x="2648"/>
        <item x="36"/>
        <item x="1428"/>
        <item x="1955"/>
        <item x="2062"/>
        <item x="929"/>
        <item x="621"/>
        <item x="818"/>
        <item x="2038"/>
        <item x="1258"/>
        <item x="50"/>
        <item x="793"/>
        <item x="1797"/>
        <item x="2230"/>
        <item x="2231"/>
        <item x="1484"/>
        <item x="2291"/>
        <item x="2066"/>
        <item x="15"/>
        <item x="1343"/>
        <item x="1911"/>
        <item x="399"/>
        <item x="1475"/>
        <item x="2"/>
        <item x="51"/>
        <item x="777"/>
        <item x="3067"/>
        <item x="1614"/>
        <item x="2757"/>
        <item x="454"/>
        <item x="2551"/>
        <item x="2220"/>
        <item x="2842"/>
        <item x="3"/>
        <item x="2784"/>
        <item x="2507"/>
        <item x="350"/>
        <item x="931"/>
        <item x="1830"/>
        <item x="2982"/>
        <item x="2949"/>
        <item x="71"/>
        <item x="1594"/>
        <item x="2427"/>
        <item x="1834"/>
        <item x="365"/>
        <item x="366"/>
        <item x="119"/>
        <item x="1300"/>
        <item x="2158"/>
        <item x="2159"/>
        <item x="925"/>
        <item x="1298"/>
        <item x="375"/>
        <item x="154"/>
        <item x="155"/>
        <item x="1558"/>
        <item x="1306"/>
        <item x="2154"/>
        <item x="2155"/>
        <item x="2675"/>
        <item x="2676"/>
        <item x="24"/>
        <item x="2422"/>
        <item x="2174"/>
        <item x="2175"/>
        <item x="619"/>
        <item x="2089"/>
        <item x="2090"/>
        <item x="2999"/>
        <item x="3000"/>
        <item x="2336"/>
        <item x="2337"/>
        <item x="455"/>
        <item x="552"/>
        <item x="2203"/>
        <item x="2233"/>
        <item x="692"/>
        <item x="1129"/>
        <item x="1130"/>
        <item x="2718"/>
        <item x="2719"/>
        <item x="2911"/>
        <item x="2923"/>
        <item x="2788"/>
        <item x="886"/>
        <item x="55"/>
        <item x="193"/>
        <item x="58"/>
        <item x="2850"/>
        <item x="2501"/>
        <item x="2502"/>
        <item x="1909"/>
        <item x="452"/>
        <item x="1939"/>
        <item x="558"/>
        <item x="2732"/>
        <item x="3036"/>
        <item x="2646"/>
        <item x="3042"/>
        <item x="2420"/>
        <item x="704"/>
        <item x="2434"/>
        <item x="2127"/>
        <item x="52"/>
        <item x="2519"/>
        <item x="311"/>
        <item x="2765"/>
        <item x="1"/>
        <item x="1334"/>
        <item x="1832"/>
        <item x="2778"/>
        <item x="937"/>
        <item x="305"/>
        <item x="2479"/>
        <item x="2636"/>
        <item x="529"/>
        <item x="2710"/>
        <item x="1868"/>
        <item x="2356"/>
        <item x="1971"/>
        <item x="2113"/>
        <item x="131"/>
        <item x="445"/>
        <item x="439"/>
        <item x="2207"/>
        <item x="1356"/>
        <item x="2766"/>
        <item x="2844"/>
        <item x="1091"/>
        <item x="2833"/>
        <item x="1921"/>
        <item x="1497"/>
        <item x="794"/>
        <item x="1889"/>
        <item x="1480"/>
        <item x="1482"/>
        <item x="387"/>
        <item x="2928"/>
        <item x="875"/>
        <item x="170"/>
        <item x="1891"/>
        <item x="659"/>
        <item x="660"/>
        <item x="1673"/>
        <item x="905"/>
        <item x="2101"/>
        <item x="2102"/>
        <item x="749"/>
        <item x="2968"/>
        <item x="824"/>
        <item x="3046"/>
        <item x="1466"/>
        <item x="820"/>
        <item x="1486"/>
        <item x="1153"/>
        <item x="1998"/>
        <item x="2218"/>
        <item x="2417"/>
        <item x="158"/>
        <item x="216"/>
        <item x="451"/>
        <item x="2565"/>
        <item x="2469"/>
        <item x="2424"/>
        <item x="372"/>
        <item x="1451"/>
        <item x="974"/>
        <item x="939"/>
        <item x="2720"/>
        <item x="2606"/>
        <item x="2892"/>
        <item x="2878"/>
        <item x="2140"/>
        <item x="941"/>
        <item x="755"/>
        <item x="1957"/>
        <item x="2034"/>
        <item x="2995"/>
        <item x="1781"/>
        <item x="2991"/>
        <item x="933"/>
        <item x="1618"/>
        <item x="2795"/>
        <item x="401"/>
        <item x="927"/>
        <item x="502"/>
        <item x="418"/>
        <item x="389"/>
        <item x="2547"/>
        <item x="2451"/>
        <item x="2310"/>
        <item x="979"/>
        <item x="2485"/>
        <item x="1349"/>
        <item x="1786"/>
        <item x="2823"/>
        <item x="2685"/>
        <item x="254"/>
        <item x="2513"/>
        <item x="2578"/>
        <item x="2856"/>
        <item x="475"/>
        <item x="893"/>
        <item x="1469"/>
        <item x="2004"/>
        <item x="394"/>
        <item x="242"/>
        <item x="1248"/>
        <item x="2067"/>
        <item x="258"/>
        <item x="147"/>
        <item x="383"/>
        <item x="2549"/>
        <item x="986"/>
        <item x="2780"/>
        <item x="1820"/>
        <item x="2602"/>
        <item x="2092"/>
        <item x="1446"/>
        <item x="831"/>
        <item x="2075"/>
        <item x="485"/>
        <item x="2537"/>
        <item x="3007"/>
        <item x="180"/>
        <item x="1110"/>
        <item x="2279"/>
        <item x="81"/>
        <item x="1996"/>
        <item x="1075"/>
        <item x="446"/>
        <item x="313"/>
        <item x="1168"/>
        <item x="835"/>
        <item x="719"/>
        <item x="2663"/>
        <item x="968"/>
        <item x="1186"/>
        <item x="2623"/>
        <item x="459"/>
        <item x="2523"/>
        <item x="615"/>
        <item x="2048"/>
        <item x="2198"/>
        <item x="1994"/>
        <item x="1949"/>
        <item x="2285"/>
        <item x="548"/>
        <item x="1352"/>
        <item x="2386"/>
        <item x="334"/>
        <item x="735"/>
        <item x="40"/>
        <item x="710"/>
        <item x="1330"/>
        <item x="2445"/>
        <item x="2214"/>
        <item x="2922"/>
        <item x="3011"/>
        <item x="2889"/>
        <item x="1460"/>
        <item x="1860"/>
        <item x="423"/>
        <item x="2006"/>
        <item x="663"/>
        <item x="568"/>
        <item x="1615"/>
        <item x="2236"/>
        <item x="404"/>
        <item x="700"/>
        <item x="1959"/>
        <item x="2971"/>
        <item x="536"/>
        <item x="2612"/>
        <item x="1015"/>
        <item x="1811"/>
        <item x="2329"/>
        <item x="2010"/>
        <item x="2671"/>
        <item x="1332"/>
        <item x="1813"/>
        <item x="1040"/>
        <item x="1602"/>
        <item x="1604"/>
        <item x="2848"/>
        <item x="2754"/>
        <item x="2665"/>
        <item x="844"/>
        <item x="250"/>
        <item x="2770"/>
        <item x="2258"/>
        <item x="2098"/>
        <item x="2232"/>
        <item x="550"/>
        <item x="1881"/>
        <item x="103"/>
        <item x="358"/>
        <item x="665"/>
        <item x="2457"/>
        <item x="854"/>
        <item x="2980"/>
        <item x="1131"/>
        <item x="1963"/>
        <item x="2317"/>
        <item x="2553"/>
        <item x="1771"/>
        <item x="2302"/>
        <item x="2335"/>
        <item x="75"/>
        <item x="1978"/>
        <item x="107"/>
        <item x="2521"/>
        <item x="2054"/>
        <item x="42"/>
        <item x="1937"/>
        <item x="3024"/>
        <item x="127"/>
        <item x="3032"/>
        <item x="2080"/>
        <item x="2909"/>
        <item x="1814"/>
        <item x="1436"/>
        <item x="1989"/>
        <item x="437"/>
        <item x="2472"/>
        <item x="1649"/>
        <item x="2505"/>
        <item x="2839"/>
        <item x="984"/>
        <item x="1449"/>
        <item x="2376"/>
        <item x="2142"/>
        <item x="2200"/>
        <item x="156"/>
        <item x="1038"/>
        <item x="2173"/>
        <item x="1164"/>
        <item x="113"/>
        <item x="2896"/>
        <item x="2704"/>
        <item x="323"/>
        <item x="1201"/>
        <item x="661"/>
        <item x="2500"/>
        <item x="70"/>
        <item x="208"/>
        <item x="2827"/>
        <item x="1632"/>
        <item x="1490"/>
        <item x="2040"/>
        <item x="2717"/>
        <item x="2252"/>
        <item x="1836"/>
        <item x="2248"/>
        <item x="1597"/>
        <item x="431"/>
        <item x="1737"/>
        <item x="2342"/>
        <item x="1945"/>
        <item x="2570"/>
        <item x="3048"/>
        <item x="1906"/>
        <item x="2616"/>
        <item x="44"/>
        <item x="2529"/>
        <item x="1866"/>
        <item x="1935"/>
        <item x="2759"/>
        <item x="285"/>
        <item x="1951"/>
        <item x="2965"/>
        <item x="2216"/>
        <item x="197"/>
        <item x="1364"/>
        <item x="111"/>
        <item x="352"/>
        <item x="2491"/>
        <item x="63"/>
        <item x="354"/>
        <item x="140"/>
        <item x="998"/>
        <item x="1682"/>
        <item x="1372"/>
        <item x="38"/>
        <item x="1753"/>
        <item x="1566"/>
        <item x="2119"/>
        <item x="2556"/>
        <item x="2998"/>
        <item x="2978"/>
        <item x="1457"/>
        <item x="528"/>
        <item x="2437"/>
        <item x="1751"/>
        <item x="921"/>
        <item x="203"/>
        <item x="2904"/>
        <item x="1740"/>
        <item x="1638"/>
        <item x="2186"/>
        <item x="2052"/>
        <item x="2411"/>
        <item x="83"/>
        <item x="3014"/>
        <item x="2825"/>
        <item x="1627"/>
        <item x="2350"/>
        <item x="1092"/>
        <item x="2959"/>
        <item x="589"/>
        <item x="2594"/>
        <item x="574"/>
        <item x="2873"/>
        <item x="2942"/>
        <item x="1606"/>
        <item x="2229"/>
        <item x="2358"/>
        <item x="2212"/>
        <item x="816"/>
        <item x="171"/>
        <item x="1390"/>
        <item x="1126"/>
        <item x="2402"/>
        <item x="1961"/>
        <item x="2204"/>
        <item x="2761"/>
        <item x="617"/>
        <item x="3069"/>
        <item x="1717"/>
        <item x="2250"/>
        <item x="2736"/>
        <item x="264"/>
        <item x="2495"/>
        <item x="2580"/>
        <item x="1656"/>
        <item x="2368"/>
        <item x="1108"/>
        <item x="2924"/>
        <item x="1478"/>
        <item x="3059"/>
        <item x="1853"/>
        <item x="2955"/>
        <item x="1421"/>
        <item x="2946"/>
        <item x="2326"/>
        <item x="2008"/>
        <item x="2002"/>
        <item x="1826"/>
        <item x="3009"/>
        <item x="1552"/>
        <item x="346"/>
        <item x="1443"/>
        <item x="1336"/>
        <item x="1670"/>
        <item x="1607"/>
        <item x="260"/>
        <item x="771"/>
        <item x="3065"/>
        <item x="2545"/>
        <item x="2541"/>
        <item x="2262"/>
        <item x="2400"/>
        <item x="593"/>
        <item x="669"/>
        <item x="2104"/>
        <item x="505"/>
        <item x="2372"/>
        <item x="2689"/>
        <item x="2418"/>
        <item x="287"/>
        <item x="2661"/>
        <item x="1696"/>
        <item x="2239"/>
        <item x="1595"/>
        <item x="456"/>
        <item x="1535"/>
        <item x="1581"/>
        <item x="2354"/>
        <item x="2380"/>
        <item x="488"/>
        <item x="2370"/>
        <item x="1611"/>
        <item x="2440"/>
        <item x="1873"/>
        <item x="2694"/>
        <item x="2124"/>
        <item x="841"/>
        <item x="763"/>
        <item x="1847"/>
        <item x="2728"/>
        <item x="2179"/>
        <item x="1652"/>
        <item x="1212"/>
        <item x="2344"/>
        <item x="1861"/>
        <item x="2384"/>
        <item x="2802"/>
        <item x="2983"/>
        <item x="2271"/>
        <item x="861"/>
        <item x="2393"/>
        <item x="1439"/>
        <item x="331"/>
        <item x="857"/>
        <item x="1982"/>
        <item x="2454"/>
        <item x="3061"/>
        <item x="556"/>
        <item x="2406"/>
        <item x="2265"/>
        <item x="2226"/>
        <item x="1506"/>
        <item x="848"/>
        <item x="2122"/>
        <item x="2674"/>
        <item x="2166"/>
        <item x="543"/>
        <item x="1027"/>
        <item x="499"/>
        <item x="2819"/>
        <item x="1660"/>
        <item x="1987"/>
        <item x="2288"/>
        <item x="564"/>
        <item x="2274"/>
        <item x="348"/>
        <item x="1599"/>
        <item x="1577"/>
        <item x="533"/>
        <item x="2060"/>
        <item x="2632"/>
        <item x="212"/>
        <item x="898"/>
        <item x="6"/>
        <item x="1239"/>
        <item x="946"/>
        <item x="356"/>
        <item x="2497"/>
        <item x="1394"/>
        <item x="2100"/>
        <item x="2666"/>
        <item x="537"/>
        <item x="1382"/>
        <item x="1106"/>
        <item x="2797"/>
        <item x="2160"/>
        <item x="2153"/>
        <item x="239"/>
        <item x="315"/>
        <item x="2630"/>
        <item x="1765"/>
        <item x="236"/>
        <item x="178"/>
        <item x="1012"/>
        <item x="2189"/>
        <item x="1350"/>
        <item x="2157"/>
        <item x="105"/>
        <item x="2364"/>
        <item x="684"/>
        <item x="2269"/>
        <item x="570"/>
        <item x="2096"/>
        <item x="598"/>
        <item x="1192"/>
        <item x="1692"/>
        <item x="2346"/>
        <item x="2115"/>
        <item x="1928"/>
        <item x="29"/>
        <item x="1314"/>
        <item x="2748"/>
        <item x="518"/>
        <item x="613"/>
        <item x="1789"/>
        <item x="744"/>
        <item x="1232"/>
        <item x="9"/>
        <item x="1161"/>
        <item x="1769"/>
        <item x="1991"/>
        <item x="270"/>
        <item x="1073"/>
        <item x="1128"/>
        <item x="2515"/>
        <item x="1190"/>
        <item x="2811"/>
        <item x="1284"/>
        <item x="176"/>
        <item x="1000"/>
        <item x="1368"/>
        <item x="1415"/>
        <item x="1268"/>
        <item x="2223"/>
        <item x="1179"/>
        <item x="12"/>
        <item x="1571"/>
        <item x="191"/>
        <item x="1139"/>
        <item x="645"/>
        <item x="2313"/>
        <item x="2139"/>
        <item x="1494"/>
        <item x="1941"/>
        <item x="436"/>
        <item x="3057"/>
        <item x="1927"/>
        <item x="2831"/>
        <item x="2474"/>
        <item x="2888"/>
        <item x="1010"/>
        <item x="721"/>
        <item x="765"/>
        <item x="2750"/>
        <item x="988"/>
        <item x="970"/>
        <item x="367"/>
        <item x="1305"/>
        <item x="1573"/>
        <item x="2293"/>
        <item x="377"/>
        <item x="2276"/>
        <item x="1840"/>
        <item x="2133"/>
        <item x="2208"/>
        <item x="2805"/>
        <item x="1211"/>
        <item x="2687"/>
        <item x="1621"/>
        <item x="139"/>
        <item x="1025"/>
        <item x="72"/>
        <item x="1260"/>
        <item x="1545"/>
        <item x="864"/>
        <item x="2792"/>
        <item x="327"/>
        <item x="2876"/>
        <item x="2042"/>
        <item x="2699"/>
        <item x="823"/>
        <item x="1157"/>
        <item x="827"/>
        <item x="16"/>
        <item x="125"/>
        <item x="1262"/>
        <item x="449"/>
        <item x="2362"/>
        <item x="512"/>
        <item x="3040"/>
        <item x="851"/>
        <item x="2738"/>
        <item x="481"/>
        <item x="2194"/>
        <item x="1043"/>
        <item x="187"/>
        <item x="2245"/>
        <item x="1708"/>
        <item x="1725"/>
        <item x="1903"/>
        <item x="492"/>
        <item x="2131"/>
        <item x="2023"/>
        <item x="1899"/>
        <item x="222"/>
        <item x="633"/>
        <item x="582"/>
        <item x="1985"/>
        <item x="2933"/>
        <item x="2829"/>
        <item x="2331"/>
        <item x="1525"/>
        <item x="1504"/>
        <item x="2388"/>
        <item x="1512"/>
        <item x="2986"/>
        <item x="2962"/>
        <item x="22"/>
        <item x="982"/>
        <item x="1401"/>
        <item x="2374"/>
        <item x="2870"/>
        <item x="2031"/>
        <item x="121"/>
        <item x="2721"/>
        <item x="477"/>
        <item x="2103"/>
        <item x="2012"/>
        <item x="2072"/>
        <item x="2543"/>
        <item x="1968"/>
        <item x="867"/>
        <item x="479"/>
        <item x="1177"/>
        <item x="267"/>
        <item x="2366"/>
        <item x="2880"/>
        <item x="1883"/>
        <item x="1250"/>
        <item x="99"/>
        <item x="2974"/>
        <item x="149"/>
        <item x="714"/>
        <item x="69"/>
        <item x="2017"/>
        <item x="1901"/>
        <item x="1895"/>
        <item x="1872"/>
        <item x="1838"/>
        <item x="2070"/>
        <item x="1947"/>
        <item x="2025"/>
        <item x="1864"/>
        <item x="421"/>
        <item x="706"/>
        <item x="2360"/>
        <item x="2088"/>
        <item x="1807"/>
        <item x="329"/>
        <item x="169"/>
        <item x="712"/>
        <item x="1920"/>
        <item x="3034"/>
        <item x="2900"/>
        <item x="1198"/>
        <item x="248"/>
        <item x="2382"/>
        <item x="681"/>
        <item x="2027"/>
        <item x="679"/>
        <item x="224"/>
        <item x="1592"/>
        <item x="1004"/>
        <item x="1778"/>
        <item x="1537"/>
        <item x="965"/>
        <item x="10"/>
        <item x="2300"/>
        <item x="2741"/>
        <item x="85"/>
        <item x="174"/>
        <item x="2019"/>
        <item x="753"/>
        <item x="2046"/>
        <item x="1376"/>
        <item x="2930"/>
        <item x="2094"/>
        <item x="165"/>
        <item x="610"/>
        <item x="32"/>
        <item x="2918"/>
        <item x="218"/>
        <item x="1233"/>
        <item x="1568"/>
        <item x="2181"/>
        <item x="483"/>
        <item x="546"/>
        <item x="2835"/>
        <item x="702"/>
        <item x="2939"/>
        <item x="1235"/>
        <item x="1088"/>
        <item x="2044"/>
        <item x="2517"/>
        <item x="342"/>
        <item x="434"/>
        <item x="1214"/>
        <item x="877"/>
        <item x="2533"/>
        <item x="2683"/>
        <item x="2572"/>
        <item x="2902"/>
        <item x="2120"/>
        <item x="1529"/>
        <item x="751"/>
        <item x="996"/>
        <item x="1514"/>
        <item x="3018"/>
        <item x="2117"/>
        <item x="1326"/>
        <item x="1342"/>
        <item x="220"/>
        <item x="199"/>
        <item x="578"/>
        <item x="1775"/>
        <item x="2476"/>
        <item x="689"/>
        <item x="1791"/>
        <item x="151"/>
        <item x="1858"/>
        <item x="464"/>
        <item x="1943"/>
        <item x="2936"/>
        <item x="958"/>
        <item x="1640"/>
        <item x="1809"/>
        <item x="2304"/>
        <item x="1924"/>
        <item x="1521"/>
        <item x="1159"/>
        <item x="101"/>
        <item x="1463"/>
        <item x="1527"/>
        <item x="2926"/>
        <item x="2790"/>
        <item x="2898"/>
        <item x="2746"/>
        <item x="2408"/>
        <item x="2489"/>
        <item x="73"/>
        <item x="2609"/>
        <item x="3038"/>
        <item x="1061"/>
        <item x="272"/>
        <item x="595"/>
        <item x="2311"/>
        <item x="1226"/>
        <item x="1031"/>
        <item x="1777"/>
        <item x="566"/>
        <item x="2443"/>
        <item x="2184"/>
        <item x="2698"/>
        <item x="1919"/>
        <item x="1922"/>
        <item x="46"/>
        <item x="2201"/>
        <item x="2917"/>
        <item x="2887"/>
        <item x="2353"/>
        <item x="2050"/>
        <item x="1184"/>
        <item x="1704"/>
        <item x="21"/>
        <item x="79"/>
        <item x="2256"/>
        <item x="1175"/>
        <item x="2444"/>
        <item x="522"/>
        <item x="490"/>
        <item x="1002"/>
        <item x="2692"/>
        <item x="1290"/>
        <item x="2536"/>
        <item x="2559"/>
        <item x="1679"/>
        <item x="723"/>
        <item x="2906"/>
        <item x="544"/>
        <item x="1879"/>
        <item x="2466"/>
        <item x="2202"/>
        <item x="838"/>
        <item x="108"/>
        <item x="768"/>
        <item x="1185"/>
        <item x="2059"/>
        <item x="2499"/>
        <item x="858"/>
        <item x="2219"/>
        <item x="23"/>
        <item x="2449"/>
        <item x="1225"/>
        <item x="2126"/>
        <item x="521"/>
        <item x="961"/>
        <item x="2838"/>
        <item x="845"/>
        <item x="530"/>
        <item x="2255"/>
        <item x="2453"/>
        <item x="559"/>
        <item x="1391"/>
        <item x="2461"/>
        <item x="1001"/>
        <item x="666"/>
        <item x="2112"/>
        <item x="2872"/>
        <item x="1440"/>
        <item x="2049"/>
        <item x="1981"/>
        <item x="2244"/>
        <item x="1542"/>
        <item x="2145"/>
        <item x="1207"/>
        <item x="2136"/>
        <item x="1764"/>
        <item x="515"/>
        <item x="2886"/>
        <item x="2149"/>
        <item x="2555"/>
        <item x="118"/>
        <item x="2852"/>
        <item x="553"/>
        <item x="1657"/>
        <item x="2716"/>
        <item x="465"/>
        <item x="1089"/>
        <item x="2099"/>
        <item x="2997"/>
        <item x="1865"/>
        <item x="1236"/>
        <item x="2693"/>
        <item x="2436"/>
        <item x="525"/>
        <item x="453"/>
        <item x="2801"/>
        <item x="2055"/>
        <item x="1629"/>
        <item x="2325"/>
        <item x="2463"/>
        <item x="2338"/>
        <item x="2156"/>
        <item x="2531"/>
        <item x="2697"/>
        <item x="2744"/>
        <item x="2459"/>
        <item x="2465"/>
        <item x="1454"/>
        <item x="2954"/>
        <item x="2673"/>
        <item x="415"/>
        <item x="2352"/>
        <item x="2622"/>
        <item x="2242"/>
        <item x="2945"/>
        <item x="1487"/>
        <item x="1522"/>
        <item x="2467"/>
        <item x="2958"/>
        <item x="1174"/>
        <item x="41"/>
        <item x="320"/>
        <item x="386"/>
        <item x="2392"/>
        <item x="1375"/>
        <item x="565"/>
        <item x="1353"/>
        <item t="default"/>
      </items>
    </pivotField>
    <pivotField numFmtId="22" showAll="0">
      <items count="1623">
        <item x="1217"/>
        <item x="1322"/>
        <item x="42"/>
        <item x="1497"/>
        <item x="81"/>
        <item x="25"/>
        <item x="591"/>
        <item x="1400"/>
        <item x="395"/>
        <item x="1597"/>
        <item x="641"/>
        <item x="1148"/>
        <item x="1588"/>
        <item x="1371"/>
        <item x="1282"/>
        <item x="483"/>
        <item x="887"/>
        <item x="890"/>
        <item x="143"/>
        <item x="1393"/>
        <item x="882"/>
        <item x="937"/>
        <item x="679"/>
        <item x="1369"/>
        <item x="47"/>
        <item x="1038"/>
        <item x="678"/>
        <item x="1587"/>
        <item x="1387"/>
        <item x="865"/>
        <item x="1383"/>
        <item x="190"/>
        <item x="157"/>
        <item x="192"/>
        <item x="935"/>
        <item x="898"/>
        <item x="603"/>
        <item x="1032"/>
        <item x="578"/>
        <item x="588"/>
        <item x="347"/>
        <item x="826"/>
        <item x="572"/>
        <item x="823"/>
        <item x="564"/>
        <item x="836"/>
        <item x="725"/>
        <item x="602"/>
        <item x="745"/>
        <item x="587"/>
        <item x="923"/>
        <item x="690"/>
        <item x="1177"/>
        <item x="159"/>
        <item x="644"/>
        <item x="874"/>
        <item x="181"/>
        <item x="368"/>
        <item x="642"/>
        <item x="386"/>
        <item x="554"/>
        <item x="577"/>
        <item x="687"/>
        <item x="875"/>
        <item x="134"/>
        <item x="390"/>
        <item x="983"/>
        <item x="701"/>
        <item x="1432"/>
        <item x="636"/>
        <item x="370"/>
        <item x="645"/>
        <item x="573"/>
        <item x="423"/>
        <item x="312"/>
        <item x="228"/>
        <item x="475"/>
        <item x="694"/>
        <item x="582"/>
        <item x="570"/>
        <item x="580"/>
        <item x="571"/>
        <item x="616"/>
        <item x="179"/>
        <item x="540"/>
        <item x="731"/>
        <item x="643"/>
        <item x="203"/>
        <item x="1151"/>
        <item x="1399"/>
        <item x="1462"/>
        <item x="470"/>
        <item x="1083"/>
        <item x="471"/>
        <item x="149"/>
        <item x="465"/>
        <item x="1396"/>
        <item x="672"/>
        <item x="146"/>
        <item x="323"/>
        <item x="604"/>
        <item x="893"/>
        <item x="544"/>
        <item x="810"/>
        <item x="911"/>
        <item x="191"/>
        <item x="526"/>
        <item x="428"/>
        <item x="469"/>
        <item x="1317"/>
        <item x="798"/>
        <item x="427"/>
        <item x="671"/>
        <item x="1003"/>
        <item x="916"/>
        <item x="601"/>
        <item x="1198"/>
        <item x="378"/>
        <item x="557"/>
        <item x="402"/>
        <item x="563"/>
        <item x="355"/>
        <item x="1386"/>
        <item x="218"/>
        <item x="888"/>
        <item x="1512"/>
        <item x="992"/>
        <item x="161"/>
        <item x="788"/>
        <item x="413"/>
        <item x="886"/>
        <item x="426"/>
        <item x="553"/>
        <item x="1334"/>
        <item x="660"/>
        <item x="599"/>
        <item x="556"/>
        <item x="598"/>
        <item x="1357"/>
        <item x="762"/>
        <item x="408"/>
        <item x="151"/>
        <item x="400"/>
        <item x="412"/>
        <item x="401"/>
        <item x="739"/>
        <item x="634"/>
        <item x="562"/>
        <item x="555"/>
        <item x="561"/>
        <item x="356"/>
        <item x="946"/>
        <item x="1237"/>
        <item x="815"/>
        <item x="819"/>
        <item x="811"/>
        <item x="1366"/>
        <item x="358"/>
        <item x="1428"/>
        <item x="1533"/>
        <item x="145"/>
        <item x="608"/>
        <item x="367"/>
        <item x="1229"/>
        <item x="1608"/>
        <item x="1409"/>
        <item x="97"/>
        <item x="98"/>
        <item x="415"/>
        <item x="597"/>
        <item x="655"/>
        <item x="656"/>
        <item x="1502"/>
        <item x="654"/>
        <item x="320"/>
        <item x="422"/>
        <item x="623"/>
        <item x="207"/>
        <item x="195"/>
        <item x="722"/>
        <item x="1394"/>
        <item x="210"/>
        <item x="1266"/>
        <item x="421"/>
        <item x="1004"/>
        <item x="1612"/>
        <item x="68"/>
        <item x="746"/>
        <item x="814"/>
        <item x="821"/>
        <item x="908"/>
        <item x="539"/>
        <item x="1263"/>
        <item x="606"/>
        <item x="374"/>
        <item x="630"/>
        <item x="1108"/>
        <item x="464"/>
        <item x="1325"/>
        <item x="177"/>
        <item x="629"/>
        <item x="321"/>
        <item x="227"/>
        <item x="967"/>
        <item x="945"/>
        <item x="922"/>
        <item x="62"/>
        <item x="903"/>
        <item x="525"/>
        <item x="876"/>
        <item x="558"/>
        <item x="211"/>
        <item x="48"/>
        <item x="1354"/>
        <item x="65"/>
        <item x="484"/>
        <item x="1117"/>
        <item x="869"/>
        <item x="1193"/>
        <item x="1384"/>
        <item x="1508"/>
        <item x="648"/>
        <item x="904"/>
        <item x="1271"/>
        <item x="806"/>
        <item x="737"/>
        <item x="1572"/>
        <item x="885"/>
        <item x="818"/>
        <item x="307"/>
        <item x="581"/>
        <item x="473"/>
        <item x="480"/>
        <item x="1216"/>
        <item x="1210"/>
        <item x="14"/>
        <item x="647"/>
        <item x="417"/>
        <item x="101"/>
        <item x="717"/>
        <item x="1259"/>
        <item x="1373"/>
        <item x="1368"/>
        <item x="348"/>
        <item x="425"/>
        <item x="442"/>
        <item x="114"/>
        <item x="794"/>
        <item x="1155"/>
        <item x="357"/>
        <item x="247"/>
        <item x="280"/>
        <item x="1311"/>
        <item x="994"/>
        <item x="829"/>
        <item x="120"/>
        <item x="533"/>
        <item x="910"/>
        <item x="1365"/>
        <item x="1594"/>
        <item x="1586"/>
        <item x="34"/>
        <item x="1067"/>
        <item x="1352"/>
        <item x="1093"/>
        <item x="1145"/>
        <item x="920"/>
        <item x="605"/>
        <item x="49"/>
        <item x="278"/>
        <item x="719"/>
        <item x="429"/>
        <item x="864"/>
        <item x="440"/>
        <item x="921"/>
        <item x="1171"/>
        <item x="216"/>
        <item x="420"/>
        <item x="251"/>
        <item x="970"/>
        <item x="153"/>
        <item x="288"/>
        <item x="486"/>
        <item x="667"/>
        <item x="541"/>
        <item x="38"/>
        <item x="1205"/>
        <item x="87"/>
        <item x="506"/>
        <item x="3"/>
        <item x="1438"/>
        <item x="147"/>
        <item x="907"/>
        <item x="1580"/>
        <item x="702"/>
        <item x="1596"/>
        <item x="899"/>
        <item x="1203"/>
        <item x="1506"/>
        <item x="635"/>
        <item x="822"/>
        <item x="895"/>
        <item x="1252"/>
        <item x="10"/>
        <item x="1037"/>
        <item x="1011"/>
        <item x="622"/>
        <item x="137"/>
        <item x="894"/>
        <item x="1381"/>
        <item x="1367"/>
        <item x="1600"/>
        <item x="686"/>
        <item x="1442"/>
        <item x="154"/>
        <item x="1222"/>
        <item x="1333"/>
        <item x="676"/>
        <item x="688"/>
        <item x="519"/>
        <item x="416"/>
        <item x="691"/>
        <item x="394"/>
        <item x="924"/>
        <item x="673"/>
        <item x="474"/>
        <item x="1002"/>
        <item x="463"/>
        <item x="155"/>
        <item x="1540"/>
        <item x="666"/>
        <item x="1559"/>
        <item x="121"/>
        <item x="1464"/>
        <item x="692"/>
        <item x="219"/>
        <item x="392"/>
        <item x="1065"/>
        <item x="670"/>
        <item x="485"/>
        <item x="516"/>
        <item x="158"/>
        <item x="129"/>
        <item x="966"/>
        <item x="586"/>
        <item x="132"/>
        <item x="1404"/>
        <item x="510"/>
        <item x="167"/>
        <item x="1457"/>
        <item x="661"/>
        <item x="569"/>
        <item x="863"/>
        <item x="112"/>
        <item x="1153"/>
        <item x="795"/>
        <item x="590"/>
        <item x="289"/>
        <item x="881"/>
        <item x="123"/>
        <item x="901"/>
        <item x="956"/>
        <item x="968"/>
        <item x="18"/>
        <item x="669"/>
        <item x="736"/>
        <item x="301"/>
        <item x="579"/>
        <item x="559"/>
        <item x="959"/>
        <item x="944"/>
        <item x="1314"/>
        <item x="1582"/>
        <item x="538"/>
        <item x="662"/>
        <item x="1127"/>
        <item x="941"/>
        <item x="487"/>
        <item x="546"/>
        <item x="957"/>
        <item x="940"/>
        <item x="1092"/>
        <item x="89"/>
        <item x="712"/>
        <item x="1537"/>
        <item x="220"/>
        <item x="1388"/>
        <item x="1262"/>
        <item x="391"/>
        <item x="942"/>
        <item x="773"/>
        <item x="774"/>
        <item x="1445"/>
        <item x="1395"/>
        <item x="713"/>
        <item x="254"/>
        <item x="1437"/>
        <item x="565"/>
        <item x="1403"/>
        <item x="1402"/>
        <item x="1486"/>
        <item x="170"/>
        <item x="152"/>
        <item x="1401"/>
        <item x="909"/>
        <item x="1220"/>
        <item x="1142"/>
        <item x="1524"/>
        <item x="735"/>
        <item x="1375"/>
        <item x="1601"/>
        <item x="1599"/>
        <item x="311"/>
        <item x="696"/>
        <item x="322"/>
        <item x="1414"/>
        <item x="711"/>
        <item x="738"/>
        <item x="1520"/>
        <item x="1120"/>
        <item x="383"/>
        <item x="1372"/>
        <item x="880"/>
        <item x="742"/>
        <item x="1272"/>
        <item x="424"/>
        <item x="900"/>
        <item x="162"/>
        <item x="807"/>
        <item x="71"/>
        <item x="524"/>
        <item x="198"/>
        <item x="384"/>
        <item x="365"/>
        <item x="1281"/>
        <item x="878"/>
        <item x="1426"/>
        <item x="16"/>
        <item x="1485"/>
        <item x="614"/>
        <item x="315"/>
        <item x="1095"/>
        <item x="568"/>
        <item x="1061"/>
        <item x="855"/>
        <item x="1521"/>
        <item x="730"/>
        <item x="750"/>
        <item x="917"/>
        <item x="1613"/>
        <item x="532"/>
        <item x="954"/>
        <item x="1526"/>
        <item x="52"/>
        <item x="217"/>
        <item x="1483"/>
        <item x="866"/>
        <item x="589"/>
        <item x="1224"/>
        <item x="504"/>
        <item x="547"/>
        <item x="235"/>
        <item x="236"/>
        <item x="1015"/>
        <item x="1312"/>
        <item x="156"/>
        <item x="680"/>
        <item x="178"/>
        <item x="675"/>
        <item x="1094"/>
        <item x="204"/>
        <item x="1429"/>
        <item x="816"/>
        <item x="481"/>
        <item x="929"/>
        <item x="51"/>
        <item x="477"/>
        <item x="468"/>
        <item x="309"/>
        <item x="128"/>
        <item x="732"/>
        <item x="109"/>
        <item x="1614"/>
        <item x="1191"/>
        <item x="1536"/>
        <item x="1141"/>
        <item x="854"/>
        <item x="1510"/>
        <item x="1463"/>
        <item x="405"/>
        <item x="705"/>
        <item x="1025"/>
        <item x="915"/>
        <item x="1511"/>
        <item x="873"/>
        <item x="414"/>
        <item x="444"/>
        <item x="1292"/>
        <item x="626"/>
        <item x="1415"/>
        <item x="226"/>
        <item x="505"/>
        <item x="1391"/>
        <item x="166"/>
        <item x="70"/>
        <item x="860"/>
        <item x="1513"/>
        <item x="107"/>
        <item x="683"/>
        <item x="305"/>
        <item x="1509"/>
        <item x="749"/>
        <item x="144"/>
        <item x="488"/>
        <item x="973"/>
        <item x="75"/>
        <item x="971"/>
        <item x="734"/>
        <item x="1618"/>
        <item x="61"/>
        <item x="947"/>
        <item x="1223"/>
        <item x="104"/>
        <item x="715"/>
        <item x="363"/>
        <item x="497"/>
        <item x="1361"/>
        <item x="618"/>
        <item x="835"/>
        <item x="1326"/>
        <item x="790"/>
        <item x="1211"/>
        <item x="325"/>
        <item x="387"/>
        <item x="913"/>
        <item x="1056"/>
        <item x="905"/>
        <item x="99"/>
        <item x="518"/>
        <item x="1031"/>
        <item x="1050"/>
        <item x="122"/>
        <item x="1089"/>
        <item x="791"/>
        <item x="834"/>
        <item x="253"/>
        <item x="509"/>
        <item x="1233"/>
        <item x="286"/>
        <item x="1080"/>
        <item x="189"/>
        <item x="86"/>
        <item x="239"/>
        <item x="201"/>
        <item x="799"/>
        <item x="1469"/>
        <item x="1468"/>
        <item x="1451"/>
        <item x="859"/>
        <item x="409"/>
        <item x="1431"/>
        <item x="852"/>
        <item x="1482"/>
        <item x="1471"/>
        <item x="1478"/>
        <item x="501"/>
        <item x="490"/>
        <item x="50"/>
        <item x="726"/>
        <item x="1202"/>
        <item x="693"/>
        <item x="332"/>
        <item x="140"/>
        <item x="999"/>
        <item x="491"/>
        <item x="507"/>
        <item x="224"/>
        <item x="411"/>
        <item x="314"/>
        <item x="1107"/>
        <item x="1489"/>
        <item x="319"/>
        <item x="262"/>
        <item x="744"/>
        <item x="479"/>
        <item x="1364"/>
        <item x="989"/>
        <item x="385"/>
        <item x="513"/>
        <item x="268"/>
        <item x="846"/>
        <item x="271"/>
        <item x="831"/>
        <item x="848"/>
        <item x="1487"/>
        <item x="8"/>
        <item x="833"/>
        <item x="126"/>
        <item x="592"/>
        <item x="747"/>
        <item x="330"/>
        <item x="433"/>
        <item x="1440"/>
        <item x="26"/>
        <item x="77"/>
        <item x="418"/>
        <item x="781"/>
        <item x="1208"/>
        <item x="1084"/>
        <item x="704"/>
        <item x="1413"/>
        <item x="212"/>
        <item x="1460"/>
        <item x="776"/>
        <item x="663"/>
        <item x="1620"/>
        <item x="341"/>
        <item x="346"/>
        <item x="337"/>
        <item x="1347"/>
        <item x="1500"/>
        <item x="1341"/>
        <item x="724"/>
        <item x="344"/>
        <item x="1070"/>
        <item x="343"/>
        <item x="345"/>
        <item x="340"/>
        <item x="339"/>
        <item x="335"/>
        <item x="275"/>
        <item x="333"/>
        <item x="338"/>
        <item x="331"/>
        <item x="1557"/>
        <item x="1138"/>
        <item x="184"/>
        <item x="1279"/>
        <item x="1001"/>
        <item x="266"/>
        <item x="492"/>
        <item x="334"/>
        <item x="849"/>
        <item x="273"/>
        <item x="272"/>
        <item x="1360"/>
        <item x="265"/>
        <item x="980"/>
        <item x="984"/>
        <item x="1090"/>
        <item x="988"/>
        <item x="1276"/>
        <item x="329"/>
        <item x="295"/>
        <item x="366"/>
        <item x="494"/>
        <item x="1454"/>
        <item x="1535"/>
        <item x="1472"/>
        <item x="1026"/>
        <item x="19"/>
        <item x="943"/>
        <item x="1504"/>
        <item x="1604"/>
        <item x="1397"/>
        <item x="1607"/>
        <item x="1330"/>
        <item x="410"/>
        <item x="961"/>
        <item x="160"/>
        <item x="1310"/>
        <item x="1241"/>
        <item x="685"/>
        <item x="69"/>
        <item x="31"/>
        <item x="838"/>
        <item x="1470"/>
        <item x="962"/>
        <item x="237"/>
        <item x="1324"/>
        <item x="1459"/>
        <item x="234"/>
        <item x="789"/>
        <item x="495"/>
        <item x="990"/>
        <item x="960"/>
        <item x="779"/>
        <item x="163"/>
        <item x="1283"/>
        <item x="372"/>
        <item x="103"/>
        <item x="1544"/>
        <item x="199"/>
        <item x="682"/>
        <item x="1035"/>
        <item x="681"/>
        <item x="699"/>
        <item x="1392"/>
        <item x="482"/>
        <item x="1018"/>
        <item x="396"/>
        <item x="1441"/>
        <item x="1609"/>
        <item x="434"/>
        <item x="29"/>
        <item x="298"/>
        <item x="1275"/>
        <item x="780"/>
        <item x="1000"/>
        <item x="1257"/>
        <item x="1356"/>
        <item x="1355"/>
        <item x="991"/>
        <item x="1501"/>
        <item x="196"/>
        <item x="197"/>
        <item x="761"/>
        <item x="1161"/>
        <item x="1435"/>
        <item x="498"/>
        <item x="1430"/>
        <item x="1465"/>
        <item x="1376"/>
        <item x="27"/>
        <item x="0"/>
        <item x="1123"/>
        <item x="1027"/>
        <item x="1583"/>
        <item x="1581"/>
        <item x="1495"/>
        <item x="1518"/>
        <item x="213"/>
        <item x="710"/>
        <item x="1294"/>
        <item x="1068"/>
        <item x="1417"/>
        <item x="1327"/>
        <item x="1362"/>
        <item x="1507"/>
        <item x="115"/>
        <item x="1567"/>
        <item x="1052"/>
        <item x="202"/>
        <item x="466"/>
        <item x="1346"/>
        <item x="851"/>
        <item x="770"/>
        <item x="936"/>
        <item x="241"/>
        <item x="1088"/>
        <item x="1049"/>
        <item x="782"/>
        <item x="1525"/>
        <item x="1167"/>
        <item x="1304"/>
        <item x="164"/>
        <item x="607"/>
        <item x="1332"/>
        <item x="772"/>
        <item x="493"/>
        <item x="84"/>
        <item x="1075"/>
        <item x="399"/>
        <item x="1023"/>
        <item x="1256"/>
        <item x="1277"/>
        <item x="389"/>
        <item x="499"/>
        <item x="1291"/>
        <item x="1290"/>
        <item x="517"/>
        <item x="222"/>
        <item x="1345"/>
        <item x="375"/>
        <item x="850"/>
        <item x="1178"/>
        <item x="215"/>
        <item x="500"/>
        <item x="135"/>
        <item x="1055"/>
        <item x="951"/>
        <item x="698"/>
        <item x="550"/>
        <item x="842"/>
        <item x="369"/>
        <item x="1476"/>
        <item x="950"/>
        <item x="269"/>
        <item x="352"/>
        <item x="1227"/>
        <item x="658"/>
        <item x="1098"/>
        <item x="133"/>
        <item x="934"/>
        <item x="496"/>
        <item x="1527"/>
        <item x="1490"/>
        <item x="1492"/>
        <item x="293"/>
        <item x="1316"/>
        <item x="914"/>
        <item x="1531"/>
        <item x="255"/>
        <item x="861"/>
        <item x="1077"/>
        <item x="758"/>
        <item x="1370"/>
        <item x="1265"/>
        <item x="1264"/>
        <item x="535"/>
        <item x="1450"/>
        <item x="706"/>
        <item x="1474"/>
        <item x="171"/>
        <item x="1313"/>
        <item x="476"/>
        <item x="1564"/>
        <item x="1058"/>
        <item x="1057"/>
        <item x="1343"/>
        <item x="1204"/>
        <item x="78"/>
        <item x="1156"/>
        <item x="1519"/>
        <item x="127"/>
        <item x="659"/>
        <item x="1066"/>
        <item x="1059"/>
        <item x="1048"/>
        <item x="443"/>
        <item x="1503"/>
        <item x="441"/>
        <item x="1541"/>
        <item x="172"/>
        <item x="1598"/>
        <item x="209"/>
        <item x="514"/>
        <item x="36"/>
        <item x="1406"/>
        <item x="130"/>
        <item x="1254"/>
        <item x="522"/>
        <item x="843"/>
        <item x="359"/>
        <item x="1085"/>
        <item x="1466"/>
        <item x="119"/>
        <item x="327"/>
        <item x="462"/>
        <item x="837"/>
        <item x="351"/>
        <item x="1243"/>
        <item x="246"/>
        <item x="46"/>
        <item x="1374"/>
        <item x="955"/>
        <item x="537"/>
        <item x="840"/>
        <item x="585"/>
        <item x="721"/>
        <item x="1340"/>
        <item x="932"/>
        <item x="615"/>
        <item x="1201"/>
        <item x="825"/>
        <item x="1160"/>
        <item x="260"/>
        <item x="259"/>
        <item x="292"/>
        <item x="520"/>
        <item x="186"/>
        <item x="44"/>
        <item x="371"/>
        <item x="964"/>
        <item x="512"/>
        <item x="651"/>
        <item x="96"/>
        <item x="574"/>
        <item x="1589"/>
        <item x="567"/>
        <item x="1078"/>
        <item x="41"/>
        <item x="380"/>
        <item x="708"/>
        <item x="1329"/>
        <item x="180"/>
        <item x="79"/>
        <item x="528"/>
        <item x="467"/>
        <item x="1337"/>
        <item x="1416"/>
        <item x="21"/>
        <item x="1039"/>
        <item x="1359"/>
        <item x="1113"/>
        <item x="1496"/>
        <item x="176"/>
        <item x="1053"/>
        <item x="1104"/>
        <item x="697"/>
        <item x="640"/>
        <item x="527"/>
        <item x="1047"/>
        <item x="303"/>
        <item x="1595"/>
        <item x="613"/>
        <item x="766"/>
        <item x="1111"/>
        <item x="1563"/>
        <item x="975"/>
        <item x="1569"/>
        <item x="223"/>
        <item x="695"/>
        <item x="1221"/>
        <item x="1101"/>
        <item x="1016"/>
        <item x="57"/>
        <item x="1553"/>
        <item x="809"/>
        <item x="1380"/>
        <item x="448"/>
        <item x="229"/>
        <item x="336"/>
        <item x="1308"/>
        <item x="1591"/>
        <item x="148"/>
        <item x="1545"/>
        <item x="718"/>
        <item x="308"/>
        <item x="1165"/>
        <item x="80"/>
        <item x="1242"/>
        <item x="974"/>
        <item x="111"/>
        <item x="249"/>
        <item x="294"/>
        <item x="939"/>
        <item x="1571"/>
        <item x="1028"/>
        <item x="1382"/>
        <item x="1246"/>
        <item x="1610"/>
        <item x="1461"/>
        <item x="1234"/>
        <item x="11"/>
        <item x="1410"/>
        <item x="593"/>
        <item x="55"/>
        <item x="1190"/>
        <item x="131"/>
        <item x="1124"/>
        <item x="9"/>
        <item x="1017"/>
        <item x="1030"/>
        <item x="949"/>
        <item x="67"/>
        <item x="360"/>
        <item x="1407"/>
        <item x="1585"/>
        <item x="93"/>
        <item x="1523"/>
        <item x="1574"/>
        <item x="1331"/>
        <item x="986"/>
        <item x="1452"/>
        <item x="108"/>
        <item x="996"/>
        <item x="1250"/>
        <item x="306"/>
        <item x="1566"/>
        <item x="1033"/>
        <item x="364"/>
        <item x="91"/>
        <item x="801"/>
        <item x="1010"/>
        <item x="1157"/>
        <item x="824"/>
        <item x="918"/>
        <item x="928"/>
        <item x="862"/>
        <item x="610"/>
        <item x="489"/>
        <item x="1491"/>
        <item x="867"/>
        <item x="1297"/>
        <item x="521"/>
        <item x="596"/>
        <item x="1176"/>
        <item x="768"/>
        <item x="1348"/>
        <item x="804"/>
        <item x="531"/>
        <item x="977"/>
        <item x="1214"/>
        <item x="1358"/>
        <item x="188"/>
        <item x="59"/>
        <item x="454"/>
        <item x="1091"/>
        <item x="1306"/>
        <item x="54"/>
        <item x="1230"/>
        <item x="733"/>
        <item x="1021"/>
        <item x="431"/>
        <item x="995"/>
        <item x="1543"/>
        <item x="1096"/>
        <item x="1187"/>
        <item x="760"/>
        <item x="60"/>
        <item x="233"/>
        <item x="1321"/>
        <item x="1244"/>
        <item x="1020"/>
        <item x="277"/>
        <item x="37"/>
        <item x="1602"/>
        <item x="1251"/>
        <item x="1024"/>
        <item x="1427"/>
        <item x="117"/>
        <item x="1549"/>
        <item x="116"/>
        <item x="965"/>
        <item x="858"/>
        <item x="549"/>
        <item x="827"/>
        <item x="853"/>
        <item x="1172"/>
        <item x="1534"/>
        <item x="653"/>
        <item x="1045"/>
        <item x="752"/>
        <item x="169"/>
        <item x="1335"/>
        <item x="1499"/>
        <item x="74"/>
        <item x="1473"/>
        <item x="1323"/>
        <item x="952"/>
        <item x="912"/>
        <item x="83"/>
        <item x="1551"/>
        <item x="1073"/>
        <item x="1434"/>
        <item x="1448"/>
        <item x="1143"/>
        <item x="997"/>
        <item x="350"/>
        <item x="1529"/>
        <item x="23"/>
        <item x="998"/>
        <item x="1213"/>
        <item x="1378"/>
        <item x="324"/>
        <item x="282"/>
        <item x="633"/>
        <item x="963"/>
        <item x="1071"/>
        <item x="1605"/>
        <item x="797"/>
        <item x="1174"/>
        <item x="1164"/>
        <item x="1154"/>
        <item x="560"/>
        <item x="703"/>
        <item x="105"/>
        <item x="1118"/>
        <item x="142"/>
        <item x="979"/>
        <item x="784"/>
        <item x="1578"/>
        <item x="1185"/>
        <item x="398"/>
        <item x="1315"/>
        <item x="714"/>
        <item x="1528"/>
        <item x="274"/>
        <item x="993"/>
        <item x="1539"/>
        <item x="1054"/>
        <item x="64"/>
        <item x="1603"/>
        <item x="139"/>
        <item x="1063"/>
        <item x="1350"/>
        <item x="1455"/>
        <item x="727"/>
        <item x="1449"/>
        <item x="1530"/>
        <item x="106"/>
        <item x="1166"/>
        <item x="33"/>
        <item x="342"/>
        <item x="919"/>
        <item x="1112"/>
        <item x="185"/>
        <item x="987"/>
        <item x="805"/>
        <item x="884"/>
        <item x="20"/>
        <item x="310"/>
        <item x="1516"/>
        <item x="1238"/>
        <item x="1494"/>
        <item x="1150"/>
        <item x="45"/>
        <item x="1285"/>
        <item x="1573"/>
        <item x="1270"/>
        <item x="764"/>
        <item x="1593"/>
        <item x="1062"/>
        <item x="1268"/>
        <item x="906"/>
        <item x="1390"/>
        <item x="313"/>
        <item x="17"/>
        <item x="856"/>
        <item x="257"/>
        <item x="576"/>
        <item x="397"/>
        <item x="232"/>
        <item x="1147"/>
        <item x="844"/>
        <item x="1456"/>
        <item x="1099"/>
        <item x="1060"/>
        <item x="665"/>
        <item x="1616"/>
        <item x="930"/>
        <item x="90"/>
        <item x="88"/>
        <item x="1444"/>
        <item x="1029"/>
        <item x="1606"/>
        <item x="503"/>
        <item x="793"/>
        <item x="1480"/>
        <item x="53"/>
        <item x="620"/>
        <item x="328"/>
        <item x="150"/>
        <item x="542"/>
        <item x="1194"/>
        <item x="290"/>
        <item x="1621"/>
        <item x="1514"/>
        <item x="1576"/>
        <item x="1209"/>
        <item x="1249"/>
        <item x="317"/>
        <item x="1184"/>
        <item x="1424"/>
        <item x="1044"/>
        <item x="377"/>
        <item x="515"/>
        <item x="870"/>
        <item x="287"/>
        <item x="631"/>
        <item x="508"/>
        <item x="1344"/>
        <item x="73"/>
        <item x="1152"/>
        <item x="543"/>
        <item x="95"/>
        <item x="1443"/>
        <item x="1418"/>
        <item x="1590"/>
        <item x="740"/>
        <item x="231"/>
        <item x="1218"/>
        <item x="756"/>
        <item x="674"/>
        <item x="124"/>
        <item x="1446"/>
        <item x="902"/>
        <item x="817"/>
        <item x="1051"/>
        <item x="1228"/>
        <item x="1245"/>
        <item x="1318"/>
        <item x="787"/>
        <item x="1258"/>
        <item x="1192"/>
        <item x="1419"/>
        <item x="1342"/>
        <item x="1422"/>
        <item x="778"/>
        <item x="1307"/>
        <item x="847"/>
        <item x="1135"/>
        <item x="1162"/>
        <item x="1074"/>
        <item x="926"/>
        <item x="460"/>
        <item x="1180"/>
        <item x="723"/>
        <item x="1131"/>
        <item x="981"/>
        <item x="452"/>
        <item x="456"/>
        <item x="1547"/>
        <item x="1186"/>
        <item x="1236"/>
        <item x="803"/>
        <item x="1105"/>
        <item x="403"/>
        <item x="1240"/>
        <item x="174"/>
        <item x="552"/>
        <item x="300"/>
        <item x="1013"/>
        <item x="1115"/>
        <item x="754"/>
        <item x="256"/>
        <item x="1363"/>
        <item x="1253"/>
        <item x="1542"/>
        <item x="813"/>
        <item x="5"/>
        <item x="650"/>
        <item x="1042"/>
        <item x="609"/>
        <item x="1255"/>
        <item x="407"/>
        <item x="316"/>
        <item x="2"/>
        <item x="244"/>
        <item x="1082"/>
        <item x="1248"/>
        <item x="1199"/>
        <item x="1319"/>
        <item x="877"/>
        <item x="1072"/>
        <item x="1043"/>
        <item x="404"/>
        <item x="478"/>
        <item x="200"/>
        <item x="318"/>
        <item x="743"/>
        <item x="1200"/>
        <item x="1046"/>
        <item x="1114"/>
        <item x="1481"/>
        <item x="584"/>
        <item x="393"/>
        <item x="261"/>
        <item x="958"/>
        <item x="1206"/>
        <item x="1412"/>
        <item x="1261"/>
        <item x="972"/>
        <item x="1134"/>
        <item x="450"/>
        <item x="304"/>
        <item x="1247"/>
        <item x="1139"/>
        <item x="1196"/>
        <item x="729"/>
        <item x="354"/>
        <item x="1561"/>
        <item x="446"/>
        <item x="194"/>
        <item x="458"/>
        <item x="1235"/>
        <item x="1556"/>
        <item x="1064"/>
        <item x="1477"/>
        <item x="1119"/>
        <item x="1226"/>
        <item x="136"/>
        <item x="1219"/>
        <item x="872"/>
        <item x="892"/>
        <item x="1286"/>
        <item x="1296"/>
        <item x="285"/>
        <item x="362"/>
        <item x="270"/>
        <item x="845"/>
        <item x="1103"/>
        <item x="638"/>
        <item x="545"/>
        <item x="1215"/>
        <item x="832"/>
        <item x="297"/>
        <item x="138"/>
        <item x="436"/>
        <item x="56"/>
        <item x="439"/>
        <item x="1488"/>
        <item x="1436"/>
        <item x="828"/>
        <item x="1087"/>
        <item x="808"/>
        <item x="583"/>
        <item x="700"/>
        <item x="39"/>
        <item x="1012"/>
        <item x="182"/>
        <item x="1619"/>
        <item x="948"/>
        <item x="976"/>
        <item x="523"/>
        <item x="1274"/>
        <item x="839"/>
        <item x="684"/>
        <item x="897"/>
        <item x="118"/>
        <item x="1267"/>
        <item x="841"/>
        <item x="982"/>
        <item x="969"/>
        <item x="792"/>
        <item x="1439"/>
        <item x="868"/>
        <item x="1146"/>
        <item x="830"/>
        <item x="1617"/>
        <item x="1405"/>
        <item x="258"/>
        <item x="376"/>
        <item x="716"/>
        <item x="931"/>
        <item x="267"/>
        <item x="889"/>
        <item x="639"/>
        <item x="1484"/>
        <item x="1389"/>
        <item x="125"/>
        <item x="187"/>
        <item x="796"/>
        <item x="113"/>
        <item x="707"/>
        <item x="15"/>
        <item x="1517"/>
        <item x="1615"/>
        <item x="534"/>
        <item x="165"/>
        <item x="1408"/>
        <item x="938"/>
        <item x="1493"/>
        <item x="689"/>
        <item x="529"/>
        <item x="1122"/>
        <item x="1197"/>
        <item x="1019"/>
        <item x="381"/>
        <item x="664"/>
        <item x="1100"/>
        <item x="1086"/>
        <item x="326"/>
        <item x="649"/>
        <item x="373"/>
        <item x="1022"/>
        <item x="628"/>
        <item x="1110"/>
        <item x="1170"/>
        <item x="264"/>
        <item x="927"/>
        <item x="600"/>
        <item x="611"/>
        <item x="66"/>
        <item x="621"/>
        <item x="627"/>
        <item x="668"/>
        <item x="1328"/>
        <item x="594"/>
        <item x="141"/>
        <item x="566"/>
        <item x="102"/>
        <item x="100"/>
        <item x="183"/>
        <item x="7"/>
        <item x="94"/>
        <item x="24"/>
        <item x="896"/>
        <item x="12"/>
        <item x="43"/>
        <item x="1538"/>
        <item x="1212"/>
        <item x="775"/>
        <item x="800"/>
        <item x="240"/>
        <item x="677"/>
        <item x="657"/>
        <item x="214"/>
        <item x="1420"/>
        <item x="1280"/>
        <item x="1467"/>
        <item x="1289"/>
        <item x="382"/>
        <item x="388"/>
        <item x="741"/>
        <item x="502"/>
        <item x="883"/>
        <item x="432"/>
        <item x="748"/>
        <item x="1554"/>
        <item x="551"/>
        <item x="30"/>
        <item x="1453"/>
        <item x="536"/>
        <item x="1009"/>
        <item x="349"/>
        <item x="82"/>
        <item x="753"/>
        <item x="1568"/>
        <item x="461"/>
        <item x="769"/>
        <item x="1565"/>
        <item x="76"/>
        <item x="1006"/>
        <item x="248"/>
        <item x="785"/>
        <item x="1179"/>
        <item x="455"/>
        <item x="1558"/>
        <item x="1173"/>
        <item x="1339"/>
        <item x="437"/>
        <item x="1195"/>
        <item x="32"/>
        <item x="757"/>
        <item x="1458"/>
        <item x="447"/>
        <item x="1298"/>
        <item x="453"/>
        <item x="617"/>
        <item x="1040"/>
        <item x="548"/>
        <item x="771"/>
        <item x="1"/>
        <item x="1338"/>
        <item x="35"/>
        <item x="28"/>
        <item x="1007"/>
        <item x="1425"/>
        <item x="1207"/>
        <item x="459"/>
        <item x="632"/>
        <item x="767"/>
        <item x="1144"/>
        <item x="1579"/>
        <item x="1552"/>
        <item x="1069"/>
        <item x="1577"/>
        <item x="1159"/>
        <item x="1008"/>
        <item x="1269"/>
        <item x="85"/>
        <item x="595"/>
        <item x="1158"/>
        <item x="759"/>
        <item x="438"/>
        <item x="445"/>
        <item x="175"/>
        <item x="953"/>
        <item x="933"/>
        <item x="230"/>
        <item x="777"/>
        <item x="451"/>
        <item x="430"/>
        <item x="985"/>
        <item x="58"/>
        <item x="1305"/>
        <item x="1278"/>
        <item x="92"/>
        <item x="1546"/>
        <item x="1309"/>
        <item x="4"/>
        <item x="173"/>
        <item x="1570"/>
        <item x="252"/>
        <item x="891"/>
        <item x="242"/>
        <item x="1149"/>
        <item x="245"/>
        <item x="361"/>
        <item x="406"/>
        <item x="1034"/>
        <item x="1611"/>
        <item x="619"/>
        <item x="1300"/>
        <item x="419"/>
        <item x="1398"/>
        <item x="225"/>
        <item x="1130"/>
        <item x="1515"/>
        <item x="1475"/>
        <item x="208"/>
        <item x="1379"/>
        <item x="1377"/>
        <item x="1163"/>
        <item x="1136"/>
        <item x="625"/>
        <item x="283"/>
        <item x="263"/>
        <item x="279"/>
        <item x="72"/>
        <item x="1288"/>
        <item x="1140"/>
        <item x="1189"/>
        <item x="457"/>
        <item x="221"/>
        <item x="193"/>
        <item x="1168"/>
        <item x="13"/>
        <item x="1081"/>
        <item x="1125"/>
        <item x="786"/>
        <item x="238"/>
        <item x="243"/>
        <item x="449"/>
        <item x="511"/>
        <item x="1498"/>
        <item x="110"/>
        <item x="612"/>
        <item x="435"/>
        <item x="1273"/>
        <item x="1592"/>
        <item x="6"/>
        <item x="63"/>
        <item x="1295"/>
        <item x="1320"/>
        <item x="646"/>
        <item x="284"/>
        <item x="765"/>
        <item x="728"/>
        <item x="624"/>
        <item x="40"/>
        <item x="1293"/>
        <item x="1109"/>
        <item x="1116"/>
        <item x="299"/>
        <item x="530"/>
        <item x="353"/>
        <item x="291"/>
        <item x="812"/>
        <item x="1548"/>
        <item x="1505"/>
        <item x="978"/>
        <item x="751"/>
        <item x="783"/>
        <item x="755"/>
        <item x="1079"/>
        <item x="1126"/>
        <item x="857"/>
        <item x="1133"/>
        <item x="1169"/>
        <item x="1097"/>
        <item x="1102"/>
        <item x="379"/>
        <item x="1076"/>
        <item x="1522"/>
        <item x="879"/>
        <item x="1036"/>
        <item x="1005"/>
        <item x="1121"/>
        <item x="1128"/>
        <item x="1129"/>
        <item x="1106"/>
        <item x="206"/>
        <item x="1188"/>
        <item x="472"/>
        <item x="637"/>
        <item x="1575"/>
        <item x="1349"/>
        <item x="276"/>
        <item x="1137"/>
        <item x="1041"/>
        <item x="1014"/>
        <item x="1132"/>
        <item x="925"/>
        <item x="1181"/>
        <item x="168"/>
        <item x="575"/>
        <item x="1433"/>
        <item x="281"/>
        <item x="1303"/>
        <item x="820"/>
        <item x="720"/>
        <item x="871"/>
        <item x="652"/>
        <item x="1175"/>
        <item x="1353"/>
        <item x="1231"/>
        <item x="1287"/>
        <item x="1183"/>
        <item x="1584"/>
        <item x="1421"/>
        <item x="250"/>
        <item x="1411"/>
        <item x="1284"/>
        <item x="296"/>
        <item x="1239"/>
        <item x="1555"/>
        <item x="1232"/>
        <item x="1479"/>
        <item x="1423"/>
        <item x="1225"/>
        <item x="1301"/>
        <item x="1562"/>
        <item x="1550"/>
        <item x="1532"/>
        <item x="1351"/>
        <item x="763"/>
        <item x="1447"/>
        <item x="1336"/>
        <item x="1385"/>
        <item x="1560"/>
        <item x="802"/>
        <item x="302"/>
        <item x="205"/>
        <item x="1299"/>
        <item x="1182"/>
        <item x="1302"/>
        <item x="709"/>
        <item x="22"/>
        <item x="1260"/>
        <item t="default"/>
      </items>
    </pivotField>
    <pivotField showAll="0">
      <items count="1047">
        <item x="10"/>
        <item x="422"/>
        <item x="441"/>
        <item x="338"/>
        <item x="550"/>
        <item x="284"/>
        <item x="76"/>
        <item x="26"/>
        <item x="730"/>
        <item x="225"/>
        <item x="293"/>
        <item x="89"/>
        <item x="206"/>
        <item x="274"/>
        <item x="43"/>
        <item x="99"/>
        <item x="411"/>
        <item x="219"/>
        <item x="209"/>
        <item x="239"/>
        <item x="42"/>
        <item x="79"/>
        <item x="437"/>
        <item x="266"/>
        <item x="133"/>
        <item x="51"/>
        <item x="39"/>
        <item x="253"/>
        <item x="409"/>
        <item x="523"/>
        <item x="199"/>
        <item x="408"/>
        <item x="621"/>
        <item x="445"/>
        <item x="52"/>
        <item x="458"/>
        <item x="489"/>
        <item x="120"/>
        <item x="619"/>
        <item x="63"/>
        <item x="788"/>
        <item x="401"/>
        <item x="40"/>
        <item x="144"/>
        <item x="326"/>
        <item x="15"/>
        <item x="62"/>
        <item x="145"/>
        <item x="238"/>
        <item x="540"/>
        <item x="68"/>
        <item x="223"/>
        <item x="188"/>
        <item x="468"/>
        <item x="545"/>
        <item x="526"/>
        <item x="335"/>
        <item x="482"/>
        <item x="67"/>
        <item x="157"/>
        <item x="403"/>
        <item x="910"/>
        <item x="297"/>
        <item x="768"/>
        <item x="102"/>
        <item x="530"/>
        <item x="479"/>
        <item x="446"/>
        <item x="402"/>
        <item x="320"/>
        <item x="1010"/>
        <item x="345"/>
        <item x="299"/>
        <item x="104"/>
        <item x="575"/>
        <item x="576"/>
        <item x="466"/>
        <item x="205"/>
        <item x="438"/>
        <item x="189"/>
        <item x="430"/>
        <item x="231"/>
        <item x="423"/>
        <item x="272"/>
        <item x="24"/>
        <item x="414"/>
        <item x="97"/>
        <item x="250"/>
        <item x="420"/>
        <item x="672"/>
        <item x="228"/>
        <item x="20"/>
        <item x="370"/>
        <item x="241"/>
        <item x="521"/>
        <item x="675"/>
        <item x="337"/>
        <item x="278"/>
        <item x="505"/>
        <item x="211"/>
        <item x="243"/>
        <item x="147"/>
        <item x="44"/>
        <item x="528"/>
        <item x="247"/>
        <item x="261"/>
        <item x="609"/>
        <item x="341"/>
        <item x="152"/>
        <item x="175"/>
        <item x="713"/>
        <item x="309"/>
        <item x="156"/>
        <item x="469"/>
        <item x="164"/>
        <item x="457"/>
        <item x="323"/>
        <item x="688"/>
        <item x="556"/>
        <item x="697"/>
        <item x="122"/>
        <item x="28"/>
        <item x="405"/>
        <item x="129"/>
        <item x="132"/>
        <item x="400"/>
        <item x="659"/>
        <item x="488"/>
        <item x="647"/>
        <item x="571"/>
        <item x="416"/>
        <item x="229"/>
        <item x="64"/>
        <item x="217"/>
        <item x="167"/>
        <item x="382"/>
        <item x="364"/>
        <item x="920"/>
        <item x="490"/>
        <item x="101"/>
        <item x="328"/>
        <item x="27"/>
        <item x="166"/>
        <item x="926"/>
        <item x="352"/>
        <item x="484"/>
        <item x="938"/>
        <item x="38"/>
        <item x="533"/>
        <item x="315"/>
        <item x="467"/>
        <item x="153"/>
        <item x="348"/>
        <item x="353"/>
        <item x="159"/>
        <item x="220"/>
        <item x="296"/>
        <item x="143"/>
        <item x="646"/>
        <item x="473"/>
        <item x="682"/>
        <item x="462"/>
        <item x="185"/>
        <item x="825"/>
        <item x="230"/>
        <item x="751"/>
        <item x="85"/>
        <item x="608"/>
        <item x="196"/>
        <item x="518"/>
        <item x="372"/>
        <item x="339"/>
        <item x="207"/>
        <item x="208"/>
        <item x="579"/>
        <item x="546"/>
        <item x="285"/>
        <item x="994"/>
        <item x="513"/>
        <item x="586"/>
        <item x="13"/>
        <item x="358"/>
        <item x="803"/>
        <item x="234"/>
        <item x="128"/>
        <item x="381"/>
        <item x="289"/>
        <item x="407"/>
        <item x="281"/>
        <item x="150"/>
        <item x="351"/>
        <item x="594"/>
        <item x="461"/>
        <item x="642"/>
        <item x="113"/>
        <item x="440"/>
        <item x="179"/>
        <item x="36"/>
        <item x="640"/>
        <item x="630"/>
        <item x="970"/>
        <item x="174"/>
        <item x="35"/>
        <item x="485"/>
        <item x="737"/>
        <item x="399"/>
        <item x="749"/>
        <item x="186"/>
        <item x="213"/>
        <item x="912"/>
        <item x="48"/>
        <item x="81"/>
        <item x="313"/>
        <item x="136"/>
        <item x="265"/>
        <item x="660"/>
        <item x="687"/>
        <item x="746"/>
        <item x="119"/>
        <item x="374"/>
        <item x="123"/>
        <item x="176"/>
        <item x="727"/>
        <item x="517"/>
        <item x="357"/>
        <item x="973"/>
        <item x="818"/>
        <item x="433"/>
        <item x="931"/>
        <item x="327"/>
        <item x="534"/>
        <item x="149"/>
        <item x="796"/>
        <item x="939"/>
        <item x="614"/>
        <item x="80"/>
        <item x="432"/>
        <item x="244"/>
        <item x="146"/>
        <item x="201"/>
        <item x="724"/>
        <item x="656"/>
        <item x="443"/>
        <item x="236"/>
        <item x="515"/>
        <item x="1011"/>
        <item x="154"/>
        <item x="547"/>
        <item x="300"/>
        <item x="839"/>
        <item x="9"/>
        <item x="11"/>
        <item x="215"/>
        <item x="486"/>
        <item x="263"/>
        <item x="704"/>
        <item x="756"/>
        <item x="415"/>
        <item x="493"/>
        <item x="613"/>
        <item x="774"/>
        <item x="131"/>
        <item x="745"/>
        <item x="686"/>
        <item x="673"/>
        <item x="302"/>
        <item x="548"/>
        <item x="876"/>
        <item x="925"/>
        <item x="71"/>
        <item x="674"/>
        <item x="359"/>
        <item x="361"/>
        <item x="470"/>
        <item x="740"/>
        <item x="821"/>
        <item x="134"/>
        <item x="693"/>
        <item x="624"/>
        <item x="616"/>
        <item x="406"/>
        <item x="235"/>
        <item x="623"/>
        <item x="340"/>
        <item x="1037"/>
        <item x="905"/>
        <item x="384"/>
        <item x="875"/>
        <item x="744"/>
        <item x="447"/>
        <item x="1017"/>
        <item x="794"/>
        <item x="527"/>
        <item x="846"/>
        <item x="800"/>
        <item x="896"/>
        <item x="927"/>
        <item x="987"/>
        <item x="304"/>
        <item x="743"/>
        <item x="1025"/>
        <item x="845"/>
        <item x="569"/>
        <item x="665"/>
        <item x="878"/>
        <item x="945"/>
        <item x="310"/>
        <item x="192"/>
        <item x="822"/>
        <item x="620"/>
        <item x="708"/>
        <item x="1036"/>
        <item x="373"/>
        <item x="696"/>
        <item x="78"/>
        <item x="717"/>
        <item x="158"/>
        <item x="108"/>
        <item x="752"/>
        <item x="738"/>
        <item x="648"/>
        <item x="87"/>
        <item x="171"/>
        <item x="151"/>
        <item x="126"/>
        <item x="375"/>
        <item x="537"/>
        <item x="512"/>
        <item x="506"/>
        <item x="187"/>
        <item x="392"/>
        <item x="519"/>
        <item x="543"/>
        <item x="889"/>
        <item x="762"/>
        <item x="588"/>
        <item x="170"/>
        <item x="874"/>
        <item x="72"/>
        <item x="793"/>
        <item x="869"/>
        <item x="769"/>
        <item x="1005"/>
        <item x="3"/>
        <item x="843"/>
        <item x="385"/>
        <item x="172"/>
        <item x="377"/>
        <item x="998"/>
        <item x="425"/>
        <item x="163"/>
        <item x="711"/>
        <item x="252"/>
        <item x="197"/>
        <item x="780"/>
        <item x="778"/>
        <item x="844"/>
        <item x="431"/>
        <item x="391"/>
        <item x="32"/>
        <item x="65"/>
        <item x="31"/>
        <item x="1024"/>
        <item x="428"/>
        <item x="376"/>
        <item x="45"/>
        <item x="139"/>
        <item x="922"/>
        <item x="305"/>
        <item x="203"/>
        <item x="19"/>
        <item x="773"/>
        <item x="732"/>
        <item x="114"/>
        <item x="336"/>
        <item x="587"/>
        <item x="288"/>
        <item x="481"/>
        <item x="661"/>
        <item x="895"/>
        <item x="581"/>
        <item x="16"/>
        <item x="103"/>
        <item x="923"/>
        <item x="212"/>
        <item x="286"/>
        <item x="858"/>
        <item x="141"/>
        <item x="969"/>
        <item x="607"/>
        <item x="631"/>
        <item x="322"/>
        <item x="914"/>
        <item x="194"/>
        <item x="841"/>
        <item x="460"/>
        <item x="459"/>
        <item x="86"/>
        <item x="251"/>
        <item x="676"/>
        <item x="342"/>
        <item x="367"/>
        <item x="1032"/>
        <item x="504"/>
        <item x="1004"/>
        <item x="160"/>
        <item x="1014"/>
        <item x="725"/>
        <item x="202"/>
        <item x="701"/>
        <item x="198"/>
        <item x="287"/>
        <item x="781"/>
        <item x="478"/>
        <item x="319"/>
        <item x="60"/>
        <item x="1042"/>
        <item x="829"/>
        <item x="17"/>
        <item x="651"/>
        <item x="1020"/>
        <item x="580"/>
        <item x="691"/>
        <item x="57"/>
        <item x="472"/>
        <item x="216"/>
        <item x="22"/>
        <item x="245"/>
        <item x="204"/>
        <item x="760"/>
        <item x="1027"/>
        <item x="668"/>
        <item x="525"/>
        <item x="1007"/>
        <item x="684"/>
        <item x="510"/>
        <item x="66"/>
        <item x="734"/>
        <item x="307"/>
        <item x="363"/>
        <item x="25"/>
        <item x="383"/>
        <item x="73"/>
        <item x="833"/>
        <item x="729"/>
        <item x="531"/>
        <item x="393"/>
        <item x="1023"/>
        <item x="770"/>
        <item x="69"/>
        <item x="394"/>
        <item x="871"/>
        <item x="655"/>
        <item x="786"/>
        <item x="1026"/>
        <item x="511"/>
        <item x="1018"/>
        <item x="427"/>
        <item x="503"/>
        <item x="559"/>
        <item x="716"/>
        <item x="190"/>
        <item x="191"/>
        <item x="59"/>
        <item x="622"/>
        <item x="246"/>
        <item x="679"/>
        <item x="165"/>
        <item x="138"/>
        <item x="955"/>
        <item x="82"/>
        <item x="557"/>
        <item x="551"/>
        <item x="566"/>
        <item x="722"/>
        <item x="507"/>
        <item x="379"/>
        <item x="849"/>
        <item x="41"/>
        <item x="733"/>
        <item x="817"/>
        <item x="842"/>
        <item x="321"/>
        <item x="742"/>
        <item x="866"/>
        <item x="355"/>
        <item x="539"/>
        <item x="754"/>
        <item x="538"/>
        <item x="162"/>
        <item x="747"/>
        <item x="610"/>
        <item x="726"/>
        <item x="259"/>
        <item x="200"/>
        <item x="360"/>
        <item x="282"/>
        <item x="233"/>
        <item x="256"/>
        <item x="210"/>
        <item x="901"/>
        <item x="421"/>
        <item x="58"/>
        <item x="1030"/>
        <item x="61"/>
        <item x="966"/>
        <item x="903"/>
        <item x="218"/>
        <item x="536"/>
        <item x="173"/>
        <item x="567"/>
        <item x="824"/>
        <item x="497"/>
        <item x="721"/>
        <item x="6"/>
        <item x="280"/>
        <item x="855"/>
        <item x="916"/>
        <item x="644"/>
        <item x="2"/>
        <item x="804"/>
        <item x="49"/>
        <item x="570"/>
        <item x="465"/>
        <item x="681"/>
        <item x="921"/>
        <item x="181"/>
        <item x="670"/>
        <item x="654"/>
        <item x="813"/>
        <item x="491"/>
        <item x="195"/>
        <item x="424"/>
        <item x="155"/>
        <item x="702"/>
        <item x="562"/>
        <item x="911"/>
        <item x="1031"/>
        <item x="948"/>
        <item x="933"/>
        <item x="865"/>
        <item x="767"/>
        <item x="83"/>
        <item x="214"/>
        <item x="962"/>
        <item x="641"/>
        <item x="902"/>
        <item x="961"/>
        <item x="753"/>
        <item x="928"/>
        <item x="308"/>
        <item x="368"/>
        <item x="894"/>
        <item x="835"/>
        <item x="960"/>
        <item x="692"/>
        <item x="678"/>
        <item x="808"/>
        <item x="748"/>
        <item x="635"/>
        <item x="232"/>
        <item x="237"/>
        <item x="799"/>
        <item x="787"/>
        <item x="560"/>
        <item x="593"/>
        <item x="118"/>
        <item x="249"/>
        <item x="1002"/>
        <item x="963"/>
        <item x="853"/>
        <item x="798"/>
        <item x="404"/>
        <item x="1041"/>
        <item x="500"/>
        <item x="343"/>
        <item x="7"/>
        <item x="77"/>
        <item x="1038"/>
        <item x="592"/>
        <item x="840"/>
        <item x="763"/>
        <item x="369"/>
        <item x="645"/>
        <item x="454"/>
        <item x="908"/>
        <item x="75"/>
        <item x="74"/>
        <item x="816"/>
        <item x="877"/>
        <item x="764"/>
        <item x="474"/>
        <item x="492"/>
        <item x="142"/>
        <item x="946"/>
        <item x="677"/>
        <item x="553"/>
        <item x="680"/>
        <item x="999"/>
        <item x="112"/>
        <item x="273"/>
        <item x="317"/>
        <item x="958"/>
        <item x="346"/>
        <item x="791"/>
        <item x="887"/>
        <item x="442"/>
        <item x="1000"/>
        <item x="498"/>
        <item x="947"/>
        <item x="890"/>
        <item x="14"/>
        <item x="907"/>
        <item x="937"/>
        <item x="226"/>
        <item x="94"/>
        <item x="812"/>
        <item x="757"/>
        <item x="105"/>
        <item x="950"/>
        <item x="811"/>
        <item x="329"/>
        <item x="295"/>
        <item x="806"/>
        <item x="37"/>
        <item x="886"/>
        <item x="542"/>
        <item x="632"/>
        <item x="268"/>
        <item x="130"/>
        <item x="1003"/>
        <item x="262"/>
        <item x="221"/>
        <item x="989"/>
        <item x="650"/>
        <item x="694"/>
        <item x="826"/>
        <item x="109"/>
        <item x="444"/>
        <item x="371"/>
        <item x="873"/>
        <item x="480"/>
        <item x="410"/>
        <item x="388"/>
        <item x="311"/>
        <item x="55"/>
        <item x="561"/>
        <item x="802"/>
        <item x="766"/>
        <item x="807"/>
        <item x="426"/>
        <item x="332"/>
        <item x="795"/>
        <item x="487"/>
        <item x="227"/>
        <item x="949"/>
        <item x="605"/>
        <item x="50"/>
        <item x="854"/>
        <item x="450"/>
        <item x="496"/>
        <item x="501"/>
        <item x="12"/>
        <item x="964"/>
        <item x="832"/>
        <item x="703"/>
        <item x="318"/>
        <item x="851"/>
        <item x="476"/>
        <item x="772"/>
        <item x="671"/>
        <item x="535"/>
        <item x="792"/>
        <item x="568"/>
        <item x="728"/>
        <item x="739"/>
        <item x="267"/>
        <item x="761"/>
        <item x="612"/>
        <item x="524"/>
        <item x="260"/>
        <item x="117"/>
        <item x="984"/>
        <item x="312"/>
        <item x="5"/>
        <item x="495"/>
        <item x="314"/>
        <item x="4"/>
        <item x="270"/>
        <item x="815"/>
        <item x="863"/>
        <item x="814"/>
        <item x="306"/>
        <item x="429"/>
        <item x="279"/>
        <item x="439"/>
        <item x="967"/>
        <item x="689"/>
        <item x="541"/>
        <item x="917"/>
        <item x="797"/>
        <item x="932"/>
        <item x="331"/>
        <item x="121"/>
        <item x="862"/>
        <item x="909"/>
        <item x="924"/>
        <item x="107"/>
        <item x="396"/>
        <item x="750"/>
        <item x="698"/>
        <item x="21"/>
        <item x="70"/>
        <item x="956"/>
        <item x="868"/>
        <item x="395"/>
        <item x="789"/>
        <item x="522"/>
        <item x="1001"/>
        <item x="699"/>
        <item x="723"/>
        <item x="828"/>
        <item x="953"/>
        <item x="983"/>
        <item x="277"/>
        <item x="380"/>
        <item x="88"/>
        <item x="110"/>
        <item x="720"/>
        <item x="643"/>
        <item x="378"/>
        <item x="520"/>
        <item x="695"/>
        <item x="477"/>
        <item x="997"/>
        <item x="529"/>
        <item x="91"/>
        <item x="169"/>
        <item x="897"/>
        <item x="558"/>
        <item x="90"/>
        <item x="662"/>
        <item x="552"/>
        <item x="784"/>
        <item x="625"/>
        <item x="168"/>
        <item x="294"/>
        <item x="224"/>
        <item x="885"/>
        <item x="615"/>
        <item x="1035"/>
        <item x="344"/>
        <item x="347"/>
        <item x="965"/>
        <item x="611"/>
        <item x="456"/>
        <item x="455"/>
        <item x="398"/>
        <item x="242"/>
        <item x="986"/>
        <item x="755"/>
        <item x="848"/>
        <item x="882"/>
        <item x="867"/>
        <item x="941"/>
        <item x="1039"/>
        <item x="975"/>
        <item x="618"/>
        <item x="301"/>
        <item x="838"/>
        <item x="736"/>
        <item x="1009"/>
        <item x="34"/>
        <item x="532"/>
        <item x="735"/>
        <item x="127"/>
        <item x="33"/>
        <item x="991"/>
        <item x="248"/>
        <item x="913"/>
        <item x="316"/>
        <item x="1008"/>
        <item x="900"/>
        <item x="985"/>
        <item x="810"/>
        <item x="183"/>
        <item x="809"/>
        <item x="968"/>
        <item x="264"/>
        <item x="617"/>
        <item x="988"/>
        <item x="782"/>
        <item x="46"/>
        <item x="1022"/>
        <item x="852"/>
        <item x="514"/>
        <item x="837"/>
        <item x="452"/>
        <item x="836"/>
        <item x="563"/>
        <item x="959"/>
        <item x="893"/>
        <item x="599"/>
        <item x="115"/>
        <item x="683"/>
        <item x="464"/>
        <item x="667"/>
        <item x="98"/>
        <item x="574"/>
        <item x="334"/>
        <item x="952"/>
        <item x="915"/>
        <item x="463"/>
        <item x="148"/>
        <item x="759"/>
        <item x="453"/>
        <item x="979"/>
        <item x="934"/>
        <item x="859"/>
        <item x="990"/>
        <item x="710"/>
        <item x="451"/>
        <item x="995"/>
        <item x="666"/>
        <item x="111"/>
        <item x="805"/>
        <item x="685"/>
        <item x="892"/>
        <item x="271"/>
        <item x="572"/>
        <item x="193"/>
        <item x="602"/>
        <item x="870"/>
        <item x="974"/>
        <item x="1006"/>
        <item x="604"/>
        <item x="93"/>
        <item x="269"/>
        <item x="1033"/>
        <item x="779"/>
        <item x="980"/>
        <item x="951"/>
        <item x="1021"/>
        <item x="1034"/>
        <item x="390"/>
        <item x="864"/>
        <item x="603"/>
        <item x="879"/>
        <item x="283"/>
        <item x="884"/>
        <item x="397"/>
        <item x="601"/>
        <item x="783"/>
        <item x="180"/>
        <item x="589"/>
        <item x="276"/>
        <item x="954"/>
        <item x="856"/>
        <item x="583"/>
        <item x="1045"/>
        <item x="573"/>
        <item x="765"/>
        <item x="898"/>
        <item x="582"/>
        <item x="106"/>
        <item x="993"/>
        <item x="880"/>
        <item x="881"/>
        <item x="827"/>
        <item x="475"/>
        <item x="54"/>
        <item x="100"/>
        <item x="325"/>
        <item x="977"/>
        <item x="508"/>
        <item x="18"/>
        <item x="930"/>
        <item x="555"/>
        <item x="291"/>
        <item x="290"/>
        <item x="606"/>
        <item x="957"/>
        <item x="669"/>
        <item x="177"/>
        <item x="834"/>
        <item x="1013"/>
        <item x="649"/>
        <item x="1029"/>
        <item x="600"/>
        <item x="333"/>
        <item x="820"/>
        <item x="741"/>
        <item x="992"/>
        <item x="96"/>
        <item x="1044"/>
        <item x="978"/>
        <item x="830"/>
        <item x="942"/>
        <item x="819"/>
        <item x="595"/>
        <item x="596"/>
        <item x="847"/>
        <item x="389"/>
        <item x="972"/>
        <item x="971"/>
        <item x="95"/>
        <item x="435"/>
        <item x="434"/>
        <item x="365"/>
        <item x="891"/>
        <item x="366"/>
        <item x="906"/>
        <item x="116"/>
        <item x="831"/>
        <item x="0"/>
        <item x="731"/>
        <item x="982"/>
        <item x="664"/>
        <item x="1012"/>
        <item x="771"/>
        <item x="976"/>
        <item x="436"/>
        <item x="996"/>
        <item x="499"/>
        <item x="707"/>
        <item x="700"/>
        <item x="47"/>
        <item x="330"/>
        <item x="275"/>
        <item x="1019"/>
        <item x="222"/>
        <item x="298"/>
        <item x="577"/>
        <item x="578"/>
        <item x="633"/>
        <item x="634"/>
        <item x="653"/>
        <item x="1040"/>
        <item x="56"/>
        <item x="324"/>
        <item x="362"/>
        <item x="30"/>
        <item x="29"/>
        <item x="719"/>
        <item x="161"/>
        <item x="303"/>
        <item x="292"/>
        <item x="84"/>
        <item x="23"/>
        <item x="857"/>
        <item x="413"/>
        <item x="1028"/>
        <item x="785"/>
        <item x="658"/>
        <item x="663"/>
        <item x="598"/>
        <item x="471"/>
        <item x="883"/>
        <item x="758"/>
        <item x="777"/>
        <item x="597"/>
        <item x="872"/>
        <item x="8"/>
        <item x="801"/>
        <item x="775"/>
        <item x="943"/>
        <item x="354"/>
        <item x="776"/>
        <item x="549"/>
        <item x="418"/>
        <item x="718"/>
        <item x="483"/>
        <item x="690"/>
        <item x="929"/>
        <item x="850"/>
        <item x="419"/>
        <item x="652"/>
        <item x="509"/>
        <item x="1043"/>
        <item x="140"/>
        <item x="637"/>
        <item x="706"/>
        <item x="899"/>
        <item x="240"/>
        <item x="184"/>
        <item x="636"/>
        <item x="565"/>
        <item x="1016"/>
        <item x="888"/>
        <item x="412"/>
        <item x="387"/>
        <item x="639"/>
        <item x="638"/>
        <item x="356"/>
        <item x="494"/>
        <item x="137"/>
        <item x="125"/>
        <item x="92"/>
        <item x="657"/>
        <item x="349"/>
        <item x="124"/>
        <item x="544"/>
        <item x="935"/>
        <item x="554"/>
        <item x="564"/>
        <item x="386"/>
        <item x="1015"/>
        <item x="182"/>
        <item x="178"/>
        <item x="585"/>
        <item x="940"/>
        <item x="709"/>
        <item x="417"/>
        <item x="449"/>
        <item x="135"/>
        <item x="516"/>
        <item x="584"/>
        <item x="502"/>
        <item x="981"/>
        <item x="714"/>
        <item x="591"/>
        <item x="255"/>
        <item x="350"/>
        <item x="53"/>
        <item x="861"/>
        <item x="590"/>
        <item x="254"/>
        <item x="790"/>
        <item x="627"/>
        <item x="626"/>
        <item x="936"/>
        <item x="448"/>
        <item x="919"/>
        <item x="904"/>
        <item x="944"/>
        <item x="258"/>
        <item x="257"/>
        <item x="629"/>
        <item x="628"/>
        <item x="918"/>
        <item x="715"/>
        <item x="823"/>
        <item x="860"/>
        <item x="712"/>
        <item x="705"/>
        <item x="1"/>
        <item t="default"/>
      </items>
    </pivotField>
    <pivotField showAll="0">
      <items count="1043">
        <item x="10"/>
        <item x="421"/>
        <item x="439"/>
        <item x="334"/>
        <item x="549"/>
        <item x="280"/>
        <item x="75"/>
        <item x="26"/>
        <item x="732"/>
        <item x="221"/>
        <item x="290"/>
        <item x="88"/>
        <item x="201"/>
        <item x="270"/>
        <item x="43"/>
        <item x="98"/>
        <item x="408"/>
        <item x="215"/>
        <item x="204"/>
        <item x="234"/>
        <item x="42"/>
        <item x="78"/>
        <item x="435"/>
        <item x="261"/>
        <item x="131"/>
        <item x="51"/>
        <item x="39"/>
        <item x="248"/>
        <item x="406"/>
        <item x="519"/>
        <item x="195"/>
        <item x="405"/>
        <item x="623"/>
        <item x="443"/>
        <item x="52"/>
        <item x="457"/>
        <item x="484"/>
        <item x="118"/>
        <item x="620"/>
        <item x="63"/>
        <item x="789"/>
        <item x="397"/>
        <item x="40"/>
        <item x="142"/>
        <item x="322"/>
        <item x="15"/>
        <item x="62"/>
        <item x="143"/>
        <item x="233"/>
        <item x="537"/>
        <item x="67"/>
        <item x="219"/>
        <item x="184"/>
        <item x="467"/>
        <item x="544"/>
        <item x="522"/>
        <item x="331"/>
        <item x="479"/>
        <item x="66"/>
        <item x="153"/>
        <item x="399"/>
        <item x="907"/>
        <item x="294"/>
        <item x="769"/>
        <item x="101"/>
        <item x="527"/>
        <item x="476"/>
        <item x="444"/>
        <item x="398"/>
        <item x="226"/>
        <item x="1007"/>
        <item x="341"/>
        <item x="296"/>
        <item x="103"/>
        <item x="573"/>
        <item x="574"/>
        <item x="465"/>
        <item x="200"/>
        <item x="436"/>
        <item x="185"/>
        <item x="429"/>
        <item x="632"/>
        <item x="422"/>
        <item x="268"/>
        <item x="24"/>
        <item x="412"/>
        <item x="96"/>
        <item x="245"/>
        <item x="419"/>
        <item x="236"/>
        <item x="223"/>
        <item x="20"/>
        <item x="366"/>
        <item x="514"/>
        <item x="517"/>
        <item x="675"/>
        <item x="333"/>
        <item x="274"/>
        <item x="500"/>
        <item x="206"/>
        <item x="238"/>
        <item x="44"/>
        <item x="592"/>
        <item x="524"/>
        <item x="242"/>
        <item x="256"/>
        <item x="609"/>
        <item x="337"/>
        <item x="369"/>
        <item x="171"/>
        <item x="621"/>
        <item x="306"/>
        <item x="152"/>
        <item x="416"/>
        <item x="160"/>
        <item x="456"/>
        <item x="319"/>
        <item x="690"/>
        <item x="555"/>
        <item x="700"/>
        <item x="120"/>
        <item x="28"/>
        <item x="402"/>
        <item x="127"/>
        <item x="130"/>
        <item x="396"/>
        <item x="803"/>
        <item x="483"/>
        <item x="651"/>
        <item x="569"/>
        <item x="414"/>
        <item x="224"/>
        <item x="64"/>
        <item x="212"/>
        <item x="163"/>
        <item x="694"/>
        <item x="378"/>
        <item x="360"/>
        <item x="917"/>
        <item x="485"/>
        <item x="100"/>
        <item x="324"/>
        <item x="27"/>
        <item x="155"/>
        <item x="162"/>
        <item x="923"/>
        <item x="348"/>
        <item x="636"/>
        <item x="931"/>
        <item x="38"/>
        <item x="530"/>
        <item x="312"/>
        <item x="149"/>
        <item x="466"/>
        <item x="411"/>
        <item x="344"/>
        <item x="349"/>
        <item x="1031"/>
        <item x="216"/>
        <item x="293"/>
        <item x="141"/>
        <item x="650"/>
        <item x="470"/>
        <item x="682"/>
        <item x="461"/>
        <item x="181"/>
        <item x="876"/>
        <item x="823"/>
        <item x="225"/>
        <item x="751"/>
        <item x="84"/>
        <item x="608"/>
        <item x="192"/>
        <item x="513"/>
        <item x="367"/>
        <item x="335"/>
        <item x="202"/>
        <item x="203"/>
        <item x="577"/>
        <item x="281"/>
        <item x="991"/>
        <item x="13"/>
        <item x="584"/>
        <item x="147"/>
        <item x="354"/>
        <item x="802"/>
        <item x="229"/>
        <item x="126"/>
        <item x="377"/>
        <item x="286"/>
        <item x="404"/>
        <item x="277"/>
        <item x="438"/>
        <item x="347"/>
        <item x="593"/>
        <item x="460"/>
        <item x="645"/>
        <item x="112"/>
        <item x="687"/>
        <item x="175"/>
        <item x="36"/>
        <item x="643"/>
        <item x="542"/>
        <item x="965"/>
        <item x="170"/>
        <item x="35"/>
        <item x="208"/>
        <item x="739"/>
        <item x="395"/>
        <item x="749"/>
        <item x="182"/>
        <item x="951"/>
        <item x="909"/>
        <item x="48"/>
        <item x="80"/>
        <item x="310"/>
        <item x="134"/>
        <item x="260"/>
        <item x="716"/>
        <item x="689"/>
        <item x="267"/>
        <item x="70"/>
        <item x="370"/>
        <item x="121"/>
        <item x="172"/>
        <item x="729"/>
        <item x="512"/>
        <item x="353"/>
        <item x="968"/>
        <item x="817"/>
        <item x="451"/>
        <item x="79"/>
        <item x="323"/>
        <item x="531"/>
        <item x="146"/>
        <item x="795"/>
        <item x="932"/>
        <item x="615"/>
        <item x="768"/>
        <item x="431"/>
        <item x="239"/>
        <item x="144"/>
        <item x="196"/>
        <item x="9"/>
        <item x="660"/>
        <item x="441"/>
        <item x="231"/>
        <item x="510"/>
        <item x="1008"/>
        <item x="150"/>
        <item x="403"/>
        <item x="297"/>
        <item x="837"/>
        <item x="762"/>
        <item x="11"/>
        <item x="210"/>
        <item x="481"/>
        <item x="258"/>
        <item x="706"/>
        <item x="757"/>
        <item x="413"/>
        <item x="488"/>
        <item x="614"/>
        <item x="775"/>
        <item x="129"/>
        <item x="539"/>
        <item x="688"/>
        <item x="752"/>
        <item x="299"/>
        <item x="547"/>
        <item x="871"/>
        <item x="922"/>
        <item x="674"/>
        <item x="355"/>
        <item x="357"/>
        <item x="468"/>
        <item x="742"/>
        <item x="820"/>
        <item x="132"/>
        <item x="696"/>
        <item x="626"/>
        <item x="617"/>
        <item x="230"/>
        <item x="625"/>
        <item x="336"/>
        <item x="1033"/>
        <item x="902"/>
        <item x="380"/>
        <item x="870"/>
        <item x="107"/>
        <item x="746"/>
        <item x="445"/>
        <item x="546"/>
        <item x="183"/>
        <item x="523"/>
        <item x="667"/>
        <item x="799"/>
        <item x="893"/>
        <item x="534"/>
        <item x="983"/>
        <item x="301"/>
        <item x="745"/>
        <item x="1020"/>
        <item x="842"/>
        <item x="567"/>
        <item x="159"/>
        <item x="873"/>
        <item x="307"/>
        <item x="188"/>
        <item x="821"/>
        <item x="622"/>
        <item x="710"/>
        <item x="1032"/>
        <item x="137"/>
        <item x="699"/>
        <item x="77"/>
        <item x="720"/>
        <item x="154"/>
        <item x="553"/>
        <item x="753"/>
        <item x="740"/>
        <item x="881"/>
        <item x="86"/>
        <item x="167"/>
        <item x="148"/>
        <item x="124"/>
        <item x="371"/>
        <item x="507"/>
        <item x="781"/>
        <item x="501"/>
        <item x="594"/>
        <item x="811"/>
        <item x="388"/>
        <item x="515"/>
        <item x="541"/>
        <item x="764"/>
        <item x="586"/>
        <item x="166"/>
        <item x="869"/>
        <item x="71"/>
        <item x="863"/>
        <item x="770"/>
        <item x="1002"/>
        <item x="3"/>
        <item x="840"/>
        <item x="381"/>
        <item x="168"/>
        <item x="373"/>
        <item x="994"/>
        <item x="424"/>
        <item x="368"/>
        <item x="45"/>
        <item x="714"/>
        <item x="247"/>
        <item x="193"/>
        <item x="430"/>
        <item x="774"/>
        <item x="841"/>
        <item x="521"/>
        <item x="387"/>
        <item x="32"/>
        <item x="65"/>
        <item x="31"/>
        <item x="1019"/>
        <item x="427"/>
        <item x="302"/>
        <item x="372"/>
        <item x="969"/>
        <item x="919"/>
        <item x="198"/>
        <item x="19"/>
        <item x="285"/>
        <item x="734"/>
        <item x="113"/>
        <item x="332"/>
        <item x="585"/>
        <item x="478"/>
        <item x="663"/>
        <item x="892"/>
        <item x="579"/>
        <item x="16"/>
        <item x="102"/>
        <item x="920"/>
        <item x="207"/>
        <item x="282"/>
        <item x="853"/>
        <item x="139"/>
        <item x="683"/>
        <item x="727"/>
        <item x="607"/>
        <item x="633"/>
        <item x="318"/>
        <item x="911"/>
        <item x="190"/>
        <item x="827"/>
        <item x="459"/>
        <item x="458"/>
        <item x="85"/>
        <item x="246"/>
        <item x="676"/>
        <item x="338"/>
        <item x="363"/>
        <item x="1027"/>
        <item x="1021"/>
        <item x="499"/>
        <item x="1001"/>
        <item x="156"/>
        <item x="1011"/>
        <item x="197"/>
        <item x="194"/>
        <item x="778"/>
        <item x="1015"/>
        <item x="284"/>
        <item x="782"/>
        <item x="475"/>
        <item x="316"/>
        <item x="60"/>
        <item x="1038"/>
        <item x="866"/>
        <item x="17"/>
        <item x="654"/>
        <item x="578"/>
        <item x="670"/>
        <item x="693"/>
        <item x="57"/>
        <item x="211"/>
        <item x="22"/>
        <item x="240"/>
        <item x="199"/>
        <item x="960"/>
        <item x="761"/>
        <item x="1022"/>
        <item x="520"/>
        <item x="1004"/>
        <item x="1018"/>
        <item x="685"/>
        <item x="505"/>
        <item x="25"/>
        <item x="72"/>
        <item x="379"/>
        <item x="736"/>
        <item x="304"/>
        <item x="359"/>
        <item x="401"/>
        <item x="526"/>
        <item x="831"/>
        <item x="731"/>
        <item x="528"/>
        <item x="389"/>
        <item x="771"/>
        <item x="659"/>
        <item x="68"/>
        <item x="390"/>
        <item x="787"/>
        <item x="865"/>
        <item x="506"/>
        <item x="725"/>
        <item x="426"/>
        <item x="498"/>
        <item x="558"/>
        <item x="719"/>
        <item x="186"/>
        <item x="187"/>
        <item x="59"/>
        <item x="624"/>
        <item x="241"/>
        <item x="679"/>
        <item x="657"/>
        <item x="161"/>
        <item x="136"/>
        <item x="375"/>
        <item x="949"/>
        <item x="81"/>
        <item x="556"/>
        <item x="502"/>
        <item x="278"/>
        <item x="41"/>
        <item x="735"/>
        <item x="816"/>
        <item x="839"/>
        <item x="317"/>
        <item x="283"/>
        <item x="536"/>
        <item x="744"/>
        <item x="545"/>
        <item x="351"/>
        <item x="755"/>
        <item x="535"/>
        <item x="158"/>
        <item x="747"/>
        <item x="610"/>
        <item x="728"/>
        <item x="254"/>
        <item x="214"/>
        <item x="356"/>
        <item x="613"/>
        <item x="228"/>
        <item x="251"/>
        <item x="205"/>
        <item x="898"/>
        <item x="420"/>
        <item x="58"/>
        <item x="1025"/>
        <item x="724"/>
        <item x="61"/>
        <item x="900"/>
        <item x="850"/>
        <item x="169"/>
        <item x="213"/>
        <item x="533"/>
        <item x="565"/>
        <item x="492"/>
        <item x="998"/>
        <item x="6"/>
        <item x="276"/>
        <item x="82"/>
        <item x="681"/>
        <item x="913"/>
        <item x="648"/>
        <item x="2"/>
        <item x="568"/>
        <item x="49"/>
        <item x="464"/>
        <item x="486"/>
        <item x="918"/>
        <item x="177"/>
        <item x="672"/>
        <item x="561"/>
        <item x="658"/>
        <item x="813"/>
        <item x="191"/>
        <item x="423"/>
        <item x="151"/>
        <item x="704"/>
        <item x="908"/>
        <item x="1026"/>
        <item x="941"/>
        <item x="927"/>
        <item x="860"/>
        <item x="964"/>
        <item x="209"/>
        <item x="957"/>
        <item x="956"/>
        <item x="807"/>
        <item x="644"/>
        <item x="899"/>
        <item x="754"/>
        <item x="766"/>
        <item x="943"/>
        <item x="509"/>
        <item x="788"/>
        <item x="305"/>
        <item x="364"/>
        <item x="891"/>
        <item x="833"/>
        <item x="955"/>
        <item x="695"/>
        <item x="678"/>
        <item x="748"/>
        <item x="638"/>
        <item x="227"/>
        <item x="232"/>
        <item x="798"/>
        <item x="559"/>
        <item x="591"/>
        <item x="890"/>
        <item x="244"/>
        <item x="117"/>
        <item x="999"/>
        <item x="647"/>
        <item x="886"/>
        <item x="848"/>
        <item x="797"/>
        <item x="400"/>
        <item x="1037"/>
        <item x="495"/>
        <item x="339"/>
        <item x="792"/>
        <item x="7"/>
        <item x="76"/>
        <item x="1034"/>
        <item x="590"/>
        <item x="712"/>
        <item x="812"/>
        <item x="838"/>
        <item x="765"/>
        <item x="365"/>
        <item x="649"/>
        <item x="551"/>
        <item x="453"/>
        <item x="905"/>
        <item x="805"/>
        <item x="74"/>
        <item x="73"/>
        <item x="758"/>
        <item x="872"/>
        <item x="257"/>
        <item x="680"/>
        <item x="471"/>
        <item x="487"/>
        <item x="140"/>
        <item x="939"/>
        <item x="677"/>
        <item x="995"/>
        <item x="292"/>
        <item x="111"/>
        <item x="269"/>
        <item x="314"/>
        <item x="953"/>
        <item x="342"/>
        <item x="93"/>
        <item x="904"/>
        <item x="884"/>
        <item x="440"/>
        <item x="996"/>
        <item x="493"/>
        <item x="940"/>
        <item x="14"/>
        <item x="222"/>
        <item x="104"/>
        <item x="944"/>
        <item x="810"/>
        <item x="325"/>
        <item x="1000"/>
        <item x="37"/>
        <item x="883"/>
        <item x="540"/>
        <item x="634"/>
        <item x="263"/>
        <item x="128"/>
        <item x="217"/>
        <item x="985"/>
        <item x="653"/>
        <item x="697"/>
        <item x="824"/>
        <item x="262"/>
        <item x="108"/>
        <item x="442"/>
        <item x="868"/>
        <item x="477"/>
        <item x="407"/>
        <item x="793"/>
        <item x="384"/>
        <item x="308"/>
        <item x="773"/>
        <item x="55"/>
        <item x="50"/>
        <item x="560"/>
        <item x="801"/>
        <item x="741"/>
        <item x="806"/>
        <item x="425"/>
        <item x="328"/>
        <item x="794"/>
        <item x="482"/>
        <item x="942"/>
        <item x="605"/>
        <item x="849"/>
        <item x="448"/>
        <item x="491"/>
        <item x="496"/>
        <item x="12"/>
        <item x="958"/>
        <item x="830"/>
        <item x="705"/>
        <item x="315"/>
        <item x="846"/>
        <item x="473"/>
        <item x="673"/>
        <item x="796"/>
        <item x="532"/>
        <item x="566"/>
        <item x="730"/>
        <item x="763"/>
        <item x="612"/>
        <item x="255"/>
        <item x="116"/>
        <item x="980"/>
        <item x="309"/>
        <item x="988"/>
        <item x="5"/>
        <item x="327"/>
        <item x="490"/>
        <item x="311"/>
        <item x="4"/>
        <item x="265"/>
        <item x="815"/>
        <item x="858"/>
        <item x="814"/>
        <item x="303"/>
        <item x="428"/>
        <item x="790"/>
        <item x="275"/>
        <item x="437"/>
        <item x="119"/>
        <item x="691"/>
        <item x="726"/>
        <item x="961"/>
        <item x="538"/>
        <item x="914"/>
        <item x="926"/>
        <item x="997"/>
        <item x="857"/>
        <item x="906"/>
        <item x="921"/>
        <item x="106"/>
        <item x="392"/>
        <item x="750"/>
        <item x="701"/>
        <item x="21"/>
        <item x="69"/>
        <item x="950"/>
        <item x="862"/>
        <item x="391"/>
        <item x="518"/>
        <item x="702"/>
        <item x="109"/>
        <item x="826"/>
        <item x="947"/>
        <item x="979"/>
        <item x="273"/>
        <item x="376"/>
        <item x="87"/>
        <item x="723"/>
        <item x="646"/>
        <item x="785"/>
        <item x="374"/>
        <item x="516"/>
        <item x="698"/>
        <item x="474"/>
        <item x="993"/>
        <item x="525"/>
        <item x="90"/>
        <item x="165"/>
        <item x="894"/>
        <item x="557"/>
        <item x="89"/>
        <item x="664"/>
        <item x="550"/>
        <item x="627"/>
        <item x="164"/>
        <item x="291"/>
        <item x="220"/>
        <item x="882"/>
        <item x="616"/>
        <item x="1030"/>
        <item x="340"/>
        <item x="611"/>
        <item x="343"/>
        <item x="959"/>
        <item x="756"/>
        <item x="455"/>
        <item x="454"/>
        <item x="394"/>
        <item x="237"/>
        <item x="982"/>
        <item x="844"/>
        <item x="910"/>
        <item x="861"/>
        <item x="1035"/>
        <item x="879"/>
        <item x="963"/>
        <item x="934"/>
        <item x="971"/>
        <item x="619"/>
        <item x="298"/>
        <item x="836"/>
        <item x="738"/>
        <item x="1006"/>
        <item x="34"/>
        <item x="529"/>
        <item x="737"/>
        <item x="125"/>
        <item x="33"/>
        <item x="987"/>
        <item x="243"/>
        <item x="313"/>
        <item x="1005"/>
        <item x="897"/>
        <item x="981"/>
        <item x="809"/>
        <item x="179"/>
        <item x="808"/>
        <item x="962"/>
        <item x="259"/>
        <item x="618"/>
        <item x="984"/>
        <item x="835"/>
        <item x="783"/>
        <item x="684"/>
        <item x="46"/>
        <item x="1017"/>
        <item x="450"/>
        <item x="508"/>
        <item x="847"/>
        <item x="874"/>
        <item x="760"/>
        <item x="834"/>
        <item x="562"/>
        <item x="954"/>
        <item x="889"/>
        <item x="572"/>
        <item x="599"/>
        <item x="114"/>
        <item x="975"/>
        <item x="463"/>
        <item x="669"/>
        <item x="97"/>
        <item x="330"/>
        <item x="946"/>
        <item x="912"/>
        <item x="462"/>
        <item x="145"/>
        <item x="452"/>
        <item x="928"/>
        <item x="854"/>
        <item x="986"/>
        <item x="713"/>
        <item x="449"/>
        <item x="668"/>
        <item x="110"/>
        <item x="804"/>
        <item x="686"/>
        <item x="888"/>
        <item x="266"/>
        <item x="570"/>
        <item x="189"/>
        <item x="602"/>
        <item x="864"/>
        <item x="970"/>
        <item x="1016"/>
        <item x="1003"/>
        <item x="604"/>
        <item x="938"/>
        <item x="92"/>
        <item x="264"/>
        <item x="1028"/>
        <item x="780"/>
        <item x="976"/>
        <item x="945"/>
        <item x="1029"/>
        <item x="386"/>
        <item x="472"/>
        <item x="859"/>
        <item x="603"/>
        <item x="875"/>
        <item x="784"/>
        <item x="279"/>
        <item x="272"/>
        <item x="393"/>
        <item x="601"/>
        <item x="176"/>
        <item x="587"/>
        <item x="948"/>
        <item x="851"/>
        <item x="581"/>
        <item x="580"/>
        <item x="1041"/>
        <item x="571"/>
        <item x="767"/>
        <item x="825"/>
        <item x="895"/>
        <item x="105"/>
        <item x="990"/>
        <item x="877"/>
        <item x="878"/>
        <item x="54"/>
        <item x="99"/>
        <item x="321"/>
        <item x="973"/>
        <item x="503"/>
        <item x="18"/>
        <item x="925"/>
        <item x="554"/>
        <item x="818"/>
        <item x="288"/>
        <item x="287"/>
        <item x="606"/>
        <item x="952"/>
        <item x="671"/>
        <item x="173"/>
        <item x="832"/>
        <item x="819"/>
        <item x="1010"/>
        <item x="652"/>
        <item x="1024"/>
        <item x="600"/>
        <item x="329"/>
        <item x="743"/>
        <item x="989"/>
        <item x="95"/>
        <item x="843"/>
        <item x="1040"/>
        <item x="974"/>
        <item x="828"/>
        <item x="935"/>
        <item x="887"/>
        <item x="595"/>
        <item x="596"/>
        <item x="385"/>
        <item x="967"/>
        <item x="966"/>
        <item x="94"/>
        <item x="433"/>
        <item x="432"/>
        <item x="361"/>
        <item x="972"/>
        <item x="362"/>
        <item x="0"/>
        <item x="903"/>
        <item x="115"/>
        <item x="829"/>
        <item x="978"/>
        <item x="733"/>
        <item x="666"/>
        <item x="1009"/>
        <item x="772"/>
        <item x="434"/>
        <item x="992"/>
        <item x="494"/>
        <item x="709"/>
        <item x="703"/>
        <item x="47"/>
        <item x="326"/>
        <item x="271"/>
        <item x="1014"/>
        <item x="295"/>
        <item x="218"/>
        <item x="575"/>
        <item x="576"/>
        <item x="635"/>
        <item x="637"/>
        <item x="418"/>
        <item x="656"/>
        <item x="23"/>
        <item x="1036"/>
        <item x="56"/>
        <item x="320"/>
        <item x="358"/>
        <item x="30"/>
        <item x="29"/>
        <item x="722"/>
        <item x="157"/>
        <item x="300"/>
        <item x="289"/>
        <item x="665"/>
        <item x="83"/>
        <item x="410"/>
        <item x="852"/>
        <item x="1023"/>
        <item x="662"/>
        <item x="786"/>
        <item x="777"/>
        <item x="759"/>
        <item x="598"/>
        <item x="469"/>
        <item x="880"/>
        <item x="597"/>
        <item x="779"/>
        <item x="867"/>
        <item x="8"/>
        <item x="800"/>
        <item x="776"/>
        <item x="350"/>
        <item x="936"/>
        <item x="548"/>
        <item x="417"/>
        <item x="721"/>
        <item x="480"/>
        <item x="692"/>
        <item x="924"/>
        <item x="845"/>
        <item x="640"/>
        <item x="655"/>
        <item x="235"/>
        <item x="1039"/>
        <item x="504"/>
        <item x="138"/>
        <item x="708"/>
        <item x="896"/>
        <item x="180"/>
        <item x="639"/>
        <item x="885"/>
        <item x="564"/>
        <item x="1013"/>
        <item x="409"/>
        <item x="383"/>
        <item x="642"/>
        <item x="641"/>
        <item x="352"/>
        <item x="489"/>
        <item x="135"/>
        <item x="123"/>
        <item x="91"/>
        <item x="661"/>
        <item x="345"/>
        <item x="122"/>
        <item x="543"/>
        <item x="929"/>
        <item x="552"/>
        <item x="563"/>
        <item x="382"/>
        <item x="1012"/>
        <item x="178"/>
        <item x="174"/>
        <item x="583"/>
        <item x="933"/>
        <item x="711"/>
        <item x="415"/>
        <item x="447"/>
        <item x="133"/>
        <item x="977"/>
        <item x="511"/>
        <item x="582"/>
        <item x="497"/>
        <item x="717"/>
        <item x="589"/>
        <item x="250"/>
        <item x="346"/>
        <item x="53"/>
        <item x="856"/>
        <item x="588"/>
        <item x="249"/>
        <item x="629"/>
        <item x="791"/>
        <item x="628"/>
        <item x="930"/>
        <item x="446"/>
        <item x="916"/>
        <item x="901"/>
        <item x="937"/>
        <item x="253"/>
        <item x="252"/>
        <item x="631"/>
        <item x="630"/>
        <item x="718"/>
        <item x="915"/>
        <item x="822"/>
        <item x="855"/>
        <item x="715"/>
        <item x="707"/>
        <item x="1"/>
        <item t="default"/>
      </items>
    </pivotField>
    <pivotField showAll="0"/>
    <pivotField showAll="0"/>
    <pivotField showAll="0"/>
    <pivotField showAll="0"/>
    <pivotField showAll="0"/>
    <pivotField dataField="1"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items count="22">
        <item x="20"/>
        <item x="0"/>
        <item x="3"/>
        <item x="12"/>
        <item x="9"/>
        <item x="5"/>
        <item x="4"/>
        <item x="15"/>
        <item x="18"/>
        <item x="11"/>
        <item x="14"/>
        <item x="8"/>
        <item x="2"/>
        <item x="10"/>
        <item x="19"/>
        <item x="17"/>
        <item x="7"/>
        <item x="13"/>
        <item x="1"/>
        <item x="6"/>
        <item x="1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4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0"/>
  </rowFields>
  <rowItems count="1397">
    <i>
      <x v="523"/>
    </i>
    <i>
      <x v="1241"/>
    </i>
    <i>
      <x v="1145"/>
    </i>
    <i>
      <x v="897"/>
    </i>
    <i>
      <x v="311"/>
    </i>
    <i>
      <x v="334"/>
    </i>
    <i>
      <x v="976"/>
    </i>
    <i>
      <x v="1211"/>
    </i>
    <i>
      <x v="610"/>
    </i>
    <i>
      <x v="902"/>
    </i>
    <i>
      <x v="1182"/>
    </i>
    <i>
      <x v="465"/>
    </i>
    <i>
      <x v="71"/>
    </i>
    <i>
      <x v="827"/>
    </i>
    <i>
      <x v="8"/>
    </i>
    <i>
      <x v="206"/>
    </i>
    <i>
      <x v="1121"/>
    </i>
    <i>
      <x v="800"/>
    </i>
    <i>
      <x v="774"/>
    </i>
    <i>
      <x v="974"/>
    </i>
    <i>
      <x v="1225"/>
    </i>
    <i>
      <x v="711"/>
    </i>
    <i>
      <x v="986"/>
    </i>
    <i>
      <x v="701"/>
    </i>
    <i>
      <x v="454"/>
    </i>
    <i>
      <x v="87"/>
    </i>
    <i>
      <x v="1383"/>
    </i>
    <i>
      <x v="186"/>
    </i>
    <i>
      <x v="887"/>
    </i>
    <i>
      <x v="1379"/>
    </i>
    <i>
      <x v="217"/>
    </i>
    <i>
      <x v="838"/>
    </i>
    <i>
      <x v="937"/>
    </i>
    <i>
      <x v="1350"/>
    </i>
    <i>
      <x v="263"/>
    </i>
    <i>
      <x v="767"/>
    </i>
    <i>
      <x v="202"/>
    </i>
    <i>
      <x v="319"/>
    </i>
    <i>
      <x v="242"/>
    </i>
    <i>
      <x v="365"/>
    </i>
    <i>
      <x v="1094"/>
    </i>
    <i>
      <x v="377"/>
    </i>
    <i>
      <x v="564"/>
    </i>
    <i>
      <x v="581"/>
    </i>
    <i>
      <x v="972"/>
    </i>
    <i>
      <x v="613"/>
    </i>
    <i>
      <x v="1214"/>
    </i>
    <i>
      <x v="315"/>
    </i>
    <i>
      <x v="218"/>
    </i>
    <i>
      <x v="583"/>
    </i>
    <i>
      <x v="299"/>
    </i>
    <i>
      <x v="1299"/>
    </i>
    <i>
      <x v="1017"/>
    </i>
    <i>
      <x v="67"/>
    </i>
    <i>
      <x v="1053"/>
    </i>
    <i>
      <x v="429"/>
    </i>
    <i>
      <x v="90"/>
    </i>
    <i>
      <x v="598"/>
    </i>
    <i>
      <x v="732"/>
    </i>
    <i>
      <x v="505"/>
    </i>
    <i>
      <x v="798"/>
    </i>
    <i>
      <x v="560"/>
    </i>
    <i>
      <x v="537"/>
    </i>
    <i>
      <x v="1065"/>
    </i>
    <i>
      <x v="573"/>
    </i>
    <i>
      <x v="698"/>
    </i>
    <i>
      <x v="420"/>
    </i>
    <i>
      <x v="571"/>
    </i>
    <i>
      <x v="1215"/>
    </i>
    <i>
      <x v="348"/>
    </i>
    <i>
      <x v="1283"/>
    </i>
    <i>
      <x v="809"/>
    </i>
    <i>
      <x v="1275"/>
    </i>
    <i>
      <x v="356"/>
    </i>
    <i>
      <x v="1148"/>
    </i>
    <i>
      <x v="1029"/>
    </i>
    <i>
      <x v="1043"/>
    </i>
    <i>
      <x v="611"/>
    </i>
    <i>
      <x v="898"/>
    </i>
    <i>
      <x v="194"/>
    </i>
    <i>
      <x v="931"/>
    </i>
    <i>
      <x v="1018"/>
    </i>
    <i>
      <x v="1364"/>
    </i>
    <i>
      <x v="268"/>
    </i>
    <i>
      <x v="58"/>
    </i>
    <i>
      <x v="364"/>
    </i>
    <i>
      <x v="66"/>
    </i>
    <i>
      <x v="411"/>
    </i>
    <i>
      <x v="832"/>
    </i>
    <i>
      <x v="1132"/>
    </i>
    <i>
      <x v="314"/>
    </i>
    <i>
      <x v="1140"/>
    </i>
    <i>
      <x v="1152"/>
    </i>
    <i>
      <x v="69"/>
    </i>
    <i>
      <x v="670"/>
    </i>
    <i>
      <x v="47"/>
    </i>
    <i>
      <x v="448"/>
    </i>
    <i>
      <x v="424"/>
    </i>
    <i>
      <x v="466"/>
    </i>
    <i>
      <x v="950"/>
    </i>
    <i>
      <x v="1154"/>
    </i>
    <i>
      <x v="814"/>
    </i>
    <i>
      <x v="1319"/>
    </i>
    <i>
      <x v="570"/>
    </i>
    <i>
      <x v="929"/>
    </i>
    <i>
      <x v="1184"/>
    </i>
    <i>
      <x v="161"/>
    </i>
    <i>
      <x v="955"/>
    </i>
    <i>
      <x v="304"/>
    </i>
    <i>
      <x v="404"/>
    </i>
    <i>
      <x v="1372"/>
    </i>
    <i>
      <x v="264"/>
    </i>
    <i>
      <x v="1123"/>
    </i>
    <i>
      <x v="1229"/>
    </i>
    <i>
      <x v="1151"/>
    </i>
    <i>
      <x v="855"/>
    </i>
    <i>
      <x v="309"/>
    </i>
    <i>
      <x v="896"/>
    </i>
    <i>
      <x v="686"/>
    </i>
    <i>
      <x v="1292"/>
    </i>
    <i>
      <x v="843"/>
    </i>
    <i>
      <x v="376"/>
    </i>
    <i>
      <x v="274"/>
    </i>
    <i>
      <x v="901"/>
    </i>
    <i>
      <x v="1168"/>
    </i>
    <i>
      <x v="1341"/>
    </i>
    <i>
      <x v="1219"/>
    </i>
    <i>
      <x v="423"/>
    </i>
    <i>
      <x v="49"/>
    </i>
    <i>
      <x v="1169"/>
    </i>
    <i>
      <x v="216"/>
    </i>
    <i>
      <x v="1322"/>
    </i>
    <i>
      <x v="834"/>
    </i>
    <i>
      <x v="781"/>
    </i>
    <i>
      <x v="125"/>
    </i>
    <i>
      <x v="749"/>
    </i>
    <i>
      <x v="322"/>
    </i>
    <i>
      <x v="608"/>
    </i>
    <i>
      <x v="618"/>
    </i>
    <i>
      <x v="45"/>
    </i>
    <i>
      <x v="44"/>
    </i>
    <i>
      <x v="120"/>
    </i>
    <i>
      <x v="822"/>
    </i>
    <i>
      <x v="1330"/>
    </i>
    <i>
      <x v="352"/>
    </i>
    <i>
      <x v="1264"/>
    </i>
    <i>
      <x v="653"/>
    </i>
    <i>
      <x v="685"/>
    </i>
    <i>
      <x v="739"/>
    </i>
    <i>
      <x v="1183"/>
    </i>
    <i>
      <x v="333"/>
    </i>
    <i>
      <x v="1096"/>
    </i>
    <i>
      <x v="81"/>
    </i>
    <i>
      <x v="37"/>
    </i>
    <i>
      <x v="341"/>
    </i>
    <i>
      <x v="993"/>
    </i>
    <i>
      <x v="857"/>
    </i>
    <i>
      <x v="300"/>
    </i>
    <i>
      <x v="662"/>
    </i>
    <i>
      <x v="516"/>
    </i>
    <i>
      <x v="1208"/>
    </i>
    <i>
      <x v="775"/>
    </i>
    <i>
      <x v="542"/>
    </i>
    <i>
      <x v="1367"/>
    </i>
    <i>
      <x v="171"/>
    </i>
    <i>
      <x v="734"/>
    </i>
    <i>
      <x v="1179"/>
    </i>
    <i>
      <x v="1007"/>
    </i>
    <i>
      <x v="72"/>
    </i>
    <i>
      <x v="266"/>
    </i>
    <i>
      <x v="99"/>
    </i>
    <i>
      <x v="150"/>
    </i>
    <i>
      <x v="1263"/>
    </i>
    <i>
      <x v="257"/>
    </i>
    <i>
      <x v="1294"/>
    </i>
    <i>
      <x v="1162"/>
    </i>
    <i>
      <x v="310"/>
    </i>
    <i>
      <x v="308"/>
    </i>
    <i>
      <x v="156"/>
    </i>
    <i>
      <x v="817"/>
    </i>
    <i>
      <x v="283"/>
    </i>
    <i>
      <x v="253"/>
    </i>
    <i>
      <x v="1286"/>
    </i>
    <i>
      <x v="481"/>
    </i>
    <i>
      <x v="9"/>
    </i>
    <i>
      <x v="1268"/>
    </i>
    <i>
      <x v="557"/>
    </i>
    <i>
      <x v="489"/>
    </i>
    <i>
      <x v="763"/>
    </i>
    <i>
      <x v="1355"/>
    </i>
    <i>
      <x v="975"/>
    </i>
    <i>
      <x v="643"/>
    </i>
    <i>
      <x v="997"/>
    </i>
    <i>
      <x v="517"/>
    </i>
    <i>
      <x v="286"/>
    </i>
    <i>
      <x v="1336"/>
    </i>
    <i>
      <x v="166"/>
    </i>
    <i>
      <x v="50"/>
    </i>
    <i>
      <x v="405"/>
    </i>
    <i>
      <x v="572"/>
    </i>
    <i>
      <x v="680"/>
    </i>
    <i>
      <x v="1005"/>
    </i>
    <i>
      <x v="41"/>
    </i>
    <i>
      <x v="417"/>
    </i>
    <i>
      <x v="1359"/>
    </i>
    <i>
      <x v="327"/>
    </i>
    <i>
      <x v="875"/>
    </i>
    <i>
      <x v="1257"/>
    </i>
    <i>
      <x v="25"/>
    </i>
    <i>
      <x v="545"/>
    </i>
    <i>
      <x v="1384"/>
    </i>
    <i>
      <x v="1157"/>
    </i>
    <i>
      <x v="1050"/>
    </i>
    <i>
      <x v="918"/>
    </i>
    <i>
      <x v="914"/>
    </i>
    <i>
      <x v="932"/>
    </i>
    <i>
      <x v="903"/>
    </i>
    <i>
      <x v="879"/>
    </i>
    <i>
      <x v="905"/>
    </i>
    <i>
      <x v="884"/>
    </i>
    <i>
      <x v="1080"/>
    </i>
    <i>
      <x v="861"/>
    </i>
    <i>
      <x v="940"/>
    </i>
    <i>
      <x v="892"/>
    </i>
    <i>
      <x v="631"/>
    </i>
    <i>
      <x v="811"/>
    </i>
    <i>
      <x v="676"/>
    </i>
    <i>
      <x v="815"/>
    </i>
    <i>
      <x v="717"/>
    </i>
    <i>
      <x v="830"/>
    </i>
    <i>
      <x v="640"/>
    </i>
    <i>
      <x v="733"/>
    </i>
    <i>
      <x v="339"/>
    </i>
    <i>
      <x v="226"/>
    </i>
    <i>
      <x v="56"/>
    </i>
    <i>
      <x v="183"/>
    </i>
    <i>
      <x v="1340"/>
    </i>
    <i>
      <x v="1118"/>
    </i>
    <i>
      <x v="1127"/>
    </i>
    <i>
      <x v="731"/>
    </i>
    <i>
      <x v="1067"/>
    </i>
    <i>
      <x/>
    </i>
    <i>
      <x v="689"/>
    </i>
    <i>
      <x v="248"/>
    </i>
    <i>
      <x v="232"/>
    </i>
    <i>
      <x v="1386"/>
    </i>
    <i>
      <x v="382"/>
    </i>
    <i>
      <x v="958"/>
    </i>
    <i>
      <x v="497"/>
    </i>
    <i>
      <x v="848"/>
    </i>
    <i>
      <x v="954"/>
    </i>
    <i>
      <x v="484"/>
    </i>
    <i>
      <x v="723"/>
    </i>
    <i>
      <x v="289"/>
    </i>
    <i>
      <x v="83"/>
    </i>
    <i>
      <x v="526"/>
    </i>
    <i>
      <x v="182"/>
    </i>
    <i>
      <x v="837"/>
    </i>
    <i>
      <x v="458"/>
    </i>
    <i>
      <x v="340"/>
    </i>
    <i>
      <x v="222"/>
    </i>
    <i>
      <x v="1070"/>
    </i>
    <i>
      <x v="712"/>
    </i>
    <i>
      <x v="425"/>
    </i>
    <i>
      <x v="280"/>
    </i>
    <i>
      <x v="1368"/>
    </i>
    <i>
      <x v="906"/>
    </i>
    <i>
      <x v="735"/>
    </i>
    <i>
      <x v="823"/>
    </i>
    <i>
      <x v="942"/>
    </i>
    <i>
      <x v="228"/>
    </i>
    <i>
      <x v="770"/>
    </i>
    <i>
      <x v="15"/>
    </i>
    <i>
      <x v="582"/>
    </i>
    <i>
      <x v="401"/>
    </i>
    <i>
      <x v="124"/>
    </i>
    <i>
      <x v="880"/>
    </i>
    <i>
      <x v="1163"/>
    </i>
    <i>
      <x v="1343"/>
    </i>
    <i>
      <x v="891"/>
    </i>
    <i>
      <x v="338"/>
    </i>
    <i>
      <x v="205"/>
    </i>
    <i>
      <x v="910"/>
    </i>
    <i>
      <x v="812"/>
    </i>
    <i>
      <x v="695"/>
    </i>
    <i>
      <x v="375"/>
    </i>
    <i>
      <x v="1003"/>
    </i>
    <i>
      <x v="786"/>
    </i>
    <i>
      <x v="291"/>
    </i>
    <i>
      <x v="94"/>
    </i>
    <i>
      <x v="246"/>
    </i>
    <i>
      <x v="1120"/>
    </i>
    <i>
      <x v="1108"/>
    </i>
    <i>
      <x v="290"/>
    </i>
    <i>
      <x v="284"/>
    </i>
    <i>
      <x v="419"/>
    </i>
    <i>
      <x v="236"/>
    </i>
    <i>
      <x v="141"/>
    </i>
    <i>
      <x v="628"/>
    </i>
    <i>
      <x v="387"/>
    </i>
    <i>
      <x v="1269"/>
    </i>
    <i>
      <x v="1392"/>
    </i>
    <i>
      <x v="1289"/>
    </i>
    <i>
      <x v="1024"/>
    </i>
    <i>
      <x v="208"/>
    </i>
    <i>
      <x v="379"/>
    </i>
    <i>
      <x v="510"/>
    </i>
    <i>
      <x v="193"/>
    </i>
    <i>
      <x v="160"/>
    </i>
    <i>
      <x v="639"/>
    </i>
    <i>
      <x v="1352"/>
    </i>
    <i>
      <x v="928"/>
    </i>
    <i>
      <x v="1333"/>
    </i>
    <i>
      <x v="666"/>
    </i>
    <i>
      <x v="267"/>
    </i>
    <i>
      <x v="122"/>
    </i>
    <i>
      <x v="1360"/>
    </i>
    <i>
      <x v="1314"/>
    </i>
    <i>
      <x v="765"/>
    </i>
    <i>
      <x v="923"/>
    </i>
    <i>
      <x v="2"/>
    </i>
    <i>
      <x v="147"/>
    </i>
    <i>
      <x v="101"/>
    </i>
    <i>
      <x v="1270"/>
    </i>
    <i>
      <x v="1203"/>
    </i>
    <i>
      <x v="1245"/>
    </i>
    <i>
      <x v="908"/>
    </i>
    <i>
      <x v="330"/>
    </i>
    <i>
      <x v="752"/>
    </i>
    <i>
      <x v="779"/>
    </i>
    <i>
      <x v="920"/>
    </i>
    <i>
      <x v="410"/>
    </i>
    <i>
      <x v="1344"/>
    </i>
    <i>
      <x v="1201"/>
    </i>
    <i>
      <x v="1250"/>
    </i>
    <i>
      <x v="1103"/>
    </i>
    <i>
      <x v="911"/>
    </i>
    <i>
      <x v="1348"/>
    </i>
    <i>
      <x v="926"/>
    </i>
    <i>
      <x v="1147"/>
    </i>
    <i>
      <x v="828"/>
    </i>
    <i>
      <x v="647"/>
    </i>
    <i>
      <x v="287"/>
    </i>
    <i>
      <x v="1321"/>
    </i>
    <i>
      <x v="1192"/>
    </i>
    <i>
      <x v="939"/>
    </i>
    <i>
      <x v="943"/>
    </i>
    <i>
      <x v="1021"/>
    </i>
    <i>
      <x v="1038"/>
    </i>
    <i>
      <x v="726"/>
    </i>
    <i>
      <x v="394"/>
    </i>
    <i>
      <x v="203"/>
    </i>
    <i>
      <x v="1111"/>
    </i>
    <i>
      <x v="1074"/>
    </i>
    <i>
      <x v="345"/>
    </i>
    <i>
      <x v="303"/>
    </i>
    <i>
      <x v="1302"/>
    </i>
    <i>
      <x v="917"/>
    </i>
    <i>
      <x v="1015"/>
    </i>
    <i>
      <x v="346"/>
    </i>
    <i>
      <x v="95"/>
    </i>
    <i>
      <x v="1231"/>
    </i>
    <i>
      <x v="965"/>
    </i>
    <i>
      <x v="1046"/>
    </i>
    <i>
      <x v="389"/>
    </i>
    <i>
      <x v="860"/>
    </i>
    <i>
      <x v="700"/>
    </i>
    <i>
      <x v="317"/>
    </i>
    <i>
      <x v="278"/>
    </i>
    <i>
      <x v="1160"/>
    </i>
    <i>
      <x v="1377"/>
    </i>
    <i>
      <x v="1256"/>
    </i>
    <i>
      <x v="927"/>
    </i>
    <i>
      <x v="254"/>
    </i>
    <i>
      <x v="1209"/>
    </i>
    <i>
      <x v="858"/>
    </i>
    <i>
      <x v="336"/>
    </i>
    <i>
      <x v="534"/>
    </i>
    <i>
      <x v="648"/>
    </i>
    <i>
      <x v="229"/>
    </i>
    <i>
      <x v="1000"/>
    </i>
    <i>
      <x v="664"/>
    </i>
    <i>
      <x v="369"/>
    </i>
    <i>
      <x v="7"/>
    </i>
    <i>
      <x v="1320"/>
    </i>
    <i>
      <x v="969"/>
    </i>
    <i>
      <x v="870"/>
    </i>
    <i>
      <x v="757"/>
    </i>
    <i>
      <x v="697"/>
    </i>
    <i>
      <x v="43"/>
    </i>
    <i>
      <x v="1087"/>
    </i>
    <i>
      <x v="587"/>
    </i>
    <i>
      <x v="499"/>
    </i>
    <i>
      <x v="412"/>
    </i>
    <i>
      <x v="1247"/>
    </i>
    <i>
      <x v="381"/>
    </i>
    <i>
      <x v="1072"/>
    </i>
    <i>
      <x v="1032"/>
    </i>
    <i>
      <x v="153"/>
    </i>
    <i>
      <x v="1040"/>
    </i>
    <i>
      <x v="636"/>
    </i>
    <i>
      <x v="641"/>
    </i>
    <i>
      <x v="644"/>
    </i>
    <i>
      <x v="1190"/>
    </i>
    <i>
      <x v="422"/>
    </i>
    <i>
      <x v="1347"/>
    </i>
    <i>
      <x v="1346"/>
    </i>
    <i>
      <x v="1134"/>
    </i>
    <i>
      <x v="970"/>
    </i>
    <i>
      <x v="1117"/>
    </i>
    <i>
      <x v="1244"/>
    </i>
    <i>
      <x v="746"/>
    </i>
    <i>
      <x v="1161"/>
    </i>
    <i>
      <x v="956"/>
    </i>
    <i>
      <x v="888"/>
    </i>
    <i>
      <x v="742"/>
    </i>
    <i>
      <x v="764"/>
    </i>
    <i>
      <x v="55"/>
    </i>
    <i>
      <x v="46"/>
    </i>
    <i>
      <x v="1106"/>
    </i>
    <i>
      <x v="1115"/>
    </i>
    <i>
      <x v="794"/>
    </i>
    <i>
      <x v="433"/>
    </i>
    <i>
      <x v="224"/>
    </i>
    <i>
      <x v="70"/>
    </i>
    <i>
      <x v="82"/>
    </i>
    <i>
      <x v="142"/>
    </i>
    <i>
      <x v="1204"/>
    </i>
    <i>
      <x v="1143"/>
    </i>
    <i>
      <x v="1083"/>
    </i>
    <i>
      <x v="924"/>
    </i>
    <i>
      <x v="625"/>
    </i>
    <i>
      <x v="84"/>
    </i>
    <i>
      <x v="1218"/>
    </i>
    <i>
      <x v="1033"/>
    </i>
    <i>
      <x v="272"/>
    </i>
    <i>
      <x v="1373"/>
    </i>
    <i>
      <x v="959"/>
    </i>
    <i>
      <x v="1109"/>
    </i>
    <i>
      <x v="1044"/>
    </i>
    <i>
      <x v="555"/>
    </i>
    <i>
      <x v="172"/>
    </i>
    <i>
      <x v="103"/>
    </i>
    <i>
      <x v="1006"/>
    </i>
    <i>
      <x v="580"/>
    </i>
    <i>
      <x v="804"/>
    </i>
    <i>
      <x v="415"/>
    </i>
    <i>
      <x v="1255"/>
    </i>
    <i>
      <x v="1002"/>
    </i>
    <i>
      <x v="646"/>
    </i>
    <i>
      <x v="1300"/>
    </i>
    <i>
      <x v="885"/>
    </i>
    <i>
      <x v="727"/>
    </i>
    <i>
      <x v="687"/>
    </i>
    <i>
      <x v="740"/>
    </i>
    <i>
      <x v="435"/>
    </i>
    <i>
      <x v="841"/>
    </i>
    <i>
      <x v="568"/>
    </i>
    <i>
      <x v="721"/>
    </i>
    <i>
      <x v="1210"/>
    </i>
    <i>
      <x v="1254"/>
    </i>
    <i>
      <x v="694"/>
    </i>
    <i>
      <x v="1167"/>
    </i>
    <i>
      <x v="1177"/>
    </i>
    <i>
      <x v="1345"/>
    </i>
    <i>
      <x v="1388"/>
    </i>
    <i>
      <x v="890"/>
    </i>
    <i>
      <x v="842"/>
    </i>
    <i>
      <x v="900"/>
    </i>
    <i>
      <x v="1349"/>
    </i>
    <i>
      <x v="1311"/>
    </i>
    <i>
      <x v="563"/>
    </i>
    <i>
      <x v="652"/>
    </i>
    <i>
      <x v="1327"/>
    </i>
    <i>
      <x v="155"/>
    </i>
    <i>
      <x v="373"/>
    </i>
    <i>
      <x v="1316"/>
    </i>
    <i>
      <x v="1009"/>
    </i>
    <i>
      <x v="11"/>
    </i>
    <i>
      <x v="386"/>
    </i>
    <i>
      <x v="544"/>
    </i>
    <i>
      <x v="1045"/>
    </i>
    <i>
      <x v="176"/>
    </i>
    <i>
      <x v="934"/>
    </i>
    <i>
      <x v="683"/>
    </i>
    <i>
      <x v="1071"/>
    </i>
    <i>
      <x v="909"/>
    </i>
    <i>
      <x v="594"/>
    </i>
    <i>
      <x v="673"/>
    </i>
    <i>
      <x v="91"/>
    </i>
    <i>
      <x v="116"/>
    </i>
    <i>
      <x v="729"/>
    </i>
    <i>
      <x v="637"/>
    </i>
    <i>
      <x v="556"/>
    </i>
    <i>
      <x v="230"/>
    </i>
    <i>
      <x v="1200"/>
    </i>
    <i>
      <x v="949"/>
    </i>
    <i>
      <x v="621"/>
    </i>
    <i>
      <x v="532"/>
    </i>
    <i>
      <x v="862"/>
    </i>
    <i>
      <x v="1008"/>
    </i>
    <i>
      <x v="758"/>
    </i>
    <i>
      <x v="413"/>
    </i>
    <i>
      <x v="1059"/>
    </i>
    <i>
      <x v="854"/>
    </i>
    <i>
      <x v="1205"/>
    </i>
    <i>
      <x v="26"/>
    </i>
    <i>
      <x v="991"/>
    </i>
    <i>
      <x v="1039"/>
    </i>
    <i>
      <x v="790"/>
    </i>
    <i>
      <x v="79"/>
    </i>
    <i>
      <x v="614"/>
    </i>
    <i>
      <x v="439"/>
    </i>
    <i>
      <x v="663"/>
    </i>
    <i>
      <x v="771"/>
    </i>
    <i>
      <x v="368"/>
    </i>
    <i>
      <x v="831"/>
    </i>
    <i>
      <x v="180"/>
    </i>
    <i>
      <x v="597"/>
    </i>
    <i>
      <x v="1185"/>
    </i>
    <i>
      <x v="464"/>
    </i>
    <i>
      <x v="351"/>
    </i>
    <i>
      <x v="416"/>
    </i>
    <i>
      <x v="233"/>
    </i>
    <i>
      <x v="251"/>
    </i>
    <i>
      <x v="1366"/>
    </i>
    <i>
      <x v="882"/>
    </i>
    <i>
      <x v="867"/>
    </i>
    <i>
      <x v="592"/>
    </i>
    <i>
      <x v="269"/>
    </i>
    <i>
      <x v="1370"/>
    </i>
    <i>
      <x v="886"/>
    </i>
    <i>
      <x v="840"/>
    </i>
    <i>
      <x v="1186"/>
    </i>
    <i>
      <x v="1150"/>
    </i>
    <i>
      <x v="1091"/>
    </i>
    <i>
      <x v="1062"/>
    </i>
    <i>
      <x v="952"/>
    </i>
    <i>
      <x v="173"/>
    </i>
    <i>
      <x v="883"/>
    </i>
    <i>
      <x v="1037"/>
    </i>
    <i>
      <x v="307"/>
    </i>
    <i>
      <x v="720"/>
    </i>
    <i>
      <x v="1262"/>
    </i>
    <i>
      <x v="1248"/>
    </i>
    <i>
      <x v="820"/>
    </i>
    <i>
      <x v="21"/>
    </i>
    <i>
      <x v="756"/>
    </i>
    <i>
      <x v="474"/>
    </i>
    <i>
      <x v="1303"/>
    </i>
    <i>
      <x v="1223"/>
    </i>
    <i>
      <x v="716"/>
    </i>
    <i>
      <x v="529"/>
    </i>
    <i>
      <x v="992"/>
    </i>
    <i>
      <x v="320"/>
    </i>
    <i>
      <x v="279"/>
    </i>
    <i>
      <x v="1036"/>
    </i>
    <i>
      <x v="772"/>
    </i>
    <i>
      <x v="255"/>
    </i>
    <i>
      <x v="195"/>
    </i>
    <i>
      <x v="1019"/>
    </i>
    <i>
      <x v="930"/>
    </i>
    <i>
      <x v="818"/>
    </i>
    <i>
      <x v="486"/>
    </i>
    <i>
      <x v="306"/>
    </i>
    <i>
      <x v="1323"/>
    </i>
    <i>
      <x v="383"/>
    </i>
    <i>
      <x v="1066"/>
    </i>
    <i>
      <x v="1054"/>
    </i>
    <i>
      <x v="793"/>
    </i>
    <i>
      <x v="78"/>
    </i>
    <i>
      <x v="656"/>
    </i>
    <i>
      <x v="1378"/>
    </i>
    <i>
      <x v="1281"/>
    </i>
    <i>
      <x v="795"/>
    </i>
    <i>
      <x v="1178"/>
    </i>
    <i>
      <x v="1277"/>
    </i>
    <i>
      <x v="922"/>
    </i>
    <i>
      <x v="527"/>
    </i>
    <i>
      <x v="509"/>
    </i>
    <i>
      <x v="546"/>
    </i>
    <i>
      <x v="19"/>
    </i>
    <i>
      <x v="808"/>
    </i>
    <i>
      <x v="237"/>
    </i>
    <i>
      <x v="1104"/>
    </i>
    <i>
      <x v="1016"/>
    </i>
    <i>
      <x v="966"/>
    </i>
    <i>
      <x v="132"/>
    </i>
    <i>
      <x v="35"/>
    </i>
    <i>
      <x v="1153"/>
    </i>
    <i>
      <x v="1312"/>
    </i>
    <i>
      <x v="1189"/>
    </i>
    <i>
      <x v="370"/>
    </i>
    <i>
      <x v="591"/>
    </i>
    <i>
      <x v="1095"/>
    </i>
    <i>
      <x v="784"/>
    </i>
    <i>
      <x v="436"/>
    </i>
    <i>
      <x v="293"/>
    </i>
    <i>
      <x v="1325"/>
    </i>
    <i>
      <x v="944"/>
    </i>
    <i>
      <x v="921"/>
    </i>
    <i>
      <x v="846"/>
    </i>
    <i>
      <x v="681"/>
    </i>
    <i>
      <x v="273"/>
    </i>
    <i>
      <x v="184"/>
    </i>
    <i>
      <x v="93"/>
    </i>
    <i>
      <x v="1069"/>
    </i>
    <i>
      <x v="281"/>
    </i>
    <i>
      <x v="407"/>
    </i>
    <i>
      <x v="450"/>
    </i>
    <i>
      <x v="3"/>
    </i>
    <i>
      <x v="1138"/>
    </i>
    <i>
      <x v="1089"/>
    </i>
    <i>
      <x v="626"/>
    </i>
    <i>
      <x v="651"/>
    </i>
    <i>
      <x v="536"/>
    </i>
    <i>
      <x v="325"/>
    </i>
    <i>
      <x v="899"/>
    </i>
    <i>
      <x v="645"/>
    </i>
    <i>
      <x v="869"/>
    </i>
    <i>
      <x v="220"/>
    </i>
    <i>
      <x v="414"/>
    </i>
    <i>
      <x v="496"/>
    </i>
    <i>
      <x v="1279"/>
    </i>
    <i>
      <x v="441"/>
    </i>
    <i>
      <x v="1385"/>
    </i>
    <i>
      <x v="1371"/>
    </i>
    <i>
      <x v="994"/>
    </i>
    <i>
      <x v="196"/>
    </i>
    <i>
      <x v="252"/>
    </i>
    <i>
      <x v="654"/>
    </i>
    <i>
      <x v="152"/>
    </i>
    <i>
      <x v="1305"/>
    </i>
    <i>
      <x v="488"/>
    </i>
    <i>
      <x v="89"/>
    </i>
    <i>
      <x v="1105"/>
    </i>
    <i>
      <x v="1202"/>
    </i>
    <i>
      <x v="1051"/>
    </i>
    <i>
      <x v="987"/>
    </i>
    <i>
      <x v="989"/>
    </i>
    <i>
      <x v="431"/>
    </i>
    <i>
      <x v="73"/>
    </i>
    <i>
      <x v="696"/>
    </i>
    <i>
      <x v="588"/>
    </i>
    <i>
      <x v="565"/>
    </i>
    <i>
      <x v="806"/>
    </i>
    <i>
      <x v="355"/>
    </i>
    <i>
      <x v="675"/>
    </i>
    <i>
      <x v="187"/>
    </i>
    <i>
      <x v="231"/>
    </i>
    <i>
      <x v="852"/>
    </i>
    <i>
      <x v="802"/>
    </i>
    <i>
      <x v="547"/>
    </i>
    <i>
      <x v="1351"/>
    </i>
    <i>
      <x v="967"/>
    </i>
    <i>
      <x v="154"/>
    </i>
    <i>
      <x v="1158"/>
    </i>
    <i>
      <x v="337"/>
    </i>
    <i>
      <x v="250"/>
    </i>
    <i>
      <x v="1291"/>
    </i>
    <i>
      <x v="690"/>
    </i>
    <i>
      <x v="533"/>
    </i>
    <i>
      <x v="332"/>
    </i>
    <i>
      <x v="137"/>
    </i>
    <i>
      <x v="178"/>
    </i>
    <i>
      <x v="1141"/>
    </i>
    <i>
      <x v="1310"/>
    </i>
    <i>
      <x v="699"/>
    </i>
    <i>
      <x v="113"/>
    </i>
    <i>
      <x v="1376"/>
    </i>
    <i>
      <x v="1012"/>
    </i>
    <i>
      <x v="62"/>
    </i>
    <i>
      <x v="895"/>
    </i>
    <i>
      <x v="316"/>
    </i>
    <i>
      <x v="408"/>
    </i>
    <i>
      <x v="198"/>
    </i>
    <i>
      <x v="1246"/>
    </i>
    <i>
      <x v="463"/>
    </i>
    <i>
      <x v="438"/>
    </i>
    <i>
      <x v="919"/>
    </i>
    <i>
      <x v="285"/>
    </i>
    <i>
      <x v="1375"/>
    </i>
    <i>
      <x v="1224"/>
    </i>
    <i>
      <x v="947"/>
    </i>
    <i>
      <x v="301"/>
    </i>
    <i>
      <x v="384"/>
    </i>
    <i>
      <x v="819"/>
    </i>
    <i>
      <x v="282"/>
    </i>
    <i>
      <x v="85"/>
    </i>
    <i>
      <x v="388"/>
    </i>
    <i>
      <x v="1313"/>
    </i>
    <i>
      <x v="75"/>
    </i>
    <i>
      <x v="138"/>
    </i>
    <i>
      <x v="754"/>
    </i>
    <i>
      <x v="221"/>
    </i>
    <i>
      <x v="119"/>
    </i>
    <i>
      <x v="799"/>
    </i>
    <i>
      <x v="558"/>
    </i>
    <i>
      <x v="24"/>
    </i>
    <i>
      <x v="1280"/>
    </i>
    <i>
      <x v="1068"/>
    </i>
    <i>
      <x v="635"/>
    </i>
    <i>
      <x v="462"/>
    </i>
    <i>
      <x v="357"/>
    </i>
    <i>
      <x v="40"/>
    </i>
    <i>
      <x v="1176"/>
    </i>
    <i>
      <x v="968"/>
    </i>
    <i>
      <x v="593"/>
    </i>
    <i>
      <x v="1057"/>
    </i>
    <i>
      <x v="801"/>
    </i>
    <i>
      <x v="705"/>
    </i>
    <i>
      <x v="559"/>
    </i>
    <i>
      <x v="1249"/>
    </i>
    <i>
      <x v="456"/>
    </i>
    <i>
      <x v="1380"/>
    </i>
    <i>
      <x v="609"/>
    </i>
    <i>
      <x v="483"/>
    </i>
    <i>
      <x v="151"/>
    </i>
    <i>
      <x v="935"/>
    </i>
    <i>
      <x v="1278"/>
    </i>
    <i>
      <x v="1261"/>
    </i>
    <i>
      <x v="288"/>
    </i>
    <i>
      <x v="133"/>
    </i>
    <i>
      <x v="1170"/>
    </i>
    <i>
      <x v="1181"/>
    </i>
    <i>
      <x v="569"/>
    </i>
    <i>
      <x v="1135"/>
    </i>
    <i>
      <x v="871"/>
    </i>
    <i>
      <x v="522"/>
    </i>
    <i>
      <x v="20"/>
    </i>
    <i>
      <x v="638"/>
    </i>
    <i>
      <x v="1284"/>
    </i>
    <i>
      <x v="321"/>
    </i>
    <i>
      <x v="239"/>
    </i>
    <i>
      <x v="275"/>
    </i>
    <i>
      <x v="1194"/>
    </i>
    <i>
      <x v="1047"/>
    </i>
    <i>
      <x v="684"/>
    </i>
    <i>
      <x v="576"/>
    </i>
    <i>
      <x v="397"/>
    </i>
    <i>
      <x v="363"/>
    </i>
    <i>
      <x v="131"/>
    </i>
    <i>
      <x v="760"/>
    </i>
    <i>
      <x v="938"/>
    </i>
    <i>
      <x v="579"/>
    </i>
    <i>
      <x v="54"/>
    </i>
    <i>
      <x v="851"/>
    </i>
    <i>
      <x v="825"/>
    </i>
    <i>
      <x v="60"/>
    </i>
    <i>
      <x v="165"/>
    </i>
    <i>
      <x v="1233"/>
    </i>
    <i>
      <x v="724"/>
    </i>
    <i>
      <x v="665"/>
    </i>
    <i>
      <x v="508"/>
    </i>
    <i>
      <x v="1146"/>
    </i>
    <i>
      <x v="1035"/>
    </i>
    <i>
      <x v="761"/>
    </i>
    <i>
      <x v="211"/>
    </i>
    <i>
      <x v="68"/>
    </i>
    <i>
      <x v="1125"/>
    </i>
    <i>
      <x v="962"/>
    </i>
    <i>
      <x v="539"/>
    </i>
    <i>
      <x v="457"/>
    </i>
    <i>
      <x v="1180"/>
    </i>
    <i>
      <x v="650"/>
    </i>
    <i>
      <x v="913"/>
    </i>
    <i>
      <x v="1086"/>
    </i>
    <i>
      <x v="874"/>
    </i>
    <i>
      <x v="893"/>
    </i>
    <i>
      <x v="1055"/>
    </i>
    <i>
      <x v="108"/>
    </i>
    <i>
      <x v="175"/>
    </i>
    <i>
      <x v="247"/>
    </i>
    <i>
      <x v="215"/>
    </i>
    <i>
      <x v="292"/>
    </i>
    <i>
      <x v="485"/>
    </i>
    <i>
      <x v="342"/>
    </i>
    <i>
      <x v="1285"/>
    </i>
    <i>
      <x v="1052"/>
    </i>
    <i>
      <x v="406"/>
    </i>
    <i>
      <x v="452"/>
    </i>
    <i>
      <x v="164"/>
    </i>
    <i>
      <x v="201"/>
    </i>
    <i>
      <x v="894"/>
    </i>
    <i>
      <x v="1287"/>
    </i>
    <i>
      <x v="501"/>
    </i>
    <i>
      <x v="449"/>
    </i>
    <i>
      <x v="525"/>
    </i>
    <i>
      <x v="1238"/>
    </i>
    <i>
      <x v="385"/>
    </i>
    <i>
      <x v="1318"/>
    </i>
    <i>
      <x v="10"/>
    </i>
    <i>
      <x v="1338"/>
    </i>
    <i>
      <x v="1253"/>
    </i>
    <i>
      <x v="468"/>
    </i>
    <i>
      <x v="624"/>
    </i>
    <i>
      <x v="1328"/>
    </i>
    <i>
      <x v="708"/>
    </i>
    <i>
      <x v="933"/>
    </i>
    <i>
      <x v="678"/>
    </i>
    <i>
      <x v="782"/>
    </i>
    <i>
      <x v="549"/>
    </i>
    <i>
      <x v="612"/>
    </i>
    <i>
      <x v="554"/>
    </i>
    <i>
      <x v="540"/>
    </i>
    <i>
      <x v="1013"/>
    </i>
    <i>
      <x v="1126"/>
    </i>
    <i>
      <x v="298"/>
    </i>
    <i>
      <x v="1258"/>
    </i>
    <i>
      <x v="1260"/>
    </i>
    <i>
      <x v="1102"/>
    </i>
    <i>
      <x v="872"/>
    </i>
    <i>
      <x v="1078"/>
    </i>
    <i>
      <x v="245"/>
    </i>
    <i>
      <x v="1034"/>
    </i>
    <i>
      <x v="810"/>
    </i>
    <i>
      <x v="500"/>
    </i>
    <i>
      <x v="649"/>
    </i>
    <i>
      <x v="1113"/>
    </i>
    <i>
      <x v="92"/>
    </i>
    <i>
      <x v="622"/>
    </i>
    <i>
      <x v="566"/>
    </i>
    <i>
      <x v="344"/>
    </i>
    <i>
      <x v="118"/>
    </i>
    <i>
      <x v="1026"/>
    </i>
    <i>
      <x v="615"/>
    </i>
    <i>
      <x v="718"/>
    </i>
    <i>
      <x v="111"/>
    </i>
    <i>
      <x v="212"/>
    </i>
    <i>
      <x v="1213"/>
    </i>
    <i>
      <x v="1221"/>
    </i>
    <i>
      <x v="659"/>
    </i>
    <i>
      <x v="981"/>
    </i>
    <i>
      <x v="134"/>
    </i>
    <i>
      <x v="1206"/>
    </i>
    <i>
      <x v="995"/>
    </i>
    <i>
      <x v="1390"/>
    </i>
    <i>
      <x v="504"/>
    </i>
    <i>
      <x v="374"/>
    </i>
    <i>
      <x v="1098"/>
    </i>
    <i>
      <x v="297"/>
    </i>
    <i>
      <x v="1076"/>
    </i>
    <i>
      <x v="744"/>
    </i>
    <i>
      <x v="1234"/>
    </i>
    <i>
      <x v="1391"/>
    </i>
    <i>
      <x v="1217"/>
    </i>
    <i>
      <x v="961"/>
    </i>
    <i>
      <x v="265"/>
    </i>
    <i>
      <x v="276"/>
    </i>
    <i>
      <x v="213"/>
    </i>
    <i>
      <x v="77"/>
    </i>
    <i>
      <x v="1252"/>
    </i>
    <i>
      <x v="244"/>
    </i>
    <i>
      <x v="395"/>
    </i>
    <i>
      <x v="1232"/>
    </i>
    <i>
      <x v="427"/>
    </i>
    <i>
      <x v="190"/>
    </i>
    <i>
      <x v="1081"/>
    </i>
    <i>
      <x v="755"/>
    </i>
    <i>
      <x v="730"/>
    </i>
    <i>
      <x v="1010"/>
    </i>
    <i>
      <x v="1093"/>
    </i>
    <i>
      <x v="633"/>
    </i>
    <i>
      <x v="1139"/>
    </i>
    <i>
      <x v="915"/>
    </i>
    <i>
      <x v="107"/>
    </i>
    <i>
      <x v="1100"/>
    </i>
    <i>
      <x v="807"/>
    </i>
    <i>
      <x v="459"/>
    </i>
    <i>
      <x v="27"/>
    </i>
    <i>
      <x v="48"/>
    </i>
    <i>
      <x v="241"/>
    </i>
    <i>
      <x v="738"/>
    </i>
    <i>
      <x v="130"/>
    </i>
    <i>
      <x v="4"/>
    </i>
    <i>
      <x v="1042"/>
    </i>
    <i>
      <x v="619"/>
    </i>
    <i>
      <x v="1331"/>
    </i>
    <i>
      <x v="1243"/>
    </i>
    <i>
      <x v="750"/>
    </i>
    <i>
      <x v="162"/>
    </i>
    <i>
      <x v="1242"/>
    </i>
    <i>
      <x v="1097"/>
    </i>
    <i>
      <x v="856"/>
    </i>
    <i>
      <x v="973"/>
    </i>
    <i>
      <x v="916"/>
    </i>
    <i>
      <x v="936"/>
    </i>
    <i>
      <x v="980"/>
    </i>
    <i>
      <x v="603"/>
    </i>
    <i>
      <x v="506"/>
    </i>
    <i>
      <x v="1129"/>
    </i>
    <i>
      <x v="362"/>
    </i>
    <i>
      <x v="52"/>
    </i>
    <i>
      <x v="28"/>
    </i>
    <i>
      <x v="149"/>
    </i>
    <i>
      <x v="682"/>
    </i>
    <i>
      <x v="762"/>
    </i>
    <i>
      <x v="679"/>
    </i>
    <i>
      <x v="710"/>
    </i>
    <i>
      <x v="707"/>
    </i>
    <i>
      <x v="796"/>
    </i>
    <i>
      <x v="1239"/>
    </i>
    <i>
      <x v="606"/>
    </i>
    <i>
      <x v="773"/>
    </i>
    <i>
      <x v="1354"/>
    </i>
    <i>
      <x v="174"/>
    </i>
    <i>
      <x v="1220"/>
    </i>
    <i>
      <x v="996"/>
    </i>
    <i>
      <x v="672"/>
    </i>
    <i>
      <x v="813"/>
    </i>
    <i>
      <x v="447"/>
    </i>
    <i>
      <x v="234"/>
    </i>
    <i>
      <x v="1339"/>
    </i>
    <i>
      <x v="492"/>
    </i>
    <i>
      <x v="1337"/>
    </i>
    <i>
      <x v="256"/>
    </i>
    <i>
      <x v="181"/>
    </i>
    <i>
      <x v="953"/>
    </i>
    <i>
      <x v="616"/>
    </i>
    <i>
      <x v="632"/>
    </i>
    <i>
      <x v="324"/>
    </i>
    <i>
      <x v="1144"/>
    </i>
    <i>
      <x v="258"/>
    </i>
    <i>
      <x v="157"/>
    </i>
    <i>
      <x v="295"/>
    </i>
    <i>
      <x v="360"/>
    </i>
    <i>
      <x v="912"/>
    </i>
    <i>
      <x v="821"/>
    </i>
    <i>
      <x v="350"/>
    </i>
    <i>
      <x v="36"/>
    </i>
    <i>
      <x v="535"/>
    </i>
    <i>
      <x v="38"/>
    </i>
    <i>
      <x v="1128"/>
    </i>
    <i>
      <x v="1369"/>
    </i>
    <i>
      <x v="839"/>
    </i>
    <i>
      <x v="551"/>
    </i>
    <i>
      <x v="1199"/>
    </i>
    <i>
      <x v="399"/>
    </i>
    <i>
      <x v="240"/>
    </i>
    <i>
      <x v="1075"/>
    </i>
    <i>
      <x v="816"/>
    </i>
    <i>
      <x v="1358"/>
    </i>
    <i>
      <x v="741"/>
    </i>
    <i>
      <x v="1173"/>
    </i>
    <i>
      <x v="1077"/>
    </i>
    <i>
      <x v="347"/>
    </i>
    <i>
      <x v="498"/>
    </i>
    <i>
      <x v="1356"/>
    </i>
    <i>
      <x v="548"/>
    </i>
    <i>
      <x v="97"/>
    </i>
    <i>
      <x v="109"/>
    </i>
    <i>
      <x v="409"/>
    </i>
    <i>
      <x v="847"/>
    </i>
    <i>
      <x v="88"/>
    </i>
    <i>
      <x v="1085"/>
    </i>
    <i>
      <x v="1031"/>
    </i>
    <i>
      <x v="371"/>
    </i>
    <i>
      <x v="139"/>
    </i>
    <i>
      <x v="112"/>
    </i>
    <i>
      <x v="214"/>
    </i>
    <i>
      <x v="432"/>
    </i>
    <i>
      <x v="1297"/>
    </i>
    <i>
      <x v="998"/>
    </i>
    <i>
      <x v="977"/>
    </i>
    <i>
      <x v="1195"/>
    </i>
    <i>
      <x v="881"/>
    </i>
    <i>
      <x v="1309"/>
    </i>
    <i>
      <x v="59"/>
    </i>
    <i>
      <x v="80"/>
    </i>
    <i>
      <x v="530"/>
    </i>
    <i>
      <x v="1298"/>
    </i>
    <i>
      <x v="728"/>
    </i>
    <i>
      <x v="1193"/>
    </i>
    <i>
      <x v="925"/>
    </i>
    <i>
      <x v="126"/>
    </i>
    <i>
      <x v="878"/>
    </i>
    <i>
      <x v="864"/>
    </i>
    <i>
      <x v="1282"/>
    </i>
    <i>
      <x v="865"/>
    </i>
    <i>
      <x v="1240"/>
    </i>
    <i>
      <x v="1175"/>
    </i>
    <i>
      <x v="1064"/>
    </i>
    <i>
      <x v="197"/>
    </i>
    <i>
      <x v="243"/>
    </i>
    <i>
      <x v="170"/>
    </i>
    <i>
      <x v="403"/>
    </i>
    <i>
      <x v="520"/>
    </i>
    <i>
      <x v="1290"/>
    </i>
    <i>
      <x v="595"/>
    </i>
    <i>
      <x v="159"/>
    </i>
    <i>
      <x v="853"/>
    </i>
    <i>
      <x v="191"/>
    </i>
    <i>
      <x v="18"/>
    </i>
    <i>
      <x v="238"/>
    </i>
    <i>
      <x v="1122"/>
    </i>
    <i>
      <x v="1061"/>
    </i>
    <i>
      <x v="262"/>
    </i>
    <i>
      <x v="199"/>
    </i>
    <i>
      <x v="1226"/>
    </i>
    <i>
      <x v="114"/>
    </i>
    <i>
      <x v="361"/>
    </i>
    <i>
      <x v="737"/>
    </i>
    <i>
      <x v="963"/>
    </i>
    <i>
      <x v="514"/>
    </i>
    <i>
      <x v="235"/>
    </i>
    <i>
      <x v="1028"/>
    </i>
    <i>
      <x v="1188"/>
    </i>
    <i>
      <x v="1212"/>
    </i>
    <i>
      <x v="769"/>
    </i>
    <i>
      <x v="1114"/>
    </i>
    <i>
      <x v="904"/>
    </i>
    <i>
      <x v="1011"/>
    </i>
    <i>
      <x v="451"/>
    </i>
    <i>
      <x v="1259"/>
    </i>
    <i>
      <x v="1387"/>
    </i>
    <i>
      <x v="766"/>
    </i>
    <i>
      <x v="617"/>
    </i>
    <i>
      <x v="1315"/>
    </i>
    <i>
      <x v="1357"/>
    </i>
    <i>
      <x v="14"/>
    </i>
    <i>
      <x v="145"/>
    </i>
    <i>
      <x v="660"/>
    </i>
    <i>
      <x v="1049"/>
    </i>
    <i>
      <x v="1099"/>
    </i>
    <i>
      <x v="521"/>
    </i>
    <i>
      <x v="12"/>
    </i>
    <i>
      <x v="106"/>
    </i>
    <i>
      <x v="1251"/>
    </i>
    <i>
      <x v="260"/>
    </i>
    <i>
      <x v="328"/>
    </i>
    <i>
      <x v="1030"/>
    </i>
    <i>
      <x v="1276"/>
    </i>
    <i>
      <x v="1363"/>
    </i>
    <i>
      <x v="964"/>
    </i>
    <i>
      <x v="1324"/>
    </i>
    <i>
      <x v="1301"/>
    </i>
    <i>
      <x v="270"/>
    </i>
    <i>
      <x v="305"/>
    </i>
    <i>
      <x v="96"/>
    </i>
    <i>
      <x v="1334"/>
    </i>
    <i>
      <x v="1174"/>
    </i>
    <i>
      <x v="1041"/>
    </i>
    <i>
      <x v="658"/>
    </i>
    <i>
      <x v="1027"/>
    </i>
    <i>
      <x v="889"/>
    </i>
    <i>
      <x v="477"/>
    </i>
    <i>
      <x v="437"/>
    </i>
    <i>
      <x v="16"/>
    </i>
    <i>
      <x v="168"/>
    </i>
    <i>
      <x v="1023"/>
    </i>
    <i>
      <x v="30"/>
    </i>
    <i>
      <x v="1216"/>
    </i>
    <i>
      <x v="630"/>
    </i>
    <i>
      <x v="503"/>
    </i>
    <i>
      <x v="1165"/>
    </i>
    <i>
      <x v="1004"/>
    </i>
    <i>
      <x v="791"/>
    </i>
    <i>
      <x v="1079"/>
    </i>
    <i>
      <x v="1058"/>
    </i>
    <i>
      <x v="585"/>
    </i>
    <i>
      <x v="1361"/>
    </i>
    <i>
      <x v="978"/>
    </i>
    <i>
      <x v="472"/>
    </i>
    <i>
      <x v="426"/>
    </i>
    <i>
      <x v="957"/>
    </i>
    <i>
      <x v="1149"/>
    </i>
    <i>
      <x v="753"/>
    </i>
    <i>
      <x v="671"/>
    </i>
    <i>
      <x v="494"/>
    </i>
    <i>
      <x v="1274"/>
    </i>
    <i>
      <x v="948"/>
    </i>
    <i>
      <x v="318"/>
    </i>
    <i>
      <x v="1365"/>
    </i>
    <i>
      <x v="629"/>
    </i>
    <i>
      <x v="65"/>
    </i>
    <i>
      <x v="982"/>
    </i>
    <i>
      <x v="460"/>
    </i>
    <i>
      <x v="335"/>
    </i>
    <i>
      <x v="63"/>
    </i>
    <i>
      <x v="491"/>
    </i>
    <i>
      <x v="312"/>
    </i>
    <i>
      <x v="515"/>
    </i>
    <i>
      <x v="1389"/>
    </i>
    <i>
      <x v="789"/>
    </i>
    <i>
      <x v="602"/>
    </i>
    <i>
      <x v="983"/>
    </i>
    <i>
      <x v="329"/>
    </i>
    <i>
      <x v="1196"/>
    </i>
    <i>
      <x v="845"/>
    </i>
    <i>
      <x v="945"/>
    </i>
    <i>
      <x v="550"/>
    </i>
    <i>
      <x v="876"/>
    </i>
    <i>
      <x v="366"/>
    </i>
    <i>
      <x v="677"/>
    </i>
    <i>
      <x v="430"/>
    </i>
    <i>
      <x v="110"/>
    </i>
    <i>
      <x v="1235"/>
    </i>
    <i>
      <x v="1307"/>
    </i>
    <i>
      <x v="1014"/>
    </i>
    <i>
      <x v="470"/>
    </i>
    <i>
      <x v="1191"/>
    </i>
    <i>
      <x v="261"/>
    </i>
    <i>
      <x v="1296"/>
    </i>
    <i>
      <x v="1237"/>
    </i>
    <i>
      <x v="1353"/>
    </i>
    <i>
      <x v="759"/>
    </i>
    <i>
      <x v="599"/>
    </i>
    <i>
      <x v="192"/>
    </i>
    <i>
      <x v="736"/>
    </i>
    <i>
      <x v="561"/>
    </i>
    <i>
      <x v="984"/>
    </i>
    <i>
      <x v="692"/>
    </i>
    <i>
      <x v="158"/>
    </i>
    <i>
      <x v="745"/>
    </i>
    <i>
      <x v="868"/>
    </i>
    <i>
      <x v="148"/>
    </i>
    <i>
      <x v="1025"/>
    </i>
    <i>
      <x v="480"/>
    </i>
    <i>
      <x v="223"/>
    </i>
    <i>
      <x v="123"/>
    </i>
    <i>
      <x v="1082"/>
    </i>
    <i>
      <x v="873"/>
    </i>
    <i>
      <x v="434"/>
    </i>
    <i>
      <x v="1172"/>
    </i>
    <i>
      <x v="378"/>
    </i>
    <i>
      <x v="1022"/>
    </i>
    <i>
      <x v="1112"/>
    </i>
    <i>
      <x v="1293"/>
    </i>
    <i>
      <x v="1273"/>
    </i>
    <i>
      <x v="400"/>
    </i>
    <i>
      <x v="787"/>
    </i>
    <i>
      <x v="575"/>
    </i>
    <i>
      <x v="1267"/>
    </i>
    <i>
      <x v="688"/>
    </i>
    <i>
      <x v="249"/>
    </i>
    <i>
      <x v="1207"/>
    </i>
    <i>
      <x v="824"/>
    </i>
    <i>
      <x v="467"/>
    </i>
    <i>
      <x v="144"/>
    </i>
    <i>
      <x v="482"/>
    </i>
    <i>
      <x v="418"/>
    </i>
    <i>
      <x v="1395"/>
    </i>
    <i>
      <x v="421"/>
    </i>
    <i>
      <x v="1164"/>
    </i>
    <i>
      <x v="719"/>
    </i>
    <i>
      <x v="788"/>
    </i>
    <i>
      <x v="358"/>
    </i>
    <i>
      <x v="863"/>
    </i>
    <i>
      <x v="1088"/>
    </i>
    <i>
      <x v="227"/>
    </i>
    <i>
      <x v="1187"/>
    </i>
    <i>
      <x v="586"/>
    </i>
    <i>
      <x v="541"/>
    </i>
    <i>
      <x v="17"/>
    </i>
    <i>
      <x v="343"/>
    </i>
    <i>
      <x v="146"/>
    </i>
    <i>
      <x v="1"/>
    </i>
    <i>
      <x v="445"/>
    </i>
    <i>
      <x v="86"/>
    </i>
    <i>
      <x v="661"/>
    </i>
    <i>
      <x v="104"/>
    </i>
    <i>
      <x v="1073"/>
    </i>
    <i>
      <x v="225"/>
    </i>
    <i>
      <x v="1119"/>
    </i>
    <i>
      <x v="703"/>
    </i>
    <i>
      <x v="105"/>
    </i>
    <i>
      <x v="443"/>
    </i>
    <i>
      <x v="359"/>
    </i>
    <i>
      <x v="543"/>
    </i>
    <i>
      <x v="493"/>
    </i>
    <i>
      <x v="642"/>
    </i>
    <i>
      <x v="844"/>
    </i>
    <i>
      <x v="1060"/>
    </i>
    <i>
      <x v="1133"/>
    </i>
    <i>
      <x v="511"/>
    </i>
    <i>
      <x v="988"/>
    </i>
    <i>
      <x v="74"/>
    </i>
    <i>
      <x v="1107"/>
    </i>
    <i>
      <x v="507"/>
    </i>
    <i>
      <x v="1090"/>
    </i>
    <i>
      <x v="747"/>
    </i>
    <i>
      <x v="1136"/>
    </i>
    <i>
      <x v="302"/>
    </i>
    <i>
      <x v="1393"/>
    </i>
    <i>
      <x v="102"/>
    </i>
    <i>
      <x v="1155"/>
    </i>
    <i>
      <x v="999"/>
    </i>
    <i>
      <x v="674"/>
    </i>
    <i>
      <x v="990"/>
    </i>
    <i>
      <x v="528"/>
    </i>
    <i>
      <x v="219"/>
    </i>
    <i>
      <x v="803"/>
    </i>
    <i>
      <x v="1137"/>
    </i>
    <i>
      <x v="296"/>
    </i>
    <i>
      <x v="706"/>
    </i>
    <i>
      <x v="604"/>
    </i>
    <i>
      <x v="1362"/>
    </i>
    <i>
      <x v="1266"/>
    </i>
    <i>
      <x v="1198"/>
    </i>
    <i>
      <x v="797"/>
    </i>
    <i>
      <x v="1124"/>
    </i>
    <i>
      <x v="1374"/>
    </i>
    <i>
      <x v="455"/>
    </i>
    <i>
      <x v="33"/>
    </i>
    <i>
      <x v="143"/>
    </i>
    <i>
      <x v="623"/>
    </i>
    <i>
      <x v="446"/>
    </i>
    <i>
      <x v="354"/>
    </i>
    <i>
      <x v="1020"/>
    </i>
    <i>
      <x v="567"/>
    </i>
    <i>
      <x v="367"/>
    </i>
    <i>
      <x v="776"/>
    </i>
    <i>
      <x v="396"/>
    </i>
    <i>
      <x v="390"/>
    </i>
    <i>
      <x v="1335"/>
    </i>
    <i>
      <x v="1329"/>
    </i>
    <i>
      <x v="783"/>
    </i>
    <i>
      <x v="552"/>
    </i>
    <i>
      <x v="23"/>
    </i>
    <i>
      <x v="127"/>
    </i>
    <i>
      <x v="42"/>
    </i>
    <i>
      <x v="836"/>
    </i>
    <i>
      <x v="1142"/>
    </i>
    <i>
      <x v="294"/>
    </i>
    <i>
      <x v="1171"/>
    </i>
    <i>
      <x v="859"/>
    </i>
    <i>
      <x v="402"/>
    </i>
    <i>
      <x v="979"/>
    </i>
    <i>
      <x v="805"/>
    </i>
    <i>
      <x v="169"/>
    </i>
    <i>
      <x v="29"/>
    </i>
    <i>
      <x v="128"/>
    </i>
    <i>
      <x v="1381"/>
    </i>
    <i>
      <x v="391"/>
    </i>
    <i>
      <x v="1116"/>
    </i>
    <i>
      <x v="743"/>
    </i>
    <i>
      <x v="440"/>
    </i>
    <i>
      <x v="210"/>
    </i>
    <i>
      <x v="478"/>
    </i>
    <i>
      <x v="487"/>
    </i>
    <i>
      <x v="179"/>
    </i>
    <i>
      <x v="398"/>
    </i>
    <i>
      <x v="393"/>
    </i>
    <i>
      <x v="476"/>
    </i>
    <i>
      <x v="531"/>
    </i>
    <i>
      <x v="100"/>
    </i>
    <i>
      <x v="207"/>
    </i>
    <i>
      <x v="1131"/>
    </i>
    <i>
      <x v="1130"/>
    </i>
    <i>
      <x v="76"/>
    </i>
    <i>
      <x v="1156"/>
    </i>
    <i>
      <x v="574"/>
    </i>
    <i>
      <x v="331"/>
    </i>
    <i>
      <x v="833"/>
    </i>
    <i>
      <x v="349"/>
    </i>
    <i>
      <x v="826"/>
    </i>
    <i>
      <x v="32"/>
    </i>
    <i>
      <x v="562"/>
    </i>
    <i>
      <x v="907"/>
    </i>
    <i>
      <x v="829"/>
    </i>
    <i>
      <x v="600"/>
    </i>
    <i>
      <x v="1063"/>
    </i>
    <i>
      <x v="1048"/>
    </i>
    <i>
      <x v="960"/>
    </i>
    <i>
      <x v="61"/>
    </i>
    <i>
      <x v="866"/>
    </i>
    <i>
      <x v="951"/>
    </i>
    <i>
      <x v="39"/>
    </i>
    <i>
      <x v="115"/>
    </i>
    <i>
      <x v="136"/>
    </i>
    <i>
      <x v="1230"/>
    </i>
    <i>
      <x v="200"/>
    </i>
    <i>
      <x v="778"/>
    </i>
    <i>
      <x v="691"/>
    </i>
    <i>
      <x v="204"/>
    </i>
    <i>
      <x v="714"/>
    </i>
    <i>
      <x v="704"/>
    </i>
    <i>
      <x v="1092"/>
    </i>
    <i>
      <x v="271"/>
    </i>
    <i>
      <x v="13"/>
    </i>
    <i>
      <x v="657"/>
    </i>
    <i>
      <x v="98"/>
    </i>
    <i>
      <x v="607"/>
    </i>
    <i>
      <x v="715"/>
    </i>
    <i>
      <x v="469"/>
    </i>
    <i>
      <x v="713"/>
    </i>
    <i>
      <x v="140"/>
    </i>
    <i>
      <x v="185"/>
    </i>
    <i>
      <x v="1197"/>
    </i>
    <i>
      <x v="577"/>
    </i>
    <i>
      <x v="1222"/>
    </i>
    <i>
      <x v="946"/>
    </i>
    <i>
      <x v="1265"/>
    </i>
    <i>
      <x v="584"/>
    </i>
    <i>
      <x v="31"/>
    </i>
    <i>
      <x v="1304"/>
    </i>
    <i>
      <x v="209"/>
    </i>
    <i>
      <x v="1227"/>
    </i>
    <i>
      <x v="538"/>
    </i>
    <i>
      <x v="1308"/>
    </i>
    <i>
      <x v="702"/>
    </i>
    <i>
      <x v="479"/>
    </i>
    <i>
      <x v="34"/>
    </i>
    <i>
      <x v="524"/>
    </i>
    <i>
      <x v="1236"/>
    </i>
    <i>
      <x v="590"/>
    </i>
    <i>
      <x v="1001"/>
    </i>
    <i>
      <x v="442"/>
    </i>
    <i>
      <x v="519"/>
    </i>
    <i>
      <x v="392"/>
    </i>
    <i>
      <x v="1228"/>
    </i>
    <i>
      <x v="941"/>
    </i>
    <i>
      <x v="667"/>
    </i>
    <i>
      <x v="669"/>
    </i>
    <i>
      <x v="473"/>
    </i>
    <i>
      <x v="985"/>
    </i>
    <i>
      <x v="475"/>
    </i>
    <i>
      <x v="553"/>
    </i>
    <i>
      <x v="372"/>
    </i>
    <i>
      <x v="1110"/>
    </i>
    <i>
      <x v="1317"/>
    </i>
    <i>
      <x v="589"/>
    </i>
    <i>
      <x v="578"/>
    </i>
    <i>
      <x v="57"/>
    </i>
    <i>
      <x v="627"/>
    </i>
    <i>
      <x v="709"/>
    </i>
    <i>
      <x v="725"/>
    </i>
    <i>
      <x v="768"/>
    </i>
    <i>
      <x v="850"/>
    </i>
    <i>
      <x v="1342"/>
    </i>
    <i>
      <x v="51"/>
    </i>
    <i>
      <x v="1306"/>
    </i>
    <i>
      <x v="326"/>
    </i>
    <i>
      <x v="177"/>
    </i>
    <i>
      <x v="167"/>
    </i>
    <i>
      <x v="380"/>
    </i>
    <i>
      <x v="313"/>
    </i>
    <i>
      <x v="971"/>
    </i>
    <i>
      <x v="444"/>
    </i>
    <i>
      <x v="792"/>
    </i>
    <i>
      <x v="495"/>
    </i>
    <i>
      <x v="693"/>
    </i>
    <i>
      <x v="461"/>
    </i>
    <i>
      <x v="777"/>
    </i>
    <i>
      <x v="471"/>
    </i>
    <i>
      <x v="453"/>
    </i>
    <i>
      <x v="668"/>
    </i>
    <i>
      <x v="518"/>
    </i>
    <i>
      <x v="490"/>
    </i>
    <i>
      <x v="64"/>
    </i>
    <i>
      <x v="1084"/>
    </i>
    <i>
      <x v="605"/>
    </i>
    <i>
      <x v="117"/>
    </i>
    <i>
      <x v="502"/>
    </i>
    <i>
      <x v="722"/>
    </i>
    <i>
      <x v="512"/>
    </i>
    <i>
      <x v="53"/>
    </i>
    <i>
      <x v="5"/>
    </i>
    <i>
      <x v="601"/>
    </i>
    <i>
      <x v="189"/>
    </i>
    <i>
      <x v="259"/>
    </i>
    <i>
      <x v="596"/>
    </i>
    <i>
      <x v="22"/>
    </i>
    <i>
      <x v="1394"/>
    </i>
    <i>
      <x v="634"/>
    </i>
    <i>
      <x v="188"/>
    </i>
    <i>
      <x v="835"/>
    </i>
    <i>
      <x v="785"/>
    </i>
    <i>
      <x v="620"/>
    </i>
    <i>
      <x v="1272"/>
    </i>
    <i>
      <x v="780"/>
    </i>
    <i>
      <x v="513"/>
    </i>
    <i>
      <x v="428"/>
    </i>
    <i>
      <x v="353"/>
    </i>
    <i>
      <x v="6"/>
    </i>
    <i>
      <x v="1332"/>
    </i>
    <i>
      <x v="1295"/>
    </i>
    <i>
      <x v="1288"/>
    </i>
    <i>
      <x v="1326"/>
    </i>
    <i>
      <x v="1056"/>
    </i>
    <i>
      <x v="849"/>
    </i>
    <i>
      <x v="751"/>
    </i>
    <i>
      <x v="277"/>
    </i>
    <i>
      <x v="129"/>
    </i>
    <i>
      <x v="135"/>
    </i>
    <i>
      <x v="163"/>
    </i>
    <i>
      <x v="877"/>
    </i>
    <i>
      <x v="655"/>
    </i>
    <i>
      <x v="121"/>
    </i>
    <i>
      <x v="1101"/>
    </i>
    <i>
      <x v="1166"/>
    </i>
    <i>
      <x v="748"/>
    </i>
    <i>
      <x v="323"/>
    </i>
    <i>
      <x v="1159"/>
    </i>
    <i>
      <x v="1271"/>
    </i>
    <i>
      <x v="1382"/>
    </i>
    <i t="grand">
      <x/>
    </i>
  </rowItems>
  <colFields count="1">
    <field x="-2"/>
  </colFields>
  <colItems count="5">
    <i>
      <x/>
    </i>
    <i i="1">
      <x v="1"/>
    </i>
    <i i="2">
      <x v="2"/>
    </i>
    <i i="3">
      <x v="3"/>
    </i>
    <i i="4">
      <x v="4"/>
    </i>
  </colItems>
  <pageFields count="1">
    <pageField fld="1" hier="-1"/>
  </pageFields>
  <dataFields count="5">
    <dataField name="Average of Measured System Size (PBIs)" fld="12" subtotal="average" baseField="0" baseItem="0"/>
    <dataField name="Average of Inventory Days" fld="20" subtotal="average" baseField="0" baseItem="1077"/>
    <dataField name="Average of Psi" fld="17" subtotal="average" baseField="0" baseItem="6"/>
    <dataField name="Average of Nu" fld="18" subtotal="average" baseField="0" baseItem="6"/>
    <dataField name="Average of Zeta" fld="19" subtotal="average" baseField="0"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5E8531-189F-4487-879A-D5A72CBCAC7C}" name="Table3" displayName="Table3" ref="A11:AB3116" totalsRowShown="0">
  <autoFilter ref="A11:AB3116" xr:uid="{2D5E8531-189F-4487-879A-D5A72CBCAC7C}">
    <filterColumn colId="1">
      <filters>
        <filter val="All"/>
      </filters>
    </filterColumn>
  </autoFilter>
  <sortState xmlns:xlrd2="http://schemas.microsoft.com/office/spreadsheetml/2017/richdata2" ref="A12:AB3116">
    <sortCondition ref="A11:A3116"/>
  </sortState>
  <tableColumns count="28">
    <tableColumn id="1" xr3:uid="{385C1E84-0424-44C0-91F1-04C6D90E41CF}" name="System"/>
    <tableColumn id="2" xr3:uid="{0CB96E7B-C114-4646-AD1E-6355B50D12A5}" name="Group"/>
    <tableColumn id="3" xr3:uid="{3693A43A-CE8A-4457-BE44-3A344CD7AE86}" name="Duration Analysed (days)"/>
    <tableColumn id="4" xr3:uid="{49E679E3-B580-455F-8222-9A501EA7634E}" name="Start Date &amp; Time (date)" dataDxfId="2"/>
    <tableColumn id="5" xr3:uid="{585B5BEC-B4DB-44D1-8E9E-968D7742E006}" name="End Date &amp; Time (date)" dataDxfId="1"/>
    <tableColumn id="6" xr3:uid="{73C60F8A-698C-440F-9713-41F2D2FC231A}" name="Total PBIs (PBIs)"/>
    <tableColumn id="7" xr3:uid="{E1F41B38-06A1-4671-96BD-2DF95B173E77}" name="Filtered PBIs (PBIs)"/>
    <tableColumn id="8" xr3:uid="{567CEF69-DB12-4333-91F6-B95E3837B766}" name="Planned Arrivals (PBIs)"/>
    <tableColumn id="9" xr3:uid="{6FE1B9C8-BCC7-4DC7-A1FA-96FAB1019997}" name="Unplanned Arrivals (PBIs)"/>
    <tableColumn id="10" xr3:uid="{7B131712-6535-48D7-BD86-7C31B874EAB7}" name="Cancelled Arrivals (PBIs)"/>
    <tableColumn id="11" xr3:uid="{76EEBD85-7BE2-4976-9C83-BB1B9201BC34}" name="Net Arrivals (PBIs)"/>
    <tableColumn id="12" xr3:uid="{4744759D-C4ED-4C42-A35E-B4ED65D87E20}" name="Services (PBIs)"/>
    <tableColumn id="13" xr3:uid="{B4FBF6F4-F9B6-41BB-9438-F4F74B0C394F}" name="Measured System Size (PBIs)"/>
    <tableColumn id="14" xr3:uid="{D7DC67D9-68E7-43FD-91D4-4C07EF164198}" name="Planned Arrival Rate - alpha (PBIs/day)"/>
    <tableColumn id="15" xr3:uid="{8C82AEC5-0270-4E3F-B74F-04140B205198}" name="Unplanned Arrival Rate - epsilon (PBIs/day)"/>
    <tableColumn id="16" xr3:uid="{7EA66160-01E6-4EC5-B183-64B1AE93237B}" name="Cancelled Rate - gamma (PBIs/day)"/>
    <tableColumn id="17" xr3:uid="{25EF586B-CFCD-4AD8-BE51-2175E95BB823}" name="Service Rate - mu (PBIs/day)"/>
    <tableColumn id="18" xr3:uid="{9C4A5C62-1088-47F8-B3D1-7A7D0188032F}" name="Psi"/>
    <tableColumn id="19" xr3:uid="{5D1E5842-8AD6-41DC-BFFE-034F0F1E629F}" name="Nu"/>
    <tableColumn id="20" xr3:uid="{725FDE17-E798-4206-A219-5331681FA087}" name="Zeta"/>
    <tableColumn id="21" xr3:uid="{C78C2287-9984-4DA0-BE87-C4162569D90B}" name="Inventory Days"/>
    <tableColumn id="22" xr3:uid="{86F2A9E1-E1BF-4F56-9567-6615A67AE656}" name="Strategy"/>
    <tableColumn id="23" xr3:uid="{76DB7EE4-7CE5-4567-8343-637ED791383E}" name="alpha R^2"/>
    <tableColumn id="24" xr3:uid="{51F882FE-0682-49E4-94D9-A32242F9EC1B}" name="epsilon R^2"/>
    <tableColumn id="25" xr3:uid="{1E64C8A8-5691-457B-9EF2-5FADCC5D4183}" name="gamma R^2"/>
    <tableColumn id="26" xr3:uid="{4CED5B07-30B8-41E2-A139-21E2B9E9B8D2}" name="mu R^2"/>
    <tableColumn id="27" xr3:uid="{5167DAEB-D5B1-46A4-B295-8D0A927D30C9}" name="Date/Time of Analysis" dataDxfId="0"/>
    <tableColumn id="28" xr3:uid="{BFA66D7B-4567-4498-8128-112040C67F28}" name="Notes"/>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1D56-6CE1-4109-894A-E8D1CE14A4C6}">
  <dimension ref="A1:A19"/>
  <sheetViews>
    <sheetView workbookViewId="0">
      <selection activeCell="A7" sqref="A7"/>
    </sheetView>
  </sheetViews>
  <sheetFormatPr defaultRowHeight="14.5" x14ac:dyDescent="0.35"/>
  <cols>
    <col min="1" max="1" width="100.26953125" customWidth="1"/>
  </cols>
  <sheetData>
    <row r="1" spans="1:1" ht="21" x14ac:dyDescent="0.5">
      <c r="A1" s="17" t="s">
        <v>870</v>
      </c>
    </row>
    <row r="2" spans="1:1" x14ac:dyDescent="0.35">
      <c r="A2" s="1" t="s">
        <v>869</v>
      </c>
    </row>
    <row r="3" spans="1:1" x14ac:dyDescent="0.35">
      <c r="A3" s="1" t="s">
        <v>868</v>
      </c>
    </row>
    <row r="4" spans="1:1" ht="72.5" x14ac:dyDescent="0.35">
      <c r="A4" s="18" t="s">
        <v>867</v>
      </c>
    </row>
    <row r="6" spans="1:1" x14ac:dyDescent="0.35">
      <c r="A6" s="1" t="s">
        <v>878</v>
      </c>
    </row>
    <row r="7" spans="1:1" ht="409.5" customHeight="1" x14ac:dyDescent="0.35">
      <c r="A7" s="18" t="s">
        <v>880</v>
      </c>
    </row>
    <row r="9" spans="1:1" x14ac:dyDescent="0.35">
      <c r="A9" s="1" t="s">
        <v>879</v>
      </c>
    </row>
    <row r="10" spans="1:1" ht="43.5" x14ac:dyDescent="0.35">
      <c r="A10" s="16" t="s">
        <v>881</v>
      </c>
    </row>
    <row r="12" spans="1:1" x14ac:dyDescent="0.35">
      <c r="A12" s="1" t="s">
        <v>882</v>
      </c>
    </row>
    <row r="13" spans="1:1" ht="58" x14ac:dyDescent="0.35">
      <c r="A13" s="16" t="s">
        <v>883</v>
      </c>
    </row>
    <row r="15" spans="1:1" x14ac:dyDescent="0.35">
      <c r="A15" s="1" t="s">
        <v>885</v>
      </c>
    </row>
    <row r="16" spans="1:1" x14ac:dyDescent="0.35">
      <c r="A16" t="s">
        <v>884</v>
      </c>
    </row>
    <row r="18" spans="1:1" x14ac:dyDescent="0.35">
      <c r="A18" s="1" t="s">
        <v>886</v>
      </c>
    </row>
    <row r="19" spans="1:1" ht="174" x14ac:dyDescent="0.35">
      <c r="A19" s="16" t="s">
        <v>887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79CCA-656A-4BCB-A86B-754B7AD6F9C9}">
  <sheetPr>
    <tabColor rgb="FFFFFF00"/>
  </sheetPr>
  <dimension ref="A1:AGA475"/>
  <sheetViews>
    <sheetView topLeftCell="A10" zoomScale="95" workbookViewId="0">
      <selection activeCell="H4" sqref="H4"/>
    </sheetView>
  </sheetViews>
  <sheetFormatPr defaultRowHeight="14.5" x14ac:dyDescent="0.35"/>
  <cols>
    <col min="1" max="1" width="24.36328125" customWidth="1"/>
    <col min="2" max="2" width="18.1796875" customWidth="1"/>
    <col min="3" max="3" width="14.08984375" customWidth="1"/>
    <col min="5" max="5" width="9.54296875" bestFit="1" customWidth="1"/>
    <col min="9" max="9" width="3.08984375" style="3" customWidth="1"/>
    <col min="10" max="859" width="8.7265625" style="3"/>
  </cols>
  <sheetData>
    <row r="1" spans="1:9" ht="15" thickBot="1" x14ac:dyDescent="0.4">
      <c r="A1" s="8" t="s">
        <v>0</v>
      </c>
      <c r="B1" s="8" t="s">
        <v>18</v>
      </c>
      <c r="C1" s="8" t="s">
        <v>20</v>
      </c>
      <c r="D1" s="8" t="s">
        <v>8</v>
      </c>
      <c r="E1" s="1"/>
      <c r="F1" s="1"/>
      <c r="G1" s="1"/>
      <c r="H1" s="1"/>
      <c r="I1"/>
    </row>
    <row r="2" spans="1:9" x14ac:dyDescent="0.35">
      <c r="A2" s="7" t="s">
        <v>1</v>
      </c>
      <c r="B2" s="4">
        <v>6.4390000000000001</v>
      </c>
      <c r="C2" s="4">
        <v>6</v>
      </c>
      <c r="D2" s="7" t="s">
        <v>6</v>
      </c>
      <c r="G2" s="13" t="s">
        <v>307</v>
      </c>
      <c r="I2"/>
    </row>
    <row r="3" spans="1:9" x14ac:dyDescent="0.35">
      <c r="A3" s="7" t="s">
        <v>2</v>
      </c>
      <c r="B3" s="4">
        <v>1.216</v>
      </c>
      <c r="C3" s="4">
        <v>0.5</v>
      </c>
      <c r="D3" s="7" t="s">
        <v>6</v>
      </c>
      <c r="G3" s="14" t="s">
        <v>0</v>
      </c>
      <c r="I3"/>
    </row>
    <row r="4" spans="1:9" ht="15" thickBot="1" x14ac:dyDescent="0.4">
      <c r="A4" s="7" t="s">
        <v>3</v>
      </c>
      <c r="B4" s="4">
        <v>1.2889999999999999</v>
      </c>
      <c r="C4" s="4">
        <v>0.5</v>
      </c>
      <c r="D4" s="7" t="s">
        <v>6</v>
      </c>
      <c r="G4" s="15" t="s">
        <v>308</v>
      </c>
      <c r="I4"/>
    </row>
    <row r="5" spans="1:9" x14ac:dyDescent="0.35">
      <c r="A5" s="7" t="s">
        <v>4</v>
      </c>
      <c r="B5" s="4">
        <v>5.8840000000000003</v>
      </c>
      <c r="C5" s="5">
        <v>6.8</v>
      </c>
      <c r="D5" s="7" t="s">
        <v>6</v>
      </c>
      <c r="I5"/>
    </row>
    <row r="6" spans="1:9" x14ac:dyDescent="0.35">
      <c r="A6" s="7" t="s">
        <v>19</v>
      </c>
      <c r="B6" s="5">
        <v>1007</v>
      </c>
      <c r="C6" s="5">
        <v>500</v>
      </c>
      <c r="D6" s="7" t="s">
        <v>7</v>
      </c>
      <c r="F6" s="20"/>
      <c r="G6" s="20"/>
      <c r="H6" s="20"/>
      <c r="I6"/>
    </row>
    <row r="7" spans="1:9" x14ac:dyDescent="0.35">
      <c r="I7"/>
    </row>
    <row r="8" spans="1:9" x14ac:dyDescent="0.35">
      <c r="A8" s="8" t="s">
        <v>9</v>
      </c>
      <c r="B8" s="8" t="s">
        <v>11</v>
      </c>
      <c r="C8" s="8" t="s">
        <v>20</v>
      </c>
      <c r="D8" s="8" t="s">
        <v>8</v>
      </c>
      <c r="E8" s="8" t="s">
        <v>14</v>
      </c>
      <c r="F8" s="8" t="s">
        <v>15</v>
      </c>
      <c r="G8" s="8" t="s">
        <v>16</v>
      </c>
      <c r="H8" s="8" t="s">
        <v>17</v>
      </c>
      <c r="I8"/>
    </row>
    <row r="9" spans="1:9" x14ac:dyDescent="0.35">
      <c r="A9" s="7" t="s">
        <v>10</v>
      </c>
      <c r="B9" s="11">
        <f>IF(B2+B3&lt;&gt;B4,B5/(B2+B3-B4),"All work cancelled")</f>
        <v>0.9242852654728243</v>
      </c>
      <c r="C9" s="11">
        <f>IF(C2+C3&lt;&gt;C4,C5/(C2+C3-C4),"All work cancelled")</f>
        <v>1.1333333333333333</v>
      </c>
      <c r="D9" s="7"/>
      <c r="E9" s="12">
        <f>AVERAGE(Table3[Psi])</f>
        <v>0.83685390070921895</v>
      </c>
      <c r="F9" s="7">
        <v>18.545000000000002</v>
      </c>
      <c r="G9" s="7">
        <v>-33.25</v>
      </c>
      <c r="H9" s="7">
        <v>0.82399999999999995</v>
      </c>
      <c r="I9"/>
    </row>
    <row r="10" spans="1:9" x14ac:dyDescent="0.35">
      <c r="A10" s="7" t="s">
        <v>12</v>
      </c>
      <c r="B10" s="11">
        <f>IF(B2+B3&lt;&gt;0,B2/(B2+B3),"No work")</f>
        <v>0.84114957544088831</v>
      </c>
      <c r="C10" s="11">
        <f>IF(C2+C3&lt;&gt;0,C2/(C2+C3),"No work")</f>
        <v>0.92307692307692313</v>
      </c>
      <c r="D10" s="7"/>
      <c r="E10" s="12">
        <f>AVERAGE(Table3[Nu])</f>
        <v>0.56756312056737646</v>
      </c>
      <c r="F10" s="7">
        <v>1</v>
      </c>
      <c r="G10" s="7">
        <v>0</v>
      </c>
      <c r="H10" s="7">
        <v>0.58199999999999996</v>
      </c>
      <c r="I10"/>
    </row>
    <row r="11" spans="1:9" x14ac:dyDescent="0.35">
      <c r="A11" s="7" t="s">
        <v>13</v>
      </c>
      <c r="B11" s="11">
        <f>IF(B2+B3&lt;&gt;0,(B2+B3-B4)/(B2+B3),"No work")</f>
        <v>0.8316133246244285</v>
      </c>
      <c r="C11" s="11">
        <f>IF(C2+C3&lt;&gt;0,(C2+C3-C4)/(C2+C3),"No work")</f>
        <v>0.92307692307692313</v>
      </c>
      <c r="D11" s="7"/>
      <c r="E11" s="12">
        <f>AVERAGE(Table3[Zeta])</f>
        <v>0.79781702127659382</v>
      </c>
      <c r="F11" s="7">
        <v>1</v>
      </c>
      <c r="G11" s="7">
        <v>-27.902000000000001</v>
      </c>
      <c r="H11" s="7">
        <v>0.94499999999999995</v>
      </c>
      <c r="I11"/>
    </row>
    <row r="12" spans="1:9" x14ac:dyDescent="0.35">
      <c r="A12" s="7" t="s">
        <v>27</v>
      </c>
      <c r="B12" s="11">
        <f>IF(B5&lt;&gt;0,B6/B5,"No workers - work will never get done")</f>
        <v>171.14208021753907</v>
      </c>
      <c r="C12" s="11">
        <f>IF(C5&lt;&gt;0,C6/C5,"No workers - work will never get done")</f>
        <v>73.529411764705884</v>
      </c>
      <c r="D12" s="7" t="s">
        <v>28</v>
      </c>
      <c r="E12" s="7"/>
      <c r="F12" s="7"/>
      <c r="G12" s="7"/>
      <c r="H12" s="7"/>
      <c r="I12"/>
    </row>
    <row r="13" spans="1:9" x14ac:dyDescent="0.35">
      <c r="I13"/>
    </row>
    <row r="14" spans="1:9" x14ac:dyDescent="0.35">
      <c r="A14" s="8"/>
      <c r="B14" s="8" t="s">
        <v>18</v>
      </c>
      <c r="C14" s="8" t="s">
        <v>20</v>
      </c>
      <c r="D14" s="8" t="s">
        <v>8</v>
      </c>
      <c r="I14"/>
    </row>
    <row r="15" spans="1:9" x14ac:dyDescent="0.35">
      <c r="A15" s="6" t="s">
        <v>21</v>
      </c>
      <c r="B15" s="11" t="str">
        <f>IF(B9&gt;0,IF(B9&gt;1,B6/(B5-(B2+B3-B4)),"Never, Unsustainable system"),ROUND(B6/(B5-(B2+B3-B4)),2)&amp;". Caution - High cancellation rate")</f>
        <v>Never, Unsustainable system</v>
      </c>
      <c r="C15" s="11">
        <f>IF(C9&gt;0,IF(C9&gt;1,C6/(C5-(C2+C3-C4)),"Never, Unsustainable system"),ROUND(C6/(C5-(C2+C3-C4)),2)&amp;". Caution - High cancellation rate")</f>
        <v>625.00000000000011</v>
      </c>
      <c r="D15" s="7" t="s">
        <v>26</v>
      </c>
      <c r="I15"/>
    </row>
    <row r="16" spans="1:9" x14ac:dyDescent="0.35">
      <c r="I16"/>
    </row>
    <row r="17" s="3" customFormat="1" x14ac:dyDescent="0.35"/>
    <row r="18" s="3" customFormat="1" x14ac:dyDescent="0.35"/>
    <row r="19" s="3" customFormat="1" x14ac:dyDescent="0.35"/>
    <row r="20" s="3" customFormat="1" x14ac:dyDescent="0.35"/>
    <row r="21" s="3" customFormat="1" x14ac:dyDescent="0.35"/>
    <row r="22" s="3" customFormat="1" x14ac:dyDescent="0.35"/>
    <row r="23" s="3" customFormat="1" x14ac:dyDescent="0.35"/>
    <row r="24" s="3" customFormat="1" x14ac:dyDescent="0.35"/>
    <row r="25" s="3" customFormat="1" x14ac:dyDescent="0.35"/>
    <row r="26" s="3" customFormat="1" x14ac:dyDescent="0.35"/>
    <row r="27" s="3" customFormat="1" x14ac:dyDescent="0.35"/>
    <row r="28" s="3" customFormat="1" x14ac:dyDescent="0.35"/>
    <row r="29" s="3" customFormat="1" x14ac:dyDescent="0.35"/>
    <row r="30" s="3" customFormat="1" x14ac:dyDescent="0.35"/>
    <row r="31" s="3" customFormat="1" x14ac:dyDescent="0.35"/>
    <row r="32" s="3" customFormat="1" x14ac:dyDescent="0.35"/>
    <row r="33" s="3" customFormat="1" x14ac:dyDescent="0.35"/>
    <row r="34" s="3" customFormat="1" x14ac:dyDescent="0.35"/>
    <row r="35" s="3" customFormat="1" x14ac:dyDescent="0.35"/>
    <row r="36" s="3" customFormat="1" x14ac:dyDescent="0.35"/>
    <row r="37" s="3" customFormat="1" x14ac:dyDescent="0.35"/>
    <row r="38" s="3" customFormat="1" x14ac:dyDescent="0.35"/>
    <row r="39" s="3" customFormat="1" x14ac:dyDescent="0.35"/>
    <row r="40" s="3" customFormat="1" x14ac:dyDescent="0.35"/>
    <row r="41" s="3" customFormat="1" x14ac:dyDescent="0.35"/>
    <row r="42" s="3" customFormat="1" x14ac:dyDescent="0.35"/>
    <row r="43" s="3" customFormat="1" x14ac:dyDescent="0.35"/>
    <row r="44" s="3" customFormat="1" x14ac:dyDescent="0.35"/>
    <row r="45" s="3" customFormat="1" x14ac:dyDescent="0.35"/>
    <row r="46" s="3" customFormat="1" x14ac:dyDescent="0.35"/>
    <row r="47" s="3" customFormat="1" x14ac:dyDescent="0.35"/>
    <row r="48" s="3" customFormat="1" x14ac:dyDescent="0.35"/>
    <row r="49" s="3" customFormat="1" x14ac:dyDescent="0.35"/>
    <row r="50" s="3" customFormat="1" x14ac:dyDescent="0.35"/>
    <row r="51" s="3" customFormat="1" x14ac:dyDescent="0.35"/>
    <row r="52" s="3" customFormat="1" x14ac:dyDescent="0.35"/>
    <row r="53" s="3" customFormat="1" x14ac:dyDescent="0.35"/>
    <row r="54" s="3" customFormat="1" x14ac:dyDescent="0.35"/>
    <row r="55" s="3" customFormat="1" x14ac:dyDescent="0.35"/>
    <row r="56" s="3" customFormat="1" x14ac:dyDescent="0.35"/>
    <row r="57" s="3" customFormat="1" x14ac:dyDescent="0.35"/>
    <row r="58" s="3" customFormat="1" x14ac:dyDescent="0.35"/>
    <row r="59" s="3" customFormat="1" x14ac:dyDescent="0.35"/>
    <row r="60" s="3" customFormat="1" x14ac:dyDescent="0.35"/>
    <row r="61" s="3" customFormat="1" x14ac:dyDescent="0.35"/>
    <row r="62" s="3" customFormat="1" x14ac:dyDescent="0.35"/>
    <row r="63" s="3" customFormat="1" x14ac:dyDescent="0.35"/>
    <row r="64" s="3" customFormat="1" x14ac:dyDescent="0.35"/>
    <row r="65" s="3" customFormat="1" x14ac:dyDescent="0.35"/>
    <row r="66" s="3" customFormat="1" x14ac:dyDescent="0.35"/>
    <row r="67" s="3" customFormat="1" x14ac:dyDescent="0.35"/>
    <row r="68" s="3" customFormat="1" x14ac:dyDescent="0.35"/>
    <row r="69" s="3" customFormat="1" x14ac:dyDescent="0.35"/>
    <row r="70" s="3" customFormat="1" x14ac:dyDescent="0.35"/>
    <row r="71" s="3" customFormat="1" x14ac:dyDescent="0.35"/>
    <row r="72" s="3" customFormat="1" x14ac:dyDescent="0.35"/>
    <row r="73" s="3" customFormat="1" x14ac:dyDescent="0.35"/>
    <row r="74" s="3" customFormat="1" x14ac:dyDescent="0.35"/>
    <row r="75" s="3" customFormat="1" x14ac:dyDescent="0.35"/>
    <row r="76" s="3" customFormat="1" x14ac:dyDescent="0.35"/>
    <row r="77" s="3" customFormat="1" x14ac:dyDescent="0.35"/>
    <row r="78" s="3" customFormat="1" x14ac:dyDescent="0.35"/>
    <row r="79" s="3" customFormat="1" x14ac:dyDescent="0.35"/>
    <row r="80" s="3" customFormat="1" x14ac:dyDescent="0.35"/>
    <row r="81" s="3" customFormat="1" x14ac:dyDescent="0.35"/>
    <row r="82" s="3" customFormat="1" x14ac:dyDescent="0.35"/>
    <row r="83" s="3" customFormat="1" x14ac:dyDescent="0.35"/>
    <row r="84" s="3" customFormat="1" x14ac:dyDescent="0.35"/>
    <row r="85" s="3" customFormat="1" x14ac:dyDescent="0.35"/>
    <row r="86" s="3" customFormat="1" x14ac:dyDescent="0.35"/>
    <row r="87" s="3" customFormat="1" x14ac:dyDescent="0.35"/>
    <row r="88" s="3" customFormat="1" x14ac:dyDescent="0.35"/>
    <row r="89" s="3" customFormat="1" x14ac:dyDescent="0.35"/>
    <row r="90" s="3" customFormat="1" x14ac:dyDescent="0.35"/>
    <row r="91" s="3" customFormat="1" x14ac:dyDescent="0.35"/>
    <row r="92" s="3" customFormat="1" x14ac:dyDescent="0.35"/>
    <row r="93" s="3" customFormat="1" x14ac:dyDescent="0.35"/>
    <row r="94" s="3" customFormat="1" x14ac:dyDescent="0.35"/>
    <row r="95" s="3" customFormat="1" x14ac:dyDescent="0.35"/>
    <row r="96" s="3" customFormat="1" x14ac:dyDescent="0.35"/>
    <row r="97" s="3" customFormat="1" x14ac:dyDescent="0.35"/>
    <row r="98" s="3" customFormat="1" x14ac:dyDescent="0.35"/>
    <row r="99" s="3" customFormat="1" x14ac:dyDescent="0.35"/>
    <row r="100" s="3" customFormat="1" x14ac:dyDescent="0.35"/>
    <row r="101" s="3" customFormat="1" x14ac:dyDescent="0.35"/>
    <row r="102" s="3" customFormat="1" x14ac:dyDescent="0.35"/>
    <row r="103" s="3" customFormat="1" x14ac:dyDescent="0.35"/>
    <row r="104" s="3" customFormat="1" x14ac:dyDescent="0.35"/>
    <row r="105" s="3" customFormat="1" x14ac:dyDescent="0.35"/>
    <row r="106" s="3" customFormat="1" x14ac:dyDescent="0.35"/>
    <row r="107" s="3" customFormat="1" x14ac:dyDescent="0.35"/>
    <row r="108" s="3" customFormat="1" x14ac:dyDescent="0.35"/>
    <row r="109" s="3" customFormat="1" x14ac:dyDescent="0.35"/>
    <row r="110" s="3" customFormat="1" x14ac:dyDescent="0.35"/>
    <row r="111" s="3" customFormat="1" x14ac:dyDescent="0.35"/>
    <row r="112" s="3" customFormat="1" x14ac:dyDescent="0.35"/>
    <row r="113" s="3" customFormat="1" x14ac:dyDescent="0.35"/>
    <row r="114" s="3" customFormat="1" x14ac:dyDescent="0.35"/>
    <row r="115" s="3" customFormat="1" x14ac:dyDescent="0.35"/>
    <row r="116" s="3" customFormat="1" x14ac:dyDescent="0.35"/>
    <row r="117" s="3" customFormat="1" x14ac:dyDescent="0.35"/>
    <row r="118" s="3" customFormat="1" x14ac:dyDescent="0.35"/>
    <row r="119" s="3" customFormat="1" x14ac:dyDescent="0.35"/>
    <row r="120" s="3" customFormat="1" x14ac:dyDescent="0.35"/>
    <row r="121" s="3" customFormat="1" x14ac:dyDescent="0.35"/>
    <row r="122" s="3" customFormat="1" x14ac:dyDescent="0.35"/>
    <row r="123" s="3" customFormat="1" x14ac:dyDescent="0.35"/>
    <row r="124" s="3" customFormat="1" x14ac:dyDescent="0.35"/>
    <row r="125" s="3" customFormat="1" x14ac:dyDescent="0.35"/>
    <row r="126" s="3" customFormat="1" x14ac:dyDescent="0.35"/>
    <row r="127" s="3" customFormat="1" x14ac:dyDescent="0.35"/>
    <row r="128" s="3" customFormat="1" x14ac:dyDescent="0.35"/>
    <row r="129" s="3" customFormat="1" x14ac:dyDescent="0.35"/>
    <row r="130" s="3" customFormat="1" x14ac:dyDescent="0.35"/>
    <row r="131" s="3" customFormat="1" x14ac:dyDescent="0.35"/>
    <row r="132" s="3" customFormat="1" x14ac:dyDescent="0.35"/>
    <row r="133" s="3" customFormat="1" x14ac:dyDescent="0.35"/>
    <row r="134" s="3" customFormat="1" x14ac:dyDescent="0.35"/>
    <row r="135" s="3" customFormat="1" x14ac:dyDescent="0.35"/>
    <row r="136" s="3" customFormat="1" x14ac:dyDescent="0.35"/>
    <row r="137" s="3" customFormat="1" x14ac:dyDescent="0.35"/>
    <row r="138" s="3" customFormat="1" x14ac:dyDescent="0.35"/>
    <row r="139" s="3" customFormat="1" x14ac:dyDescent="0.35"/>
    <row r="140" s="3" customFormat="1" x14ac:dyDescent="0.35"/>
    <row r="141" s="3" customFormat="1" x14ac:dyDescent="0.35"/>
    <row r="142" s="3" customFormat="1" x14ac:dyDescent="0.35"/>
    <row r="143" s="3" customFormat="1" x14ac:dyDescent="0.35"/>
    <row r="144" s="3" customFormat="1" x14ac:dyDescent="0.35"/>
    <row r="145" s="3" customFormat="1" x14ac:dyDescent="0.35"/>
    <row r="146" s="3" customFormat="1" x14ac:dyDescent="0.35"/>
    <row r="147" s="3" customFormat="1" x14ac:dyDescent="0.35"/>
    <row r="148" s="3" customFormat="1" x14ac:dyDescent="0.35"/>
    <row r="149" s="3" customFormat="1" x14ac:dyDescent="0.35"/>
    <row r="150" s="3" customFormat="1" x14ac:dyDescent="0.35"/>
    <row r="151" s="3" customFormat="1" x14ac:dyDescent="0.35"/>
    <row r="152" s="3" customFormat="1" x14ac:dyDescent="0.35"/>
    <row r="153" s="3" customFormat="1" x14ac:dyDescent="0.35"/>
    <row r="154" s="3" customFormat="1" x14ac:dyDescent="0.35"/>
    <row r="155" s="3" customFormat="1" x14ac:dyDescent="0.35"/>
    <row r="156" s="3" customFormat="1" x14ac:dyDescent="0.35"/>
    <row r="157" s="3" customFormat="1" x14ac:dyDescent="0.35"/>
    <row r="158" s="3" customFormat="1" x14ac:dyDescent="0.35"/>
    <row r="159" s="3" customFormat="1" x14ac:dyDescent="0.35"/>
    <row r="160" s="3" customFormat="1" x14ac:dyDescent="0.35"/>
    <row r="161" s="3" customFormat="1" x14ac:dyDescent="0.35"/>
    <row r="162" s="3" customFormat="1" x14ac:dyDescent="0.35"/>
    <row r="163" s="3" customFormat="1" x14ac:dyDescent="0.35"/>
    <row r="164" s="3" customFormat="1" x14ac:dyDescent="0.35"/>
    <row r="165" s="3" customFormat="1" x14ac:dyDescent="0.35"/>
    <row r="166" s="3" customFormat="1" x14ac:dyDescent="0.35"/>
    <row r="167" s="3" customFormat="1" x14ac:dyDescent="0.35"/>
    <row r="168" s="3" customFormat="1" x14ac:dyDescent="0.35"/>
    <row r="169" s="3" customFormat="1" x14ac:dyDescent="0.35"/>
    <row r="170" s="3" customFormat="1" x14ac:dyDescent="0.35"/>
    <row r="171" s="3" customFormat="1" x14ac:dyDescent="0.35"/>
    <row r="172" s="3" customFormat="1" x14ac:dyDescent="0.35"/>
    <row r="173" s="3" customFormat="1" x14ac:dyDescent="0.35"/>
    <row r="174" s="3" customFormat="1" x14ac:dyDescent="0.35"/>
    <row r="175" s="3" customFormat="1" x14ac:dyDescent="0.35"/>
    <row r="176" s="3" customFormat="1" x14ac:dyDescent="0.35"/>
    <row r="177" s="3" customFormat="1" x14ac:dyDescent="0.35"/>
    <row r="178" s="3" customFormat="1" x14ac:dyDescent="0.35"/>
    <row r="179" s="3" customFormat="1" x14ac:dyDescent="0.35"/>
    <row r="180" s="3" customFormat="1" x14ac:dyDescent="0.35"/>
    <row r="181" s="3" customFormat="1" x14ac:dyDescent="0.35"/>
    <row r="182" s="3" customFormat="1" x14ac:dyDescent="0.35"/>
    <row r="183" s="3" customFormat="1" x14ac:dyDescent="0.35"/>
    <row r="184" s="3" customFormat="1" x14ac:dyDescent="0.35"/>
    <row r="185" s="3" customFormat="1" x14ac:dyDescent="0.35"/>
    <row r="186" s="3" customFormat="1" x14ac:dyDescent="0.35"/>
    <row r="187" s="3" customFormat="1" x14ac:dyDescent="0.35"/>
    <row r="188" s="3" customFormat="1" x14ac:dyDescent="0.35"/>
    <row r="189" s="3" customFormat="1" x14ac:dyDescent="0.35"/>
    <row r="190" s="3" customFormat="1" x14ac:dyDescent="0.35"/>
    <row r="191" s="3" customFormat="1" x14ac:dyDescent="0.35"/>
    <row r="192" s="3" customFormat="1" x14ac:dyDescent="0.35"/>
    <row r="193" s="3" customFormat="1" x14ac:dyDescent="0.35"/>
    <row r="194" s="3" customFormat="1" x14ac:dyDescent="0.35"/>
    <row r="195" s="3" customFormat="1" x14ac:dyDescent="0.35"/>
    <row r="196" s="3" customFormat="1" x14ac:dyDescent="0.35"/>
    <row r="197" s="3" customFormat="1" x14ac:dyDescent="0.35"/>
    <row r="198" s="3" customFormat="1" x14ac:dyDescent="0.35"/>
    <row r="199" s="3" customFormat="1" x14ac:dyDescent="0.35"/>
    <row r="200" s="3" customFormat="1" x14ac:dyDescent="0.35"/>
    <row r="201" s="3" customFormat="1" x14ac:dyDescent="0.35"/>
    <row r="202" s="3" customFormat="1" x14ac:dyDescent="0.35"/>
    <row r="203" s="3" customFormat="1" x14ac:dyDescent="0.35"/>
    <row r="204" s="3" customFormat="1" x14ac:dyDescent="0.35"/>
    <row r="205" s="3" customFormat="1" x14ac:dyDescent="0.35"/>
    <row r="206" s="3" customFormat="1" x14ac:dyDescent="0.35"/>
    <row r="207" s="3" customFormat="1" x14ac:dyDescent="0.35"/>
    <row r="208" s="3" customFormat="1" x14ac:dyDescent="0.35"/>
    <row r="209" s="3" customFormat="1" x14ac:dyDescent="0.35"/>
    <row r="210" s="3" customFormat="1" x14ac:dyDescent="0.35"/>
    <row r="211" s="3" customFormat="1" x14ac:dyDescent="0.35"/>
    <row r="212" s="3" customFormat="1" x14ac:dyDescent="0.35"/>
    <row r="213" s="3" customFormat="1" x14ac:dyDescent="0.35"/>
    <row r="214" s="3" customFormat="1" x14ac:dyDescent="0.35"/>
    <row r="215" s="3" customFormat="1" x14ac:dyDescent="0.35"/>
    <row r="216" s="3" customFormat="1" x14ac:dyDescent="0.35"/>
    <row r="217" s="3" customFormat="1" x14ac:dyDescent="0.35"/>
    <row r="218" s="3" customFormat="1" x14ac:dyDescent="0.35"/>
    <row r="219" s="3" customFormat="1" x14ac:dyDescent="0.35"/>
    <row r="220" s="3" customFormat="1" x14ac:dyDescent="0.35"/>
    <row r="221" s="3" customFormat="1" x14ac:dyDescent="0.35"/>
    <row r="222" s="3" customFormat="1" x14ac:dyDescent="0.35"/>
    <row r="223" s="3" customFormat="1" x14ac:dyDescent="0.35"/>
    <row r="224" s="3" customFormat="1" x14ac:dyDescent="0.35"/>
    <row r="225" s="3" customFormat="1" x14ac:dyDescent="0.35"/>
    <row r="226" s="3" customFormat="1" x14ac:dyDescent="0.35"/>
    <row r="227" s="3" customFormat="1" x14ac:dyDescent="0.35"/>
    <row r="228" s="3" customFormat="1" x14ac:dyDescent="0.35"/>
    <row r="229" s="3" customFormat="1" x14ac:dyDescent="0.35"/>
    <row r="230" s="3" customFormat="1" x14ac:dyDescent="0.35"/>
    <row r="231" s="3" customFormat="1" x14ac:dyDescent="0.35"/>
    <row r="232" s="3" customFormat="1" x14ac:dyDescent="0.35"/>
    <row r="233" s="3" customFormat="1" x14ac:dyDescent="0.35"/>
    <row r="234" s="3" customFormat="1" x14ac:dyDescent="0.35"/>
    <row r="235" s="3" customFormat="1" x14ac:dyDescent="0.35"/>
    <row r="236" s="3" customFormat="1" x14ac:dyDescent="0.35"/>
    <row r="237" s="3" customFormat="1" x14ac:dyDescent="0.35"/>
    <row r="238" s="3" customFormat="1" x14ac:dyDescent="0.35"/>
    <row r="239" s="3" customFormat="1" x14ac:dyDescent="0.35"/>
    <row r="240" s="3" customFormat="1" x14ac:dyDescent="0.35"/>
    <row r="241" s="3" customFormat="1" x14ac:dyDescent="0.35"/>
    <row r="242" s="3" customFormat="1" x14ac:dyDescent="0.35"/>
    <row r="243" s="3" customFormat="1" x14ac:dyDescent="0.35"/>
    <row r="244" s="3" customFormat="1" x14ac:dyDescent="0.35"/>
    <row r="245" s="3" customFormat="1" x14ac:dyDescent="0.35"/>
    <row r="246" s="3" customFormat="1" x14ac:dyDescent="0.35"/>
    <row r="247" s="3" customFormat="1" x14ac:dyDescent="0.35"/>
    <row r="248" s="3" customFormat="1" x14ac:dyDescent="0.35"/>
    <row r="249" s="3" customFormat="1" x14ac:dyDescent="0.35"/>
    <row r="250" s="3" customFormat="1" x14ac:dyDescent="0.35"/>
    <row r="251" s="3" customFormat="1" x14ac:dyDescent="0.35"/>
    <row r="252" s="3" customFormat="1" x14ac:dyDescent="0.35"/>
    <row r="253" s="3" customFormat="1" x14ac:dyDescent="0.35"/>
    <row r="254" s="3" customFormat="1" x14ac:dyDescent="0.35"/>
    <row r="255" s="3" customFormat="1" x14ac:dyDescent="0.35"/>
    <row r="256" s="3" customFormat="1" x14ac:dyDescent="0.35"/>
    <row r="257" s="3" customFormat="1" x14ac:dyDescent="0.35"/>
    <row r="258" s="3" customFormat="1" x14ac:dyDescent="0.35"/>
    <row r="259" s="3" customFormat="1" x14ac:dyDescent="0.35"/>
    <row r="260" s="3" customFormat="1" x14ac:dyDescent="0.35"/>
    <row r="261" s="3" customFormat="1" x14ac:dyDescent="0.35"/>
    <row r="262" s="3" customFormat="1" x14ac:dyDescent="0.35"/>
    <row r="263" s="3" customFormat="1" x14ac:dyDescent="0.35"/>
    <row r="264" s="3" customFormat="1" x14ac:dyDescent="0.35"/>
    <row r="265" s="3" customFormat="1" x14ac:dyDescent="0.35"/>
    <row r="266" s="3" customFormat="1" x14ac:dyDescent="0.35"/>
    <row r="267" s="3" customFormat="1" x14ac:dyDescent="0.35"/>
    <row r="268" s="3" customFormat="1" x14ac:dyDescent="0.35"/>
    <row r="269" s="3" customFormat="1" x14ac:dyDescent="0.35"/>
    <row r="270" s="3" customFormat="1" x14ac:dyDescent="0.35"/>
    <row r="271" s="3" customFormat="1" x14ac:dyDescent="0.35"/>
    <row r="272" s="3" customFormat="1" x14ac:dyDescent="0.35"/>
    <row r="273" s="3" customFormat="1" x14ac:dyDescent="0.35"/>
    <row r="274" s="3" customFormat="1" x14ac:dyDescent="0.35"/>
    <row r="275" s="3" customFormat="1" x14ac:dyDescent="0.35"/>
    <row r="276" s="3" customFormat="1" x14ac:dyDescent="0.35"/>
    <row r="277" s="3" customFormat="1" x14ac:dyDescent="0.35"/>
    <row r="278" s="3" customFormat="1" x14ac:dyDescent="0.35"/>
    <row r="279" s="3" customFormat="1" x14ac:dyDescent="0.35"/>
    <row r="280" s="3" customFormat="1" x14ac:dyDescent="0.35"/>
    <row r="281" s="3" customFormat="1" x14ac:dyDescent="0.35"/>
    <row r="282" s="3" customFormat="1" x14ac:dyDescent="0.35"/>
    <row r="283" s="3" customFormat="1" x14ac:dyDescent="0.35"/>
    <row r="284" s="3" customFormat="1" x14ac:dyDescent="0.35"/>
    <row r="285" s="3" customFormat="1" x14ac:dyDescent="0.35"/>
    <row r="286" s="3" customFormat="1" x14ac:dyDescent="0.35"/>
    <row r="287" s="3" customFormat="1" x14ac:dyDescent="0.35"/>
    <row r="288" s="3" customFormat="1" x14ac:dyDescent="0.35"/>
    <row r="289" s="3" customFormat="1" x14ac:dyDescent="0.35"/>
    <row r="290" s="3" customFormat="1" x14ac:dyDescent="0.35"/>
    <row r="291" s="3" customFormat="1" x14ac:dyDescent="0.35"/>
    <row r="292" s="3" customFormat="1" x14ac:dyDescent="0.35"/>
    <row r="293" s="3" customFormat="1" x14ac:dyDescent="0.35"/>
    <row r="294" s="3" customFormat="1" x14ac:dyDescent="0.35"/>
    <row r="295" s="3" customFormat="1" x14ac:dyDescent="0.35"/>
    <row r="296" s="3" customFormat="1" x14ac:dyDescent="0.35"/>
    <row r="297" s="3" customFormat="1" x14ac:dyDescent="0.35"/>
    <row r="298" s="3" customFormat="1" x14ac:dyDescent="0.35"/>
    <row r="299" s="3" customFormat="1" x14ac:dyDescent="0.35"/>
    <row r="300" s="3" customFormat="1" x14ac:dyDescent="0.35"/>
    <row r="301" s="3" customFormat="1" x14ac:dyDescent="0.35"/>
    <row r="302" s="3" customFormat="1" x14ac:dyDescent="0.35"/>
    <row r="303" s="3" customFormat="1" x14ac:dyDescent="0.35"/>
    <row r="304" s="3" customFormat="1" x14ac:dyDescent="0.35"/>
    <row r="305" s="3" customFormat="1" x14ac:dyDescent="0.35"/>
    <row r="306" s="3" customFormat="1" x14ac:dyDescent="0.35"/>
    <row r="307" s="3" customFormat="1" x14ac:dyDescent="0.35"/>
    <row r="308" s="3" customFormat="1" x14ac:dyDescent="0.35"/>
    <row r="309" s="3" customFormat="1" x14ac:dyDescent="0.35"/>
    <row r="310" s="3" customFormat="1" x14ac:dyDescent="0.35"/>
    <row r="311" s="3" customFormat="1" x14ac:dyDescent="0.35"/>
    <row r="312" s="3" customFormat="1" x14ac:dyDescent="0.35"/>
    <row r="313" s="3" customFormat="1" x14ac:dyDescent="0.35"/>
    <row r="314" s="3" customFormat="1" x14ac:dyDescent="0.35"/>
    <row r="315" s="3" customFormat="1" x14ac:dyDescent="0.35"/>
    <row r="316" s="3" customFormat="1" x14ac:dyDescent="0.35"/>
    <row r="317" s="3" customFormat="1" x14ac:dyDescent="0.35"/>
    <row r="318" s="3" customFormat="1" x14ac:dyDescent="0.35"/>
    <row r="319" s="3" customFormat="1" x14ac:dyDescent="0.35"/>
    <row r="320" s="3" customFormat="1" x14ac:dyDescent="0.35"/>
    <row r="321" s="3" customFormat="1" x14ac:dyDescent="0.35"/>
    <row r="322" s="3" customFormat="1" x14ac:dyDescent="0.35"/>
    <row r="323" s="3" customFormat="1" x14ac:dyDescent="0.35"/>
    <row r="324" s="3" customFormat="1" x14ac:dyDescent="0.35"/>
    <row r="325" s="3" customFormat="1" x14ac:dyDescent="0.35"/>
    <row r="326" s="3" customFormat="1" x14ac:dyDescent="0.35"/>
    <row r="327" s="3" customFormat="1" x14ac:dyDescent="0.35"/>
    <row r="328" s="3" customFormat="1" x14ac:dyDescent="0.35"/>
    <row r="329" s="3" customFormat="1" x14ac:dyDescent="0.35"/>
    <row r="330" s="3" customFormat="1" x14ac:dyDescent="0.35"/>
    <row r="331" s="3" customFormat="1" x14ac:dyDescent="0.35"/>
    <row r="332" s="3" customFormat="1" x14ac:dyDescent="0.35"/>
    <row r="333" s="3" customFormat="1" x14ac:dyDescent="0.35"/>
    <row r="334" s="3" customFormat="1" x14ac:dyDescent="0.35"/>
    <row r="335" s="3" customFormat="1" x14ac:dyDescent="0.35"/>
    <row r="336" s="3" customFormat="1" x14ac:dyDescent="0.35"/>
    <row r="337" s="3" customFormat="1" x14ac:dyDescent="0.35"/>
    <row r="338" s="3" customFormat="1" x14ac:dyDescent="0.35"/>
    <row r="339" s="3" customFormat="1" x14ac:dyDescent="0.35"/>
    <row r="340" s="3" customFormat="1" x14ac:dyDescent="0.35"/>
    <row r="341" s="3" customFormat="1" x14ac:dyDescent="0.35"/>
    <row r="342" s="3" customFormat="1" x14ac:dyDescent="0.35"/>
    <row r="343" s="3" customFormat="1" x14ac:dyDescent="0.35"/>
    <row r="344" s="3" customFormat="1" x14ac:dyDescent="0.35"/>
    <row r="345" s="3" customFormat="1" x14ac:dyDescent="0.35"/>
    <row r="346" s="3" customFormat="1" x14ac:dyDescent="0.35"/>
    <row r="347" s="3" customFormat="1" x14ac:dyDescent="0.35"/>
    <row r="348" s="3" customFormat="1" x14ac:dyDescent="0.35"/>
    <row r="349" s="3" customFormat="1" x14ac:dyDescent="0.35"/>
    <row r="350" s="3" customFormat="1" x14ac:dyDescent="0.35"/>
    <row r="351" s="3" customFormat="1" x14ac:dyDescent="0.35"/>
    <row r="352" s="3" customFormat="1" x14ac:dyDescent="0.35"/>
    <row r="353" s="3" customFormat="1" x14ac:dyDescent="0.35"/>
    <row r="354" s="3" customFormat="1" x14ac:dyDescent="0.35"/>
    <row r="355" s="3" customFormat="1" x14ac:dyDescent="0.35"/>
    <row r="356" s="3" customFormat="1" x14ac:dyDescent="0.35"/>
    <row r="357" s="3" customFormat="1" x14ac:dyDescent="0.35"/>
    <row r="358" s="3" customFormat="1" x14ac:dyDescent="0.35"/>
    <row r="359" s="3" customFormat="1" x14ac:dyDescent="0.35"/>
    <row r="360" s="3" customFormat="1" x14ac:dyDescent="0.35"/>
    <row r="361" s="3" customFormat="1" x14ac:dyDescent="0.35"/>
    <row r="362" s="3" customFormat="1" x14ac:dyDescent="0.35"/>
    <row r="363" s="3" customFormat="1" x14ac:dyDescent="0.35"/>
    <row r="364" s="3" customFormat="1" x14ac:dyDescent="0.35"/>
    <row r="365" s="3" customFormat="1" x14ac:dyDescent="0.35"/>
    <row r="366" s="3" customFormat="1" x14ac:dyDescent="0.35"/>
    <row r="367" s="3" customFormat="1" x14ac:dyDescent="0.35"/>
    <row r="368" s="3" customFormat="1" x14ac:dyDescent="0.35"/>
    <row r="369" s="3" customFormat="1" x14ac:dyDescent="0.35"/>
    <row r="370" s="3" customFormat="1" x14ac:dyDescent="0.35"/>
    <row r="371" s="3" customFormat="1" x14ac:dyDescent="0.35"/>
    <row r="372" s="3" customFormat="1" x14ac:dyDescent="0.35"/>
    <row r="373" s="3" customFormat="1" x14ac:dyDescent="0.35"/>
    <row r="374" s="3" customFormat="1" x14ac:dyDescent="0.35"/>
    <row r="375" s="3" customFormat="1" x14ac:dyDescent="0.35"/>
    <row r="376" s="3" customFormat="1" x14ac:dyDescent="0.35"/>
    <row r="377" s="3" customFormat="1" x14ac:dyDescent="0.35"/>
    <row r="378" s="3" customFormat="1" x14ac:dyDescent="0.35"/>
    <row r="379" s="3" customFormat="1" x14ac:dyDescent="0.35"/>
    <row r="380" s="3" customFormat="1" x14ac:dyDescent="0.35"/>
    <row r="381" s="3" customFormat="1" x14ac:dyDescent="0.35"/>
    <row r="382" s="3" customFormat="1" x14ac:dyDescent="0.35"/>
    <row r="383" s="3" customFormat="1" x14ac:dyDescent="0.35"/>
    <row r="384" s="3" customFormat="1" x14ac:dyDescent="0.35"/>
    <row r="385" s="3" customFormat="1" x14ac:dyDescent="0.35"/>
    <row r="386" s="3" customFormat="1" x14ac:dyDescent="0.35"/>
    <row r="387" s="3" customFormat="1" x14ac:dyDescent="0.35"/>
    <row r="388" s="3" customFormat="1" x14ac:dyDescent="0.35"/>
    <row r="389" s="3" customFormat="1" x14ac:dyDescent="0.35"/>
    <row r="390" s="3" customFormat="1" x14ac:dyDescent="0.35"/>
    <row r="391" s="3" customFormat="1" x14ac:dyDescent="0.35"/>
    <row r="392" s="3" customFormat="1" x14ac:dyDescent="0.35"/>
    <row r="393" s="3" customFormat="1" x14ac:dyDescent="0.35"/>
    <row r="394" s="3" customFormat="1" x14ac:dyDescent="0.35"/>
    <row r="395" s="3" customFormat="1" x14ac:dyDescent="0.35"/>
    <row r="396" s="3" customFormat="1" x14ac:dyDescent="0.35"/>
    <row r="397" s="3" customFormat="1" x14ac:dyDescent="0.35"/>
    <row r="398" s="3" customFormat="1" x14ac:dyDescent="0.35"/>
    <row r="399" s="3" customFormat="1" x14ac:dyDescent="0.35"/>
    <row r="400" s="3" customFormat="1" x14ac:dyDescent="0.35"/>
    <row r="401" s="3" customFormat="1" x14ac:dyDescent="0.35"/>
    <row r="402" s="3" customFormat="1" x14ac:dyDescent="0.35"/>
    <row r="403" s="3" customFormat="1" x14ac:dyDescent="0.35"/>
    <row r="404" s="3" customFormat="1" x14ac:dyDescent="0.35"/>
    <row r="405" s="3" customFormat="1" x14ac:dyDescent="0.35"/>
    <row r="406" s="3" customFormat="1" x14ac:dyDescent="0.35"/>
    <row r="407" s="3" customFormat="1" x14ac:dyDescent="0.35"/>
    <row r="408" s="3" customFormat="1" x14ac:dyDescent="0.35"/>
    <row r="409" s="3" customFormat="1" x14ac:dyDescent="0.35"/>
    <row r="410" s="3" customFormat="1" x14ac:dyDescent="0.35"/>
    <row r="411" s="3" customFormat="1" x14ac:dyDescent="0.35"/>
    <row r="412" s="3" customFormat="1" x14ac:dyDescent="0.35"/>
    <row r="413" s="3" customFormat="1" x14ac:dyDescent="0.35"/>
    <row r="414" s="3" customFormat="1" x14ac:dyDescent="0.35"/>
    <row r="415" s="3" customFormat="1" x14ac:dyDescent="0.35"/>
    <row r="416" s="3" customFormat="1" x14ac:dyDescent="0.35"/>
    <row r="417" s="3" customFormat="1" x14ac:dyDescent="0.35"/>
    <row r="418" s="3" customFormat="1" x14ac:dyDescent="0.35"/>
    <row r="419" s="3" customFormat="1" x14ac:dyDescent="0.35"/>
    <row r="420" s="3" customFormat="1" x14ac:dyDescent="0.35"/>
    <row r="421" s="3" customFormat="1" x14ac:dyDescent="0.35"/>
    <row r="422" s="3" customFormat="1" x14ac:dyDescent="0.35"/>
    <row r="423" s="3" customFormat="1" x14ac:dyDescent="0.35"/>
    <row r="424" s="3" customFormat="1" x14ac:dyDescent="0.35"/>
    <row r="425" s="3" customFormat="1" x14ac:dyDescent="0.35"/>
    <row r="426" s="3" customFormat="1" x14ac:dyDescent="0.35"/>
    <row r="427" s="3" customFormat="1" x14ac:dyDescent="0.35"/>
    <row r="428" s="3" customFormat="1" x14ac:dyDescent="0.35"/>
    <row r="429" s="3" customFormat="1" x14ac:dyDescent="0.35"/>
    <row r="430" s="3" customFormat="1" x14ac:dyDescent="0.35"/>
    <row r="431" s="3" customFormat="1" x14ac:dyDescent="0.35"/>
    <row r="432" s="3" customFormat="1" x14ac:dyDescent="0.35"/>
    <row r="433" s="3" customFormat="1" x14ac:dyDescent="0.35"/>
    <row r="434" s="3" customFormat="1" x14ac:dyDescent="0.35"/>
    <row r="435" s="3" customFormat="1" x14ac:dyDescent="0.35"/>
    <row r="436" s="3" customFormat="1" x14ac:dyDescent="0.35"/>
    <row r="437" s="3" customFormat="1" x14ac:dyDescent="0.35"/>
    <row r="438" s="3" customFormat="1" x14ac:dyDescent="0.35"/>
    <row r="439" s="3" customFormat="1" x14ac:dyDescent="0.35"/>
    <row r="440" s="3" customFormat="1" x14ac:dyDescent="0.35"/>
    <row r="441" s="3" customFormat="1" x14ac:dyDescent="0.35"/>
    <row r="442" s="3" customFormat="1" x14ac:dyDescent="0.35"/>
    <row r="443" s="3" customFormat="1" x14ac:dyDescent="0.35"/>
    <row r="444" s="3" customFormat="1" x14ac:dyDescent="0.35"/>
    <row r="445" s="3" customFormat="1" x14ac:dyDescent="0.35"/>
    <row r="446" s="3" customFormat="1" x14ac:dyDescent="0.35"/>
    <row r="447" s="3" customFormat="1" x14ac:dyDescent="0.35"/>
    <row r="448" s="3" customFormat="1" x14ac:dyDescent="0.35"/>
    <row r="449" s="3" customFormat="1" x14ac:dyDescent="0.35"/>
    <row r="450" s="3" customFormat="1" x14ac:dyDescent="0.35"/>
    <row r="451" s="3" customFormat="1" x14ac:dyDescent="0.35"/>
    <row r="452" s="3" customFormat="1" x14ac:dyDescent="0.35"/>
    <row r="453" s="3" customFormat="1" x14ac:dyDescent="0.35"/>
    <row r="454" s="3" customFormat="1" x14ac:dyDescent="0.35"/>
    <row r="455" s="3" customFormat="1" x14ac:dyDescent="0.35"/>
    <row r="456" s="3" customFormat="1" x14ac:dyDescent="0.35"/>
    <row r="457" s="3" customFormat="1" x14ac:dyDescent="0.35"/>
    <row r="458" s="3" customFormat="1" x14ac:dyDescent="0.35"/>
    <row r="459" s="3" customFormat="1" x14ac:dyDescent="0.35"/>
    <row r="460" s="3" customFormat="1" x14ac:dyDescent="0.35"/>
    <row r="461" s="3" customFormat="1" x14ac:dyDescent="0.35"/>
    <row r="462" s="3" customFormat="1" x14ac:dyDescent="0.35"/>
    <row r="463" s="3" customFormat="1" x14ac:dyDescent="0.35"/>
    <row r="464" s="3" customFormat="1" x14ac:dyDescent="0.35"/>
    <row r="465" s="3" customFormat="1" x14ac:dyDescent="0.35"/>
    <row r="466" s="3" customFormat="1" x14ac:dyDescent="0.35"/>
    <row r="467" s="3" customFormat="1" x14ac:dyDescent="0.35"/>
    <row r="468" s="3" customFormat="1" x14ac:dyDescent="0.35"/>
    <row r="469" s="3" customFormat="1" x14ac:dyDescent="0.35"/>
    <row r="470" s="3" customFormat="1" x14ac:dyDescent="0.35"/>
    <row r="471" s="3" customFormat="1" x14ac:dyDescent="0.35"/>
    <row r="472" s="3" customFormat="1" x14ac:dyDescent="0.35"/>
    <row r="473" s="3" customFormat="1" x14ac:dyDescent="0.35"/>
    <row r="474" s="3" customFormat="1" x14ac:dyDescent="0.35"/>
    <row r="475" s="3" customFormat="1"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F9B8C-C814-4956-B7E2-C5F5641EFAF0}">
  <sheetPr>
    <tabColor rgb="FF0070C0"/>
  </sheetPr>
  <dimension ref="A1:AC3116"/>
  <sheetViews>
    <sheetView zoomScale="135" workbookViewId="0">
      <pane xSplit="1" ySplit="11" topLeftCell="B12" activePane="bottomRight" state="frozen"/>
      <selection pane="topRight" activeCell="B1" sqref="B1"/>
      <selection pane="bottomLeft" activeCell="A9" sqref="A9"/>
      <selection pane="bottomRight" activeCell="C1049" sqref="A12:AB3116"/>
    </sheetView>
  </sheetViews>
  <sheetFormatPr defaultRowHeight="14.5" x14ac:dyDescent="0.35"/>
  <cols>
    <col min="3" max="3" width="22.81640625" customWidth="1"/>
    <col min="4" max="4" width="22.08984375" customWidth="1"/>
    <col min="5" max="5" width="21.1796875" customWidth="1"/>
    <col min="6" max="6" width="15.90625" customWidth="1"/>
    <col min="7" max="7" width="18.08984375" customWidth="1"/>
    <col min="8" max="8" width="20.90625" customWidth="1"/>
    <col min="9" max="9" width="23.08984375" customWidth="1"/>
    <col min="10" max="10" width="22.54296875" customWidth="1"/>
    <col min="11" max="11" width="17.26953125" customWidth="1"/>
    <col min="12" max="12" width="14.81640625" customWidth="1"/>
    <col min="13" max="13" width="25.90625" customWidth="1"/>
    <col min="14" max="14" width="33.36328125" customWidth="1"/>
    <col min="15" max="15" width="36.90625" customWidth="1"/>
    <col min="16" max="16" width="31.08984375" customWidth="1"/>
    <col min="17" max="17" width="31.26953125" customWidth="1"/>
    <col min="18" max="18" width="25.36328125" customWidth="1"/>
    <col min="22" max="22" width="14.54296875" customWidth="1"/>
    <col min="23" max="23" width="9.453125" customWidth="1"/>
    <col min="24" max="24" width="10.7265625" customWidth="1"/>
    <col min="25" max="25" width="12.08984375" customWidth="1"/>
    <col min="26" max="27" width="12.26953125" customWidth="1"/>
    <col min="28" max="28" width="8.81640625" customWidth="1"/>
    <col min="29" max="29" width="20.1796875" customWidth="1"/>
  </cols>
  <sheetData>
    <row r="1" spans="1:29" x14ac:dyDescent="0.35">
      <c r="A1" s="1" t="s">
        <v>14</v>
      </c>
      <c r="B1" s="1"/>
      <c r="C1" s="10">
        <f>AVERAGE(Table3[Duration Analysed (days)])</f>
        <v>1524.9127214170692</v>
      </c>
      <c r="D1" s="10">
        <f>AVERAGE(Table3[Start Date &amp; Time (date)])</f>
        <v>42292.978054944237</v>
      </c>
      <c r="E1" s="10">
        <f>AVERAGE(Table3[End Date &amp; Time (date)])</f>
        <v>43818.324475457572</v>
      </c>
      <c r="F1" s="10">
        <f>AVERAGE(Table3[Total PBIs (PBIs)])</f>
        <v>2270.2731169626454</v>
      </c>
      <c r="G1" s="10">
        <f>AVERAGE(Table3[Filtered PBIs (PBIs)])</f>
        <v>2252.2412737293325</v>
      </c>
      <c r="H1" s="10">
        <f>AVERAGE(Table3[Planned Arrivals (PBIs)])</f>
        <v>495.25958132045088</v>
      </c>
      <c r="I1" s="10">
        <f>AVERAGE(Table3[Unplanned Arrivals (PBIs)])</f>
        <v>725.31465378421899</v>
      </c>
      <c r="J1" s="10">
        <f>AVERAGE(Table3[Cancelled Arrivals (PBIs)])</f>
        <v>335.16811594202898</v>
      </c>
      <c r="K1" s="10">
        <f>AVERAGE(Table3[Net Arrivals (PBIs)])</f>
        <v>1639.6754439681567</v>
      </c>
      <c r="L1" s="10">
        <f>AVERAGE(Table3[Services (PBIs)])</f>
        <v>695.09629629629626</v>
      </c>
      <c r="M1" s="10">
        <f>AVERAGE(Table3[Measured System Size (PBIs)])</f>
        <v>190.38904991948471</v>
      </c>
      <c r="N1" s="10">
        <f>AVERAGE(Table3[Planned Arrival Rate - alpha (PBIs/day)])</f>
        <v>0.64817535934291548</v>
      </c>
      <c r="O1" s="10">
        <f>AVERAGE(Table3[Unplanned Arrival Rate - epsilon (PBIs/day)])</f>
        <v>0.68791608391608261</v>
      </c>
      <c r="P1" s="10">
        <f>AVERAGE(Table3[Cancelled Rate - gamma (PBIs/day)])</f>
        <v>0.58412637586628691</v>
      </c>
      <c r="Q1" s="10">
        <f>AVERAGE(Table3[Service Rate - mu (PBIs/day)])</f>
        <v>0.94963716108453244</v>
      </c>
      <c r="R1" s="10">
        <f>AVERAGE(Table3[Psi])</f>
        <v>0.83685390070921895</v>
      </c>
      <c r="S1" s="10">
        <f>AVERAGE(Table3[Nu])</f>
        <v>0.56756312056737646</v>
      </c>
      <c r="T1" s="10">
        <f>AVERAGE(Table3[Zeta])</f>
        <v>0.79781702127659382</v>
      </c>
      <c r="U1" s="10">
        <f>AVERAGE(Table3[Inventory Days])</f>
        <v>1183.239252380954</v>
      </c>
      <c r="V1" s="10"/>
      <c r="W1" s="10">
        <f>AVERAGE(Table3[alpha R^2])</f>
        <v>0.8571642710472287</v>
      </c>
      <c r="X1" s="10">
        <f>AVERAGE(Table3[epsilon R^2])</f>
        <v>0.84671452077334552</v>
      </c>
      <c r="Y1" s="10">
        <f>AVERAGE(Table3[gamma R^2])</f>
        <v>0.5546640847941301</v>
      </c>
      <c r="Z1" s="10">
        <f>AVERAGE(Table3[mu R^2])</f>
        <v>0.85117663476874084</v>
      </c>
      <c r="AA1" s="10">
        <f>AVERAGE(Table3[Date/Time of Analysis])</f>
        <v>45731.633668889488</v>
      </c>
      <c r="AB1" s="10"/>
      <c r="AC1" s="9"/>
    </row>
    <row r="2" spans="1:29" x14ac:dyDescent="0.35">
      <c r="A2" s="1" t="s">
        <v>17</v>
      </c>
      <c r="B2" s="1"/>
      <c r="C2">
        <f>MEDIAN(Table3[Duration Analysed (days)])</f>
        <v>234</v>
      </c>
      <c r="D2">
        <f>MEDIAN(Table3[Start Date &amp; Time (date)])</f>
        <v>42681.728472222225</v>
      </c>
      <c r="E2">
        <f>MEDIAN(Table3[End Date &amp; Time (date)])</f>
        <v>44437.258657407408</v>
      </c>
      <c r="F2">
        <f>MEDIAN(Table3[Total PBIs (PBIs)])</f>
        <v>433</v>
      </c>
      <c r="G2">
        <f>MEDIAN(Table3[Filtered PBIs (PBIs)])</f>
        <v>427</v>
      </c>
      <c r="H2">
        <f>MEDIAN(Table3[Planned Arrivals (PBIs)])</f>
        <v>56</v>
      </c>
      <c r="I2">
        <f>MEDIAN(Table3[Unplanned Arrivals (PBIs)])</f>
        <v>25</v>
      </c>
      <c r="J2">
        <f>MEDIAN(Table3[Cancelled Arrivals (PBIs)])</f>
        <v>2</v>
      </c>
      <c r="K2">
        <f>MEDIAN(Table3[Net Arrivals (PBIs)])</f>
        <v>384</v>
      </c>
      <c r="L2">
        <f>MEDIAN(Table3[Services (PBIs)])</f>
        <v>71</v>
      </c>
      <c r="M2">
        <f>MEDIAN(Table3[Measured System Size (PBIs)])</f>
        <v>11</v>
      </c>
      <c r="N2">
        <f>MEDIAN(Table3[Planned Arrival Rate - alpha (PBIs/day)])</f>
        <v>0.22700000000000001</v>
      </c>
      <c r="O2">
        <f>MEDIAN(Table3[Unplanned Arrival Rate - epsilon (PBIs/day)])</f>
        <v>0.124</v>
      </c>
      <c r="P2">
        <f>MEDIAN(Table3[Cancelled Rate - gamma (PBIs/day)])</f>
        <v>1.4E-2</v>
      </c>
      <c r="Q2">
        <f>MEDIAN(Table3[Service Rate - mu (PBIs/day)])</f>
        <v>0.28449999999999998</v>
      </c>
      <c r="R2">
        <f>MEDIAN(Table3[Psi])</f>
        <v>0.83199999999999996</v>
      </c>
      <c r="S2">
        <f>MEDIAN(Table3[Nu])</f>
        <v>0.56499999999999995</v>
      </c>
      <c r="T2">
        <f>MEDIAN(Table3[Zeta])</f>
        <v>0.90800000000000003</v>
      </c>
      <c r="U2">
        <f>MEDIAN(Table3[Inventory Days])</f>
        <v>324.31150000000002</v>
      </c>
      <c r="W2">
        <f>MEDIAN(Table3[alpha R^2])</f>
        <v>0.92700000000000005</v>
      </c>
      <c r="X2">
        <f>MEDIAN(Table3[epsilon R^2])</f>
        <v>0.92700000000000005</v>
      </c>
      <c r="Y2">
        <f>MEDIAN(Table3[gamma R^2])</f>
        <v>0.79900000000000004</v>
      </c>
      <c r="Z2">
        <f>MEDIAN(Table3[mu R^2])</f>
        <v>0.92100000000000004</v>
      </c>
      <c r="AA2">
        <f>MEDIAN(Table3[Date/Time of Analysis])</f>
        <v>45733.906150428244</v>
      </c>
      <c r="AC2" s="9"/>
    </row>
    <row r="3" spans="1:29" x14ac:dyDescent="0.35">
      <c r="A3" s="1" t="s">
        <v>306</v>
      </c>
      <c r="B3" s="1"/>
      <c r="C3">
        <f>MODE(Table3[Duration Analysed (days)])</f>
        <v>0</v>
      </c>
      <c r="D3">
        <f>MODE(Table3[Start Date &amp; Time (date)])</f>
        <v>43769.525694444441</v>
      </c>
      <c r="E3">
        <f>MODE(Table3[End Date &amp; Time (date)])</f>
        <v>41612.442361111112</v>
      </c>
      <c r="F3">
        <f>MODE(Table3[Total PBIs (PBIs)])</f>
        <v>55</v>
      </c>
      <c r="G3">
        <f>MODE(Table3[Filtered PBIs (PBIs)])</f>
        <v>56</v>
      </c>
      <c r="H3">
        <f>MODE(Table3[Planned Arrivals (PBIs)])</f>
        <v>1</v>
      </c>
      <c r="I3">
        <f>MODE(Table3[Unplanned Arrivals (PBIs)])</f>
        <v>1</v>
      </c>
      <c r="J3">
        <f>MODE(Table3[Cancelled Arrivals (PBIs)])</f>
        <v>1</v>
      </c>
      <c r="K3">
        <f>MODE(Table3[Net Arrivals (PBIs)])</f>
        <v>39</v>
      </c>
      <c r="L3">
        <f>MODE(Table3[Services (PBIs)])</f>
        <v>1</v>
      </c>
      <c r="M3">
        <f>MODE(Table3[Measured System Size (PBIs)])</f>
        <v>0</v>
      </c>
      <c r="N3">
        <f>MODE(Table3[Planned Arrival Rate - alpha (PBIs/day)])</f>
        <v>0</v>
      </c>
      <c r="O3">
        <f>MODE(Table3[Unplanned Arrival Rate - epsilon (PBIs/day)])</f>
        <v>0</v>
      </c>
      <c r="P3">
        <f>MODE(Table3[Cancelled Rate - gamma (PBIs/day)])</f>
        <v>0</v>
      </c>
      <c r="Q3">
        <f>MODE(Table3[Service Rate - mu (PBIs/day)])</f>
        <v>0</v>
      </c>
      <c r="R3">
        <f>MODE(Table3[Psi])</f>
        <v>1</v>
      </c>
      <c r="S3">
        <f>MODE(Table3[Nu])</f>
        <v>1</v>
      </c>
      <c r="T3">
        <f>MODE(Table3[Zeta])</f>
        <v>1</v>
      </c>
      <c r="U3">
        <f>MODE(Table3[Inventory Days])</f>
        <v>0</v>
      </c>
      <c r="W3">
        <f>MODE(Table3[alpha R^2])</f>
        <v>1</v>
      </c>
      <c r="X3">
        <f>MODE(Table3[epsilon R^2])</f>
        <v>1</v>
      </c>
      <c r="Y3">
        <f>MODE(Table3[gamma R^2])</f>
        <v>0</v>
      </c>
      <c r="Z3">
        <f>MODE(Table3[mu R^2])</f>
        <v>1</v>
      </c>
      <c r="AA3">
        <f>MODE(Table3[Date/Time of Analysis])</f>
        <v>45733.830384930552</v>
      </c>
    </row>
    <row r="4" spans="1:29" x14ac:dyDescent="0.35">
      <c r="A4" s="1"/>
      <c r="B4" s="1"/>
    </row>
    <row r="5" spans="1:29" x14ac:dyDescent="0.35">
      <c r="A5" s="1" t="s">
        <v>309</v>
      </c>
      <c r="B5" s="1"/>
      <c r="C5">
        <f>_xlfn.QUARTILE.EXC(Table3[Duration Analysed (days)],1)</f>
        <v>85</v>
      </c>
      <c r="D5">
        <f>_xlfn.QUARTILE.EXC(Table3[Start Date &amp; Time (date)],1)</f>
        <v>40636.031788194443</v>
      </c>
      <c r="E5">
        <f>_xlfn.QUARTILE.EXC(Table3[End Date &amp; Time (date)],1)</f>
        <v>43229.524456018517</v>
      </c>
      <c r="F5">
        <f>_xlfn.QUARTILE.EXC(Table3[Total PBIs (PBIs)],1)</f>
        <v>149</v>
      </c>
      <c r="G5">
        <f>_xlfn.QUARTILE.EXC(Table3[Filtered PBIs (PBIs)],1)</f>
        <v>145</v>
      </c>
      <c r="H5">
        <f>_xlfn.QUARTILE.EXC(Table3[Planned Arrivals (PBIs)],1)</f>
        <v>2</v>
      </c>
      <c r="I5">
        <f>_xlfn.QUARTILE.EXC(Table3[Unplanned Arrivals (PBIs)],1)</f>
        <v>2</v>
      </c>
      <c r="J5">
        <f>_xlfn.QUARTILE.EXC(Table3[Cancelled Arrivals (PBIs)],1)</f>
        <v>1</v>
      </c>
      <c r="K5">
        <f>_xlfn.QUARTILE.EXC(Table3[Net Arrivals (PBIs)],1)</f>
        <v>131.5</v>
      </c>
      <c r="L5">
        <f>_xlfn.QUARTILE.EXC(Table3[Services (PBIs)],1)</f>
        <v>5</v>
      </c>
      <c r="M5">
        <f>_xlfn.QUARTILE.EXC(Table3[Measured System Size (PBIs)],1)</f>
        <v>0</v>
      </c>
      <c r="N5">
        <f>_xlfn.QUARTILE.EXC(Table3[Planned Arrival Rate - alpha (PBIs/day)],1)</f>
        <v>5.2999999999999999E-2</v>
      </c>
      <c r="O5">
        <f>_xlfn.QUARTILE.EXC(Table3[Unplanned Arrival Rate - epsilon (PBIs/day)],1)</f>
        <v>3.5000000000000003E-2</v>
      </c>
      <c r="P5">
        <f>_xlfn.QUARTILE.EXC(Table3[Cancelled Rate - gamma (PBIs/day)],1)</f>
        <v>0</v>
      </c>
      <c r="Q5">
        <f>_xlfn.QUARTILE.EXC(Table3[Service Rate - mu (PBIs/day)],1)</f>
        <v>8.4000000000000005E-2</v>
      </c>
      <c r="R5">
        <f>_xlfn.QUARTILE.EXC(Table3[Psi],1)</f>
        <v>0.65400000000000003</v>
      </c>
      <c r="S5">
        <f>_xlfn.QUARTILE.EXC(Table3[Nu],1)</f>
        <v>0.39</v>
      </c>
      <c r="T5">
        <f>_xlfn.QUARTILE.EXC(Table3[Zeta],1)</f>
        <v>0.79300000000000004</v>
      </c>
      <c r="U5">
        <f>_xlfn.QUARTILE.EXC(Table3[Inventory Days],1)</f>
        <v>104.3995</v>
      </c>
      <c r="W5">
        <f>_xlfn.QUARTILE.EXC(Table3[alpha R^2],1)</f>
        <v>0.82</v>
      </c>
      <c r="X5">
        <f>_xlfn.QUARTILE.EXC(Table3[epsilon R^2],1)</f>
        <v>0.82299999999999995</v>
      </c>
      <c r="Y5">
        <f>_xlfn.QUARTILE.EXC(Table3[gamma R^2],1)</f>
        <v>0</v>
      </c>
      <c r="Z5">
        <f>_xlfn.QUARTILE.EXC(Table3[mu R^2],1)</f>
        <v>0.79825000000000002</v>
      </c>
      <c r="AA5">
        <f>_xlfn.QUARTILE.EXC(Table3[Date/Time of Analysis],1)</f>
        <v>45732.999572696761</v>
      </c>
      <c r="AC5" s="9"/>
    </row>
    <row r="6" spans="1:29" x14ac:dyDescent="0.35">
      <c r="A6" s="1" t="s">
        <v>310</v>
      </c>
      <c r="B6" s="1"/>
      <c r="C6">
        <f>_xlfn.QUARTILE.EXC(Table3[Duration Analysed (days)],3)</f>
        <v>2632</v>
      </c>
      <c r="D6">
        <f>_xlfn.QUARTILE.EXC(Table3[Start Date &amp; Time (date)],3)</f>
        <v>44334.313524305559</v>
      </c>
      <c r="E6">
        <f>_xlfn.QUARTILE.EXC(Table3[End Date &amp; Time (date)],3)</f>
        <v>44564.822847222225</v>
      </c>
      <c r="F6">
        <f>_xlfn.QUARTILE.EXC(Table3[Total PBIs (PBIs)],3)</f>
        <v>1511</v>
      </c>
      <c r="G6">
        <f>_xlfn.QUARTILE.EXC(Table3[Filtered PBIs (PBIs)],3)</f>
        <v>1477.5</v>
      </c>
      <c r="H6">
        <f>_xlfn.QUARTILE.EXC(Table3[Planned Arrivals (PBIs)],3)</f>
        <v>267.5</v>
      </c>
      <c r="I6">
        <f>_xlfn.QUARTILE.EXC(Table3[Unplanned Arrivals (PBIs)],3)</f>
        <v>193</v>
      </c>
      <c r="J6">
        <f>_xlfn.QUARTILE.EXC(Table3[Cancelled Arrivals (PBIs)],3)</f>
        <v>44</v>
      </c>
      <c r="K6">
        <f>_xlfn.QUARTILE.EXC(Table3[Net Arrivals (PBIs)],3)</f>
        <v>1264</v>
      </c>
      <c r="L6">
        <f>_xlfn.QUARTILE.EXC(Table3[Services (PBIs)],3)</f>
        <v>361</v>
      </c>
      <c r="M6">
        <f>_xlfn.QUARTILE.EXC(Table3[Measured System Size (PBIs)],3)</f>
        <v>73.5</v>
      </c>
      <c r="N6">
        <f>_xlfn.QUARTILE.EXC(Table3[Planned Arrival Rate - alpha (PBIs/day)],3)</f>
        <v>0.70299999999999996</v>
      </c>
      <c r="O6">
        <f>_xlfn.QUARTILE.EXC(Table3[Unplanned Arrival Rate - epsilon (PBIs/day)],3)</f>
        <v>0.48199999999999998</v>
      </c>
      <c r="P6">
        <f>_xlfn.QUARTILE.EXC(Table3[Cancelled Rate - gamma (PBIs/day)],3)</f>
        <v>0.1085</v>
      </c>
      <c r="Q6">
        <f>_xlfn.QUARTILE.EXC(Table3[Service Rate - mu (PBIs/day)],3)</f>
        <v>0.90050000000000008</v>
      </c>
      <c r="R6">
        <f>_xlfn.QUARTILE.EXC(Table3[Psi],3)</f>
        <v>0.97199999999999998</v>
      </c>
      <c r="S6">
        <f>_xlfn.QUARTILE.EXC(Table3[Nu],3)</f>
        <v>0.76100000000000001</v>
      </c>
      <c r="T6">
        <f>_xlfn.QUARTILE.EXC(Table3[Zeta],3)</f>
        <v>1</v>
      </c>
      <c r="U6">
        <f>_xlfn.QUARTILE.EXC(Table3[Inventory Days],3)</f>
        <v>777.37675000000002</v>
      </c>
      <c r="W6">
        <f>_xlfn.QUARTILE.EXC(Table3[alpha R^2],3)</f>
        <v>0.97199999999999998</v>
      </c>
      <c r="X6">
        <f>_xlfn.QUARTILE.EXC(Table3[epsilon R^2],3)</f>
        <v>0.97299999999999998</v>
      </c>
      <c r="Y6">
        <f>_xlfn.QUARTILE.EXC(Table3[gamma R^2],3)</f>
        <v>0.93799999999999994</v>
      </c>
      <c r="Z6">
        <f>_xlfn.QUARTILE.EXC(Table3[mu R^2],3)</f>
        <v>0.97</v>
      </c>
      <c r="AA6">
        <f>_xlfn.QUARTILE.EXC(Table3[Date/Time of Analysis],3)</f>
        <v>45734.008968136579</v>
      </c>
      <c r="AC6" s="9"/>
    </row>
    <row r="7" spans="1:29" x14ac:dyDescent="0.35">
      <c r="A7" s="1"/>
      <c r="B7" s="1"/>
    </row>
    <row r="8" spans="1:29" x14ac:dyDescent="0.35">
      <c r="A8" s="1" t="s">
        <v>16</v>
      </c>
      <c r="B8" s="1"/>
      <c r="C8">
        <f>MIN(Table3[Duration Analysed (days)])</f>
        <v>0</v>
      </c>
      <c r="D8">
        <f>MIN(Table3[Start Date &amp; Time (date)])</f>
        <v>30281.099305555555</v>
      </c>
      <c r="E8">
        <f>MIN(Table3[End Date &amp; Time (date)])</f>
        <v>37801.923611111109</v>
      </c>
      <c r="F8">
        <f>MIN(Table3[Total PBIs (PBIs)])</f>
        <v>30</v>
      </c>
      <c r="G8">
        <f>MIN(Table3[Filtered PBIs (PBIs)])</f>
        <v>30</v>
      </c>
      <c r="H8">
        <f>MIN(Table3[Planned Arrivals (PBIs)])</f>
        <v>0</v>
      </c>
      <c r="I8">
        <f>MIN(Table3[Unplanned Arrivals (PBIs)])</f>
        <v>0</v>
      </c>
      <c r="J8">
        <f>MIN(Table3[Cancelled Arrivals (PBIs)])</f>
        <v>0</v>
      </c>
      <c r="K8">
        <f>MIN(Table3[Net Arrivals (PBIs)])</f>
        <v>5</v>
      </c>
      <c r="L8">
        <f>MIN(Table3[Services (PBIs)])</f>
        <v>0</v>
      </c>
      <c r="M8">
        <f>MIN(Table3[Measured System Size (PBIs)])</f>
        <v>-2460</v>
      </c>
      <c r="N8">
        <f>MIN(Table3[Planned Arrival Rate - alpha (PBIs/day)])</f>
        <v>0</v>
      </c>
      <c r="O8">
        <f>MIN(Table3[Unplanned Arrival Rate - epsilon (PBIs/day)])</f>
        <v>0</v>
      </c>
      <c r="P8">
        <f>MIN(Table3[Cancelled Rate - gamma (PBIs/day)])</f>
        <v>0</v>
      </c>
      <c r="Q8">
        <f>MIN(Table3[Service Rate - mu (PBIs/day)])</f>
        <v>0</v>
      </c>
      <c r="R8">
        <f>MIN(Table3[Psi])</f>
        <v>-33.25</v>
      </c>
      <c r="S8">
        <f>MIN(Table3[Nu])</f>
        <v>0</v>
      </c>
      <c r="T8">
        <f>MIN(Table3[Zeta])</f>
        <v>-27.902000000000001</v>
      </c>
      <c r="U8">
        <f>MIN(Table3[Inventory Days])</f>
        <v>0</v>
      </c>
      <c r="W8">
        <f>MIN(Table3[alpha R^2])</f>
        <v>0</v>
      </c>
      <c r="X8">
        <f>MIN(Table3[epsilon R^2])</f>
        <v>0</v>
      </c>
      <c r="Y8">
        <f>MIN(Table3[gamma R^2])</f>
        <v>0</v>
      </c>
      <c r="Z8">
        <f>MIN(Table3[mu R^2])</f>
        <v>0</v>
      </c>
      <c r="AA8">
        <f>MIN(Table3[Date/Time of Analysis])</f>
        <v>45713.607352766201</v>
      </c>
      <c r="AC8" s="9"/>
    </row>
    <row r="9" spans="1:29" x14ac:dyDescent="0.35">
      <c r="A9" s="1" t="s">
        <v>15</v>
      </c>
      <c r="B9" s="1"/>
      <c r="C9">
        <f>MAX(Table3[Duration Analysed (days)])</f>
        <v>14284</v>
      </c>
      <c r="D9">
        <f>MAX(Table3[Start Date &amp; Time (date)])</f>
        <v>45526.347222222219</v>
      </c>
      <c r="E9">
        <f>MAX(Table3[End Date &amp; Time (date)])</f>
        <v>45623.614583333336</v>
      </c>
      <c r="F9">
        <f>MAX(Table3[Total PBIs (PBIs)])</f>
        <v>213845</v>
      </c>
      <c r="G9">
        <f>MAX(Table3[Filtered PBIs (PBIs)])</f>
        <v>213845</v>
      </c>
      <c r="H9">
        <f>MAX(Table3[Planned Arrivals (PBIs)])</f>
        <v>74900</v>
      </c>
      <c r="I9">
        <f>MAX(Table3[Unplanned Arrivals (PBIs)])</f>
        <v>213845</v>
      </c>
      <c r="J9">
        <f>MAX(Table3[Cancelled Arrivals (PBIs)])</f>
        <v>180180</v>
      </c>
      <c r="K9">
        <f>MAX(Table3[Net Arrivals (PBIs)])</f>
        <v>61315</v>
      </c>
      <c r="L9">
        <f>MAX(Table3[Services (PBIs)])</f>
        <v>58548</v>
      </c>
      <c r="M9">
        <f>MAX(Table3[Measured System Size (PBIs)])</f>
        <v>27723</v>
      </c>
      <c r="N9">
        <f>MAX(Table3[Planned Arrival Rate - alpha (PBIs/day)])</f>
        <v>33.421999999999997</v>
      </c>
      <c r="O9">
        <f>MAX(Table3[Unplanned Arrival Rate - epsilon (PBIs/day)])</f>
        <v>93.349000000000004</v>
      </c>
      <c r="P9">
        <f>MAX(Table3[Cancelled Rate - gamma (PBIs/day)])</f>
        <v>162</v>
      </c>
      <c r="Q9">
        <f>MAX(Table3[Service Rate - mu (PBIs/day)])</f>
        <v>125</v>
      </c>
      <c r="R9">
        <f>MAX(Table3[Psi])</f>
        <v>18.545000000000002</v>
      </c>
      <c r="S9">
        <f>MAX(Table3[Nu])</f>
        <v>1</v>
      </c>
      <c r="T9">
        <f>MAX(Table3[Zeta])</f>
        <v>1</v>
      </c>
      <c r="U9">
        <f>MAX(Table3[Inventory Days])</f>
        <v>411318.18199999997</v>
      </c>
      <c r="W9">
        <f>MAX(Table3[alpha R^2])</f>
        <v>1</v>
      </c>
      <c r="X9">
        <f>MAX(Table3[epsilon R^2])</f>
        <v>1</v>
      </c>
      <c r="Y9">
        <f>MAX(Table3[gamma R^2])</f>
        <v>1</v>
      </c>
      <c r="Z9">
        <f>MAX(Table3[mu R^2])</f>
        <v>1</v>
      </c>
      <c r="AA9">
        <f>MAX(Table3[Date/Time of Analysis])</f>
        <v>45736.489975486111</v>
      </c>
      <c r="AC9" s="9"/>
    </row>
    <row r="11" spans="1:29" x14ac:dyDescent="0.35">
      <c r="A11" t="s">
        <v>29</v>
      </c>
      <c r="B11" t="s">
        <v>313</v>
      </c>
      <c r="C11" t="s">
        <v>30</v>
      </c>
      <c r="D11" t="s">
        <v>31</v>
      </c>
      <c r="E11" t="s">
        <v>32</v>
      </c>
      <c r="F11" t="s">
        <v>33</v>
      </c>
      <c r="G11" t="s">
        <v>34</v>
      </c>
      <c r="H11" t="s">
        <v>35</v>
      </c>
      <c r="I11" t="s">
        <v>36</v>
      </c>
      <c r="J11" t="s">
        <v>37</v>
      </c>
      <c r="K11" t="s">
        <v>38</v>
      </c>
      <c r="L11" t="s">
        <v>39</v>
      </c>
      <c r="M11" t="s">
        <v>40</v>
      </c>
      <c r="N11" t="s">
        <v>41</v>
      </c>
      <c r="O11" t="s">
        <v>42</v>
      </c>
      <c r="P11" t="s">
        <v>43</v>
      </c>
      <c r="Q11" t="s">
        <v>44</v>
      </c>
      <c r="R11" t="s">
        <v>45</v>
      </c>
      <c r="S11" t="s">
        <v>46</v>
      </c>
      <c r="T11" t="s">
        <v>47</v>
      </c>
      <c r="U11" t="s">
        <v>27</v>
      </c>
      <c r="V11" t="s">
        <v>48</v>
      </c>
      <c r="W11" t="s">
        <v>49</v>
      </c>
      <c r="X11" t="s">
        <v>50</v>
      </c>
      <c r="Y11" t="s">
        <v>51</v>
      </c>
      <c r="Z11" t="s">
        <v>52</v>
      </c>
      <c r="AA11" t="s">
        <v>53</v>
      </c>
      <c r="AB11" t="s">
        <v>54</v>
      </c>
    </row>
    <row r="12" spans="1:29" x14ac:dyDescent="0.35">
      <c r="A12" t="s">
        <v>888</v>
      </c>
      <c r="B12" t="s">
        <v>311</v>
      </c>
      <c r="C12">
        <v>1152</v>
      </c>
      <c r="D12" s="9">
        <v>43196.502083333333</v>
      </c>
      <c r="E12" s="9">
        <v>44348.626388888886</v>
      </c>
      <c r="F12">
        <v>5897</v>
      </c>
      <c r="G12">
        <v>5806</v>
      </c>
      <c r="H12">
        <v>4783</v>
      </c>
      <c r="I12">
        <v>1023</v>
      </c>
      <c r="J12">
        <v>0</v>
      </c>
      <c r="K12">
        <v>5806</v>
      </c>
      <c r="L12">
        <v>4950</v>
      </c>
      <c r="M12">
        <v>856</v>
      </c>
      <c r="N12">
        <v>5.61</v>
      </c>
      <c r="O12">
        <v>1.302</v>
      </c>
      <c r="P12">
        <v>0</v>
      </c>
      <c r="Q12">
        <v>6.6459999999999999</v>
      </c>
      <c r="R12">
        <v>0.96199999999999997</v>
      </c>
      <c r="S12">
        <v>0.81200000000000006</v>
      </c>
      <c r="T12">
        <v>1</v>
      </c>
      <c r="U12">
        <v>128.79900000000001</v>
      </c>
      <c r="V12" t="s">
        <v>56</v>
      </c>
      <c r="W12">
        <v>0.97299999999999998</v>
      </c>
      <c r="X12">
        <v>0.97299999999999998</v>
      </c>
      <c r="Y12">
        <v>0</v>
      </c>
      <c r="Z12">
        <v>0.98299999999999998</v>
      </c>
      <c r="AA12" s="19">
        <v>45732.985725509257</v>
      </c>
      <c r="AB12" t="s">
        <v>1178</v>
      </c>
      <c r="AC12" s="9"/>
    </row>
    <row r="13" spans="1:29" hidden="1" x14ac:dyDescent="0.35">
      <c r="A13" t="s">
        <v>888</v>
      </c>
      <c r="B13" t="s">
        <v>312</v>
      </c>
      <c r="C13">
        <v>98</v>
      </c>
      <c r="D13" s="9">
        <v>44249.724999999999</v>
      </c>
      <c r="E13" s="9">
        <v>44348.626388888886</v>
      </c>
      <c r="F13" t="s">
        <v>872</v>
      </c>
      <c r="G13" t="s">
        <v>872</v>
      </c>
      <c r="H13">
        <v>6</v>
      </c>
      <c r="I13">
        <v>4</v>
      </c>
      <c r="J13">
        <v>1</v>
      </c>
      <c r="K13" t="s">
        <v>873</v>
      </c>
      <c r="L13">
        <v>12</v>
      </c>
      <c r="M13">
        <v>-3</v>
      </c>
      <c r="N13">
        <v>0.11899999999999999</v>
      </c>
      <c r="O13">
        <v>0.11700000000000001</v>
      </c>
      <c r="P13">
        <v>0</v>
      </c>
      <c r="Q13">
        <v>0.11600000000000001</v>
      </c>
      <c r="R13">
        <v>0.49199999999999999</v>
      </c>
      <c r="S13">
        <v>0.504</v>
      </c>
      <c r="T13">
        <v>1</v>
      </c>
      <c r="U13">
        <v>7379.31</v>
      </c>
      <c r="V13" t="s">
        <v>56</v>
      </c>
      <c r="W13">
        <v>0.96399999999999997</v>
      </c>
      <c r="X13">
        <v>0.80800000000000005</v>
      </c>
      <c r="Y13">
        <v>0</v>
      </c>
      <c r="Z13">
        <v>0.82799999999999996</v>
      </c>
      <c r="AA13" s="19">
        <v>45732.985736053241</v>
      </c>
      <c r="AB13" t="s">
        <v>1178</v>
      </c>
      <c r="AC13" s="9"/>
    </row>
    <row r="14" spans="1:29" x14ac:dyDescent="0.35">
      <c r="A14" t="s">
        <v>55</v>
      </c>
      <c r="B14" t="s">
        <v>311</v>
      </c>
      <c r="C14">
        <v>1330</v>
      </c>
      <c r="D14" s="9">
        <v>44165.600694444445</v>
      </c>
      <c r="E14" s="9">
        <v>45495.634722222225</v>
      </c>
      <c r="F14">
        <v>883</v>
      </c>
      <c r="G14">
        <v>883</v>
      </c>
      <c r="H14">
        <v>658</v>
      </c>
      <c r="I14">
        <v>225</v>
      </c>
      <c r="J14">
        <v>163</v>
      </c>
      <c r="K14">
        <v>720</v>
      </c>
      <c r="L14">
        <v>686</v>
      </c>
      <c r="M14">
        <v>34</v>
      </c>
      <c r="N14">
        <v>0.68</v>
      </c>
      <c r="O14">
        <v>0.22500000000000001</v>
      </c>
      <c r="P14">
        <v>0.161</v>
      </c>
      <c r="Q14">
        <v>0.68600000000000005</v>
      </c>
      <c r="R14">
        <v>0.92200000000000004</v>
      </c>
      <c r="S14">
        <v>0.751</v>
      </c>
      <c r="T14">
        <v>0.82199999999999995</v>
      </c>
      <c r="U14">
        <v>49.563000000000002</v>
      </c>
      <c r="V14" t="s">
        <v>56</v>
      </c>
      <c r="W14">
        <v>0.98</v>
      </c>
      <c r="X14">
        <v>0.94899999999999995</v>
      </c>
      <c r="Y14">
        <v>0.98</v>
      </c>
      <c r="Z14">
        <v>0.97799999999999998</v>
      </c>
      <c r="AA14" s="9">
        <v>45713.607352766201</v>
      </c>
      <c r="AB14" t="s">
        <v>871</v>
      </c>
      <c r="AC14" s="9"/>
    </row>
    <row r="15" spans="1:29" x14ac:dyDescent="0.35">
      <c r="A15" t="s">
        <v>55</v>
      </c>
      <c r="B15" t="s">
        <v>311</v>
      </c>
      <c r="C15">
        <v>384</v>
      </c>
      <c r="D15" s="9">
        <v>44181.386261574073</v>
      </c>
      <c r="E15" s="9">
        <v>44565.643854166665</v>
      </c>
      <c r="F15">
        <v>445</v>
      </c>
      <c r="G15">
        <v>445</v>
      </c>
      <c r="H15">
        <v>311</v>
      </c>
      <c r="I15">
        <v>134</v>
      </c>
      <c r="J15">
        <v>0</v>
      </c>
      <c r="K15">
        <v>445</v>
      </c>
      <c r="L15">
        <v>259</v>
      </c>
      <c r="M15">
        <v>186</v>
      </c>
      <c r="N15">
        <v>0.81699999999999995</v>
      </c>
      <c r="O15">
        <v>0.32500000000000001</v>
      </c>
      <c r="P15">
        <v>0</v>
      </c>
      <c r="Q15">
        <v>0.81799999999999995</v>
      </c>
      <c r="R15">
        <v>0.71599999999999997</v>
      </c>
      <c r="S15">
        <v>0.71499999999999997</v>
      </c>
      <c r="T15">
        <v>1</v>
      </c>
      <c r="U15">
        <v>227.38399999999999</v>
      </c>
      <c r="V15" t="s">
        <v>56</v>
      </c>
      <c r="W15">
        <v>0.97299999999999998</v>
      </c>
      <c r="X15">
        <v>0.95499999999999996</v>
      </c>
      <c r="Y15">
        <v>0</v>
      </c>
      <c r="Z15">
        <v>0.94399999999999995</v>
      </c>
      <c r="AA15" s="19">
        <v>45733.919617604166</v>
      </c>
      <c r="AB15" t="s">
        <v>1425</v>
      </c>
      <c r="AC15" s="9"/>
    </row>
    <row r="16" spans="1:29" x14ac:dyDescent="0.35">
      <c r="A16" t="s">
        <v>55</v>
      </c>
      <c r="B16" t="s">
        <v>311</v>
      </c>
      <c r="C16">
        <v>2610</v>
      </c>
      <c r="D16" s="9">
        <v>40058.464583333334</v>
      </c>
      <c r="E16" s="9">
        <v>42668.654861111114</v>
      </c>
      <c r="F16">
        <v>1744</v>
      </c>
      <c r="G16">
        <v>1744</v>
      </c>
      <c r="H16">
        <v>646</v>
      </c>
      <c r="I16">
        <v>1098</v>
      </c>
      <c r="J16">
        <v>0</v>
      </c>
      <c r="K16">
        <v>1744</v>
      </c>
      <c r="L16">
        <v>1675</v>
      </c>
      <c r="M16">
        <v>69</v>
      </c>
      <c r="N16">
        <v>0.23200000000000001</v>
      </c>
      <c r="O16">
        <v>0.505</v>
      </c>
      <c r="P16">
        <v>0</v>
      </c>
      <c r="Q16">
        <v>0.68500000000000005</v>
      </c>
      <c r="R16">
        <v>0.92900000000000005</v>
      </c>
      <c r="S16">
        <v>0.315</v>
      </c>
      <c r="T16">
        <v>1</v>
      </c>
      <c r="U16">
        <v>100.73</v>
      </c>
      <c r="V16" t="s">
        <v>56</v>
      </c>
      <c r="W16">
        <v>0.98199999999999998</v>
      </c>
      <c r="X16">
        <v>0.91500000000000004</v>
      </c>
      <c r="Y16">
        <v>0</v>
      </c>
      <c r="Z16">
        <v>0.94199999999999995</v>
      </c>
      <c r="AA16" s="19">
        <v>45732.985805474535</v>
      </c>
      <c r="AB16" t="s">
        <v>1178</v>
      </c>
      <c r="AC16" s="9"/>
    </row>
    <row r="17" spans="1:29" hidden="1" x14ac:dyDescent="0.35">
      <c r="A17" t="s">
        <v>55</v>
      </c>
      <c r="B17" t="s">
        <v>312</v>
      </c>
      <c r="C17">
        <v>57</v>
      </c>
      <c r="D17" s="9">
        <v>42611.497916666667</v>
      </c>
      <c r="E17" s="9">
        <v>42668.654861111114</v>
      </c>
      <c r="F17" t="s">
        <v>872</v>
      </c>
      <c r="G17" t="s">
        <v>872</v>
      </c>
      <c r="H17">
        <v>21</v>
      </c>
      <c r="I17">
        <v>1</v>
      </c>
      <c r="J17">
        <v>1</v>
      </c>
      <c r="K17" t="s">
        <v>873</v>
      </c>
      <c r="L17">
        <v>20</v>
      </c>
      <c r="M17">
        <v>0</v>
      </c>
      <c r="N17">
        <v>0.31900000000000001</v>
      </c>
      <c r="O17" t="s">
        <v>875</v>
      </c>
      <c r="P17">
        <v>0</v>
      </c>
      <c r="Q17">
        <v>0.33700000000000002</v>
      </c>
      <c r="R17" t="s">
        <v>875</v>
      </c>
      <c r="S17" t="s">
        <v>875</v>
      </c>
      <c r="T17" t="s">
        <v>875</v>
      </c>
      <c r="U17" t="s">
        <v>875</v>
      </c>
      <c r="V17" t="s">
        <v>56</v>
      </c>
      <c r="W17">
        <v>0.54900000000000004</v>
      </c>
      <c r="X17" t="s">
        <v>875</v>
      </c>
      <c r="Y17">
        <v>0</v>
      </c>
      <c r="Z17">
        <v>0.89100000000000001</v>
      </c>
      <c r="AA17" s="19">
        <v>45732.985805497687</v>
      </c>
      <c r="AB17" t="s">
        <v>1178</v>
      </c>
      <c r="AC17" s="9"/>
    </row>
    <row r="18" spans="1:29" hidden="1" x14ac:dyDescent="0.35">
      <c r="A18" t="s">
        <v>55</v>
      </c>
      <c r="B18" t="s">
        <v>312</v>
      </c>
      <c r="C18">
        <v>99</v>
      </c>
      <c r="D18" s="9">
        <v>44466.57135416667</v>
      </c>
      <c r="E18" s="9">
        <v>44565.643854166665</v>
      </c>
      <c r="F18" t="s">
        <v>872</v>
      </c>
      <c r="G18" t="s">
        <v>872</v>
      </c>
      <c r="H18">
        <v>106</v>
      </c>
      <c r="I18">
        <v>27</v>
      </c>
      <c r="J18">
        <v>1</v>
      </c>
      <c r="K18" t="s">
        <v>873</v>
      </c>
      <c r="L18">
        <v>87</v>
      </c>
      <c r="M18">
        <v>45</v>
      </c>
      <c r="N18">
        <v>1.222</v>
      </c>
      <c r="O18">
        <v>0.23200000000000001</v>
      </c>
      <c r="P18">
        <v>0</v>
      </c>
      <c r="Q18">
        <v>0.98099999999999998</v>
      </c>
      <c r="R18">
        <v>0.67500000000000004</v>
      </c>
      <c r="S18">
        <v>0.84</v>
      </c>
      <c r="T18">
        <v>1</v>
      </c>
      <c r="U18">
        <v>189.602</v>
      </c>
      <c r="V18" t="s">
        <v>56</v>
      </c>
      <c r="W18">
        <v>0.93700000000000006</v>
      </c>
      <c r="X18">
        <v>0.92500000000000004</v>
      </c>
      <c r="Y18">
        <v>0</v>
      </c>
      <c r="Z18">
        <v>0.96499999999999997</v>
      </c>
      <c r="AA18" s="19">
        <v>45733.91963207176</v>
      </c>
      <c r="AB18" t="s">
        <v>1425</v>
      </c>
      <c r="AC18" s="9"/>
    </row>
    <row r="19" spans="1:29" x14ac:dyDescent="0.35">
      <c r="A19" t="s">
        <v>57</v>
      </c>
      <c r="B19" t="s">
        <v>311</v>
      </c>
      <c r="C19">
        <v>1479</v>
      </c>
      <c r="D19" s="9">
        <v>44109.356249999997</v>
      </c>
      <c r="E19" s="9">
        <v>45588.808333333334</v>
      </c>
      <c r="F19">
        <v>1697</v>
      </c>
      <c r="G19">
        <v>1697</v>
      </c>
      <c r="H19">
        <v>1200</v>
      </c>
      <c r="I19">
        <v>497</v>
      </c>
      <c r="J19">
        <v>334</v>
      </c>
      <c r="K19">
        <v>1363</v>
      </c>
      <c r="L19">
        <v>1300</v>
      </c>
      <c r="M19">
        <v>63</v>
      </c>
      <c r="N19">
        <v>1.08</v>
      </c>
      <c r="O19">
        <v>0.42</v>
      </c>
      <c r="P19">
        <v>0.28499999999999998</v>
      </c>
      <c r="Q19">
        <v>1.1220000000000001</v>
      </c>
      <c r="R19">
        <v>0.92300000000000004</v>
      </c>
      <c r="S19">
        <v>0.72</v>
      </c>
      <c r="T19">
        <v>0.81</v>
      </c>
      <c r="U19">
        <v>56.15</v>
      </c>
      <c r="V19" t="s">
        <v>56</v>
      </c>
      <c r="W19">
        <v>0.98899999999999999</v>
      </c>
      <c r="X19">
        <v>0.98599999999999999</v>
      </c>
      <c r="Y19">
        <v>0.98</v>
      </c>
      <c r="Z19">
        <v>0.99299999999999999</v>
      </c>
      <c r="AA19" s="9">
        <v>45713.607427986113</v>
      </c>
      <c r="AB19" t="s">
        <v>871</v>
      </c>
      <c r="AC19" s="9"/>
    </row>
    <row r="20" spans="1:29" x14ac:dyDescent="0.35">
      <c r="A20" t="s">
        <v>57</v>
      </c>
      <c r="B20" t="s">
        <v>311</v>
      </c>
      <c r="C20">
        <v>456</v>
      </c>
      <c r="D20" s="9">
        <v>44109.356412037036</v>
      </c>
      <c r="E20" s="9">
        <v>44565.607442129629</v>
      </c>
      <c r="F20">
        <v>870</v>
      </c>
      <c r="G20">
        <v>870</v>
      </c>
      <c r="H20">
        <v>675</v>
      </c>
      <c r="I20">
        <v>195</v>
      </c>
      <c r="J20">
        <v>0</v>
      </c>
      <c r="K20">
        <v>870</v>
      </c>
      <c r="L20">
        <v>460</v>
      </c>
      <c r="M20">
        <v>410</v>
      </c>
      <c r="N20">
        <v>1.538</v>
      </c>
      <c r="O20">
        <v>0.40500000000000003</v>
      </c>
      <c r="P20">
        <v>0</v>
      </c>
      <c r="Q20">
        <v>1.1339999999999999</v>
      </c>
      <c r="R20">
        <v>0.58399999999999996</v>
      </c>
      <c r="S20">
        <v>0.79200000000000004</v>
      </c>
      <c r="T20">
        <v>1</v>
      </c>
      <c r="U20">
        <v>361.55200000000002</v>
      </c>
      <c r="V20" t="s">
        <v>56</v>
      </c>
      <c r="W20">
        <v>0.99199999999999999</v>
      </c>
      <c r="X20">
        <v>0.96099999999999997</v>
      </c>
      <c r="Y20">
        <v>0</v>
      </c>
      <c r="Z20">
        <v>0.98</v>
      </c>
      <c r="AA20" s="19">
        <v>45733.91953309028</v>
      </c>
      <c r="AB20" t="s">
        <v>1425</v>
      </c>
      <c r="AC20" s="9"/>
    </row>
    <row r="21" spans="1:29" hidden="1" x14ac:dyDescent="0.35">
      <c r="A21" t="s">
        <v>57</v>
      </c>
      <c r="B21" t="s">
        <v>312</v>
      </c>
      <c r="C21">
        <v>98</v>
      </c>
      <c r="D21" s="9">
        <v>44466.859803240739</v>
      </c>
      <c r="E21" s="9">
        <v>44565.607442129629</v>
      </c>
      <c r="F21" t="s">
        <v>872</v>
      </c>
      <c r="G21" t="s">
        <v>872</v>
      </c>
      <c r="H21">
        <v>162</v>
      </c>
      <c r="I21">
        <v>32</v>
      </c>
      <c r="J21">
        <v>1</v>
      </c>
      <c r="K21" t="s">
        <v>873</v>
      </c>
      <c r="L21">
        <v>174</v>
      </c>
      <c r="M21">
        <v>19</v>
      </c>
      <c r="N21">
        <v>1.9339999999999999</v>
      </c>
      <c r="O21">
        <v>0.33500000000000002</v>
      </c>
      <c r="P21">
        <v>0</v>
      </c>
      <c r="Q21">
        <v>2.36</v>
      </c>
      <c r="R21">
        <v>1.04</v>
      </c>
      <c r="S21">
        <v>0.85199999999999998</v>
      </c>
      <c r="T21">
        <v>1</v>
      </c>
      <c r="U21">
        <v>173.72900000000001</v>
      </c>
      <c r="V21" t="s">
        <v>62</v>
      </c>
      <c r="W21">
        <v>0.97399999999999998</v>
      </c>
      <c r="X21">
        <v>0.95099999999999996</v>
      </c>
      <c r="Y21">
        <v>0</v>
      </c>
      <c r="Z21">
        <v>0.96899999999999997</v>
      </c>
      <c r="AA21" s="19">
        <v>45733.919546967591</v>
      </c>
      <c r="AB21" t="s">
        <v>1425</v>
      </c>
      <c r="AC21" s="9"/>
    </row>
    <row r="22" spans="1:29" x14ac:dyDescent="0.35">
      <c r="A22" t="s">
        <v>58</v>
      </c>
      <c r="B22" t="s">
        <v>311</v>
      </c>
      <c r="C22">
        <v>1101</v>
      </c>
      <c r="D22" s="9">
        <v>44502.698611111111</v>
      </c>
      <c r="E22" s="9">
        <v>45604.643750000003</v>
      </c>
      <c r="F22">
        <v>1110</v>
      </c>
      <c r="G22">
        <v>1110</v>
      </c>
      <c r="H22">
        <v>1110</v>
      </c>
      <c r="I22">
        <v>0</v>
      </c>
      <c r="J22">
        <v>216</v>
      </c>
      <c r="K22">
        <v>894</v>
      </c>
      <c r="L22">
        <v>68</v>
      </c>
      <c r="M22">
        <v>826</v>
      </c>
      <c r="N22">
        <v>1.1679999999999999</v>
      </c>
      <c r="O22">
        <v>0</v>
      </c>
      <c r="P22">
        <v>0.21299999999999999</v>
      </c>
      <c r="Q22">
        <v>7.4999999999999997E-2</v>
      </c>
      <c r="R22">
        <v>7.9000000000000001E-2</v>
      </c>
      <c r="S22">
        <v>1</v>
      </c>
      <c r="T22">
        <v>0.81799999999999995</v>
      </c>
      <c r="U22">
        <v>11013.333000000001</v>
      </c>
      <c r="V22" t="s">
        <v>56</v>
      </c>
      <c r="W22">
        <v>0.99099999999999999</v>
      </c>
      <c r="X22">
        <v>0</v>
      </c>
      <c r="Y22">
        <v>0.97199999999999998</v>
      </c>
      <c r="Z22">
        <v>0.98799999999999999</v>
      </c>
      <c r="AA22" s="9">
        <v>45713.607498518519</v>
      </c>
      <c r="AB22" t="s">
        <v>871</v>
      </c>
      <c r="AC22" s="9"/>
    </row>
    <row r="23" spans="1:29" x14ac:dyDescent="0.35">
      <c r="A23" t="s">
        <v>2039</v>
      </c>
      <c r="B23" t="s">
        <v>311</v>
      </c>
      <c r="C23">
        <v>2079</v>
      </c>
      <c r="D23" s="9">
        <v>42487.510335648149</v>
      </c>
      <c r="E23" s="9">
        <v>44566.961388888885</v>
      </c>
      <c r="F23">
        <v>9106</v>
      </c>
      <c r="G23">
        <v>9106</v>
      </c>
      <c r="H23">
        <v>2439</v>
      </c>
      <c r="I23">
        <v>6667</v>
      </c>
      <c r="J23">
        <v>28</v>
      </c>
      <c r="K23">
        <v>9078</v>
      </c>
      <c r="L23">
        <v>29</v>
      </c>
      <c r="M23">
        <v>9049</v>
      </c>
      <c r="N23">
        <v>3.9460000000000002</v>
      </c>
      <c r="O23">
        <v>4.2290000000000001</v>
      </c>
      <c r="P23">
        <v>2.8000000000000001E-2</v>
      </c>
      <c r="Q23">
        <v>2.1999999999999999E-2</v>
      </c>
      <c r="R23">
        <v>3.0000000000000001E-3</v>
      </c>
      <c r="S23">
        <v>0.48299999999999998</v>
      </c>
      <c r="T23">
        <v>0.997</v>
      </c>
      <c r="U23">
        <v>411318.18199999997</v>
      </c>
      <c r="V23" t="s">
        <v>56</v>
      </c>
      <c r="W23">
        <v>0.72199999999999998</v>
      </c>
      <c r="X23">
        <v>0.40100000000000002</v>
      </c>
      <c r="Y23">
        <v>0.876</v>
      </c>
      <c r="Z23">
        <v>0.84</v>
      </c>
      <c r="AA23" s="19">
        <v>45734.041952025465</v>
      </c>
      <c r="AB23" t="s">
        <v>2040</v>
      </c>
      <c r="AC23" s="9"/>
    </row>
    <row r="24" spans="1:29" hidden="1" x14ac:dyDescent="0.35">
      <c r="A24" t="s">
        <v>2039</v>
      </c>
      <c r="B24" t="s">
        <v>312</v>
      </c>
      <c r="C24">
        <v>99</v>
      </c>
      <c r="D24" s="9">
        <v>44467.185532407406</v>
      </c>
      <c r="E24" s="9">
        <v>44566.961388888885</v>
      </c>
      <c r="F24" t="s">
        <v>872</v>
      </c>
      <c r="G24" t="s">
        <v>872</v>
      </c>
      <c r="H24">
        <v>232</v>
      </c>
      <c r="I24">
        <v>1360</v>
      </c>
      <c r="J24">
        <v>1</v>
      </c>
      <c r="K24" t="s">
        <v>873</v>
      </c>
      <c r="L24">
        <v>4</v>
      </c>
      <c r="M24">
        <v>1587</v>
      </c>
      <c r="N24">
        <v>2.169</v>
      </c>
      <c r="O24">
        <v>13.398999999999999</v>
      </c>
      <c r="P24" t="s">
        <v>875</v>
      </c>
      <c r="Q24">
        <v>2.9000000000000001E-2</v>
      </c>
      <c r="R24" t="s">
        <v>875</v>
      </c>
      <c r="S24" t="s">
        <v>875</v>
      </c>
      <c r="T24" t="s">
        <v>875</v>
      </c>
      <c r="U24" t="s">
        <v>875</v>
      </c>
      <c r="V24" t="s">
        <v>56</v>
      </c>
      <c r="W24">
        <v>0.99199999999999999</v>
      </c>
      <c r="X24">
        <v>0.98599999999999999</v>
      </c>
      <c r="Y24" t="s">
        <v>875</v>
      </c>
      <c r="Z24">
        <v>0.86299999999999999</v>
      </c>
      <c r="AA24" s="19">
        <v>45734.041952175925</v>
      </c>
      <c r="AB24" t="s">
        <v>2040</v>
      </c>
      <c r="AC24" s="9"/>
    </row>
    <row r="25" spans="1:29" x14ac:dyDescent="0.35">
      <c r="A25" t="s">
        <v>889</v>
      </c>
      <c r="B25" t="s">
        <v>311</v>
      </c>
      <c r="C25">
        <v>358</v>
      </c>
      <c r="D25" s="9">
        <v>43769.525694444441</v>
      </c>
      <c r="E25" s="9">
        <v>44127.568749999999</v>
      </c>
      <c r="F25">
        <v>310</v>
      </c>
      <c r="G25">
        <v>297</v>
      </c>
      <c r="H25">
        <v>235</v>
      </c>
      <c r="I25">
        <v>62</v>
      </c>
      <c r="J25">
        <v>0</v>
      </c>
      <c r="K25">
        <v>297</v>
      </c>
      <c r="L25">
        <v>261</v>
      </c>
      <c r="M25">
        <v>36</v>
      </c>
      <c r="N25">
        <v>1.0429999999999999</v>
      </c>
      <c r="O25">
        <v>0.26900000000000002</v>
      </c>
      <c r="P25">
        <v>0</v>
      </c>
      <c r="Q25">
        <v>1.2290000000000001</v>
      </c>
      <c r="R25">
        <v>0.93700000000000006</v>
      </c>
      <c r="S25">
        <v>0.79500000000000004</v>
      </c>
      <c r="T25">
        <v>1</v>
      </c>
      <c r="U25">
        <v>29.292000000000002</v>
      </c>
      <c r="V25" t="s">
        <v>80</v>
      </c>
      <c r="W25">
        <v>0.89200000000000002</v>
      </c>
      <c r="X25">
        <v>0.93500000000000005</v>
      </c>
      <c r="Y25">
        <v>0</v>
      </c>
      <c r="Z25">
        <v>0.73699999999999999</v>
      </c>
      <c r="AA25" s="19">
        <v>45732.985866006944</v>
      </c>
      <c r="AB25" t="s">
        <v>1178</v>
      </c>
      <c r="AC25" s="9"/>
    </row>
    <row r="26" spans="1:29" hidden="1" x14ac:dyDescent="0.35">
      <c r="A26" t="s">
        <v>889</v>
      </c>
      <c r="B26" t="s">
        <v>312</v>
      </c>
      <c r="C26">
        <v>1</v>
      </c>
      <c r="D26" s="9">
        <v>44126.445833333331</v>
      </c>
      <c r="E26" s="9">
        <v>44127.568749999999</v>
      </c>
      <c r="F26" t="s">
        <v>872</v>
      </c>
      <c r="G26" t="s">
        <v>872</v>
      </c>
      <c r="H26">
        <v>1</v>
      </c>
      <c r="I26">
        <v>1</v>
      </c>
      <c r="J26">
        <v>1</v>
      </c>
      <c r="K26" t="s">
        <v>873</v>
      </c>
      <c r="L26">
        <v>9</v>
      </c>
      <c r="M26">
        <v>-8</v>
      </c>
      <c r="N26" t="s">
        <v>875</v>
      </c>
      <c r="O26" t="s">
        <v>875</v>
      </c>
      <c r="P26">
        <v>0</v>
      </c>
      <c r="Q26">
        <v>2.25</v>
      </c>
      <c r="R26" t="s">
        <v>875</v>
      </c>
      <c r="S26" t="s">
        <v>875</v>
      </c>
      <c r="T26" t="s">
        <v>875</v>
      </c>
      <c r="U26" t="s">
        <v>875</v>
      </c>
      <c r="V26" t="s">
        <v>80</v>
      </c>
      <c r="W26" t="s">
        <v>875</v>
      </c>
      <c r="X26" t="s">
        <v>875</v>
      </c>
      <c r="Y26">
        <v>0</v>
      </c>
      <c r="Z26">
        <v>0.67500000000000004</v>
      </c>
      <c r="AA26" s="19">
        <v>45732.98586601852</v>
      </c>
      <c r="AB26" t="s">
        <v>1178</v>
      </c>
      <c r="AC26" s="9"/>
    </row>
    <row r="27" spans="1:29" x14ac:dyDescent="0.35">
      <c r="A27" t="s">
        <v>1302</v>
      </c>
      <c r="B27" t="s">
        <v>311</v>
      </c>
      <c r="C27">
        <v>384</v>
      </c>
      <c r="D27" s="9">
        <v>44159.706608796296</v>
      </c>
      <c r="E27" s="9">
        <v>44543.76258101852</v>
      </c>
      <c r="F27">
        <v>30</v>
      </c>
      <c r="G27">
        <v>30</v>
      </c>
      <c r="H27">
        <v>28</v>
      </c>
      <c r="I27">
        <v>2</v>
      </c>
      <c r="J27">
        <v>0</v>
      </c>
      <c r="K27">
        <v>30</v>
      </c>
      <c r="L27">
        <v>16</v>
      </c>
      <c r="M27">
        <v>14</v>
      </c>
      <c r="N27">
        <v>6.4000000000000001E-2</v>
      </c>
      <c r="O27">
        <v>0</v>
      </c>
      <c r="P27">
        <v>0</v>
      </c>
      <c r="Q27">
        <v>0.16800000000000001</v>
      </c>
      <c r="R27">
        <v>2.625</v>
      </c>
      <c r="S27">
        <v>1</v>
      </c>
      <c r="T27">
        <v>1</v>
      </c>
      <c r="U27">
        <v>83.332999999999998</v>
      </c>
      <c r="V27" t="s">
        <v>62</v>
      </c>
      <c r="W27">
        <v>0.59199999999999997</v>
      </c>
      <c r="X27">
        <v>0</v>
      </c>
      <c r="Y27">
        <v>0</v>
      </c>
      <c r="Z27">
        <v>0.84899999999999998</v>
      </c>
      <c r="AA27" s="19">
        <v>45733.830830995372</v>
      </c>
      <c r="AB27" t="s">
        <v>1303</v>
      </c>
      <c r="AC27" s="9"/>
    </row>
    <row r="28" spans="1:29" hidden="1" x14ac:dyDescent="0.35">
      <c r="A28" t="s">
        <v>1302</v>
      </c>
      <c r="B28" t="s">
        <v>312</v>
      </c>
      <c r="C28">
        <v>74</v>
      </c>
      <c r="D28" s="9">
        <v>44468.843043981484</v>
      </c>
      <c r="E28" s="9">
        <v>44543.76258101852</v>
      </c>
      <c r="F28" t="s">
        <v>872</v>
      </c>
      <c r="G28" t="s">
        <v>872</v>
      </c>
      <c r="H28">
        <v>4</v>
      </c>
      <c r="I28">
        <v>2</v>
      </c>
      <c r="J28">
        <v>1</v>
      </c>
      <c r="K28" t="s">
        <v>873</v>
      </c>
      <c r="L28">
        <v>14</v>
      </c>
      <c r="M28">
        <v>-7</v>
      </c>
      <c r="N28">
        <v>4.4999999999999998E-2</v>
      </c>
      <c r="O28" t="s">
        <v>875</v>
      </c>
      <c r="P28">
        <v>0</v>
      </c>
      <c r="Q28">
        <v>0.17899999999999999</v>
      </c>
      <c r="R28" t="s">
        <v>875</v>
      </c>
      <c r="S28" t="s">
        <v>875</v>
      </c>
      <c r="T28" t="s">
        <v>875</v>
      </c>
      <c r="U28" t="s">
        <v>875</v>
      </c>
      <c r="V28" t="s">
        <v>62</v>
      </c>
      <c r="W28">
        <v>0.84499999999999997</v>
      </c>
      <c r="X28" t="s">
        <v>875</v>
      </c>
      <c r="Y28">
        <v>0</v>
      </c>
      <c r="Z28">
        <v>0.78300000000000003</v>
      </c>
      <c r="AA28" s="19">
        <v>45733.830831099534</v>
      </c>
      <c r="AB28" t="s">
        <v>1303</v>
      </c>
      <c r="AC28" s="9"/>
    </row>
    <row r="29" spans="1:29" x14ac:dyDescent="0.35">
      <c r="A29" t="s">
        <v>2038</v>
      </c>
      <c r="B29" t="s">
        <v>311</v>
      </c>
      <c r="C29">
        <v>3834</v>
      </c>
      <c r="D29" s="9">
        <v>38931.668935185182</v>
      </c>
      <c r="E29" s="9">
        <v>42765.934131944443</v>
      </c>
      <c r="F29">
        <v>311</v>
      </c>
      <c r="G29">
        <v>311</v>
      </c>
      <c r="H29">
        <v>90</v>
      </c>
      <c r="I29">
        <v>221</v>
      </c>
      <c r="J29">
        <v>56</v>
      </c>
      <c r="K29">
        <v>255</v>
      </c>
      <c r="L29">
        <v>204</v>
      </c>
      <c r="M29">
        <v>51</v>
      </c>
      <c r="N29">
        <v>4.2000000000000003E-2</v>
      </c>
      <c r="O29">
        <v>7.0000000000000007E-2</v>
      </c>
      <c r="P29">
        <v>1.7999999999999999E-2</v>
      </c>
      <c r="Q29">
        <v>9.6000000000000002E-2</v>
      </c>
      <c r="R29">
        <v>1.0209999999999999</v>
      </c>
      <c r="S29">
        <v>0.375</v>
      </c>
      <c r="T29">
        <v>0.83899999999999997</v>
      </c>
      <c r="U29">
        <v>531.25</v>
      </c>
      <c r="V29" t="s">
        <v>62</v>
      </c>
      <c r="W29">
        <v>0.73599999999999999</v>
      </c>
      <c r="X29">
        <v>0.82299999999999995</v>
      </c>
      <c r="Y29">
        <v>0.88500000000000001</v>
      </c>
      <c r="Z29">
        <v>0.78500000000000003</v>
      </c>
      <c r="AA29" s="19">
        <v>45734.041848668981</v>
      </c>
      <c r="AB29" t="s">
        <v>2040</v>
      </c>
      <c r="AC29" s="9"/>
    </row>
    <row r="30" spans="1:29" hidden="1" x14ac:dyDescent="0.35">
      <c r="A30" t="s">
        <v>2038</v>
      </c>
      <c r="B30" t="s">
        <v>312</v>
      </c>
      <c r="C30">
        <v>0</v>
      </c>
      <c r="D30" s="9">
        <v>42765.934131944443</v>
      </c>
      <c r="E30" s="9">
        <v>42765.934131944443</v>
      </c>
      <c r="F30" t="s">
        <v>872</v>
      </c>
      <c r="G30" t="s">
        <v>872</v>
      </c>
      <c r="H30">
        <v>1</v>
      </c>
      <c r="I30">
        <v>1</v>
      </c>
      <c r="J30">
        <v>1</v>
      </c>
      <c r="K30" t="s">
        <v>873</v>
      </c>
      <c r="L30">
        <v>1</v>
      </c>
      <c r="M30">
        <v>0</v>
      </c>
      <c r="N30" t="s">
        <v>875</v>
      </c>
      <c r="O30" t="s">
        <v>875</v>
      </c>
      <c r="P30" t="s">
        <v>875</v>
      </c>
      <c r="Q30" t="s">
        <v>875</v>
      </c>
      <c r="R30" t="s">
        <v>875</v>
      </c>
      <c r="S30" t="s">
        <v>875</v>
      </c>
      <c r="T30" t="s">
        <v>875</v>
      </c>
      <c r="U30" t="s">
        <v>875</v>
      </c>
      <c r="V30" t="s">
        <v>62</v>
      </c>
      <c r="W30" t="s">
        <v>875</v>
      </c>
      <c r="X30" t="s">
        <v>875</v>
      </c>
      <c r="Y30" t="s">
        <v>875</v>
      </c>
      <c r="Z30" t="s">
        <v>875</v>
      </c>
      <c r="AA30" s="19">
        <v>45734.041848726854</v>
      </c>
      <c r="AB30" t="s">
        <v>2040</v>
      </c>
      <c r="AC30" s="9"/>
    </row>
    <row r="31" spans="1:29" x14ac:dyDescent="0.35">
      <c r="A31" t="s">
        <v>890</v>
      </c>
      <c r="B31" t="s">
        <v>311</v>
      </c>
      <c r="C31">
        <v>3671</v>
      </c>
      <c r="D31" s="9">
        <v>40871.031446759262</v>
      </c>
      <c r="E31" s="9">
        <v>44542.885324074072</v>
      </c>
      <c r="F31">
        <v>1534</v>
      </c>
      <c r="G31">
        <v>1534</v>
      </c>
      <c r="H31">
        <v>874</v>
      </c>
      <c r="I31">
        <v>660</v>
      </c>
      <c r="J31">
        <v>420</v>
      </c>
      <c r="K31">
        <v>1114</v>
      </c>
      <c r="L31">
        <v>854</v>
      </c>
      <c r="M31">
        <v>260</v>
      </c>
      <c r="N31">
        <v>0.35599999999999998</v>
      </c>
      <c r="O31">
        <v>0.30399999999999999</v>
      </c>
      <c r="P31">
        <v>0.216</v>
      </c>
      <c r="Q31">
        <v>0.30499999999999999</v>
      </c>
      <c r="R31">
        <v>0.68700000000000006</v>
      </c>
      <c r="S31">
        <v>0.53900000000000003</v>
      </c>
      <c r="T31">
        <v>0.67300000000000004</v>
      </c>
      <c r="U31">
        <v>852.45899999999995</v>
      </c>
      <c r="V31" t="s">
        <v>56</v>
      </c>
      <c r="W31">
        <v>0.88300000000000001</v>
      </c>
      <c r="X31">
        <v>0.84299999999999997</v>
      </c>
      <c r="Y31">
        <v>0.88500000000000001</v>
      </c>
      <c r="Z31">
        <v>0.71599999999999997</v>
      </c>
      <c r="AA31" s="19">
        <v>45733.830772384259</v>
      </c>
      <c r="AB31" t="s">
        <v>1303</v>
      </c>
      <c r="AC31" s="9"/>
    </row>
    <row r="32" spans="1:29" x14ac:dyDescent="0.35">
      <c r="A32" t="s">
        <v>890</v>
      </c>
      <c r="B32" t="s">
        <v>311</v>
      </c>
      <c r="C32">
        <v>1400</v>
      </c>
      <c r="D32" s="9">
        <v>43340.947222222225</v>
      </c>
      <c r="E32" s="9">
        <v>44741.489583333336</v>
      </c>
      <c r="F32">
        <v>226</v>
      </c>
      <c r="G32">
        <v>223</v>
      </c>
      <c r="H32">
        <v>152</v>
      </c>
      <c r="I32">
        <v>71</v>
      </c>
      <c r="J32">
        <v>0</v>
      </c>
      <c r="K32">
        <v>223</v>
      </c>
      <c r="L32">
        <v>150</v>
      </c>
      <c r="M32">
        <v>73</v>
      </c>
      <c r="N32">
        <v>0.23</v>
      </c>
      <c r="O32">
        <v>0.61699999999999999</v>
      </c>
      <c r="P32">
        <v>0</v>
      </c>
      <c r="Q32">
        <v>0.76</v>
      </c>
      <c r="R32">
        <v>0.89700000000000002</v>
      </c>
      <c r="S32">
        <v>0.27200000000000002</v>
      </c>
      <c r="T32">
        <v>1</v>
      </c>
      <c r="U32">
        <v>96.052999999999997</v>
      </c>
      <c r="V32" t="s">
        <v>56</v>
      </c>
      <c r="W32">
        <v>0.48899999999999999</v>
      </c>
      <c r="X32">
        <v>0.94699999999999995</v>
      </c>
      <c r="Y32">
        <v>0</v>
      </c>
      <c r="Z32">
        <v>0.83099999999999996</v>
      </c>
      <c r="AA32" s="19">
        <v>45732.985924768516</v>
      </c>
      <c r="AB32" t="s">
        <v>1178</v>
      </c>
      <c r="AC32" s="9"/>
    </row>
    <row r="33" spans="1:29" hidden="1" x14ac:dyDescent="0.35">
      <c r="A33" t="s">
        <v>890</v>
      </c>
      <c r="B33" t="s">
        <v>312</v>
      </c>
      <c r="C33">
        <v>0</v>
      </c>
      <c r="D33" s="9">
        <v>44741.489583333336</v>
      </c>
      <c r="E33" s="9">
        <v>44741.489583333336</v>
      </c>
      <c r="F33" t="s">
        <v>872</v>
      </c>
      <c r="G33" t="s">
        <v>872</v>
      </c>
      <c r="H33">
        <v>1</v>
      </c>
      <c r="I33">
        <v>1</v>
      </c>
      <c r="J33">
        <v>1</v>
      </c>
      <c r="K33" t="s">
        <v>873</v>
      </c>
      <c r="L33">
        <v>1</v>
      </c>
      <c r="M33">
        <v>0</v>
      </c>
      <c r="N33" t="s">
        <v>875</v>
      </c>
      <c r="O33" t="s">
        <v>875</v>
      </c>
      <c r="P33">
        <v>0</v>
      </c>
      <c r="Q33" t="s">
        <v>875</v>
      </c>
      <c r="R33" t="s">
        <v>875</v>
      </c>
      <c r="S33" t="s">
        <v>875</v>
      </c>
      <c r="T33" t="s">
        <v>875</v>
      </c>
      <c r="U33" t="s">
        <v>875</v>
      </c>
      <c r="V33" t="s">
        <v>56</v>
      </c>
      <c r="W33" t="s">
        <v>875</v>
      </c>
      <c r="X33" t="s">
        <v>875</v>
      </c>
      <c r="Y33">
        <v>0</v>
      </c>
      <c r="Z33" t="s">
        <v>875</v>
      </c>
      <c r="AA33" s="19">
        <v>45732.985924780092</v>
      </c>
      <c r="AB33" t="s">
        <v>1178</v>
      </c>
      <c r="AC33" s="9"/>
    </row>
    <row r="34" spans="1:29" hidden="1" x14ac:dyDescent="0.35">
      <c r="A34" t="s">
        <v>890</v>
      </c>
      <c r="B34" t="s">
        <v>312</v>
      </c>
      <c r="C34">
        <v>68</v>
      </c>
      <c r="D34" s="9">
        <v>44474.781412037039</v>
      </c>
      <c r="E34" s="9">
        <v>44542.885324074072</v>
      </c>
      <c r="F34" t="s">
        <v>872</v>
      </c>
      <c r="G34" t="s">
        <v>872</v>
      </c>
      <c r="H34">
        <v>1</v>
      </c>
      <c r="I34">
        <v>1</v>
      </c>
      <c r="J34">
        <v>1</v>
      </c>
      <c r="K34" t="s">
        <v>873</v>
      </c>
      <c r="L34">
        <v>1</v>
      </c>
      <c r="M34">
        <v>-2</v>
      </c>
      <c r="N34" t="s">
        <v>875</v>
      </c>
      <c r="O34" t="s">
        <v>875</v>
      </c>
      <c r="P34" t="s">
        <v>875</v>
      </c>
      <c r="Q34" t="s">
        <v>875</v>
      </c>
      <c r="R34" t="s">
        <v>875</v>
      </c>
      <c r="S34" t="s">
        <v>875</v>
      </c>
      <c r="T34" t="s">
        <v>875</v>
      </c>
      <c r="U34" t="s">
        <v>875</v>
      </c>
      <c r="V34" t="s">
        <v>56</v>
      </c>
      <c r="W34" t="s">
        <v>875</v>
      </c>
      <c r="X34" t="s">
        <v>875</v>
      </c>
      <c r="Y34" t="s">
        <v>875</v>
      </c>
      <c r="Z34" t="s">
        <v>875</v>
      </c>
      <c r="AA34" s="19">
        <v>45733.830772569447</v>
      </c>
      <c r="AB34" t="s">
        <v>1303</v>
      </c>
      <c r="AC34" s="9"/>
    </row>
    <row r="35" spans="1:29" hidden="1" x14ac:dyDescent="0.35">
      <c r="A35" t="s">
        <v>59</v>
      </c>
      <c r="B35" t="s">
        <v>312</v>
      </c>
      <c r="C35">
        <v>99</v>
      </c>
      <c r="D35" s="9">
        <v>45504.557638888888</v>
      </c>
      <c r="E35" s="9">
        <v>45603.786111111112</v>
      </c>
      <c r="F35" t="s">
        <v>872</v>
      </c>
      <c r="G35" t="s">
        <v>872</v>
      </c>
      <c r="H35">
        <v>114</v>
      </c>
      <c r="I35">
        <v>55</v>
      </c>
      <c r="J35">
        <v>10</v>
      </c>
      <c r="K35" t="s">
        <v>873</v>
      </c>
      <c r="L35">
        <v>149</v>
      </c>
      <c r="M35">
        <v>9</v>
      </c>
      <c r="N35">
        <v>1.1759999999999999</v>
      </c>
      <c r="O35">
        <v>0.60399999999999998</v>
      </c>
      <c r="P35">
        <v>0.14000000000000001</v>
      </c>
      <c r="Q35">
        <v>1.5109999999999999</v>
      </c>
      <c r="R35">
        <v>0.92100000000000004</v>
      </c>
      <c r="S35">
        <v>0.66100000000000003</v>
      </c>
      <c r="T35">
        <v>0.92100000000000004</v>
      </c>
      <c r="U35">
        <v>108.53700000000001</v>
      </c>
      <c r="V35" t="s">
        <v>56</v>
      </c>
      <c r="W35">
        <v>0.96899999999999997</v>
      </c>
      <c r="X35">
        <v>0.93100000000000005</v>
      </c>
      <c r="Y35">
        <v>0.54100000000000004</v>
      </c>
      <c r="Z35">
        <v>0.99099999999999999</v>
      </c>
      <c r="AA35" s="9">
        <v>45713.607588865743</v>
      </c>
      <c r="AB35" t="s">
        <v>871</v>
      </c>
      <c r="AC35" s="9"/>
    </row>
    <row r="36" spans="1:29" x14ac:dyDescent="0.35">
      <c r="A36" t="s">
        <v>59</v>
      </c>
      <c r="B36" t="s">
        <v>311</v>
      </c>
      <c r="C36">
        <v>1380</v>
      </c>
      <c r="D36" s="9">
        <v>44223.4375</v>
      </c>
      <c r="E36" s="9">
        <v>45603.786111111112</v>
      </c>
      <c r="F36">
        <v>1273</v>
      </c>
      <c r="G36">
        <v>1273</v>
      </c>
      <c r="H36">
        <v>918</v>
      </c>
      <c r="I36">
        <v>355</v>
      </c>
      <c r="J36">
        <v>96</v>
      </c>
      <c r="K36">
        <v>1177</v>
      </c>
      <c r="L36">
        <v>1013</v>
      </c>
      <c r="M36">
        <v>164</v>
      </c>
      <c r="N36">
        <v>0.57199999999999995</v>
      </c>
      <c r="O36">
        <v>0.249</v>
      </c>
      <c r="P36">
        <v>0.10299999999999999</v>
      </c>
      <c r="Q36">
        <v>0.64900000000000002</v>
      </c>
      <c r="R36">
        <v>0.90400000000000003</v>
      </c>
      <c r="S36">
        <v>0.69699999999999995</v>
      </c>
      <c r="T36">
        <v>0.875</v>
      </c>
      <c r="U36">
        <v>252.696</v>
      </c>
      <c r="V36" t="s">
        <v>56</v>
      </c>
      <c r="W36">
        <v>0.95199999999999996</v>
      </c>
      <c r="X36">
        <v>0.92500000000000004</v>
      </c>
      <c r="Y36">
        <v>0.68400000000000005</v>
      </c>
      <c r="Z36">
        <v>0.95899999999999996</v>
      </c>
      <c r="AA36" s="9">
        <v>45713.607572743058</v>
      </c>
      <c r="AB36" t="s">
        <v>871</v>
      </c>
      <c r="AC36" s="9"/>
    </row>
    <row r="37" spans="1:29" x14ac:dyDescent="0.35">
      <c r="A37" t="s">
        <v>1301</v>
      </c>
      <c r="B37" t="s">
        <v>311</v>
      </c>
      <c r="C37">
        <v>2378</v>
      </c>
      <c r="D37" s="9">
        <v>39778.284710648149</v>
      </c>
      <c r="E37" s="9">
        <v>42157.183935185189</v>
      </c>
      <c r="F37">
        <v>75</v>
      </c>
      <c r="G37">
        <v>75</v>
      </c>
      <c r="H37">
        <v>37</v>
      </c>
      <c r="I37">
        <v>38</v>
      </c>
      <c r="J37">
        <v>36</v>
      </c>
      <c r="K37">
        <v>39</v>
      </c>
      <c r="L37">
        <v>39</v>
      </c>
      <c r="M37">
        <v>0</v>
      </c>
      <c r="N37">
        <v>4.1000000000000002E-2</v>
      </c>
      <c r="O37">
        <v>5.8999999999999997E-2</v>
      </c>
      <c r="P37">
        <v>0.01</v>
      </c>
      <c r="Q37">
        <v>6.0999999999999999E-2</v>
      </c>
      <c r="R37">
        <v>0.67800000000000005</v>
      </c>
      <c r="S37">
        <v>0.41</v>
      </c>
      <c r="T37">
        <v>0.9</v>
      </c>
      <c r="U37">
        <v>0</v>
      </c>
      <c r="V37" t="s">
        <v>80</v>
      </c>
      <c r="W37">
        <v>0.84799999999999998</v>
      </c>
      <c r="X37">
        <v>0.90900000000000003</v>
      </c>
      <c r="Y37">
        <v>0.35699999999999998</v>
      </c>
      <c r="Z37">
        <v>0.96199999999999997</v>
      </c>
      <c r="AA37" s="19">
        <v>45733.830704872686</v>
      </c>
      <c r="AB37" t="s">
        <v>1303</v>
      </c>
      <c r="AC37" s="9"/>
    </row>
    <row r="38" spans="1:29" hidden="1" x14ac:dyDescent="0.35">
      <c r="A38" t="s">
        <v>1301</v>
      </c>
      <c r="B38" t="s">
        <v>312</v>
      </c>
      <c r="C38">
        <v>0</v>
      </c>
      <c r="D38" s="9">
        <v>42157.180023148147</v>
      </c>
      <c r="E38" s="9">
        <v>42157.183935185189</v>
      </c>
      <c r="F38" t="s">
        <v>872</v>
      </c>
      <c r="G38" t="s">
        <v>872</v>
      </c>
      <c r="H38">
        <v>1</v>
      </c>
      <c r="I38">
        <v>1</v>
      </c>
      <c r="J38">
        <v>31</v>
      </c>
      <c r="K38" t="s">
        <v>873</v>
      </c>
      <c r="L38">
        <v>1</v>
      </c>
      <c r="M38">
        <v>-30</v>
      </c>
      <c r="N38" t="s">
        <v>875</v>
      </c>
      <c r="O38" t="s">
        <v>875</v>
      </c>
      <c r="P38">
        <v>15.5</v>
      </c>
      <c r="Q38" t="s">
        <v>875</v>
      </c>
      <c r="R38" t="s">
        <v>875</v>
      </c>
      <c r="S38" t="s">
        <v>875</v>
      </c>
      <c r="T38" t="s">
        <v>875</v>
      </c>
      <c r="U38" t="s">
        <v>875</v>
      </c>
      <c r="V38" t="s">
        <v>80</v>
      </c>
      <c r="W38" t="s">
        <v>875</v>
      </c>
      <c r="X38" t="s">
        <v>875</v>
      </c>
      <c r="Y38">
        <v>0.65600000000000003</v>
      </c>
      <c r="Z38" t="s">
        <v>875</v>
      </c>
      <c r="AA38" s="19">
        <v>45733.830704942127</v>
      </c>
      <c r="AB38" t="s">
        <v>1303</v>
      </c>
      <c r="AC38" s="9"/>
    </row>
    <row r="39" spans="1:29" x14ac:dyDescent="0.35">
      <c r="A39" t="s">
        <v>1233</v>
      </c>
      <c r="B39" t="s">
        <v>311</v>
      </c>
      <c r="C39">
        <v>3109</v>
      </c>
      <c r="D39" s="9">
        <v>41456.579409722224</v>
      </c>
      <c r="E39" s="9">
        <v>44566.575358796297</v>
      </c>
      <c r="F39">
        <v>527</v>
      </c>
      <c r="G39">
        <v>527</v>
      </c>
      <c r="H39">
        <v>383</v>
      </c>
      <c r="I39">
        <v>144</v>
      </c>
      <c r="J39">
        <v>104</v>
      </c>
      <c r="K39">
        <v>423</v>
      </c>
      <c r="L39">
        <v>142</v>
      </c>
      <c r="M39">
        <v>281</v>
      </c>
      <c r="N39">
        <v>0.20699999999999999</v>
      </c>
      <c r="O39">
        <v>9.6000000000000002E-2</v>
      </c>
      <c r="P39">
        <v>7.0000000000000007E-2</v>
      </c>
      <c r="Q39">
        <v>0.105</v>
      </c>
      <c r="R39">
        <v>0.45100000000000001</v>
      </c>
      <c r="S39">
        <v>0.68300000000000005</v>
      </c>
      <c r="T39">
        <v>0.76900000000000002</v>
      </c>
      <c r="U39">
        <v>2676.19</v>
      </c>
      <c r="V39" t="s">
        <v>56</v>
      </c>
      <c r="W39">
        <v>0.90400000000000003</v>
      </c>
      <c r="X39">
        <v>0.98099999999999998</v>
      </c>
      <c r="Y39">
        <v>0.88500000000000001</v>
      </c>
      <c r="Z39">
        <v>0.98099999999999998</v>
      </c>
      <c r="AA39" s="19">
        <v>45733.8853097338</v>
      </c>
      <c r="AB39" t="s">
        <v>1234</v>
      </c>
      <c r="AC39" s="9"/>
    </row>
    <row r="40" spans="1:29" x14ac:dyDescent="0.35">
      <c r="A40" t="s">
        <v>1233</v>
      </c>
      <c r="B40" t="s">
        <v>311</v>
      </c>
      <c r="C40">
        <v>1688</v>
      </c>
      <c r="D40" s="9">
        <v>41890.01662037037</v>
      </c>
      <c r="E40" s="9">
        <v>43578.904224537036</v>
      </c>
      <c r="F40">
        <v>629</v>
      </c>
      <c r="G40">
        <v>629</v>
      </c>
      <c r="H40">
        <v>10</v>
      </c>
      <c r="I40">
        <v>619</v>
      </c>
      <c r="J40">
        <v>22</v>
      </c>
      <c r="K40">
        <v>607</v>
      </c>
      <c r="L40">
        <v>175</v>
      </c>
      <c r="M40">
        <v>432</v>
      </c>
      <c r="N40">
        <v>5.0000000000000001E-3</v>
      </c>
      <c r="O40">
        <v>0.49</v>
      </c>
      <c r="P40">
        <v>1.4999999999999999E-2</v>
      </c>
      <c r="Q40">
        <v>0.123</v>
      </c>
      <c r="R40">
        <v>0.25600000000000001</v>
      </c>
      <c r="S40">
        <v>0.01</v>
      </c>
      <c r="T40">
        <v>0.97</v>
      </c>
      <c r="U40">
        <v>3512.1950000000002</v>
      </c>
      <c r="V40" t="s">
        <v>56</v>
      </c>
      <c r="W40">
        <v>0.35199999999999998</v>
      </c>
      <c r="X40">
        <v>0.70399999999999996</v>
      </c>
      <c r="Y40">
        <v>0.38300000000000001</v>
      </c>
      <c r="Z40">
        <v>0.38900000000000001</v>
      </c>
      <c r="AA40" s="19">
        <v>45733.830645497685</v>
      </c>
      <c r="AB40" t="s">
        <v>1303</v>
      </c>
      <c r="AC40" s="9"/>
    </row>
    <row r="41" spans="1:29" hidden="1" x14ac:dyDescent="0.35">
      <c r="A41" t="s">
        <v>1233</v>
      </c>
      <c r="B41" t="s">
        <v>312</v>
      </c>
      <c r="C41">
        <v>99</v>
      </c>
      <c r="D41" s="9">
        <v>44466.76635416667</v>
      </c>
      <c r="E41" s="9">
        <v>44566.575358796297</v>
      </c>
      <c r="F41" t="s">
        <v>872</v>
      </c>
      <c r="G41" t="s">
        <v>872</v>
      </c>
      <c r="H41">
        <v>28</v>
      </c>
      <c r="I41">
        <v>7</v>
      </c>
      <c r="J41">
        <v>9</v>
      </c>
      <c r="K41" t="s">
        <v>873</v>
      </c>
      <c r="L41">
        <v>15</v>
      </c>
      <c r="M41">
        <v>10</v>
      </c>
      <c r="N41">
        <v>0.25900000000000001</v>
      </c>
      <c r="O41">
        <v>9.2999999999999999E-2</v>
      </c>
      <c r="P41">
        <v>7.6999999999999999E-2</v>
      </c>
      <c r="Q41">
        <v>0.152</v>
      </c>
      <c r="R41">
        <v>0.55300000000000005</v>
      </c>
      <c r="S41">
        <v>0.73599999999999999</v>
      </c>
      <c r="T41">
        <v>0.78100000000000003</v>
      </c>
      <c r="U41">
        <v>1848.684</v>
      </c>
      <c r="V41" t="s">
        <v>56</v>
      </c>
      <c r="W41">
        <v>0.99099999999999999</v>
      </c>
      <c r="X41">
        <v>0.82799999999999996</v>
      </c>
      <c r="Y41">
        <v>0.88200000000000001</v>
      </c>
      <c r="Z41">
        <v>0.94399999999999995</v>
      </c>
      <c r="AA41" s="19">
        <v>45733.885326261574</v>
      </c>
      <c r="AB41" t="s">
        <v>1234</v>
      </c>
      <c r="AC41" s="9"/>
    </row>
    <row r="42" spans="1:29" hidden="1" x14ac:dyDescent="0.35">
      <c r="A42" t="s">
        <v>1233</v>
      </c>
      <c r="B42" t="s">
        <v>312</v>
      </c>
      <c r="C42">
        <v>0</v>
      </c>
      <c r="D42" s="9">
        <v>43578.904224537036</v>
      </c>
      <c r="E42" s="9">
        <v>43578.904224537036</v>
      </c>
      <c r="F42" t="s">
        <v>872</v>
      </c>
      <c r="G42" t="s">
        <v>872</v>
      </c>
      <c r="H42">
        <v>1</v>
      </c>
      <c r="I42">
        <v>1</v>
      </c>
      <c r="J42">
        <v>1</v>
      </c>
      <c r="K42" t="s">
        <v>873</v>
      </c>
      <c r="L42">
        <v>1</v>
      </c>
      <c r="M42">
        <v>0</v>
      </c>
      <c r="N42" t="s">
        <v>875</v>
      </c>
      <c r="O42" t="s">
        <v>875</v>
      </c>
      <c r="P42" t="s">
        <v>875</v>
      </c>
      <c r="Q42" t="s">
        <v>875</v>
      </c>
      <c r="R42" t="s">
        <v>875</v>
      </c>
      <c r="S42" t="s">
        <v>875</v>
      </c>
      <c r="T42" t="s">
        <v>875</v>
      </c>
      <c r="U42" t="s">
        <v>875</v>
      </c>
      <c r="V42" t="s">
        <v>56</v>
      </c>
      <c r="W42" t="s">
        <v>875</v>
      </c>
      <c r="X42" t="s">
        <v>875</v>
      </c>
      <c r="Y42" t="s">
        <v>875</v>
      </c>
      <c r="Z42" t="s">
        <v>875</v>
      </c>
      <c r="AA42" s="19">
        <v>45733.830645601854</v>
      </c>
      <c r="AB42" t="s">
        <v>1303</v>
      </c>
      <c r="AC42" s="9"/>
    </row>
    <row r="43" spans="1:29" x14ac:dyDescent="0.35">
      <c r="A43" t="s">
        <v>2037</v>
      </c>
      <c r="B43" t="s">
        <v>311</v>
      </c>
      <c r="C43">
        <v>3741</v>
      </c>
      <c r="D43" s="9">
        <v>40819.581828703704</v>
      </c>
      <c r="E43" s="9">
        <v>44560.807534722226</v>
      </c>
      <c r="F43">
        <v>4165</v>
      </c>
      <c r="G43">
        <v>4165</v>
      </c>
      <c r="H43">
        <v>1891</v>
      </c>
      <c r="I43">
        <v>2274</v>
      </c>
      <c r="J43">
        <v>1138</v>
      </c>
      <c r="K43">
        <v>3027</v>
      </c>
      <c r="L43">
        <v>2794</v>
      </c>
      <c r="M43">
        <v>233</v>
      </c>
      <c r="N43">
        <v>0.877</v>
      </c>
      <c r="O43">
        <v>1.171</v>
      </c>
      <c r="P43">
        <v>0.28000000000000003</v>
      </c>
      <c r="Q43">
        <v>1.202</v>
      </c>
      <c r="R43">
        <v>0.68</v>
      </c>
      <c r="S43">
        <v>0.42799999999999999</v>
      </c>
      <c r="T43">
        <v>0.86299999999999999</v>
      </c>
      <c r="U43">
        <v>193.84399999999999</v>
      </c>
      <c r="V43" t="s">
        <v>56</v>
      </c>
      <c r="W43">
        <v>0.94899999999999995</v>
      </c>
      <c r="X43">
        <v>0.93899999999999995</v>
      </c>
      <c r="Y43">
        <v>0.97</v>
      </c>
      <c r="Z43">
        <v>0.92100000000000004</v>
      </c>
      <c r="AA43" s="19">
        <v>45734.041762476852</v>
      </c>
      <c r="AB43" t="s">
        <v>2040</v>
      </c>
      <c r="AC43" s="9"/>
    </row>
    <row r="44" spans="1:29" hidden="1" x14ac:dyDescent="0.35">
      <c r="A44" t="s">
        <v>2037</v>
      </c>
      <c r="B44" t="s">
        <v>312</v>
      </c>
      <c r="C44">
        <v>50</v>
      </c>
      <c r="D44" s="9">
        <v>44509.871608796297</v>
      </c>
      <c r="E44" s="9">
        <v>44560.807534722226</v>
      </c>
      <c r="F44" t="s">
        <v>872</v>
      </c>
      <c r="G44" t="s">
        <v>872</v>
      </c>
      <c r="H44">
        <v>1</v>
      </c>
      <c r="I44">
        <v>1</v>
      </c>
      <c r="J44">
        <v>3</v>
      </c>
      <c r="K44" t="s">
        <v>873</v>
      </c>
      <c r="L44">
        <v>1</v>
      </c>
      <c r="M44">
        <v>-2</v>
      </c>
      <c r="N44" t="s">
        <v>875</v>
      </c>
      <c r="O44" t="s">
        <v>875</v>
      </c>
      <c r="P44">
        <v>0.03</v>
      </c>
      <c r="Q44" t="s">
        <v>875</v>
      </c>
      <c r="R44" t="s">
        <v>875</v>
      </c>
      <c r="S44" t="s">
        <v>875</v>
      </c>
      <c r="T44" t="s">
        <v>875</v>
      </c>
      <c r="U44" t="s">
        <v>875</v>
      </c>
      <c r="V44" t="s">
        <v>56</v>
      </c>
      <c r="W44" t="s">
        <v>875</v>
      </c>
      <c r="X44" t="s">
        <v>875</v>
      </c>
      <c r="Y44">
        <v>0.76500000000000001</v>
      </c>
      <c r="Z44" t="s">
        <v>875</v>
      </c>
      <c r="AA44" s="19">
        <v>45734.041762569446</v>
      </c>
      <c r="AB44" t="s">
        <v>2040</v>
      </c>
      <c r="AC44" s="9"/>
    </row>
    <row r="45" spans="1:29" x14ac:dyDescent="0.35">
      <c r="A45" t="s">
        <v>2036</v>
      </c>
      <c r="B45" t="s">
        <v>311</v>
      </c>
      <c r="C45">
        <v>3215</v>
      </c>
      <c r="D45" s="9">
        <v>39930.313240740739</v>
      </c>
      <c r="E45" s="9">
        <v>43145.979629629626</v>
      </c>
      <c r="F45">
        <v>500</v>
      </c>
      <c r="G45">
        <v>500</v>
      </c>
      <c r="H45">
        <v>294</v>
      </c>
      <c r="I45">
        <v>206</v>
      </c>
      <c r="J45">
        <v>51</v>
      </c>
      <c r="K45">
        <v>449</v>
      </c>
      <c r="L45">
        <v>402</v>
      </c>
      <c r="M45">
        <v>47</v>
      </c>
      <c r="N45">
        <v>0.11899999999999999</v>
      </c>
      <c r="O45">
        <v>8.7999999999999995E-2</v>
      </c>
      <c r="P45">
        <v>2.5999999999999999E-2</v>
      </c>
      <c r="Q45">
        <v>0.17699999999999999</v>
      </c>
      <c r="R45">
        <v>0.97799999999999998</v>
      </c>
      <c r="S45">
        <v>0.57499999999999996</v>
      </c>
      <c r="T45">
        <v>0.874</v>
      </c>
      <c r="U45">
        <v>265.53699999999998</v>
      </c>
      <c r="V45" t="s">
        <v>56</v>
      </c>
      <c r="W45">
        <v>0.93300000000000005</v>
      </c>
      <c r="X45">
        <v>0.94499999999999995</v>
      </c>
      <c r="Y45">
        <v>0.86299999999999999</v>
      </c>
      <c r="Z45">
        <v>0.85899999999999999</v>
      </c>
      <c r="AA45" s="19">
        <v>45734.041666215278</v>
      </c>
      <c r="AB45" t="s">
        <v>2040</v>
      </c>
      <c r="AC45" s="9"/>
    </row>
    <row r="46" spans="1:29" hidden="1" x14ac:dyDescent="0.35">
      <c r="A46" t="s">
        <v>2036</v>
      </c>
      <c r="B46" t="s">
        <v>312</v>
      </c>
      <c r="C46">
        <v>0</v>
      </c>
      <c r="D46" s="9">
        <v>43145.979629629626</v>
      </c>
      <c r="E46" s="9">
        <v>43145.979629629626</v>
      </c>
      <c r="F46" t="s">
        <v>872</v>
      </c>
      <c r="G46" t="s">
        <v>872</v>
      </c>
      <c r="H46">
        <v>1</v>
      </c>
      <c r="I46">
        <v>1</v>
      </c>
      <c r="J46">
        <v>1</v>
      </c>
      <c r="K46" t="s">
        <v>873</v>
      </c>
      <c r="L46">
        <v>1</v>
      </c>
      <c r="M46">
        <v>0</v>
      </c>
      <c r="N46" t="s">
        <v>875</v>
      </c>
      <c r="O46" t="s">
        <v>875</v>
      </c>
      <c r="P46" t="s">
        <v>875</v>
      </c>
      <c r="Q46" t="s">
        <v>875</v>
      </c>
      <c r="R46" t="s">
        <v>875</v>
      </c>
      <c r="S46" t="s">
        <v>875</v>
      </c>
      <c r="T46" t="s">
        <v>875</v>
      </c>
      <c r="U46" t="s">
        <v>875</v>
      </c>
      <c r="V46" t="s">
        <v>56</v>
      </c>
      <c r="W46" t="s">
        <v>875</v>
      </c>
      <c r="X46" t="s">
        <v>875</v>
      </c>
      <c r="Y46" t="s">
        <v>875</v>
      </c>
      <c r="Z46" t="s">
        <v>875</v>
      </c>
      <c r="AA46" s="19">
        <v>45734.041666273151</v>
      </c>
      <c r="AB46" t="s">
        <v>2040</v>
      </c>
      <c r="AC46" s="9"/>
    </row>
    <row r="47" spans="1:29" x14ac:dyDescent="0.35">
      <c r="A47" t="s">
        <v>1300</v>
      </c>
      <c r="B47" t="s">
        <v>311</v>
      </c>
      <c r="C47">
        <v>2608</v>
      </c>
      <c r="D47" s="9">
        <v>41627.011631944442</v>
      </c>
      <c r="E47" s="9">
        <v>44235.755543981482</v>
      </c>
      <c r="F47">
        <v>121</v>
      </c>
      <c r="G47">
        <v>121</v>
      </c>
      <c r="H47">
        <v>55</v>
      </c>
      <c r="I47">
        <v>66</v>
      </c>
      <c r="J47">
        <v>36</v>
      </c>
      <c r="K47">
        <v>85</v>
      </c>
      <c r="L47">
        <v>62</v>
      </c>
      <c r="M47">
        <v>23</v>
      </c>
      <c r="N47">
        <v>2.3E-2</v>
      </c>
      <c r="O47">
        <v>3.6999999999999998E-2</v>
      </c>
      <c r="P47">
        <v>1.4999999999999999E-2</v>
      </c>
      <c r="Q47">
        <v>0.03</v>
      </c>
      <c r="R47">
        <v>0.66700000000000004</v>
      </c>
      <c r="S47">
        <v>0.38300000000000001</v>
      </c>
      <c r="T47">
        <v>0.75</v>
      </c>
      <c r="U47">
        <v>766.66700000000003</v>
      </c>
      <c r="V47" t="s">
        <v>56</v>
      </c>
      <c r="W47">
        <v>0.97799999999999998</v>
      </c>
      <c r="X47">
        <v>0.94399999999999995</v>
      </c>
      <c r="Y47">
        <v>0.89400000000000002</v>
      </c>
      <c r="Z47">
        <v>0.95699999999999996</v>
      </c>
      <c r="AA47" s="19">
        <v>45733.830584976851</v>
      </c>
      <c r="AB47" t="s">
        <v>1303</v>
      </c>
      <c r="AC47" s="9"/>
    </row>
    <row r="48" spans="1:29" hidden="1" x14ac:dyDescent="0.35">
      <c r="A48" t="s">
        <v>1300</v>
      </c>
      <c r="B48" t="s">
        <v>312</v>
      </c>
      <c r="C48">
        <v>98</v>
      </c>
      <c r="D48" s="9">
        <v>44137.242997685185</v>
      </c>
      <c r="E48" s="9">
        <v>44235.755543981482</v>
      </c>
      <c r="F48" t="s">
        <v>872</v>
      </c>
      <c r="G48" t="s">
        <v>872</v>
      </c>
      <c r="H48">
        <v>3</v>
      </c>
      <c r="I48">
        <v>1</v>
      </c>
      <c r="J48">
        <v>1</v>
      </c>
      <c r="K48" t="s">
        <v>873</v>
      </c>
      <c r="L48">
        <v>2</v>
      </c>
      <c r="M48">
        <v>0</v>
      </c>
      <c r="N48">
        <v>1.7000000000000001E-2</v>
      </c>
      <c r="O48" t="s">
        <v>875</v>
      </c>
      <c r="P48" t="s">
        <v>875</v>
      </c>
      <c r="Q48">
        <v>2.1999999999999999E-2</v>
      </c>
      <c r="R48" t="s">
        <v>875</v>
      </c>
      <c r="S48" t="s">
        <v>875</v>
      </c>
      <c r="T48" t="s">
        <v>875</v>
      </c>
      <c r="U48" t="s">
        <v>875</v>
      </c>
      <c r="V48" t="s">
        <v>56</v>
      </c>
      <c r="W48">
        <v>0.86099999999999999</v>
      </c>
      <c r="X48" t="s">
        <v>875</v>
      </c>
      <c r="Y48" t="s">
        <v>875</v>
      </c>
      <c r="Z48">
        <v>1</v>
      </c>
      <c r="AA48" s="19">
        <v>45733.830585057869</v>
      </c>
      <c r="AB48" t="s">
        <v>1303</v>
      </c>
      <c r="AC48" s="9"/>
    </row>
    <row r="49" spans="1:29" x14ac:dyDescent="0.35">
      <c r="A49" t="s">
        <v>1299</v>
      </c>
      <c r="B49" t="s">
        <v>311</v>
      </c>
      <c r="C49">
        <v>3340</v>
      </c>
      <c r="D49" s="9">
        <v>41219.987858796296</v>
      </c>
      <c r="E49" s="9">
        <v>44560.125949074078</v>
      </c>
      <c r="F49">
        <v>1930</v>
      </c>
      <c r="G49">
        <v>1930</v>
      </c>
      <c r="H49">
        <v>1073</v>
      </c>
      <c r="I49">
        <v>857</v>
      </c>
      <c r="J49">
        <v>491</v>
      </c>
      <c r="K49">
        <v>1439</v>
      </c>
      <c r="L49">
        <v>818</v>
      </c>
      <c r="M49">
        <v>621</v>
      </c>
      <c r="N49">
        <v>0.375</v>
      </c>
      <c r="O49">
        <v>0.32600000000000001</v>
      </c>
      <c r="P49">
        <v>0.19600000000000001</v>
      </c>
      <c r="Q49">
        <v>0.29699999999999999</v>
      </c>
      <c r="R49">
        <v>0.58799999999999997</v>
      </c>
      <c r="S49">
        <v>0.53500000000000003</v>
      </c>
      <c r="T49">
        <v>0.72</v>
      </c>
      <c r="U49">
        <v>2090.9090000000001</v>
      </c>
      <c r="V49" t="s">
        <v>56</v>
      </c>
      <c r="W49">
        <v>0.97299999999999998</v>
      </c>
      <c r="X49">
        <v>0.99399999999999999</v>
      </c>
      <c r="Y49">
        <v>0.96499999999999997</v>
      </c>
      <c r="Z49">
        <v>0.98499999999999999</v>
      </c>
      <c r="AA49" s="19">
        <v>45733.830520532407</v>
      </c>
      <c r="AB49" t="s">
        <v>1303</v>
      </c>
      <c r="AC49" s="9"/>
    </row>
    <row r="50" spans="1:29" hidden="1" x14ac:dyDescent="0.35">
      <c r="A50" t="s">
        <v>1299</v>
      </c>
      <c r="B50" t="s">
        <v>312</v>
      </c>
      <c r="C50">
        <v>99</v>
      </c>
      <c r="D50" s="9">
        <v>44460.186018518521</v>
      </c>
      <c r="E50" s="9">
        <v>44560.125949074078</v>
      </c>
      <c r="F50" t="s">
        <v>872</v>
      </c>
      <c r="G50" t="s">
        <v>872</v>
      </c>
      <c r="H50">
        <v>22</v>
      </c>
      <c r="I50">
        <v>29</v>
      </c>
      <c r="J50">
        <v>1</v>
      </c>
      <c r="K50" t="s">
        <v>873</v>
      </c>
      <c r="L50">
        <v>9</v>
      </c>
      <c r="M50">
        <v>40</v>
      </c>
      <c r="N50">
        <v>0.19400000000000001</v>
      </c>
      <c r="O50">
        <v>0.46300000000000002</v>
      </c>
      <c r="P50" t="s">
        <v>875</v>
      </c>
      <c r="Q50">
        <v>0.154</v>
      </c>
      <c r="R50" t="s">
        <v>875</v>
      </c>
      <c r="S50" t="s">
        <v>875</v>
      </c>
      <c r="T50" t="s">
        <v>875</v>
      </c>
      <c r="U50" t="s">
        <v>875</v>
      </c>
      <c r="V50" t="s">
        <v>56</v>
      </c>
      <c r="W50">
        <v>0.97499999999999998</v>
      </c>
      <c r="X50">
        <v>0.97099999999999997</v>
      </c>
      <c r="Y50" t="s">
        <v>875</v>
      </c>
      <c r="Z50">
        <v>0.877</v>
      </c>
      <c r="AA50" s="19">
        <v>45733.830520625001</v>
      </c>
      <c r="AB50" t="s">
        <v>1303</v>
      </c>
      <c r="AC50" s="9"/>
    </row>
    <row r="51" spans="1:29" x14ac:dyDescent="0.35">
      <c r="A51" t="s">
        <v>1298</v>
      </c>
      <c r="B51" t="s">
        <v>311</v>
      </c>
      <c r="C51">
        <v>2820</v>
      </c>
      <c r="D51" s="9">
        <v>41703.84778935185</v>
      </c>
      <c r="E51" s="9">
        <v>44524.780706018515</v>
      </c>
      <c r="F51">
        <v>645</v>
      </c>
      <c r="G51">
        <v>645</v>
      </c>
      <c r="H51">
        <v>394</v>
      </c>
      <c r="I51">
        <v>251</v>
      </c>
      <c r="J51">
        <v>144</v>
      </c>
      <c r="K51">
        <v>501</v>
      </c>
      <c r="L51">
        <v>434</v>
      </c>
      <c r="M51">
        <v>67</v>
      </c>
      <c r="N51">
        <v>0.22800000000000001</v>
      </c>
      <c r="O51">
        <v>0.12</v>
      </c>
      <c r="P51">
        <v>5.5E-2</v>
      </c>
      <c r="Q51">
        <v>0.20300000000000001</v>
      </c>
      <c r="R51">
        <v>0.69299999999999995</v>
      </c>
      <c r="S51">
        <v>0.65500000000000003</v>
      </c>
      <c r="T51">
        <v>0.84199999999999997</v>
      </c>
      <c r="U51">
        <v>330.04899999999998</v>
      </c>
      <c r="V51" t="s">
        <v>56</v>
      </c>
      <c r="W51">
        <v>0.93700000000000006</v>
      </c>
      <c r="X51">
        <v>0.91600000000000004</v>
      </c>
      <c r="Y51">
        <v>0.94299999999999995</v>
      </c>
      <c r="Z51">
        <v>0.85299999999999998</v>
      </c>
      <c r="AA51" s="19">
        <v>45733.830450671296</v>
      </c>
      <c r="AB51" t="s">
        <v>1303</v>
      </c>
      <c r="AC51" s="9"/>
    </row>
    <row r="52" spans="1:29" hidden="1" x14ac:dyDescent="0.35">
      <c r="A52" t="s">
        <v>1298</v>
      </c>
      <c r="B52" t="s">
        <v>312</v>
      </c>
      <c r="C52">
        <v>90</v>
      </c>
      <c r="D52" s="9">
        <v>44434.744479166664</v>
      </c>
      <c r="E52" s="9">
        <v>44524.780706018515</v>
      </c>
      <c r="F52" t="s">
        <v>872</v>
      </c>
      <c r="G52" t="s">
        <v>872</v>
      </c>
      <c r="H52">
        <v>1</v>
      </c>
      <c r="I52">
        <v>2</v>
      </c>
      <c r="J52">
        <v>1</v>
      </c>
      <c r="K52" t="s">
        <v>873</v>
      </c>
      <c r="L52">
        <v>1</v>
      </c>
      <c r="M52">
        <v>2</v>
      </c>
      <c r="N52" t="s">
        <v>875</v>
      </c>
      <c r="O52">
        <v>2.9000000000000001E-2</v>
      </c>
      <c r="P52" t="s">
        <v>875</v>
      </c>
      <c r="Q52" t="s">
        <v>875</v>
      </c>
      <c r="R52" t="s">
        <v>875</v>
      </c>
      <c r="S52" t="s">
        <v>875</v>
      </c>
      <c r="T52" t="s">
        <v>875</v>
      </c>
      <c r="U52" t="s">
        <v>875</v>
      </c>
      <c r="V52" t="s">
        <v>56</v>
      </c>
      <c r="W52" t="s">
        <v>875</v>
      </c>
      <c r="X52">
        <v>1</v>
      </c>
      <c r="Y52" t="s">
        <v>875</v>
      </c>
      <c r="Z52" t="s">
        <v>875</v>
      </c>
      <c r="AA52" s="19">
        <v>45733.830450844907</v>
      </c>
      <c r="AB52" t="s">
        <v>1303</v>
      </c>
      <c r="AC52" s="9"/>
    </row>
    <row r="53" spans="1:29" hidden="1" x14ac:dyDescent="0.35">
      <c r="A53" t="s">
        <v>60</v>
      </c>
      <c r="B53" t="s">
        <v>312</v>
      </c>
      <c r="C53">
        <v>100</v>
      </c>
      <c r="D53" s="9">
        <v>45523.43472222222</v>
      </c>
      <c r="E53" s="9">
        <v>45623.504861111112</v>
      </c>
      <c r="F53" t="s">
        <v>872</v>
      </c>
      <c r="G53" t="s">
        <v>872</v>
      </c>
      <c r="H53">
        <v>764</v>
      </c>
      <c r="I53">
        <v>291</v>
      </c>
      <c r="J53">
        <v>124</v>
      </c>
      <c r="K53" t="s">
        <v>873</v>
      </c>
      <c r="L53">
        <v>876</v>
      </c>
      <c r="M53">
        <v>56</v>
      </c>
      <c r="N53">
        <v>7.3049999999999997</v>
      </c>
      <c r="O53">
        <v>3.0009999999999999</v>
      </c>
      <c r="P53">
        <v>1.306</v>
      </c>
      <c r="Q53">
        <v>9.202</v>
      </c>
      <c r="R53">
        <v>1.022</v>
      </c>
      <c r="S53">
        <v>0.70899999999999996</v>
      </c>
      <c r="T53">
        <v>0.873</v>
      </c>
      <c r="U53">
        <v>140.62200000000001</v>
      </c>
      <c r="V53" t="s">
        <v>62</v>
      </c>
      <c r="W53">
        <v>0.996</v>
      </c>
      <c r="X53">
        <v>0.98899999999999999</v>
      </c>
      <c r="Y53">
        <v>0.98199999999999998</v>
      </c>
      <c r="Z53">
        <v>0.996</v>
      </c>
      <c r="AA53" s="9">
        <v>45713.607695416664</v>
      </c>
      <c r="AB53" t="s">
        <v>871</v>
      </c>
      <c r="AC53" s="9"/>
    </row>
    <row r="54" spans="1:29" x14ac:dyDescent="0.35">
      <c r="A54" t="s">
        <v>60</v>
      </c>
      <c r="B54" t="s">
        <v>311</v>
      </c>
      <c r="C54">
        <v>1173</v>
      </c>
      <c r="D54" s="9">
        <v>44449.577777777777</v>
      </c>
      <c r="E54" s="9">
        <v>45623.504861111112</v>
      </c>
      <c r="F54">
        <v>8200</v>
      </c>
      <c r="G54">
        <v>7174</v>
      </c>
      <c r="H54">
        <v>4768</v>
      </c>
      <c r="I54">
        <v>2406</v>
      </c>
      <c r="J54">
        <v>776</v>
      </c>
      <c r="K54">
        <v>6398</v>
      </c>
      <c r="L54">
        <v>5104</v>
      </c>
      <c r="M54">
        <v>1294</v>
      </c>
      <c r="N54">
        <v>5.6950000000000003</v>
      </c>
      <c r="O54">
        <v>2.92</v>
      </c>
      <c r="P54">
        <v>1</v>
      </c>
      <c r="Q54">
        <v>6.569</v>
      </c>
      <c r="R54">
        <v>0.86299999999999999</v>
      </c>
      <c r="S54">
        <v>0.66100000000000003</v>
      </c>
      <c r="T54">
        <v>0.88400000000000001</v>
      </c>
      <c r="U54">
        <v>196.98599999999999</v>
      </c>
      <c r="V54" t="s">
        <v>56</v>
      </c>
      <c r="W54">
        <v>0.98</v>
      </c>
      <c r="X54">
        <v>0.98699999999999999</v>
      </c>
      <c r="Y54">
        <v>0.98199999999999998</v>
      </c>
      <c r="Z54">
        <v>0.98799999999999999</v>
      </c>
      <c r="AA54" s="9">
        <v>45713.607677569446</v>
      </c>
      <c r="AB54" t="s">
        <v>871</v>
      </c>
      <c r="AC54" s="9"/>
    </row>
    <row r="55" spans="1:29" x14ac:dyDescent="0.35">
      <c r="A55" t="s">
        <v>1297</v>
      </c>
      <c r="B55" t="s">
        <v>311</v>
      </c>
      <c r="C55">
        <v>2038</v>
      </c>
      <c r="D55" s="9">
        <v>42515.124907407408</v>
      </c>
      <c r="E55" s="9">
        <v>44553.240358796298</v>
      </c>
      <c r="F55">
        <v>114</v>
      </c>
      <c r="G55">
        <v>114</v>
      </c>
      <c r="H55">
        <v>81</v>
      </c>
      <c r="I55">
        <v>33</v>
      </c>
      <c r="J55">
        <v>10</v>
      </c>
      <c r="K55">
        <v>104</v>
      </c>
      <c r="L55">
        <v>84</v>
      </c>
      <c r="M55">
        <v>20</v>
      </c>
      <c r="N55">
        <v>3.5999999999999997E-2</v>
      </c>
      <c r="O55">
        <v>1.2E-2</v>
      </c>
      <c r="P55">
        <v>5.0000000000000001E-3</v>
      </c>
      <c r="Q55">
        <v>3.5000000000000003E-2</v>
      </c>
      <c r="R55">
        <v>0.81399999999999995</v>
      </c>
      <c r="S55">
        <v>0.75</v>
      </c>
      <c r="T55">
        <v>0.89600000000000002</v>
      </c>
      <c r="U55">
        <v>571.42899999999997</v>
      </c>
      <c r="V55" t="s">
        <v>56</v>
      </c>
      <c r="W55">
        <v>0.92600000000000005</v>
      </c>
      <c r="X55">
        <v>0.88500000000000001</v>
      </c>
      <c r="Y55">
        <v>0.91800000000000004</v>
      </c>
      <c r="Z55">
        <v>0.94</v>
      </c>
      <c r="AA55" s="19">
        <v>45733.830384930552</v>
      </c>
      <c r="AB55" t="s">
        <v>1303</v>
      </c>
      <c r="AC55" s="9"/>
    </row>
    <row r="56" spans="1:29" hidden="1" x14ac:dyDescent="0.35">
      <c r="A56" t="s">
        <v>1297</v>
      </c>
      <c r="B56" t="s">
        <v>312</v>
      </c>
      <c r="C56">
        <v>96</v>
      </c>
      <c r="D56" s="9">
        <v>44456.431296296294</v>
      </c>
      <c r="E56" s="9">
        <v>44553.240358796298</v>
      </c>
      <c r="F56" t="s">
        <v>872</v>
      </c>
      <c r="G56" t="s">
        <v>872</v>
      </c>
      <c r="H56">
        <v>1</v>
      </c>
      <c r="I56">
        <v>1</v>
      </c>
      <c r="J56">
        <v>1</v>
      </c>
      <c r="K56" t="s">
        <v>873</v>
      </c>
      <c r="L56">
        <v>4</v>
      </c>
      <c r="M56">
        <v>-3</v>
      </c>
      <c r="N56" t="s">
        <v>875</v>
      </c>
      <c r="O56" t="s">
        <v>875</v>
      </c>
      <c r="P56" t="s">
        <v>875</v>
      </c>
      <c r="Q56">
        <v>3.2000000000000001E-2</v>
      </c>
      <c r="R56" t="s">
        <v>875</v>
      </c>
      <c r="S56" t="s">
        <v>875</v>
      </c>
      <c r="T56" t="s">
        <v>875</v>
      </c>
      <c r="U56" t="s">
        <v>875</v>
      </c>
      <c r="V56" t="s">
        <v>56</v>
      </c>
      <c r="W56" t="s">
        <v>875</v>
      </c>
      <c r="X56" t="s">
        <v>875</v>
      </c>
      <c r="Y56" t="s">
        <v>875</v>
      </c>
      <c r="Z56">
        <v>0.997</v>
      </c>
      <c r="AA56" s="19">
        <v>45733.830384930552</v>
      </c>
      <c r="AB56" t="s">
        <v>1303</v>
      </c>
      <c r="AC56" s="9"/>
    </row>
    <row r="57" spans="1:29" x14ac:dyDescent="0.35">
      <c r="A57" t="s">
        <v>891</v>
      </c>
      <c r="B57" t="s">
        <v>311</v>
      </c>
      <c r="C57">
        <v>2212</v>
      </c>
      <c r="D57" s="9">
        <v>42521.409722222219</v>
      </c>
      <c r="E57" s="9">
        <v>44734.376388888886</v>
      </c>
      <c r="F57">
        <v>678</v>
      </c>
      <c r="G57">
        <v>666</v>
      </c>
      <c r="H57">
        <v>468</v>
      </c>
      <c r="I57">
        <v>198</v>
      </c>
      <c r="J57">
        <v>0</v>
      </c>
      <c r="K57">
        <v>666</v>
      </c>
      <c r="L57">
        <v>646</v>
      </c>
      <c r="M57">
        <v>20</v>
      </c>
      <c r="N57">
        <v>0.21299999999999999</v>
      </c>
      <c r="O57">
        <v>0.112</v>
      </c>
      <c r="P57">
        <v>0</v>
      </c>
      <c r="Q57">
        <v>0.28499999999999998</v>
      </c>
      <c r="R57">
        <v>0.877</v>
      </c>
      <c r="S57">
        <v>0.65500000000000003</v>
      </c>
      <c r="T57">
        <v>1</v>
      </c>
      <c r="U57">
        <v>70.174999999999997</v>
      </c>
      <c r="V57" t="s">
        <v>56</v>
      </c>
      <c r="W57">
        <v>0.56499999999999995</v>
      </c>
      <c r="X57">
        <v>0.77100000000000002</v>
      </c>
      <c r="Y57">
        <v>0</v>
      </c>
      <c r="Z57">
        <v>0.60499999999999998</v>
      </c>
      <c r="AA57" s="19">
        <v>45732.985987604166</v>
      </c>
      <c r="AB57" t="s">
        <v>1178</v>
      </c>
      <c r="AC57" s="9"/>
    </row>
    <row r="58" spans="1:29" hidden="1" x14ac:dyDescent="0.35">
      <c r="A58" t="s">
        <v>891</v>
      </c>
      <c r="B58" t="s">
        <v>312</v>
      </c>
      <c r="C58">
        <v>90</v>
      </c>
      <c r="D58" s="9">
        <v>44643.477777777778</v>
      </c>
      <c r="E58" s="9">
        <v>44734.376388888886</v>
      </c>
      <c r="F58" t="s">
        <v>872</v>
      </c>
      <c r="G58" t="s">
        <v>872</v>
      </c>
      <c r="H58">
        <v>1</v>
      </c>
      <c r="I58">
        <v>1</v>
      </c>
      <c r="J58">
        <v>1</v>
      </c>
      <c r="K58" t="s">
        <v>873</v>
      </c>
      <c r="L58">
        <v>16</v>
      </c>
      <c r="M58">
        <v>-15</v>
      </c>
      <c r="N58" t="s">
        <v>875</v>
      </c>
      <c r="O58" t="s">
        <v>875</v>
      </c>
      <c r="P58">
        <v>0</v>
      </c>
      <c r="Q58">
        <v>0.18099999999999999</v>
      </c>
      <c r="R58" t="s">
        <v>875</v>
      </c>
      <c r="S58" t="s">
        <v>875</v>
      </c>
      <c r="T58" t="s">
        <v>875</v>
      </c>
      <c r="U58" t="s">
        <v>875</v>
      </c>
      <c r="V58" t="s">
        <v>56</v>
      </c>
      <c r="W58" t="s">
        <v>875</v>
      </c>
      <c r="X58" t="s">
        <v>875</v>
      </c>
      <c r="Y58">
        <v>0</v>
      </c>
      <c r="Z58">
        <v>0.83</v>
      </c>
      <c r="AA58" s="19">
        <v>45732.985987615742</v>
      </c>
      <c r="AB58" t="s">
        <v>1178</v>
      </c>
      <c r="AC58" s="9"/>
    </row>
    <row r="59" spans="1:29" x14ac:dyDescent="0.35">
      <c r="A59" t="s">
        <v>2035</v>
      </c>
      <c r="B59" t="s">
        <v>311</v>
      </c>
      <c r="C59">
        <v>914</v>
      </c>
      <c r="D59" s="9">
        <v>38219.31449074074</v>
      </c>
      <c r="E59" s="9">
        <v>39133.94253472222</v>
      </c>
      <c r="F59">
        <v>37</v>
      </c>
      <c r="G59">
        <v>37</v>
      </c>
      <c r="H59">
        <v>17</v>
      </c>
      <c r="I59">
        <v>20</v>
      </c>
      <c r="J59">
        <v>3</v>
      </c>
      <c r="K59">
        <v>34</v>
      </c>
      <c r="L59">
        <v>2</v>
      </c>
      <c r="M59">
        <v>32</v>
      </c>
      <c r="N59">
        <v>2.1999999999999999E-2</v>
      </c>
      <c r="O59">
        <v>4.2000000000000003E-2</v>
      </c>
      <c r="P59">
        <v>5.0000000000000001E-3</v>
      </c>
      <c r="Q59">
        <v>3.0000000000000001E-3</v>
      </c>
      <c r="R59">
        <v>5.0999999999999997E-2</v>
      </c>
      <c r="S59">
        <v>0.34399999999999997</v>
      </c>
      <c r="T59">
        <v>0.92200000000000004</v>
      </c>
      <c r="U59">
        <v>10666.666999999999</v>
      </c>
      <c r="V59" t="s">
        <v>56</v>
      </c>
      <c r="W59">
        <v>0.871</v>
      </c>
      <c r="X59">
        <v>0.69</v>
      </c>
      <c r="Y59">
        <v>0.75</v>
      </c>
      <c r="Z59">
        <v>1</v>
      </c>
      <c r="AA59" s="19">
        <v>45734.041578796299</v>
      </c>
      <c r="AB59" t="s">
        <v>2040</v>
      </c>
      <c r="AC59" s="9"/>
    </row>
    <row r="60" spans="1:29" hidden="1" x14ac:dyDescent="0.35">
      <c r="A60" t="s">
        <v>2035</v>
      </c>
      <c r="B60" t="s">
        <v>312</v>
      </c>
      <c r="C60">
        <v>0</v>
      </c>
      <c r="D60" s="9">
        <v>39133.930763888886</v>
      </c>
      <c r="E60" s="9">
        <v>39133.94253472222</v>
      </c>
      <c r="F60" t="s">
        <v>872</v>
      </c>
      <c r="G60" t="s">
        <v>872</v>
      </c>
      <c r="H60">
        <v>1</v>
      </c>
      <c r="I60">
        <v>1</v>
      </c>
      <c r="J60">
        <v>1</v>
      </c>
      <c r="K60" t="s">
        <v>873</v>
      </c>
      <c r="L60">
        <v>1</v>
      </c>
      <c r="M60">
        <v>-1</v>
      </c>
      <c r="N60" t="s">
        <v>875</v>
      </c>
      <c r="O60" t="s">
        <v>875</v>
      </c>
      <c r="P60" t="s">
        <v>875</v>
      </c>
      <c r="Q60" t="s">
        <v>875</v>
      </c>
      <c r="R60" t="s">
        <v>875</v>
      </c>
      <c r="S60" t="s">
        <v>875</v>
      </c>
      <c r="T60" t="s">
        <v>875</v>
      </c>
      <c r="U60" t="s">
        <v>875</v>
      </c>
      <c r="V60" t="s">
        <v>56</v>
      </c>
      <c r="W60" t="s">
        <v>875</v>
      </c>
      <c r="X60" t="s">
        <v>875</v>
      </c>
      <c r="Y60" t="s">
        <v>875</v>
      </c>
      <c r="Z60" t="s">
        <v>875</v>
      </c>
      <c r="AA60" s="19">
        <v>45734.041578842596</v>
      </c>
      <c r="AB60" t="s">
        <v>2040</v>
      </c>
      <c r="AC60" s="9"/>
    </row>
    <row r="61" spans="1:29" x14ac:dyDescent="0.35">
      <c r="A61" t="s">
        <v>1296</v>
      </c>
      <c r="B61" t="s">
        <v>311</v>
      </c>
      <c r="C61">
        <v>2924</v>
      </c>
      <c r="D61" s="9">
        <v>41225.810740740744</v>
      </c>
      <c r="E61" s="9">
        <v>44150.535231481481</v>
      </c>
      <c r="F61">
        <v>176</v>
      </c>
      <c r="G61">
        <v>176</v>
      </c>
      <c r="H61">
        <v>53</v>
      </c>
      <c r="I61">
        <v>123</v>
      </c>
      <c r="J61">
        <v>48</v>
      </c>
      <c r="K61">
        <v>128</v>
      </c>
      <c r="L61">
        <v>47</v>
      </c>
      <c r="M61">
        <v>81</v>
      </c>
      <c r="N61">
        <v>1.9E-2</v>
      </c>
      <c r="O61">
        <v>8.2000000000000003E-2</v>
      </c>
      <c r="P61">
        <v>3.5000000000000003E-2</v>
      </c>
      <c r="Q61">
        <v>3.3000000000000002E-2</v>
      </c>
      <c r="R61">
        <v>0.5</v>
      </c>
      <c r="S61">
        <v>0.188</v>
      </c>
      <c r="T61">
        <v>0.65300000000000002</v>
      </c>
      <c r="U61">
        <v>2454.5450000000001</v>
      </c>
      <c r="V61" t="s">
        <v>56</v>
      </c>
      <c r="W61">
        <v>0.28399999999999997</v>
      </c>
      <c r="X61">
        <v>0.91</v>
      </c>
      <c r="Y61">
        <v>0.85899999999999999</v>
      </c>
      <c r="Z61">
        <v>0.94699999999999995</v>
      </c>
      <c r="AA61" s="19">
        <v>45733.830321828704</v>
      </c>
      <c r="AB61" t="s">
        <v>1303</v>
      </c>
      <c r="AC61" s="9"/>
    </row>
    <row r="62" spans="1:29" hidden="1" x14ac:dyDescent="0.35">
      <c r="A62" t="s">
        <v>1296</v>
      </c>
      <c r="B62" t="s">
        <v>312</v>
      </c>
      <c r="C62">
        <v>0</v>
      </c>
      <c r="D62" s="9">
        <v>44150.535231481481</v>
      </c>
      <c r="E62" s="9">
        <v>44150.535231481481</v>
      </c>
      <c r="F62" t="s">
        <v>872</v>
      </c>
      <c r="G62" t="s">
        <v>872</v>
      </c>
      <c r="H62">
        <v>1</v>
      </c>
      <c r="I62">
        <v>1</v>
      </c>
      <c r="J62">
        <v>1</v>
      </c>
      <c r="K62" t="s">
        <v>873</v>
      </c>
      <c r="L62">
        <v>1</v>
      </c>
      <c r="M62">
        <v>0</v>
      </c>
      <c r="N62" t="s">
        <v>875</v>
      </c>
      <c r="O62" t="s">
        <v>875</v>
      </c>
      <c r="P62" t="s">
        <v>875</v>
      </c>
      <c r="Q62" t="s">
        <v>875</v>
      </c>
      <c r="R62" t="s">
        <v>875</v>
      </c>
      <c r="S62" t="s">
        <v>875</v>
      </c>
      <c r="T62" t="s">
        <v>875</v>
      </c>
      <c r="U62" t="s">
        <v>875</v>
      </c>
      <c r="V62" t="s">
        <v>56</v>
      </c>
      <c r="W62" t="s">
        <v>875</v>
      </c>
      <c r="X62" t="s">
        <v>875</v>
      </c>
      <c r="Y62" t="s">
        <v>875</v>
      </c>
      <c r="Z62" t="s">
        <v>875</v>
      </c>
      <c r="AA62" s="19">
        <v>45733.830322013891</v>
      </c>
      <c r="AB62" t="s">
        <v>1303</v>
      </c>
      <c r="AC62" s="9"/>
    </row>
    <row r="63" spans="1:29" x14ac:dyDescent="0.35">
      <c r="A63" t="s">
        <v>892</v>
      </c>
      <c r="B63" t="s">
        <v>311</v>
      </c>
      <c r="C63">
        <v>178</v>
      </c>
      <c r="D63" s="9">
        <v>44166.338194444441</v>
      </c>
      <c r="E63" s="9">
        <v>44344.627083333333</v>
      </c>
      <c r="F63">
        <v>152</v>
      </c>
      <c r="G63">
        <v>152</v>
      </c>
      <c r="H63">
        <v>120</v>
      </c>
      <c r="I63">
        <v>32</v>
      </c>
      <c r="J63">
        <v>0</v>
      </c>
      <c r="K63">
        <v>152</v>
      </c>
      <c r="L63">
        <v>144</v>
      </c>
      <c r="M63">
        <v>8</v>
      </c>
      <c r="N63">
        <v>0.65600000000000003</v>
      </c>
      <c r="O63">
        <v>0.38</v>
      </c>
      <c r="P63">
        <v>0</v>
      </c>
      <c r="Q63">
        <v>0.85299999999999998</v>
      </c>
      <c r="R63">
        <v>0.82299999999999995</v>
      </c>
      <c r="S63">
        <v>0.63300000000000001</v>
      </c>
      <c r="T63">
        <v>1</v>
      </c>
      <c r="U63">
        <v>9.3789999999999996</v>
      </c>
      <c r="V63" t="s">
        <v>80</v>
      </c>
      <c r="W63">
        <v>0.95399999999999996</v>
      </c>
      <c r="X63">
        <v>0.92600000000000005</v>
      </c>
      <c r="Y63">
        <v>0</v>
      </c>
      <c r="Z63">
        <v>0.99</v>
      </c>
      <c r="AA63" s="19">
        <v>45732.98604895833</v>
      </c>
      <c r="AB63" t="s">
        <v>1178</v>
      </c>
      <c r="AC63" s="9"/>
    </row>
    <row r="64" spans="1:29" hidden="1" x14ac:dyDescent="0.35">
      <c r="A64" t="s">
        <v>892</v>
      </c>
      <c r="B64" t="s">
        <v>312</v>
      </c>
      <c r="C64">
        <v>99</v>
      </c>
      <c r="D64" s="9">
        <v>44245.336805555555</v>
      </c>
      <c r="E64" s="9">
        <v>44344.627083333333</v>
      </c>
      <c r="F64" t="s">
        <v>872</v>
      </c>
      <c r="G64" t="s">
        <v>872</v>
      </c>
      <c r="H64">
        <v>43</v>
      </c>
      <c r="I64">
        <v>32</v>
      </c>
      <c r="J64">
        <v>1</v>
      </c>
      <c r="K64" t="s">
        <v>873</v>
      </c>
      <c r="L64">
        <v>93</v>
      </c>
      <c r="M64">
        <v>-17</v>
      </c>
      <c r="N64">
        <v>0.39800000000000002</v>
      </c>
      <c r="O64">
        <v>0.38</v>
      </c>
      <c r="P64">
        <v>0</v>
      </c>
      <c r="Q64">
        <v>0.86799999999999999</v>
      </c>
      <c r="R64">
        <v>1.1160000000000001</v>
      </c>
      <c r="S64">
        <v>0.51200000000000001</v>
      </c>
      <c r="T64">
        <v>1</v>
      </c>
      <c r="U64">
        <v>9.2170000000000005</v>
      </c>
      <c r="V64" t="s">
        <v>92</v>
      </c>
      <c r="W64">
        <v>0.84</v>
      </c>
      <c r="X64">
        <v>0.92500000000000004</v>
      </c>
      <c r="Y64">
        <v>0</v>
      </c>
      <c r="Z64">
        <v>0.97599999999999998</v>
      </c>
      <c r="AA64" s="19">
        <v>45732.986059699077</v>
      </c>
      <c r="AB64" t="s">
        <v>1178</v>
      </c>
      <c r="AC64" s="9"/>
    </row>
    <row r="65" spans="1:29" x14ac:dyDescent="0.35">
      <c r="A65" t="s">
        <v>61</v>
      </c>
      <c r="B65" t="s">
        <v>311</v>
      </c>
      <c r="C65">
        <v>4676</v>
      </c>
      <c r="D65" s="9">
        <v>40847.660416666666</v>
      </c>
      <c r="E65" s="9">
        <v>45524.352777777778</v>
      </c>
      <c r="F65">
        <v>7765</v>
      </c>
      <c r="G65">
        <v>7765</v>
      </c>
      <c r="H65">
        <v>6360</v>
      </c>
      <c r="I65">
        <v>1405</v>
      </c>
      <c r="J65">
        <v>2119</v>
      </c>
      <c r="K65">
        <v>5646</v>
      </c>
      <c r="L65">
        <v>5543</v>
      </c>
      <c r="M65">
        <v>103</v>
      </c>
      <c r="N65">
        <v>2.0470000000000002</v>
      </c>
      <c r="O65">
        <v>0.44400000000000001</v>
      </c>
      <c r="P65">
        <v>0.72199999999999998</v>
      </c>
      <c r="Q65">
        <v>1.7749999999999999</v>
      </c>
      <c r="R65">
        <v>1.0029999999999999</v>
      </c>
      <c r="S65">
        <v>0.82199999999999995</v>
      </c>
      <c r="T65">
        <v>0.71</v>
      </c>
      <c r="U65">
        <v>58.027999999999999</v>
      </c>
      <c r="V65" t="s">
        <v>62</v>
      </c>
      <c r="W65">
        <v>0.95399999999999996</v>
      </c>
      <c r="X65">
        <v>0.97299999999999998</v>
      </c>
      <c r="Y65">
        <v>0.89300000000000002</v>
      </c>
      <c r="Z65">
        <v>0.95199999999999996</v>
      </c>
      <c r="AA65" s="9">
        <v>45713.607782025465</v>
      </c>
      <c r="AB65" t="s">
        <v>871</v>
      </c>
      <c r="AC65" s="9"/>
    </row>
    <row r="66" spans="1:29" x14ac:dyDescent="0.35">
      <c r="A66" t="s">
        <v>61</v>
      </c>
      <c r="B66" t="s">
        <v>311</v>
      </c>
      <c r="C66">
        <v>3473</v>
      </c>
      <c r="D66" s="9">
        <v>40847.661030092589</v>
      </c>
      <c r="E66" s="9">
        <v>44321.641493055555</v>
      </c>
      <c r="F66">
        <v>7764</v>
      </c>
      <c r="G66">
        <v>7764</v>
      </c>
      <c r="H66">
        <v>6359</v>
      </c>
      <c r="I66">
        <v>1405</v>
      </c>
      <c r="J66">
        <v>275</v>
      </c>
      <c r="K66">
        <v>7489</v>
      </c>
      <c r="L66">
        <v>7388</v>
      </c>
      <c r="M66">
        <v>101</v>
      </c>
      <c r="N66">
        <v>2.0489999999999999</v>
      </c>
      <c r="O66">
        <v>0.44800000000000001</v>
      </c>
      <c r="P66">
        <v>0.125</v>
      </c>
      <c r="Q66">
        <v>2.3730000000000002</v>
      </c>
      <c r="R66">
        <v>1</v>
      </c>
      <c r="S66">
        <v>0.82099999999999995</v>
      </c>
      <c r="T66">
        <v>0.95</v>
      </c>
      <c r="U66">
        <v>42.561999999999998</v>
      </c>
      <c r="V66" t="s">
        <v>62</v>
      </c>
      <c r="W66">
        <v>0.95399999999999996</v>
      </c>
      <c r="X66">
        <v>0.97599999999999998</v>
      </c>
      <c r="Y66">
        <v>0.81100000000000005</v>
      </c>
      <c r="Z66">
        <v>0.94399999999999995</v>
      </c>
      <c r="AA66" s="19">
        <v>45733.919462627317</v>
      </c>
      <c r="AB66" t="s">
        <v>1425</v>
      </c>
      <c r="AC66" s="9"/>
    </row>
    <row r="67" spans="1:29" hidden="1" x14ac:dyDescent="0.35">
      <c r="A67" t="s">
        <v>61</v>
      </c>
      <c r="B67" t="s">
        <v>312</v>
      </c>
      <c r="C67">
        <v>85</v>
      </c>
      <c r="D67" s="9">
        <v>44236.374803240738</v>
      </c>
      <c r="E67" s="9">
        <v>44321.641493055555</v>
      </c>
      <c r="F67" t="s">
        <v>872</v>
      </c>
      <c r="G67" t="s">
        <v>872</v>
      </c>
      <c r="H67">
        <v>1</v>
      </c>
      <c r="I67">
        <v>1</v>
      </c>
      <c r="J67">
        <v>1</v>
      </c>
      <c r="K67" t="s">
        <v>873</v>
      </c>
      <c r="L67">
        <v>4</v>
      </c>
      <c r="M67">
        <v>-4</v>
      </c>
      <c r="N67" t="s">
        <v>875</v>
      </c>
      <c r="O67" t="s">
        <v>875</v>
      </c>
      <c r="P67" t="s">
        <v>875</v>
      </c>
      <c r="Q67">
        <v>0.03</v>
      </c>
      <c r="R67" t="s">
        <v>875</v>
      </c>
      <c r="S67" t="s">
        <v>875</v>
      </c>
      <c r="T67" t="s">
        <v>875</v>
      </c>
      <c r="U67" t="s">
        <v>875</v>
      </c>
      <c r="V67" t="s">
        <v>62</v>
      </c>
      <c r="W67" t="s">
        <v>875</v>
      </c>
      <c r="X67" t="s">
        <v>875</v>
      </c>
      <c r="Y67" t="s">
        <v>875</v>
      </c>
      <c r="Z67">
        <v>0.8</v>
      </c>
      <c r="AA67" s="19">
        <v>45733.919462743055</v>
      </c>
      <c r="AB67" t="s">
        <v>1425</v>
      </c>
      <c r="AC67" s="9"/>
    </row>
    <row r="68" spans="1:29" x14ac:dyDescent="0.35">
      <c r="A68" t="s">
        <v>63</v>
      </c>
      <c r="B68" t="s">
        <v>311</v>
      </c>
      <c r="C68">
        <v>4083</v>
      </c>
      <c r="D68" s="9">
        <v>41183.223611111112</v>
      </c>
      <c r="E68" s="9">
        <v>45266.399305555555</v>
      </c>
      <c r="F68">
        <v>483</v>
      </c>
      <c r="G68">
        <v>483</v>
      </c>
      <c r="H68">
        <v>277</v>
      </c>
      <c r="I68">
        <v>206</v>
      </c>
      <c r="J68">
        <v>34</v>
      </c>
      <c r="K68">
        <v>449</v>
      </c>
      <c r="L68">
        <v>430</v>
      </c>
      <c r="M68">
        <v>19</v>
      </c>
      <c r="N68">
        <v>0.11899999999999999</v>
      </c>
      <c r="O68">
        <v>0.08</v>
      </c>
      <c r="P68">
        <v>1.6E-2</v>
      </c>
      <c r="Q68">
        <v>0.16500000000000001</v>
      </c>
      <c r="R68">
        <v>0.90200000000000002</v>
      </c>
      <c r="S68">
        <v>0.59799999999999998</v>
      </c>
      <c r="T68">
        <v>0.92</v>
      </c>
      <c r="U68">
        <v>115.152</v>
      </c>
      <c r="V68" t="s">
        <v>56</v>
      </c>
      <c r="W68">
        <v>0.79900000000000004</v>
      </c>
      <c r="X68">
        <v>0.95799999999999996</v>
      </c>
      <c r="Y68">
        <v>0.97899999999999998</v>
      </c>
      <c r="Z68">
        <v>0.90500000000000003</v>
      </c>
      <c r="AA68" s="9">
        <v>45713.607857824078</v>
      </c>
      <c r="AB68" t="s">
        <v>871</v>
      </c>
      <c r="AC68" s="9"/>
    </row>
    <row r="69" spans="1:29" x14ac:dyDescent="0.35">
      <c r="A69" t="s">
        <v>63</v>
      </c>
      <c r="B69" t="s">
        <v>311</v>
      </c>
      <c r="C69">
        <v>3080</v>
      </c>
      <c r="D69" s="9">
        <v>41183.223900462966</v>
      </c>
      <c r="E69" s="9">
        <v>44263.34815972222</v>
      </c>
      <c r="F69">
        <v>481</v>
      </c>
      <c r="G69">
        <v>481</v>
      </c>
      <c r="H69">
        <v>276</v>
      </c>
      <c r="I69">
        <v>205</v>
      </c>
      <c r="J69">
        <v>6</v>
      </c>
      <c r="K69">
        <v>475</v>
      </c>
      <c r="L69">
        <v>457</v>
      </c>
      <c r="M69">
        <v>18</v>
      </c>
      <c r="N69">
        <v>0.126</v>
      </c>
      <c r="O69">
        <v>8.3000000000000004E-2</v>
      </c>
      <c r="P69">
        <v>2E-3</v>
      </c>
      <c r="Q69">
        <v>0.183</v>
      </c>
      <c r="R69">
        <v>0.88400000000000001</v>
      </c>
      <c r="S69">
        <v>0.60299999999999998</v>
      </c>
      <c r="T69">
        <v>0.99</v>
      </c>
      <c r="U69">
        <v>98.361000000000004</v>
      </c>
      <c r="V69" t="s">
        <v>56</v>
      </c>
      <c r="W69">
        <v>0.82499999999999996</v>
      </c>
      <c r="X69">
        <v>0.98299999999999998</v>
      </c>
      <c r="Y69">
        <v>0.93500000000000005</v>
      </c>
      <c r="Z69">
        <v>0.92900000000000005</v>
      </c>
      <c r="AA69" s="19">
        <v>45733.919369039351</v>
      </c>
      <c r="AB69" t="s">
        <v>1425</v>
      </c>
      <c r="AC69" s="9"/>
    </row>
    <row r="70" spans="1:29" hidden="1" x14ac:dyDescent="0.35">
      <c r="A70" t="s">
        <v>63</v>
      </c>
      <c r="B70" t="s">
        <v>312</v>
      </c>
      <c r="C70">
        <v>25</v>
      </c>
      <c r="D70" s="9">
        <v>44237.488287037035</v>
      </c>
      <c r="E70" s="9">
        <v>44263.34815972222</v>
      </c>
      <c r="F70" t="s">
        <v>872</v>
      </c>
      <c r="G70" t="s">
        <v>872</v>
      </c>
      <c r="H70">
        <v>1</v>
      </c>
      <c r="I70">
        <v>1</v>
      </c>
      <c r="J70">
        <v>1</v>
      </c>
      <c r="K70" t="s">
        <v>873</v>
      </c>
      <c r="L70">
        <v>1</v>
      </c>
      <c r="M70">
        <v>0</v>
      </c>
      <c r="N70" t="s">
        <v>875</v>
      </c>
      <c r="O70" t="s">
        <v>875</v>
      </c>
      <c r="P70" t="s">
        <v>875</v>
      </c>
      <c r="Q70" t="s">
        <v>875</v>
      </c>
      <c r="R70" t="s">
        <v>875</v>
      </c>
      <c r="S70" t="s">
        <v>875</v>
      </c>
      <c r="T70" t="s">
        <v>875</v>
      </c>
      <c r="U70" t="s">
        <v>875</v>
      </c>
      <c r="V70" t="s">
        <v>56</v>
      </c>
      <c r="W70" t="s">
        <v>875</v>
      </c>
      <c r="X70" t="s">
        <v>875</v>
      </c>
      <c r="Y70" t="s">
        <v>875</v>
      </c>
      <c r="Z70" t="s">
        <v>875</v>
      </c>
      <c r="AA70" s="19">
        <v>45733.919369120369</v>
      </c>
      <c r="AB70" t="s">
        <v>1425</v>
      </c>
      <c r="AC70" s="9"/>
    </row>
    <row r="71" spans="1:29" x14ac:dyDescent="0.35">
      <c r="A71" t="s">
        <v>64</v>
      </c>
      <c r="B71" t="s">
        <v>311</v>
      </c>
      <c r="C71">
        <v>5579</v>
      </c>
      <c r="D71" s="9">
        <v>39860.946527777778</v>
      </c>
      <c r="E71" s="9">
        <v>45440.324999999997</v>
      </c>
      <c r="F71">
        <v>2502</v>
      </c>
      <c r="G71">
        <v>2502</v>
      </c>
      <c r="H71">
        <v>1353</v>
      </c>
      <c r="I71">
        <v>1149</v>
      </c>
      <c r="J71">
        <v>401</v>
      </c>
      <c r="K71">
        <v>2101</v>
      </c>
      <c r="L71">
        <v>1490</v>
      </c>
      <c r="M71">
        <v>611</v>
      </c>
      <c r="N71">
        <v>0.50800000000000001</v>
      </c>
      <c r="O71">
        <v>0.46300000000000002</v>
      </c>
      <c r="P71">
        <v>0.14799999999999999</v>
      </c>
      <c r="Q71">
        <v>0.61899999999999999</v>
      </c>
      <c r="R71">
        <v>0.752</v>
      </c>
      <c r="S71">
        <v>0.52300000000000002</v>
      </c>
      <c r="T71">
        <v>0.84799999999999998</v>
      </c>
      <c r="U71">
        <v>987.07600000000002</v>
      </c>
      <c r="V71" t="s">
        <v>56</v>
      </c>
      <c r="W71">
        <v>0.84899999999999998</v>
      </c>
      <c r="X71">
        <v>0.96199999999999997</v>
      </c>
      <c r="Y71">
        <v>0.92200000000000004</v>
      </c>
      <c r="Z71">
        <v>0.89700000000000002</v>
      </c>
      <c r="AA71" s="9">
        <v>45713.607934490741</v>
      </c>
      <c r="AB71" t="s">
        <v>871</v>
      </c>
      <c r="AC71" s="9"/>
    </row>
    <row r="72" spans="1:29" x14ac:dyDescent="0.35">
      <c r="A72" t="s">
        <v>64</v>
      </c>
      <c r="B72" t="s">
        <v>311</v>
      </c>
      <c r="C72">
        <v>4697</v>
      </c>
      <c r="D72" s="9">
        <v>39860.947025462963</v>
      </c>
      <c r="E72" s="9">
        <v>44558.296238425923</v>
      </c>
      <c r="F72">
        <v>2485</v>
      </c>
      <c r="G72">
        <v>2485</v>
      </c>
      <c r="H72">
        <v>1341</v>
      </c>
      <c r="I72">
        <v>1144</v>
      </c>
      <c r="J72">
        <v>104</v>
      </c>
      <c r="K72">
        <v>2381</v>
      </c>
      <c r="L72">
        <v>1692</v>
      </c>
      <c r="M72">
        <v>689</v>
      </c>
      <c r="N72">
        <v>0.51</v>
      </c>
      <c r="O72">
        <v>0.46700000000000003</v>
      </c>
      <c r="P72">
        <v>7.2999999999999995E-2</v>
      </c>
      <c r="Q72">
        <v>0.73199999999999998</v>
      </c>
      <c r="R72">
        <v>0.81</v>
      </c>
      <c r="S72">
        <v>0.52200000000000002</v>
      </c>
      <c r="T72">
        <v>0.92500000000000004</v>
      </c>
      <c r="U72">
        <v>941.25699999999995</v>
      </c>
      <c r="V72" t="s">
        <v>56</v>
      </c>
      <c r="W72">
        <v>0.84499999999999997</v>
      </c>
      <c r="X72">
        <v>0.96399999999999997</v>
      </c>
      <c r="Y72">
        <v>0.88400000000000001</v>
      </c>
      <c r="Z72">
        <v>0.89900000000000002</v>
      </c>
      <c r="AA72" s="19">
        <v>45733.919279768517</v>
      </c>
      <c r="AB72" t="s">
        <v>1425</v>
      </c>
      <c r="AC72" s="9"/>
    </row>
    <row r="73" spans="1:29" x14ac:dyDescent="0.35">
      <c r="A73" t="s">
        <v>64</v>
      </c>
      <c r="B73" t="s">
        <v>311</v>
      </c>
      <c r="C73">
        <v>661</v>
      </c>
      <c r="D73" s="9">
        <v>41772.550000000003</v>
      </c>
      <c r="E73" s="9">
        <v>42433.599305555559</v>
      </c>
      <c r="F73">
        <v>251</v>
      </c>
      <c r="G73">
        <v>251</v>
      </c>
      <c r="H73">
        <v>174</v>
      </c>
      <c r="I73">
        <v>77</v>
      </c>
      <c r="J73">
        <v>0</v>
      </c>
      <c r="K73">
        <v>251</v>
      </c>
      <c r="L73">
        <v>242</v>
      </c>
      <c r="M73">
        <v>9</v>
      </c>
      <c r="N73">
        <v>0.82199999999999995</v>
      </c>
      <c r="O73">
        <v>0.46800000000000003</v>
      </c>
      <c r="P73">
        <v>0</v>
      </c>
      <c r="Q73">
        <v>0.90700000000000003</v>
      </c>
      <c r="R73">
        <v>0.70299999999999996</v>
      </c>
      <c r="S73">
        <v>0.63700000000000001</v>
      </c>
      <c r="T73">
        <v>1</v>
      </c>
      <c r="U73">
        <v>9.923</v>
      </c>
      <c r="V73" t="s">
        <v>80</v>
      </c>
      <c r="W73">
        <v>0.90800000000000003</v>
      </c>
      <c r="X73">
        <v>0.88700000000000001</v>
      </c>
      <c r="Y73">
        <v>0</v>
      </c>
      <c r="Z73">
        <v>0.71899999999999997</v>
      </c>
      <c r="AA73" s="19">
        <v>45732.986121574075</v>
      </c>
      <c r="AB73" t="s">
        <v>1178</v>
      </c>
      <c r="AC73" s="9"/>
    </row>
    <row r="74" spans="1:29" hidden="1" x14ac:dyDescent="0.35">
      <c r="A74" t="s">
        <v>64</v>
      </c>
      <c r="B74" t="s">
        <v>312</v>
      </c>
      <c r="C74">
        <v>0</v>
      </c>
      <c r="D74" s="9">
        <v>42433.599305555559</v>
      </c>
      <c r="E74" s="9">
        <v>42433.599305555559</v>
      </c>
      <c r="F74" t="s">
        <v>872</v>
      </c>
      <c r="G74" t="s">
        <v>872</v>
      </c>
      <c r="H74">
        <v>1</v>
      </c>
      <c r="I74">
        <v>1</v>
      </c>
      <c r="J74">
        <v>1</v>
      </c>
      <c r="K74" t="s">
        <v>873</v>
      </c>
      <c r="L74">
        <v>1</v>
      </c>
      <c r="M74">
        <v>0</v>
      </c>
      <c r="N74" t="s">
        <v>875</v>
      </c>
      <c r="O74" t="s">
        <v>875</v>
      </c>
      <c r="P74">
        <v>0</v>
      </c>
      <c r="Q74" t="s">
        <v>875</v>
      </c>
      <c r="R74" t="s">
        <v>875</v>
      </c>
      <c r="S74" t="s">
        <v>875</v>
      </c>
      <c r="T74" t="s">
        <v>875</v>
      </c>
      <c r="U74" t="s">
        <v>875</v>
      </c>
      <c r="V74" t="s">
        <v>80</v>
      </c>
      <c r="W74" t="s">
        <v>875</v>
      </c>
      <c r="X74" t="s">
        <v>875</v>
      </c>
      <c r="Y74">
        <v>0</v>
      </c>
      <c r="Z74" t="s">
        <v>875</v>
      </c>
      <c r="AA74" s="19">
        <v>45732.986121585651</v>
      </c>
      <c r="AB74" t="s">
        <v>1178</v>
      </c>
      <c r="AC74" s="9"/>
    </row>
    <row r="75" spans="1:29" hidden="1" x14ac:dyDescent="0.35">
      <c r="A75" t="s">
        <v>64</v>
      </c>
      <c r="B75" t="s">
        <v>312</v>
      </c>
      <c r="C75">
        <v>98</v>
      </c>
      <c r="D75" s="9">
        <v>44459.387303240743</v>
      </c>
      <c r="E75" s="9">
        <v>44558.296238425923</v>
      </c>
      <c r="F75" t="s">
        <v>872</v>
      </c>
      <c r="G75" t="s">
        <v>872</v>
      </c>
      <c r="H75">
        <v>10</v>
      </c>
      <c r="I75">
        <v>15</v>
      </c>
      <c r="J75">
        <v>4</v>
      </c>
      <c r="K75" t="s">
        <v>873</v>
      </c>
      <c r="L75">
        <v>26</v>
      </c>
      <c r="M75">
        <v>-6</v>
      </c>
      <c r="N75">
        <v>0.108</v>
      </c>
      <c r="O75">
        <v>0.128</v>
      </c>
      <c r="P75">
        <v>4.2999999999999997E-2</v>
      </c>
      <c r="Q75">
        <v>0.29699999999999999</v>
      </c>
      <c r="R75">
        <v>1.5389999999999999</v>
      </c>
      <c r="S75">
        <v>0.45800000000000002</v>
      </c>
      <c r="T75">
        <v>0.81799999999999995</v>
      </c>
      <c r="U75">
        <v>2319.8649999999998</v>
      </c>
      <c r="V75" t="s">
        <v>62</v>
      </c>
      <c r="W75">
        <v>0.90500000000000003</v>
      </c>
      <c r="X75">
        <v>0.79500000000000004</v>
      </c>
      <c r="Y75">
        <v>0.9</v>
      </c>
      <c r="Z75">
        <v>0.98299999999999998</v>
      </c>
      <c r="AA75" s="19">
        <v>45733.919295613428</v>
      </c>
      <c r="AB75" t="s">
        <v>1425</v>
      </c>
      <c r="AC75" s="9"/>
    </row>
    <row r="76" spans="1:29" x14ac:dyDescent="0.35">
      <c r="A76" t="s">
        <v>65</v>
      </c>
      <c r="B76" t="s">
        <v>311</v>
      </c>
      <c r="C76">
        <v>2764</v>
      </c>
      <c r="D76" s="9">
        <v>42759.4375</v>
      </c>
      <c r="E76" s="9">
        <v>45523.48333333333</v>
      </c>
      <c r="F76">
        <v>246</v>
      </c>
      <c r="G76">
        <v>246</v>
      </c>
      <c r="H76">
        <v>108</v>
      </c>
      <c r="I76">
        <v>138</v>
      </c>
      <c r="J76">
        <v>6</v>
      </c>
      <c r="K76">
        <v>240</v>
      </c>
      <c r="L76">
        <v>236</v>
      </c>
      <c r="M76">
        <v>5</v>
      </c>
      <c r="N76">
        <v>3.3000000000000002E-2</v>
      </c>
      <c r="O76">
        <v>5.1999999999999998E-2</v>
      </c>
      <c r="P76">
        <v>3.0000000000000001E-3</v>
      </c>
      <c r="Q76">
        <v>0.08</v>
      </c>
      <c r="R76">
        <v>0.97599999999999998</v>
      </c>
      <c r="S76">
        <v>0.38800000000000001</v>
      </c>
      <c r="T76">
        <v>0.96499999999999997</v>
      </c>
      <c r="U76">
        <v>62.5</v>
      </c>
      <c r="V76" t="s">
        <v>56</v>
      </c>
      <c r="W76">
        <v>0.97899999999999998</v>
      </c>
      <c r="X76">
        <v>0.92200000000000004</v>
      </c>
      <c r="Y76">
        <v>0.93799999999999994</v>
      </c>
      <c r="Z76">
        <v>0.95899999999999996</v>
      </c>
      <c r="AA76" s="9">
        <v>45713.608006273149</v>
      </c>
      <c r="AB76" t="s">
        <v>871</v>
      </c>
      <c r="AC76" s="9"/>
    </row>
    <row r="77" spans="1:29" x14ac:dyDescent="0.35">
      <c r="A77" t="s">
        <v>65</v>
      </c>
      <c r="B77" t="s">
        <v>311</v>
      </c>
      <c r="C77">
        <v>4802</v>
      </c>
      <c r="D77" s="9">
        <v>39687.754050925927</v>
      </c>
      <c r="E77" s="9">
        <v>44490.214872685188</v>
      </c>
      <c r="F77">
        <v>1306</v>
      </c>
      <c r="G77">
        <v>1306</v>
      </c>
      <c r="H77">
        <v>621</v>
      </c>
      <c r="I77">
        <v>685</v>
      </c>
      <c r="J77">
        <v>552</v>
      </c>
      <c r="K77">
        <v>754</v>
      </c>
      <c r="L77">
        <v>728</v>
      </c>
      <c r="M77">
        <v>26</v>
      </c>
      <c r="N77">
        <v>0.17399999999999999</v>
      </c>
      <c r="O77">
        <v>0.19500000000000001</v>
      </c>
      <c r="P77">
        <v>0.112</v>
      </c>
      <c r="Q77">
        <v>0.189</v>
      </c>
      <c r="R77">
        <v>0.73499999999999999</v>
      </c>
      <c r="S77">
        <v>0.47199999999999998</v>
      </c>
      <c r="T77">
        <v>0.69599999999999995</v>
      </c>
      <c r="U77">
        <v>137.566</v>
      </c>
      <c r="V77" t="s">
        <v>56</v>
      </c>
      <c r="W77">
        <v>0.40300000000000002</v>
      </c>
      <c r="X77">
        <v>0.48</v>
      </c>
      <c r="Y77">
        <v>0.75600000000000001</v>
      </c>
      <c r="Z77">
        <v>0.435</v>
      </c>
      <c r="AA77" s="19">
        <v>45733.830262673611</v>
      </c>
      <c r="AB77" t="s">
        <v>1303</v>
      </c>
      <c r="AC77" s="9"/>
    </row>
    <row r="78" spans="1:29" x14ac:dyDescent="0.35">
      <c r="A78" t="s">
        <v>65</v>
      </c>
      <c r="B78" t="s">
        <v>311</v>
      </c>
      <c r="C78">
        <v>1791</v>
      </c>
      <c r="D78" s="9">
        <v>42759.437511574077</v>
      </c>
      <c r="E78" s="9">
        <v>44550.79184027778</v>
      </c>
      <c r="F78">
        <v>185</v>
      </c>
      <c r="G78">
        <v>185</v>
      </c>
      <c r="H78">
        <v>74</v>
      </c>
      <c r="I78">
        <v>111</v>
      </c>
      <c r="J78">
        <v>2</v>
      </c>
      <c r="K78">
        <v>183</v>
      </c>
      <c r="L78">
        <v>183</v>
      </c>
      <c r="M78">
        <v>0</v>
      </c>
      <c r="N78">
        <v>3.5000000000000003E-2</v>
      </c>
      <c r="O78">
        <v>6.6000000000000003E-2</v>
      </c>
      <c r="P78">
        <v>5.0000000000000001E-3</v>
      </c>
      <c r="Q78">
        <v>9.9000000000000005E-2</v>
      </c>
      <c r="R78">
        <v>1.0309999999999999</v>
      </c>
      <c r="S78">
        <v>0.34699999999999998</v>
      </c>
      <c r="T78">
        <v>0.95</v>
      </c>
      <c r="U78">
        <v>0</v>
      </c>
      <c r="V78" t="s">
        <v>92</v>
      </c>
      <c r="W78">
        <v>0.95899999999999996</v>
      </c>
      <c r="X78">
        <v>0.91300000000000003</v>
      </c>
      <c r="Y78">
        <v>1</v>
      </c>
      <c r="Z78">
        <v>0.96</v>
      </c>
      <c r="AA78" s="19">
        <v>45733.919200671298</v>
      </c>
      <c r="AB78" t="s">
        <v>1425</v>
      </c>
      <c r="AC78" s="9"/>
    </row>
    <row r="79" spans="1:29" x14ac:dyDescent="0.35">
      <c r="A79" t="s">
        <v>65</v>
      </c>
      <c r="B79" t="s">
        <v>311</v>
      </c>
      <c r="C79">
        <v>585</v>
      </c>
      <c r="D79" s="9">
        <v>42061.640972222223</v>
      </c>
      <c r="E79" s="9">
        <v>42647.606944444444</v>
      </c>
      <c r="F79">
        <v>56</v>
      </c>
      <c r="G79">
        <v>56</v>
      </c>
      <c r="H79">
        <v>25</v>
      </c>
      <c r="I79">
        <v>31</v>
      </c>
      <c r="J79">
        <v>0</v>
      </c>
      <c r="K79">
        <v>56</v>
      </c>
      <c r="L79">
        <v>55</v>
      </c>
      <c r="M79">
        <v>1</v>
      </c>
      <c r="N79">
        <v>0.16800000000000001</v>
      </c>
      <c r="O79">
        <v>0.28699999999999998</v>
      </c>
      <c r="P79">
        <v>0</v>
      </c>
      <c r="Q79">
        <v>0.115</v>
      </c>
      <c r="R79">
        <v>0.253</v>
      </c>
      <c r="S79">
        <v>0.36899999999999999</v>
      </c>
      <c r="T79">
        <v>1</v>
      </c>
      <c r="U79">
        <v>8.6959999999999997</v>
      </c>
      <c r="V79" t="s">
        <v>80</v>
      </c>
      <c r="W79">
        <v>0.68200000000000005</v>
      </c>
      <c r="X79">
        <v>0.63600000000000001</v>
      </c>
      <c r="Y79">
        <v>0</v>
      </c>
      <c r="Z79">
        <v>0.45900000000000002</v>
      </c>
      <c r="AA79" s="19">
        <v>45732.986179398147</v>
      </c>
      <c r="AB79" t="s">
        <v>1178</v>
      </c>
      <c r="AC79" s="9"/>
    </row>
    <row r="80" spans="1:29" hidden="1" x14ac:dyDescent="0.35">
      <c r="A80" t="s">
        <v>65</v>
      </c>
      <c r="B80" t="s">
        <v>312</v>
      </c>
      <c r="C80">
        <v>0</v>
      </c>
      <c r="D80" s="9">
        <v>42647.604166666664</v>
      </c>
      <c r="E80" s="9">
        <v>42647.606944444444</v>
      </c>
      <c r="F80" t="s">
        <v>872</v>
      </c>
      <c r="G80" t="s">
        <v>872</v>
      </c>
      <c r="H80">
        <v>1</v>
      </c>
      <c r="I80">
        <v>1</v>
      </c>
      <c r="J80">
        <v>1</v>
      </c>
      <c r="K80" t="s">
        <v>873</v>
      </c>
      <c r="L80">
        <v>2</v>
      </c>
      <c r="M80">
        <v>-1</v>
      </c>
      <c r="N80" t="s">
        <v>875</v>
      </c>
      <c r="O80" t="s">
        <v>875</v>
      </c>
      <c r="P80">
        <v>0</v>
      </c>
      <c r="Q80">
        <v>1</v>
      </c>
      <c r="R80" t="s">
        <v>875</v>
      </c>
      <c r="S80" t="s">
        <v>875</v>
      </c>
      <c r="T80" t="s">
        <v>875</v>
      </c>
      <c r="U80" t="s">
        <v>875</v>
      </c>
      <c r="V80" t="s">
        <v>80</v>
      </c>
      <c r="W80" t="s">
        <v>875</v>
      </c>
      <c r="X80" t="s">
        <v>875</v>
      </c>
      <c r="Y80">
        <v>0</v>
      </c>
      <c r="Z80">
        <v>1</v>
      </c>
      <c r="AA80" s="19">
        <v>45732.986179421299</v>
      </c>
      <c r="AB80" t="s">
        <v>1178</v>
      </c>
      <c r="AC80" s="9"/>
    </row>
    <row r="81" spans="1:29" hidden="1" x14ac:dyDescent="0.35">
      <c r="A81" t="s">
        <v>65</v>
      </c>
      <c r="B81" t="s">
        <v>312</v>
      </c>
      <c r="C81">
        <v>5</v>
      </c>
      <c r="D81" s="9">
        <v>44484.303020833337</v>
      </c>
      <c r="E81" s="9">
        <v>44490.214872685188</v>
      </c>
      <c r="F81" t="s">
        <v>872</v>
      </c>
      <c r="G81" t="s">
        <v>872</v>
      </c>
      <c r="H81">
        <v>1</v>
      </c>
      <c r="I81">
        <v>1</v>
      </c>
      <c r="J81">
        <v>1</v>
      </c>
      <c r="K81" t="s">
        <v>873</v>
      </c>
      <c r="L81">
        <v>1</v>
      </c>
      <c r="M81">
        <v>-1</v>
      </c>
      <c r="N81" t="s">
        <v>875</v>
      </c>
      <c r="O81" t="s">
        <v>875</v>
      </c>
      <c r="P81" t="s">
        <v>875</v>
      </c>
      <c r="Q81" t="s">
        <v>875</v>
      </c>
      <c r="R81" t="s">
        <v>875</v>
      </c>
      <c r="S81" t="s">
        <v>875</v>
      </c>
      <c r="T81" t="s">
        <v>875</v>
      </c>
      <c r="U81" t="s">
        <v>875</v>
      </c>
      <c r="V81" t="s">
        <v>56</v>
      </c>
      <c r="W81" t="s">
        <v>875</v>
      </c>
      <c r="X81" t="s">
        <v>875</v>
      </c>
      <c r="Y81" t="s">
        <v>875</v>
      </c>
      <c r="Z81" t="s">
        <v>875</v>
      </c>
      <c r="AA81" s="19">
        <v>45733.830262847223</v>
      </c>
      <c r="AB81" t="s">
        <v>1303</v>
      </c>
      <c r="AC81" s="9"/>
    </row>
    <row r="82" spans="1:29" hidden="1" x14ac:dyDescent="0.35">
      <c r="A82" t="s">
        <v>65</v>
      </c>
      <c r="B82" t="s">
        <v>312</v>
      </c>
      <c r="C82">
        <v>96</v>
      </c>
      <c r="D82" s="9">
        <v>44453.812615740739</v>
      </c>
      <c r="E82" s="9">
        <v>44550.79184027778</v>
      </c>
      <c r="F82" t="s">
        <v>872</v>
      </c>
      <c r="G82" t="s">
        <v>872</v>
      </c>
      <c r="H82">
        <v>3</v>
      </c>
      <c r="I82">
        <v>3</v>
      </c>
      <c r="J82">
        <v>1</v>
      </c>
      <c r="K82" t="s">
        <v>873</v>
      </c>
      <c r="L82">
        <v>10</v>
      </c>
      <c r="M82">
        <v>-3</v>
      </c>
      <c r="N82">
        <v>1.7999999999999999E-2</v>
      </c>
      <c r="O82">
        <v>3.4000000000000002E-2</v>
      </c>
      <c r="P82" t="s">
        <v>875</v>
      </c>
      <c r="Q82">
        <v>5.8000000000000003E-2</v>
      </c>
      <c r="R82" t="s">
        <v>875</v>
      </c>
      <c r="S82" t="s">
        <v>875</v>
      </c>
      <c r="T82" t="s">
        <v>875</v>
      </c>
      <c r="U82" t="s">
        <v>875</v>
      </c>
      <c r="V82" t="s">
        <v>92</v>
      </c>
      <c r="W82">
        <v>0.85799999999999998</v>
      </c>
      <c r="X82">
        <v>0.996</v>
      </c>
      <c r="Y82" t="s">
        <v>875</v>
      </c>
      <c r="Z82">
        <v>0.80100000000000005</v>
      </c>
      <c r="AA82" s="19">
        <v>45733.919200671298</v>
      </c>
      <c r="AB82" t="s">
        <v>1425</v>
      </c>
      <c r="AC82" s="9"/>
    </row>
    <row r="83" spans="1:29" x14ac:dyDescent="0.35">
      <c r="A83" t="s">
        <v>2034</v>
      </c>
      <c r="B83" t="s">
        <v>311</v>
      </c>
      <c r="C83">
        <v>364</v>
      </c>
      <c r="D83" s="9">
        <v>44201.323935185188</v>
      </c>
      <c r="E83" s="9">
        <v>44566.03875</v>
      </c>
      <c r="F83">
        <v>72</v>
      </c>
      <c r="G83">
        <v>72</v>
      </c>
      <c r="H83">
        <v>66</v>
      </c>
      <c r="I83">
        <v>6</v>
      </c>
      <c r="J83">
        <v>0</v>
      </c>
      <c r="K83">
        <v>72</v>
      </c>
      <c r="L83">
        <v>34</v>
      </c>
      <c r="M83">
        <v>38</v>
      </c>
      <c r="N83">
        <v>0.316</v>
      </c>
      <c r="O83">
        <v>3.2000000000000001E-2</v>
      </c>
      <c r="P83">
        <v>0</v>
      </c>
      <c r="Q83">
        <v>0.16200000000000001</v>
      </c>
      <c r="R83">
        <v>0.46600000000000003</v>
      </c>
      <c r="S83">
        <v>0.90800000000000003</v>
      </c>
      <c r="T83">
        <v>1</v>
      </c>
      <c r="U83">
        <v>234.56800000000001</v>
      </c>
      <c r="V83" t="s">
        <v>56</v>
      </c>
      <c r="W83">
        <v>0.71499999999999997</v>
      </c>
      <c r="X83">
        <v>0.92400000000000004</v>
      </c>
      <c r="Y83">
        <v>0</v>
      </c>
      <c r="Z83">
        <v>0.92500000000000004</v>
      </c>
      <c r="AA83" s="19">
        <v>45734.0414766088</v>
      </c>
      <c r="AB83" t="s">
        <v>2040</v>
      </c>
      <c r="AC83" s="9"/>
    </row>
    <row r="84" spans="1:29" hidden="1" x14ac:dyDescent="0.35">
      <c r="A84" t="s">
        <v>2034</v>
      </c>
      <c r="B84" t="s">
        <v>312</v>
      </c>
      <c r="C84">
        <v>98</v>
      </c>
      <c r="D84" s="9">
        <v>44467.966145833336</v>
      </c>
      <c r="E84" s="9">
        <v>44566.03875</v>
      </c>
      <c r="F84" t="s">
        <v>872</v>
      </c>
      <c r="G84" t="s">
        <v>872</v>
      </c>
      <c r="H84">
        <v>36</v>
      </c>
      <c r="I84">
        <v>2</v>
      </c>
      <c r="J84">
        <v>1</v>
      </c>
      <c r="K84" t="s">
        <v>873</v>
      </c>
      <c r="L84">
        <v>21</v>
      </c>
      <c r="M84">
        <v>18</v>
      </c>
      <c r="N84">
        <v>0.43</v>
      </c>
      <c r="O84">
        <v>0.111</v>
      </c>
      <c r="P84">
        <v>0</v>
      </c>
      <c r="Q84">
        <v>0.13400000000000001</v>
      </c>
      <c r="R84">
        <v>0.248</v>
      </c>
      <c r="S84">
        <v>0.79500000000000004</v>
      </c>
      <c r="T84">
        <v>1</v>
      </c>
      <c r="U84">
        <v>283.58199999999999</v>
      </c>
      <c r="V84" t="s">
        <v>56</v>
      </c>
      <c r="W84">
        <v>0.60699999999999998</v>
      </c>
      <c r="X84">
        <v>1</v>
      </c>
      <c r="Y84">
        <v>0</v>
      </c>
      <c r="Z84">
        <v>0.79300000000000004</v>
      </c>
      <c r="AA84" s="19">
        <v>45734.041488159724</v>
      </c>
      <c r="AB84" t="s">
        <v>2040</v>
      </c>
      <c r="AC84" s="9"/>
    </row>
    <row r="85" spans="1:29" x14ac:dyDescent="0.35">
      <c r="A85" t="s">
        <v>66</v>
      </c>
      <c r="B85" t="s">
        <v>311</v>
      </c>
      <c r="C85">
        <v>1051</v>
      </c>
      <c r="D85" s="9">
        <v>44553.245138888888</v>
      </c>
      <c r="E85" s="9">
        <v>45604.893750000003</v>
      </c>
      <c r="F85">
        <v>756</v>
      </c>
      <c r="G85">
        <v>756</v>
      </c>
      <c r="H85">
        <v>730</v>
      </c>
      <c r="I85">
        <v>26</v>
      </c>
      <c r="J85">
        <v>164</v>
      </c>
      <c r="K85">
        <v>592</v>
      </c>
      <c r="L85">
        <v>373</v>
      </c>
      <c r="M85">
        <v>219</v>
      </c>
      <c r="N85">
        <v>0.70299999999999996</v>
      </c>
      <c r="O85">
        <v>2.7E-2</v>
      </c>
      <c r="P85">
        <v>0.17199999999999999</v>
      </c>
      <c r="Q85">
        <v>0.371</v>
      </c>
      <c r="R85">
        <v>0.66500000000000004</v>
      </c>
      <c r="S85">
        <v>0.96299999999999997</v>
      </c>
      <c r="T85">
        <v>0.76400000000000001</v>
      </c>
      <c r="U85">
        <v>590.29600000000005</v>
      </c>
      <c r="V85" t="s">
        <v>56</v>
      </c>
      <c r="W85">
        <v>0.98299999999999998</v>
      </c>
      <c r="X85">
        <v>0.96899999999999997</v>
      </c>
      <c r="Y85">
        <v>0.95599999999999996</v>
      </c>
      <c r="Z85">
        <v>0.96799999999999997</v>
      </c>
      <c r="AA85" s="9">
        <v>45713.608085659725</v>
      </c>
      <c r="AB85" t="s">
        <v>871</v>
      </c>
      <c r="AC85" s="9"/>
    </row>
    <row r="86" spans="1:29" x14ac:dyDescent="0.35">
      <c r="A86" t="s">
        <v>2033</v>
      </c>
      <c r="B86" t="s">
        <v>311</v>
      </c>
      <c r="C86">
        <v>485</v>
      </c>
      <c r="D86" s="9">
        <v>44033.7965625</v>
      </c>
      <c r="E86" s="9">
        <v>44519.334016203706</v>
      </c>
      <c r="F86">
        <v>50</v>
      </c>
      <c r="G86">
        <v>50</v>
      </c>
      <c r="H86">
        <v>32</v>
      </c>
      <c r="I86">
        <v>18</v>
      </c>
      <c r="J86">
        <v>10</v>
      </c>
      <c r="K86">
        <v>40</v>
      </c>
      <c r="L86">
        <v>12</v>
      </c>
      <c r="M86">
        <v>28</v>
      </c>
      <c r="N86">
        <v>9.5000000000000001E-2</v>
      </c>
      <c r="O86">
        <v>4.3999999999999997E-2</v>
      </c>
      <c r="P86">
        <v>0</v>
      </c>
      <c r="Q86">
        <v>4.2000000000000003E-2</v>
      </c>
      <c r="R86">
        <v>0.30199999999999999</v>
      </c>
      <c r="S86">
        <v>0.68300000000000005</v>
      </c>
      <c r="T86">
        <v>1</v>
      </c>
      <c r="U86">
        <v>666.66700000000003</v>
      </c>
      <c r="V86" t="s">
        <v>56</v>
      </c>
      <c r="W86">
        <v>0.81499999999999995</v>
      </c>
      <c r="X86">
        <v>0.82799999999999996</v>
      </c>
      <c r="Y86">
        <v>0</v>
      </c>
      <c r="Z86">
        <v>0.82099999999999995</v>
      </c>
      <c r="AA86" s="19">
        <v>45734.041374652777</v>
      </c>
      <c r="AB86" t="s">
        <v>2040</v>
      </c>
      <c r="AC86" s="9"/>
    </row>
    <row r="87" spans="1:29" hidden="1" x14ac:dyDescent="0.35">
      <c r="A87" t="s">
        <v>2033</v>
      </c>
      <c r="B87" t="s">
        <v>312</v>
      </c>
      <c r="C87">
        <v>71</v>
      </c>
      <c r="D87" s="9">
        <v>44448.32613425926</v>
      </c>
      <c r="E87" s="9">
        <v>44519.334016203706</v>
      </c>
      <c r="F87" t="s">
        <v>872</v>
      </c>
      <c r="G87" t="s">
        <v>872</v>
      </c>
      <c r="H87">
        <v>3</v>
      </c>
      <c r="I87">
        <v>2</v>
      </c>
      <c r="J87">
        <v>10</v>
      </c>
      <c r="K87" t="s">
        <v>873</v>
      </c>
      <c r="L87">
        <v>2</v>
      </c>
      <c r="M87">
        <v>-8</v>
      </c>
      <c r="N87">
        <v>0.13600000000000001</v>
      </c>
      <c r="O87">
        <v>3.6999999999999998E-2</v>
      </c>
      <c r="P87">
        <v>5</v>
      </c>
      <c r="Q87">
        <v>2.5999999999999999E-2</v>
      </c>
      <c r="R87">
        <v>-5.0000000000000001E-3</v>
      </c>
      <c r="S87">
        <v>0.78600000000000003</v>
      </c>
      <c r="T87">
        <v>-27.902000000000001</v>
      </c>
      <c r="U87">
        <v>1076.923</v>
      </c>
      <c r="V87" t="s">
        <v>56</v>
      </c>
      <c r="W87">
        <v>0.75</v>
      </c>
      <c r="X87">
        <v>1</v>
      </c>
      <c r="Y87">
        <v>0.27300000000000002</v>
      </c>
      <c r="Z87">
        <v>1</v>
      </c>
      <c r="AA87" s="19">
        <v>45734.04138855324</v>
      </c>
      <c r="AB87" t="s">
        <v>2040</v>
      </c>
      <c r="AC87" s="9"/>
    </row>
    <row r="88" spans="1:29" x14ac:dyDescent="0.35">
      <c r="A88" t="s">
        <v>2032</v>
      </c>
      <c r="B88" t="s">
        <v>311</v>
      </c>
      <c r="C88">
        <v>328</v>
      </c>
      <c r="D88" s="9">
        <v>38474.942974537036</v>
      </c>
      <c r="E88" s="9">
        <v>38803.93068287037</v>
      </c>
      <c r="F88">
        <v>44</v>
      </c>
      <c r="G88">
        <v>44</v>
      </c>
      <c r="H88">
        <v>36</v>
      </c>
      <c r="I88">
        <v>8</v>
      </c>
      <c r="J88">
        <v>3</v>
      </c>
      <c r="K88">
        <v>41</v>
      </c>
      <c r="L88">
        <v>11</v>
      </c>
      <c r="M88">
        <v>30</v>
      </c>
      <c r="N88">
        <v>0.1</v>
      </c>
      <c r="O88">
        <v>1.7999999999999999E-2</v>
      </c>
      <c r="P88">
        <v>5.6000000000000001E-2</v>
      </c>
      <c r="Q88">
        <v>2.5000000000000001E-2</v>
      </c>
      <c r="R88">
        <v>0.40300000000000002</v>
      </c>
      <c r="S88">
        <v>0.84699999999999998</v>
      </c>
      <c r="T88">
        <v>0.52500000000000002</v>
      </c>
      <c r="U88">
        <v>1200</v>
      </c>
      <c r="V88" t="s">
        <v>56</v>
      </c>
      <c r="W88">
        <v>0.89500000000000002</v>
      </c>
      <c r="X88">
        <v>0.84599999999999997</v>
      </c>
      <c r="Y88">
        <v>0.75</v>
      </c>
      <c r="Z88">
        <v>0.872</v>
      </c>
      <c r="AA88" s="19">
        <v>45734.041286273146</v>
      </c>
      <c r="AB88" t="s">
        <v>2040</v>
      </c>
      <c r="AC88" s="9"/>
    </row>
    <row r="89" spans="1:29" hidden="1" x14ac:dyDescent="0.35">
      <c r="A89" t="s">
        <v>2032</v>
      </c>
      <c r="B89" t="s">
        <v>312</v>
      </c>
      <c r="C89">
        <v>83</v>
      </c>
      <c r="D89" s="9">
        <v>38720.102812500001</v>
      </c>
      <c r="E89" s="9">
        <v>38803.93068287037</v>
      </c>
      <c r="F89" t="s">
        <v>872</v>
      </c>
      <c r="G89" t="s">
        <v>872</v>
      </c>
      <c r="H89">
        <v>6</v>
      </c>
      <c r="I89">
        <v>1</v>
      </c>
      <c r="J89">
        <v>1</v>
      </c>
      <c r="K89" t="s">
        <v>873</v>
      </c>
      <c r="L89">
        <v>2</v>
      </c>
      <c r="M89">
        <v>4</v>
      </c>
      <c r="N89">
        <v>3.6999999999999998E-2</v>
      </c>
      <c r="O89" t="s">
        <v>875</v>
      </c>
      <c r="P89" t="s">
        <v>875</v>
      </c>
      <c r="Q89">
        <v>6.7000000000000004E-2</v>
      </c>
      <c r="R89" t="s">
        <v>875</v>
      </c>
      <c r="S89" t="s">
        <v>875</v>
      </c>
      <c r="T89" t="s">
        <v>875</v>
      </c>
      <c r="U89" t="s">
        <v>875</v>
      </c>
      <c r="V89" t="s">
        <v>56</v>
      </c>
      <c r="W89">
        <v>0.44900000000000001</v>
      </c>
      <c r="X89" t="s">
        <v>875</v>
      </c>
      <c r="Y89" t="s">
        <v>875</v>
      </c>
      <c r="Z89">
        <v>1</v>
      </c>
      <c r="AA89" s="19">
        <v>45734.041286331019</v>
      </c>
      <c r="AB89" t="s">
        <v>2040</v>
      </c>
      <c r="AC89" s="9"/>
    </row>
    <row r="90" spans="1:29" x14ac:dyDescent="0.35">
      <c r="A90" t="s">
        <v>893</v>
      </c>
      <c r="B90" t="s">
        <v>311</v>
      </c>
      <c r="C90">
        <v>2016</v>
      </c>
      <c r="D90" s="9">
        <v>42740.493055555555</v>
      </c>
      <c r="E90" s="9">
        <v>44756.600694444445</v>
      </c>
      <c r="F90">
        <v>132</v>
      </c>
      <c r="G90">
        <v>131</v>
      </c>
      <c r="H90">
        <v>118</v>
      </c>
      <c r="I90">
        <v>13</v>
      </c>
      <c r="J90">
        <v>0</v>
      </c>
      <c r="K90">
        <v>131</v>
      </c>
      <c r="L90">
        <v>131</v>
      </c>
      <c r="M90">
        <v>0</v>
      </c>
      <c r="N90">
        <v>0.112</v>
      </c>
      <c r="O90">
        <v>5.0000000000000001E-3</v>
      </c>
      <c r="P90">
        <v>0</v>
      </c>
      <c r="Q90">
        <v>6.0999999999999999E-2</v>
      </c>
      <c r="R90">
        <v>0.52100000000000002</v>
      </c>
      <c r="S90">
        <v>0.95699999999999996</v>
      </c>
      <c r="T90">
        <v>1</v>
      </c>
      <c r="U90">
        <v>0</v>
      </c>
      <c r="V90" t="s">
        <v>80</v>
      </c>
      <c r="W90">
        <v>0.34100000000000003</v>
      </c>
      <c r="X90">
        <v>0.81299999999999994</v>
      </c>
      <c r="Y90">
        <v>0</v>
      </c>
      <c r="Z90">
        <v>0.39600000000000002</v>
      </c>
      <c r="AA90" s="19">
        <v>45732.986239178237</v>
      </c>
      <c r="AB90" t="s">
        <v>1178</v>
      </c>
      <c r="AC90" s="9"/>
    </row>
    <row r="91" spans="1:29" hidden="1" x14ac:dyDescent="0.35">
      <c r="A91" t="s">
        <v>893</v>
      </c>
      <c r="B91" t="s">
        <v>312</v>
      </c>
      <c r="C91">
        <v>0</v>
      </c>
      <c r="D91" s="9">
        <v>44756.600694444445</v>
      </c>
      <c r="E91" s="9">
        <v>44756.600694444445</v>
      </c>
      <c r="F91" t="s">
        <v>872</v>
      </c>
      <c r="G91" t="s">
        <v>872</v>
      </c>
      <c r="H91">
        <v>1</v>
      </c>
      <c r="I91">
        <v>1</v>
      </c>
      <c r="J91">
        <v>1</v>
      </c>
      <c r="K91" t="s">
        <v>873</v>
      </c>
      <c r="L91">
        <v>2</v>
      </c>
      <c r="M91">
        <v>-1</v>
      </c>
      <c r="N91" t="s">
        <v>875</v>
      </c>
      <c r="O91" t="s">
        <v>875</v>
      </c>
      <c r="P91">
        <v>0</v>
      </c>
      <c r="Q91" t="s">
        <v>875</v>
      </c>
      <c r="R91" t="s">
        <v>875</v>
      </c>
      <c r="S91" t="s">
        <v>875</v>
      </c>
      <c r="T91" t="s">
        <v>875</v>
      </c>
      <c r="U91" t="s">
        <v>875</v>
      </c>
      <c r="V91" t="s">
        <v>80</v>
      </c>
      <c r="W91" t="s">
        <v>875</v>
      </c>
      <c r="X91" t="s">
        <v>875</v>
      </c>
      <c r="Y91">
        <v>0</v>
      </c>
      <c r="Z91" t="s">
        <v>875</v>
      </c>
      <c r="AA91" s="19">
        <v>45732.986239189813</v>
      </c>
      <c r="AB91" t="s">
        <v>1178</v>
      </c>
      <c r="AC91" s="9"/>
    </row>
    <row r="92" spans="1:29" x14ac:dyDescent="0.35">
      <c r="A92" t="s">
        <v>894</v>
      </c>
      <c r="B92" t="s">
        <v>311</v>
      </c>
      <c r="C92">
        <v>565</v>
      </c>
      <c r="D92" s="9">
        <v>43950.495138888888</v>
      </c>
      <c r="E92" s="9">
        <v>44516.373611111114</v>
      </c>
      <c r="F92">
        <v>493</v>
      </c>
      <c r="G92">
        <v>461</v>
      </c>
      <c r="H92">
        <v>389</v>
      </c>
      <c r="I92">
        <v>72</v>
      </c>
      <c r="J92">
        <v>0</v>
      </c>
      <c r="K92">
        <v>461</v>
      </c>
      <c r="L92">
        <v>143</v>
      </c>
      <c r="M92">
        <v>318</v>
      </c>
      <c r="N92">
        <v>0.55700000000000005</v>
      </c>
      <c r="O92">
        <v>0.11899999999999999</v>
      </c>
      <c r="P92">
        <v>0</v>
      </c>
      <c r="Q92">
        <v>0.19900000000000001</v>
      </c>
      <c r="R92">
        <v>0.29399999999999998</v>
      </c>
      <c r="S92">
        <v>0.82399999999999995</v>
      </c>
      <c r="T92">
        <v>1</v>
      </c>
      <c r="U92">
        <v>1597.99</v>
      </c>
      <c r="V92" t="s">
        <v>56</v>
      </c>
      <c r="W92">
        <v>0.878</v>
      </c>
      <c r="X92">
        <v>0.95499999999999996</v>
      </c>
      <c r="Y92">
        <v>0</v>
      </c>
      <c r="Z92">
        <v>0.80500000000000005</v>
      </c>
      <c r="AA92" s="19">
        <v>45732.986304189813</v>
      </c>
      <c r="AB92" t="s">
        <v>1178</v>
      </c>
      <c r="AC92" s="9"/>
    </row>
    <row r="93" spans="1:29" hidden="1" x14ac:dyDescent="0.35">
      <c r="A93" t="s">
        <v>894</v>
      </c>
      <c r="B93" t="s">
        <v>312</v>
      </c>
      <c r="C93">
        <v>96</v>
      </c>
      <c r="D93" s="9">
        <v>44419.574305555558</v>
      </c>
      <c r="E93" s="9">
        <v>44516.373611111114</v>
      </c>
      <c r="F93" t="s">
        <v>872</v>
      </c>
      <c r="G93" t="s">
        <v>872</v>
      </c>
      <c r="H93">
        <v>68</v>
      </c>
      <c r="I93">
        <v>21</v>
      </c>
      <c r="J93">
        <v>1</v>
      </c>
      <c r="K93" t="s">
        <v>873</v>
      </c>
      <c r="L93">
        <v>35</v>
      </c>
      <c r="M93">
        <v>53</v>
      </c>
      <c r="N93">
        <v>0.73299999999999998</v>
      </c>
      <c r="O93">
        <v>0.23</v>
      </c>
      <c r="P93">
        <v>0</v>
      </c>
      <c r="Q93">
        <v>0.497</v>
      </c>
      <c r="R93">
        <v>0.51600000000000001</v>
      </c>
      <c r="S93">
        <v>0.76100000000000001</v>
      </c>
      <c r="T93">
        <v>1</v>
      </c>
      <c r="U93">
        <v>639.83900000000006</v>
      </c>
      <c r="V93" t="s">
        <v>56</v>
      </c>
      <c r="W93">
        <v>0.93500000000000005</v>
      </c>
      <c r="X93">
        <v>0.97099999999999997</v>
      </c>
      <c r="Y93">
        <v>0</v>
      </c>
      <c r="Z93">
        <v>0.89200000000000002</v>
      </c>
      <c r="AA93" s="19">
        <v>45732.98631521991</v>
      </c>
      <c r="AB93" t="s">
        <v>1178</v>
      </c>
      <c r="AC93" s="9"/>
    </row>
    <row r="94" spans="1:29" x14ac:dyDescent="0.35">
      <c r="A94" t="s">
        <v>2031</v>
      </c>
      <c r="B94" t="s">
        <v>311</v>
      </c>
      <c r="C94">
        <v>3884</v>
      </c>
      <c r="D94" s="9">
        <v>40676.084050925929</v>
      </c>
      <c r="E94" s="9">
        <v>44560.419490740744</v>
      </c>
      <c r="F94">
        <v>2781</v>
      </c>
      <c r="G94">
        <v>2781</v>
      </c>
      <c r="H94">
        <v>1121</v>
      </c>
      <c r="I94">
        <v>1660</v>
      </c>
      <c r="J94">
        <v>297</v>
      </c>
      <c r="K94">
        <v>2484</v>
      </c>
      <c r="L94">
        <v>1953</v>
      </c>
      <c r="M94">
        <v>531</v>
      </c>
      <c r="N94">
        <v>0.30199999999999999</v>
      </c>
      <c r="O94">
        <v>0.49</v>
      </c>
      <c r="P94">
        <v>0.114</v>
      </c>
      <c r="Q94">
        <v>0.58399999999999996</v>
      </c>
      <c r="R94">
        <v>0.86099999999999999</v>
      </c>
      <c r="S94">
        <v>0.38100000000000001</v>
      </c>
      <c r="T94">
        <v>0.85599999999999998</v>
      </c>
      <c r="U94">
        <v>909.24699999999996</v>
      </c>
      <c r="V94" t="s">
        <v>56</v>
      </c>
      <c r="W94">
        <v>0.95299999999999996</v>
      </c>
      <c r="X94">
        <v>0.98099999999999998</v>
      </c>
      <c r="Y94">
        <v>0.875</v>
      </c>
      <c r="Z94">
        <v>0.97699999999999998</v>
      </c>
      <c r="AA94" s="19">
        <v>45734.041196099533</v>
      </c>
      <c r="AB94" t="s">
        <v>2040</v>
      </c>
      <c r="AC94" s="9"/>
    </row>
    <row r="95" spans="1:29" hidden="1" x14ac:dyDescent="0.35">
      <c r="A95" t="s">
        <v>2031</v>
      </c>
      <c r="B95" t="s">
        <v>312</v>
      </c>
      <c r="C95">
        <v>99</v>
      </c>
      <c r="D95" s="9">
        <v>44461.335069444445</v>
      </c>
      <c r="E95" s="9">
        <v>44560.419490740744</v>
      </c>
      <c r="F95" t="s">
        <v>872</v>
      </c>
      <c r="G95" t="s">
        <v>872</v>
      </c>
      <c r="H95">
        <v>17</v>
      </c>
      <c r="I95">
        <v>23</v>
      </c>
      <c r="J95">
        <v>1</v>
      </c>
      <c r="K95" t="s">
        <v>873</v>
      </c>
      <c r="L95">
        <v>18</v>
      </c>
      <c r="M95">
        <v>21</v>
      </c>
      <c r="N95">
        <v>0.155</v>
      </c>
      <c r="O95">
        <v>0.28699999999999998</v>
      </c>
      <c r="P95" t="s">
        <v>875</v>
      </c>
      <c r="Q95">
        <v>0.221</v>
      </c>
      <c r="R95" t="s">
        <v>875</v>
      </c>
      <c r="S95" t="s">
        <v>875</v>
      </c>
      <c r="T95" t="s">
        <v>875</v>
      </c>
      <c r="U95" t="s">
        <v>875</v>
      </c>
      <c r="V95" t="s">
        <v>56</v>
      </c>
      <c r="W95">
        <v>0.96799999999999997</v>
      </c>
      <c r="X95">
        <v>0.89200000000000002</v>
      </c>
      <c r="Y95" t="s">
        <v>875</v>
      </c>
      <c r="Z95">
        <v>0.95399999999999996</v>
      </c>
      <c r="AA95" s="19">
        <v>45734.041196168982</v>
      </c>
      <c r="AB95" t="s">
        <v>2040</v>
      </c>
      <c r="AC95" s="9"/>
    </row>
    <row r="96" spans="1:29" x14ac:dyDescent="0.35">
      <c r="A96" t="s">
        <v>2030</v>
      </c>
      <c r="B96" t="s">
        <v>311</v>
      </c>
      <c r="C96">
        <v>2029</v>
      </c>
      <c r="D96" s="9">
        <v>42475.1718287037</v>
      </c>
      <c r="E96" s="9">
        <v>44504.447939814818</v>
      </c>
      <c r="F96">
        <v>6623</v>
      </c>
      <c r="G96">
        <v>6623</v>
      </c>
      <c r="H96">
        <v>3351</v>
      </c>
      <c r="I96">
        <v>3272</v>
      </c>
      <c r="J96">
        <v>875</v>
      </c>
      <c r="K96">
        <v>5748</v>
      </c>
      <c r="L96">
        <v>4124</v>
      </c>
      <c r="M96">
        <v>1624</v>
      </c>
      <c r="N96">
        <v>2.3109999999999999</v>
      </c>
      <c r="O96">
        <v>2.2850000000000001</v>
      </c>
      <c r="P96">
        <v>0.65700000000000003</v>
      </c>
      <c r="Q96">
        <v>2.8860000000000001</v>
      </c>
      <c r="R96">
        <v>0.73299999999999998</v>
      </c>
      <c r="S96">
        <v>0.503</v>
      </c>
      <c r="T96">
        <v>0.85699999999999998</v>
      </c>
      <c r="U96">
        <v>562.71699999999998</v>
      </c>
      <c r="V96" t="s">
        <v>56</v>
      </c>
      <c r="W96">
        <v>0.92500000000000004</v>
      </c>
      <c r="X96">
        <v>0.99199999999999999</v>
      </c>
      <c r="Y96">
        <v>0.83799999999999997</v>
      </c>
      <c r="Z96">
        <v>0.94799999999999995</v>
      </c>
      <c r="AA96" s="19">
        <v>45734.041095960645</v>
      </c>
      <c r="AB96" t="s">
        <v>2040</v>
      </c>
      <c r="AC96" s="9"/>
    </row>
    <row r="97" spans="1:29" hidden="1" x14ac:dyDescent="0.35">
      <c r="A97" t="s">
        <v>2030</v>
      </c>
      <c r="B97" t="s">
        <v>312</v>
      </c>
      <c r="C97">
        <v>0</v>
      </c>
      <c r="D97" s="9">
        <v>44504.447939814818</v>
      </c>
      <c r="E97" s="9">
        <v>44504.447939814818</v>
      </c>
      <c r="F97" t="s">
        <v>872</v>
      </c>
      <c r="G97" t="s">
        <v>872</v>
      </c>
      <c r="H97">
        <v>1</v>
      </c>
      <c r="I97">
        <v>1</v>
      </c>
      <c r="J97">
        <v>1</v>
      </c>
      <c r="K97" t="s">
        <v>873</v>
      </c>
      <c r="L97">
        <v>1</v>
      </c>
      <c r="M97">
        <v>0</v>
      </c>
      <c r="N97" t="s">
        <v>875</v>
      </c>
      <c r="O97" t="s">
        <v>875</v>
      </c>
      <c r="P97" t="s">
        <v>875</v>
      </c>
      <c r="Q97" t="s">
        <v>875</v>
      </c>
      <c r="R97" t="s">
        <v>875</v>
      </c>
      <c r="S97" t="s">
        <v>875</v>
      </c>
      <c r="T97" t="s">
        <v>875</v>
      </c>
      <c r="U97" t="s">
        <v>875</v>
      </c>
      <c r="V97" t="s">
        <v>56</v>
      </c>
      <c r="W97" t="s">
        <v>875</v>
      </c>
      <c r="X97" t="s">
        <v>875</v>
      </c>
      <c r="Y97" t="s">
        <v>875</v>
      </c>
      <c r="Z97" t="s">
        <v>875</v>
      </c>
      <c r="AA97" s="19">
        <v>45734.041096064815</v>
      </c>
      <c r="AB97" t="s">
        <v>2040</v>
      </c>
      <c r="AC97" s="9"/>
    </row>
    <row r="98" spans="1:29" x14ac:dyDescent="0.35">
      <c r="A98" t="s">
        <v>895</v>
      </c>
      <c r="B98" t="s">
        <v>311</v>
      </c>
      <c r="C98">
        <v>134</v>
      </c>
      <c r="D98" s="9">
        <v>40182.703472222223</v>
      </c>
      <c r="E98" s="9">
        <v>40316.754861111112</v>
      </c>
      <c r="F98">
        <v>259</v>
      </c>
      <c r="G98">
        <v>259</v>
      </c>
      <c r="H98">
        <v>72</v>
      </c>
      <c r="I98">
        <v>187</v>
      </c>
      <c r="J98">
        <v>0</v>
      </c>
      <c r="K98">
        <v>259</v>
      </c>
      <c r="L98">
        <v>251</v>
      </c>
      <c r="M98">
        <v>8</v>
      </c>
      <c r="N98">
        <v>0.61399999999999999</v>
      </c>
      <c r="O98">
        <v>1.577</v>
      </c>
      <c r="P98">
        <v>0</v>
      </c>
      <c r="Q98">
        <v>2.3029999999999999</v>
      </c>
      <c r="R98">
        <v>1.0509999999999999</v>
      </c>
      <c r="S98">
        <v>0.28000000000000003</v>
      </c>
      <c r="T98">
        <v>1</v>
      </c>
      <c r="U98">
        <v>3.4740000000000002</v>
      </c>
      <c r="V98" t="s">
        <v>92</v>
      </c>
      <c r="W98">
        <v>0.88800000000000001</v>
      </c>
      <c r="X98">
        <v>0.84099999999999997</v>
      </c>
      <c r="Y98">
        <v>0</v>
      </c>
      <c r="Z98">
        <v>0.92600000000000005</v>
      </c>
      <c r="AA98" s="19">
        <v>45732.986377291665</v>
      </c>
      <c r="AB98" t="s">
        <v>1178</v>
      </c>
      <c r="AC98" s="9"/>
    </row>
    <row r="99" spans="1:29" hidden="1" x14ac:dyDescent="0.35">
      <c r="A99" t="s">
        <v>895</v>
      </c>
      <c r="B99" t="s">
        <v>312</v>
      </c>
      <c r="C99">
        <v>99</v>
      </c>
      <c r="D99" s="9">
        <v>40217.352777777778</v>
      </c>
      <c r="E99" s="9">
        <v>40316.754861111112</v>
      </c>
      <c r="F99" t="s">
        <v>872</v>
      </c>
      <c r="G99" t="s">
        <v>872</v>
      </c>
      <c r="H99">
        <v>33</v>
      </c>
      <c r="I99">
        <v>76</v>
      </c>
      <c r="J99">
        <v>1</v>
      </c>
      <c r="K99" t="s">
        <v>873</v>
      </c>
      <c r="L99">
        <v>164</v>
      </c>
      <c r="M99">
        <v>-54</v>
      </c>
      <c r="N99">
        <v>0.38800000000000001</v>
      </c>
      <c r="O99">
        <v>0.79100000000000004</v>
      </c>
      <c r="P99">
        <v>0</v>
      </c>
      <c r="Q99">
        <v>1.8009999999999999</v>
      </c>
      <c r="R99">
        <v>1.528</v>
      </c>
      <c r="S99">
        <v>0.32900000000000001</v>
      </c>
      <c r="T99">
        <v>1</v>
      </c>
      <c r="U99">
        <v>4.4420000000000002</v>
      </c>
      <c r="V99" t="s">
        <v>92</v>
      </c>
      <c r="W99">
        <v>0.65500000000000003</v>
      </c>
      <c r="X99">
        <v>0.874</v>
      </c>
      <c r="Y99">
        <v>0</v>
      </c>
      <c r="Z99">
        <v>0.86399999999999999</v>
      </c>
      <c r="AA99" s="19">
        <v>45732.986389178244</v>
      </c>
      <c r="AB99" t="s">
        <v>1178</v>
      </c>
      <c r="AC99" s="9"/>
    </row>
    <row r="100" spans="1:29" x14ac:dyDescent="0.35">
      <c r="A100" t="s">
        <v>896</v>
      </c>
      <c r="B100" t="s">
        <v>311</v>
      </c>
      <c r="C100">
        <v>793</v>
      </c>
      <c r="D100" s="9">
        <v>41180.658333333333</v>
      </c>
      <c r="E100" s="9">
        <v>41974.637499999997</v>
      </c>
      <c r="F100">
        <v>892</v>
      </c>
      <c r="G100">
        <v>892</v>
      </c>
      <c r="H100">
        <v>349</v>
      </c>
      <c r="I100">
        <v>543</v>
      </c>
      <c r="J100">
        <v>0</v>
      </c>
      <c r="K100">
        <v>892</v>
      </c>
      <c r="L100">
        <v>887</v>
      </c>
      <c r="M100">
        <v>5</v>
      </c>
      <c r="N100">
        <v>0.91800000000000004</v>
      </c>
      <c r="O100">
        <v>0.94</v>
      </c>
      <c r="P100">
        <v>0</v>
      </c>
      <c r="Q100">
        <v>1.353</v>
      </c>
      <c r="R100">
        <v>0.72799999999999998</v>
      </c>
      <c r="S100">
        <v>0.49399999999999999</v>
      </c>
      <c r="T100">
        <v>1</v>
      </c>
      <c r="U100">
        <v>3.6949999999999998</v>
      </c>
      <c r="V100" t="s">
        <v>80</v>
      </c>
      <c r="W100">
        <v>0.44900000000000001</v>
      </c>
      <c r="X100">
        <v>0.32700000000000001</v>
      </c>
      <c r="Y100">
        <v>0</v>
      </c>
      <c r="Z100">
        <v>0.43</v>
      </c>
      <c r="AA100" s="19">
        <v>45732.9864566088</v>
      </c>
      <c r="AB100" t="s">
        <v>1178</v>
      </c>
      <c r="AC100" s="9"/>
    </row>
    <row r="101" spans="1:29" hidden="1" x14ac:dyDescent="0.35">
      <c r="A101" t="s">
        <v>896</v>
      </c>
      <c r="B101" t="s">
        <v>312</v>
      </c>
      <c r="C101">
        <v>98</v>
      </c>
      <c r="D101" s="9">
        <v>41876.502083333333</v>
      </c>
      <c r="E101" s="9">
        <v>41974.637499999997</v>
      </c>
      <c r="F101" t="s">
        <v>872</v>
      </c>
      <c r="G101" t="s">
        <v>872</v>
      </c>
      <c r="H101">
        <v>1</v>
      </c>
      <c r="I101">
        <v>10</v>
      </c>
      <c r="J101">
        <v>1</v>
      </c>
      <c r="K101" t="s">
        <v>873</v>
      </c>
      <c r="L101">
        <v>16</v>
      </c>
      <c r="M101">
        <v>-7</v>
      </c>
      <c r="N101" t="s">
        <v>875</v>
      </c>
      <c r="O101">
        <v>0.875</v>
      </c>
      <c r="P101">
        <v>0</v>
      </c>
      <c r="Q101">
        <v>0.09</v>
      </c>
      <c r="R101" t="s">
        <v>875</v>
      </c>
      <c r="S101" t="s">
        <v>875</v>
      </c>
      <c r="T101" t="s">
        <v>875</v>
      </c>
      <c r="U101" t="s">
        <v>875</v>
      </c>
      <c r="V101" t="s">
        <v>80</v>
      </c>
      <c r="W101" t="s">
        <v>875</v>
      </c>
      <c r="X101">
        <v>0.81699999999999995</v>
      </c>
      <c r="Y101">
        <v>0</v>
      </c>
      <c r="Z101">
        <v>0.64300000000000002</v>
      </c>
      <c r="AA101" s="19">
        <v>45732.986456631945</v>
      </c>
      <c r="AB101" t="s">
        <v>1178</v>
      </c>
      <c r="AC101" s="9"/>
    </row>
    <row r="102" spans="1:29" x14ac:dyDescent="0.35">
      <c r="A102" t="s">
        <v>897</v>
      </c>
      <c r="B102" t="s">
        <v>311</v>
      </c>
      <c r="C102">
        <v>1231</v>
      </c>
      <c r="D102" s="9">
        <v>41311.624305555553</v>
      </c>
      <c r="E102" s="9">
        <v>42543.486805555556</v>
      </c>
      <c r="F102">
        <v>114</v>
      </c>
      <c r="G102">
        <v>114</v>
      </c>
      <c r="H102">
        <v>96</v>
      </c>
      <c r="I102">
        <v>18</v>
      </c>
      <c r="J102">
        <v>0</v>
      </c>
      <c r="K102">
        <v>114</v>
      </c>
      <c r="L102">
        <v>111</v>
      </c>
      <c r="M102">
        <v>3</v>
      </c>
      <c r="N102">
        <v>0.247</v>
      </c>
      <c r="O102">
        <v>5.5E-2</v>
      </c>
      <c r="P102">
        <v>0</v>
      </c>
      <c r="Q102">
        <v>0.115</v>
      </c>
      <c r="R102">
        <v>0.38100000000000001</v>
      </c>
      <c r="S102">
        <v>0.81799999999999995</v>
      </c>
      <c r="T102">
        <v>1</v>
      </c>
      <c r="U102">
        <v>26.087</v>
      </c>
      <c r="V102" t="s">
        <v>80</v>
      </c>
      <c r="W102">
        <v>0.45400000000000001</v>
      </c>
      <c r="X102">
        <v>0.60399999999999998</v>
      </c>
      <c r="Y102">
        <v>0</v>
      </c>
      <c r="Z102">
        <v>0.38900000000000001</v>
      </c>
      <c r="AA102" s="19">
        <v>45732.986516886573</v>
      </c>
      <c r="AB102" t="s">
        <v>1178</v>
      </c>
      <c r="AC102" s="9"/>
    </row>
    <row r="103" spans="1:29" hidden="1" x14ac:dyDescent="0.35">
      <c r="A103" t="s">
        <v>897</v>
      </c>
      <c r="B103" t="s">
        <v>312</v>
      </c>
      <c r="C103">
        <v>0</v>
      </c>
      <c r="D103" s="9">
        <v>42543.486805555556</v>
      </c>
      <c r="E103" s="9">
        <v>42543.486805555556</v>
      </c>
      <c r="F103" t="s">
        <v>872</v>
      </c>
      <c r="G103" t="s">
        <v>872</v>
      </c>
      <c r="H103">
        <v>1</v>
      </c>
      <c r="I103">
        <v>1</v>
      </c>
      <c r="J103">
        <v>1</v>
      </c>
      <c r="K103" t="s">
        <v>873</v>
      </c>
      <c r="L103">
        <v>2</v>
      </c>
      <c r="M103">
        <v>-1</v>
      </c>
      <c r="N103" t="s">
        <v>875</v>
      </c>
      <c r="O103" t="s">
        <v>875</v>
      </c>
      <c r="P103">
        <v>0</v>
      </c>
      <c r="Q103" t="s">
        <v>875</v>
      </c>
      <c r="R103" t="s">
        <v>875</v>
      </c>
      <c r="S103" t="s">
        <v>875</v>
      </c>
      <c r="T103" t="s">
        <v>875</v>
      </c>
      <c r="U103" t="s">
        <v>875</v>
      </c>
      <c r="V103" t="s">
        <v>80</v>
      </c>
      <c r="W103" t="s">
        <v>875</v>
      </c>
      <c r="X103" t="s">
        <v>875</v>
      </c>
      <c r="Y103">
        <v>0</v>
      </c>
      <c r="Z103" t="s">
        <v>875</v>
      </c>
      <c r="AA103" s="19">
        <v>45732.986516898149</v>
      </c>
      <c r="AB103" t="s">
        <v>1178</v>
      </c>
      <c r="AC103" s="9"/>
    </row>
    <row r="104" spans="1:29" x14ac:dyDescent="0.35">
      <c r="A104" t="s">
        <v>2044</v>
      </c>
      <c r="B104" t="s">
        <v>311</v>
      </c>
      <c r="C104">
        <v>3080</v>
      </c>
      <c r="D104" s="9">
        <v>41035.850694444445</v>
      </c>
      <c r="E104" s="9">
        <v>44116.665277777778</v>
      </c>
      <c r="F104">
        <v>1512</v>
      </c>
      <c r="G104">
        <v>1450</v>
      </c>
      <c r="H104">
        <v>804</v>
      </c>
      <c r="I104">
        <v>646</v>
      </c>
      <c r="J104">
        <v>206</v>
      </c>
      <c r="K104">
        <v>1244</v>
      </c>
      <c r="L104">
        <v>1040</v>
      </c>
      <c r="M104">
        <v>204</v>
      </c>
      <c r="N104">
        <v>0.29699999999999999</v>
      </c>
      <c r="O104">
        <v>0.23100000000000001</v>
      </c>
      <c r="P104">
        <v>0.09</v>
      </c>
      <c r="Q104">
        <v>0.36</v>
      </c>
      <c r="R104">
        <v>0.82199999999999995</v>
      </c>
      <c r="S104">
        <v>0.56200000000000006</v>
      </c>
      <c r="T104">
        <v>0.83</v>
      </c>
      <c r="U104">
        <v>566.66700000000003</v>
      </c>
      <c r="V104" t="s">
        <v>56</v>
      </c>
      <c r="W104">
        <v>0.74399999999999999</v>
      </c>
      <c r="X104">
        <v>0.86</v>
      </c>
      <c r="Y104">
        <v>0.84099999999999997</v>
      </c>
      <c r="Z104">
        <v>0.80400000000000005</v>
      </c>
      <c r="AA104" s="19">
        <v>45736.486042557874</v>
      </c>
      <c r="AB104" t="s">
        <v>2054</v>
      </c>
      <c r="AC104" s="9"/>
    </row>
    <row r="105" spans="1:29" hidden="1" x14ac:dyDescent="0.35">
      <c r="A105" t="s">
        <v>2044</v>
      </c>
      <c r="B105" t="s">
        <v>312</v>
      </c>
      <c r="C105">
        <v>84</v>
      </c>
      <c r="D105" s="9">
        <v>44032.455555555556</v>
      </c>
      <c r="E105" s="9">
        <v>44116.665277777778</v>
      </c>
      <c r="F105" t="s">
        <v>872</v>
      </c>
      <c r="G105" t="s">
        <v>872</v>
      </c>
      <c r="H105">
        <v>6</v>
      </c>
      <c r="I105">
        <v>4</v>
      </c>
      <c r="J105">
        <v>1</v>
      </c>
      <c r="K105" t="s">
        <v>873</v>
      </c>
      <c r="L105">
        <v>12</v>
      </c>
      <c r="M105">
        <v>-3</v>
      </c>
      <c r="N105">
        <v>5.6000000000000001E-2</v>
      </c>
      <c r="O105">
        <v>5.5E-2</v>
      </c>
      <c r="P105" t="s">
        <v>875</v>
      </c>
      <c r="Q105">
        <v>0.13</v>
      </c>
      <c r="R105" t="s">
        <v>875</v>
      </c>
      <c r="S105" t="s">
        <v>875</v>
      </c>
      <c r="T105" t="s">
        <v>875</v>
      </c>
      <c r="U105" t="s">
        <v>875</v>
      </c>
      <c r="V105" t="s">
        <v>56</v>
      </c>
      <c r="W105">
        <v>0.96399999999999997</v>
      </c>
      <c r="X105">
        <v>0.95499999999999996</v>
      </c>
      <c r="Y105" t="s">
        <v>875</v>
      </c>
      <c r="Z105">
        <v>0.59899999999999998</v>
      </c>
      <c r="AA105" s="19">
        <v>45736.486042557874</v>
      </c>
      <c r="AB105" t="s">
        <v>2054</v>
      </c>
      <c r="AC105" s="9"/>
    </row>
    <row r="106" spans="1:29" x14ac:dyDescent="0.35">
      <c r="A106" t="s">
        <v>898</v>
      </c>
      <c r="B106" t="s">
        <v>311</v>
      </c>
      <c r="C106">
        <v>199</v>
      </c>
      <c r="D106" s="9">
        <v>43572.427083333336</v>
      </c>
      <c r="E106" s="9">
        <v>43771.454861111109</v>
      </c>
      <c r="F106">
        <v>55</v>
      </c>
      <c r="G106">
        <v>55</v>
      </c>
      <c r="H106">
        <v>55</v>
      </c>
      <c r="I106">
        <v>0</v>
      </c>
      <c r="J106">
        <v>0</v>
      </c>
      <c r="K106">
        <v>55</v>
      </c>
      <c r="L106">
        <v>47</v>
      </c>
      <c r="M106">
        <v>8</v>
      </c>
      <c r="N106">
        <v>0.217</v>
      </c>
      <c r="O106">
        <v>0</v>
      </c>
      <c r="P106">
        <v>0</v>
      </c>
      <c r="Q106">
        <v>0.219</v>
      </c>
      <c r="R106">
        <v>1.0089999999999999</v>
      </c>
      <c r="S106">
        <v>1</v>
      </c>
      <c r="T106">
        <v>1</v>
      </c>
      <c r="U106">
        <v>36.53</v>
      </c>
      <c r="V106" t="s">
        <v>62</v>
      </c>
      <c r="W106">
        <v>0.65900000000000003</v>
      </c>
      <c r="X106">
        <v>0</v>
      </c>
      <c r="Y106">
        <v>0</v>
      </c>
      <c r="Z106">
        <v>0.755</v>
      </c>
      <c r="AA106" s="19">
        <v>45732.986577905096</v>
      </c>
      <c r="AB106" t="s">
        <v>1178</v>
      </c>
      <c r="AC106" s="9"/>
    </row>
    <row r="107" spans="1:29" hidden="1" x14ac:dyDescent="0.35">
      <c r="A107" t="s">
        <v>898</v>
      </c>
      <c r="B107" t="s">
        <v>312</v>
      </c>
      <c r="C107">
        <v>57</v>
      </c>
      <c r="D107" s="9">
        <v>43713.597222222219</v>
      </c>
      <c r="E107" s="9">
        <v>43771.454861111109</v>
      </c>
      <c r="F107" t="s">
        <v>872</v>
      </c>
      <c r="G107" t="s">
        <v>872</v>
      </c>
      <c r="H107">
        <v>45</v>
      </c>
      <c r="I107">
        <v>1</v>
      </c>
      <c r="J107">
        <v>1</v>
      </c>
      <c r="K107" t="s">
        <v>873</v>
      </c>
      <c r="L107">
        <v>37</v>
      </c>
      <c r="M107">
        <v>7</v>
      </c>
      <c r="N107">
        <v>0.875</v>
      </c>
      <c r="O107">
        <v>0</v>
      </c>
      <c r="P107">
        <v>0</v>
      </c>
      <c r="Q107">
        <v>0.626</v>
      </c>
      <c r="R107">
        <v>0.71499999999999997</v>
      </c>
      <c r="S107">
        <v>1</v>
      </c>
      <c r="T107">
        <v>1</v>
      </c>
      <c r="U107">
        <v>12.78</v>
      </c>
      <c r="V107" t="s">
        <v>80</v>
      </c>
      <c r="W107">
        <v>0.94</v>
      </c>
      <c r="X107">
        <v>0</v>
      </c>
      <c r="Y107">
        <v>0</v>
      </c>
      <c r="Z107">
        <v>0.96899999999999997</v>
      </c>
      <c r="AA107" s="19">
        <v>45732.986587395833</v>
      </c>
      <c r="AB107" t="s">
        <v>1178</v>
      </c>
      <c r="AC107" s="9"/>
    </row>
    <row r="108" spans="1:29" x14ac:dyDescent="0.35">
      <c r="A108" t="s">
        <v>2029</v>
      </c>
      <c r="B108" t="s">
        <v>311</v>
      </c>
      <c r="C108">
        <v>630</v>
      </c>
      <c r="D108" s="9">
        <v>43017.209074074075</v>
      </c>
      <c r="E108" s="9">
        <v>43648.09715277778</v>
      </c>
      <c r="F108">
        <v>64</v>
      </c>
      <c r="G108">
        <v>64</v>
      </c>
      <c r="H108">
        <v>53</v>
      </c>
      <c r="I108">
        <v>11</v>
      </c>
      <c r="J108">
        <v>6</v>
      </c>
      <c r="K108">
        <v>58</v>
      </c>
      <c r="L108">
        <v>31</v>
      </c>
      <c r="M108">
        <v>27</v>
      </c>
      <c r="N108">
        <v>9.1999999999999998E-2</v>
      </c>
      <c r="O108">
        <v>1.7999999999999999E-2</v>
      </c>
      <c r="P108">
        <v>1.6E-2</v>
      </c>
      <c r="Q108">
        <v>4.7E-2</v>
      </c>
      <c r="R108">
        <v>0.5</v>
      </c>
      <c r="S108">
        <v>0.83599999999999997</v>
      </c>
      <c r="T108">
        <v>0.85499999999999998</v>
      </c>
      <c r="U108">
        <v>574.46799999999996</v>
      </c>
      <c r="V108" t="s">
        <v>56</v>
      </c>
      <c r="W108">
        <v>0.92700000000000005</v>
      </c>
      <c r="X108">
        <v>0.91100000000000003</v>
      </c>
      <c r="Y108">
        <v>0.72099999999999997</v>
      </c>
      <c r="Z108">
        <v>0.96499999999999997</v>
      </c>
      <c r="AA108" s="19">
        <v>45734.040993865739</v>
      </c>
      <c r="AB108" t="s">
        <v>2040</v>
      </c>
      <c r="AC108" s="9"/>
    </row>
    <row r="109" spans="1:29" hidden="1" x14ac:dyDescent="0.35">
      <c r="A109" t="s">
        <v>2029</v>
      </c>
      <c r="B109" t="s">
        <v>312</v>
      </c>
      <c r="C109">
        <v>60</v>
      </c>
      <c r="D109" s="9">
        <v>43587.969259259262</v>
      </c>
      <c r="E109" s="9">
        <v>43648.09715277778</v>
      </c>
      <c r="F109" t="s">
        <v>872</v>
      </c>
      <c r="G109" t="s">
        <v>872</v>
      </c>
      <c r="H109">
        <v>3</v>
      </c>
      <c r="I109">
        <v>1</v>
      </c>
      <c r="J109">
        <v>2</v>
      </c>
      <c r="K109" t="s">
        <v>873</v>
      </c>
      <c r="L109">
        <v>11</v>
      </c>
      <c r="M109">
        <v>-10</v>
      </c>
      <c r="N109">
        <v>3.6999999999999998E-2</v>
      </c>
      <c r="O109" t="s">
        <v>875</v>
      </c>
      <c r="P109" t="s">
        <v>875</v>
      </c>
      <c r="Q109">
        <v>0.158</v>
      </c>
      <c r="R109" t="s">
        <v>875</v>
      </c>
      <c r="S109" t="s">
        <v>875</v>
      </c>
      <c r="T109" t="s">
        <v>875</v>
      </c>
      <c r="U109" t="s">
        <v>875</v>
      </c>
      <c r="V109" t="s">
        <v>56</v>
      </c>
      <c r="W109">
        <v>0.99</v>
      </c>
      <c r="X109" t="s">
        <v>875</v>
      </c>
      <c r="Y109" t="s">
        <v>875</v>
      </c>
      <c r="Z109">
        <v>0.85</v>
      </c>
      <c r="AA109" s="19">
        <v>45734.040993923612</v>
      </c>
      <c r="AB109" t="s">
        <v>2040</v>
      </c>
      <c r="AC109" s="9"/>
    </row>
    <row r="110" spans="1:29" x14ac:dyDescent="0.35">
      <c r="A110" t="s">
        <v>2028</v>
      </c>
      <c r="B110" t="s">
        <v>311</v>
      </c>
      <c r="C110">
        <v>3755</v>
      </c>
      <c r="D110" s="9">
        <v>40808.674664351849</v>
      </c>
      <c r="E110" s="9">
        <v>44564.393946759257</v>
      </c>
      <c r="F110">
        <v>24593</v>
      </c>
      <c r="G110">
        <v>24593</v>
      </c>
      <c r="H110">
        <v>6616</v>
      </c>
      <c r="I110">
        <v>17977</v>
      </c>
      <c r="J110">
        <v>1195</v>
      </c>
      <c r="K110">
        <v>23398</v>
      </c>
      <c r="L110">
        <v>21406</v>
      </c>
      <c r="M110">
        <v>1992</v>
      </c>
      <c r="N110">
        <v>2.948</v>
      </c>
      <c r="O110">
        <v>8.2910000000000004</v>
      </c>
      <c r="P110">
        <v>0.45</v>
      </c>
      <c r="Q110">
        <v>10.097</v>
      </c>
      <c r="R110">
        <v>0.93600000000000005</v>
      </c>
      <c r="S110">
        <v>0.26200000000000001</v>
      </c>
      <c r="T110">
        <v>0.96</v>
      </c>
      <c r="U110">
        <v>197.286</v>
      </c>
      <c r="V110" t="s">
        <v>56</v>
      </c>
      <c r="W110">
        <v>0.93100000000000005</v>
      </c>
      <c r="X110">
        <v>0.96299999999999997</v>
      </c>
      <c r="Y110">
        <v>0.95799999999999996</v>
      </c>
      <c r="Z110">
        <v>0.96899999999999997</v>
      </c>
      <c r="AA110" s="19">
        <v>45734.040902523149</v>
      </c>
      <c r="AB110" t="s">
        <v>2040</v>
      </c>
      <c r="AC110" s="9"/>
    </row>
    <row r="111" spans="1:29" hidden="1" x14ac:dyDescent="0.35">
      <c r="A111" t="s">
        <v>2028</v>
      </c>
      <c r="B111" t="s">
        <v>312</v>
      </c>
      <c r="C111">
        <v>81</v>
      </c>
      <c r="D111" s="9">
        <v>44482.605995370373</v>
      </c>
      <c r="E111" s="9">
        <v>44564.393946759257</v>
      </c>
      <c r="F111" t="s">
        <v>872</v>
      </c>
      <c r="G111" t="s">
        <v>872</v>
      </c>
      <c r="H111">
        <v>3</v>
      </c>
      <c r="I111">
        <v>5</v>
      </c>
      <c r="J111">
        <v>1</v>
      </c>
      <c r="K111" t="s">
        <v>873</v>
      </c>
      <c r="L111">
        <v>1</v>
      </c>
      <c r="M111">
        <v>6</v>
      </c>
      <c r="N111">
        <v>2.5999999999999999E-2</v>
      </c>
      <c r="O111">
        <v>4.7E-2</v>
      </c>
      <c r="P111" t="s">
        <v>875</v>
      </c>
      <c r="Q111" t="s">
        <v>875</v>
      </c>
      <c r="R111" t="s">
        <v>875</v>
      </c>
      <c r="S111" t="s">
        <v>875</v>
      </c>
      <c r="T111" t="s">
        <v>875</v>
      </c>
      <c r="U111" t="s">
        <v>875</v>
      </c>
      <c r="V111" t="s">
        <v>56</v>
      </c>
      <c r="W111">
        <v>0.78700000000000003</v>
      </c>
      <c r="X111">
        <v>0.97799999999999998</v>
      </c>
      <c r="Y111" t="s">
        <v>875</v>
      </c>
      <c r="Z111" t="s">
        <v>875</v>
      </c>
      <c r="AA111" s="19">
        <v>45734.040902696761</v>
      </c>
      <c r="AB111" t="s">
        <v>2040</v>
      </c>
      <c r="AC111" s="9"/>
    </row>
    <row r="112" spans="1:29" x14ac:dyDescent="0.35">
      <c r="A112" t="s">
        <v>1295</v>
      </c>
      <c r="B112" t="s">
        <v>311</v>
      </c>
      <c r="C112">
        <v>3690</v>
      </c>
      <c r="D112" s="9">
        <v>40856.92864583333</v>
      </c>
      <c r="E112" s="9">
        <v>44547.63622685185</v>
      </c>
      <c r="F112">
        <v>4106</v>
      </c>
      <c r="G112">
        <v>4106</v>
      </c>
      <c r="H112">
        <v>1626</v>
      </c>
      <c r="I112">
        <v>2480</v>
      </c>
      <c r="J112">
        <v>1756</v>
      </c>
      <c r="K112">
        <v>2350</v>
      </c>
      <c r="L112">
        <v>2253</v>
      </c>
      <c r="M112">
        <v>97</v>
      </c>
      <c r="N112">
        <v>0.81699999999999995</v>
      </c>
      <c r="O112">
        <v>1.2609999999999999</v>
      </c>
      <c r="P112">
        <v>1.0469999999999999</v>
      </c>
      <c r="Q112">
        <v>1.103</v>
      </c>
      <c r="R112">
        <v>1.07</v>
      </c>
      <c r="S112">
        <v>0.39300000000000002</v>
      </c>
      <c r="T112">
        <v>0.496</v>
      </c>
      <c r="U112">
        <v>87.941999999999993</v>
      </c>
      <c r="V112" t="s">
        <v>62</v>
      </c>
      <c r="W112">
        <v>0.64800000000000002</v>
      </c>
      <c r="X112">
        <v>0.72299999999999998</v>
      </c>
      <c r="Y112">
        <v>0.83599999999999997</v>
      </c>
      <c r="Z112">
        <v>0.67300000000000004</v>
      </c>
      <c r="AA112" s="19">
        <v>45733.830192118054</v>
      </c>
      <c r="AB112" t="s">
        <v>1303</v>
      </c>
      <c r="AC112" s="9"/>
    </row>
    <row r="113" spans="1:29" hidden="1" x14ac:dyDescent="0.35">
      <c r="A113" t="s">
        <v>1295</v>
      </c>
      <c r="B113" t="s">
        <v>312</v>
      </c>
      <c r="C113">
        <v>0</v>
      </c>
      <c r="D113" s="9">
        <v>44546.706226851849</v>
      </c>
      <c r="E113" s="9">
        <v>44547.63622685185</v>
      </c>
      <c r="F113" t="s">
        <v>872</v>
      </c>
      <c r="G113" t="s">
        <v>872</v>
      </c>
      <c r="H113">
        <v>1</v>
      </c>
      <c r="I113">
        <v>1</v>
      </c>
      <c r="J113">
        <v>1</v>
      </c>
      <c r="K113" t="s">
        <v>873</v>
      </c>
      <c r="L113">
        <v>1</v>
      </c>
      <c r="M113">
        <v>0</v>
      </c>
      <c r="N113" t="s">
        <v>875</v>
      </c>
      <c r="O113" t="s">
        <v>875</v>
      </c>
      <c r="P113" t="s">
        <v>875</v>
      </c>
      <c r="Q113" t="s">
        <v>875</v>
      </c>
      <c r="R113" t="s">
        <v>875</v>
      </c>
      <c r="S113" t="s">
        <v>875</v>
      </c>
      <c r="T113" t="s">
        <v>875</v>
      </c>
      <c r="U113" t="s">
        <v>875</v>
      </c>
      <c r="V113" t="s">
        <v>62</v>
      </c>
      <c r="W113" t="s">
        <v>875</v>
      </c>
      <c r="X113" t="s">
        <v>875</v>
      </c>
      <c r="Y113" t="s">
        <v>875</v>
      </c>
      <c r="Z113" t="s">
        <v>875</v>
      </c>
      <c r="AA113" s="19">
        <v>45733.830192118054</v>
      </c>
      <c r="AB113" t="s">
        <v>1303</v>
      </c>
      <c r="AC113" s="9"/>
    </row>
    <row r="114" spans="1:29" x14ac:dyDescent="0.35">
      <c r="A114" t="s">
        <v>1294</v>
      </c>
      <c r="B114" t="s">
        <v>311</v>
      </c>
      <c r="C114">
        <v>4554</v>
      </c>
      <c r="D114" s="9">
        <v>39988.971724537034</v>
      </c>
      <c r="E114" s="9">
        <v>44543.348310185182</v>
      </c>
      <c r="F114">
        <v>1448</v>
      </c>
      <c r="G114">
        <v>1448</v>
      </c>
      <c r="H114">
        <v>698</v>
      </c>
      <c r="I114">
        <v>750</v>
      </c>
      <c r="J114">
        <v>571</v>
      </c>
      <c r="K114">
        <v>877</v>
      </c>
      <c r="L114">
        <v>785</v>
      </c>
      <c r="M114">
        <v>92</v>
      </c>
      <c r="N114">
        <v>0.151</v>
      </c>
      <c r="O114">
        <v>0.20399999999999999</v>
      </c>
      <c r="P114">
        <v>0.191</v>
      </c>
      <c r="Q114">
        <v>0.17599999999999999</v>
      </c>
      <c r="R114">
        <v>1.073</v>
      </c>
      <c r="S114">
        <v>0.42499999999999999</v>
      </c>
      <c r="T114">
        <v>0.46200000000000002</v>
      </c>
      <c r="U114">
        <v>522.72699999999998</v>
      </c>
      <c r="V114" t="s">
        <v>62</v>
      </c>
      <c r="W114">
        <v>0.82499999999999996</v>
      </c>
      <c r="X114">
        <v>0.91400000000000003</v>
      </c>
      <c r="Y114">
        <v>0.76100000000000001</v>
      </c>
      <c r="Z114">
        <v>0.88200000000000001</v>
      </c>
      <c r="AA114" s="19">
        <v>45733.830115717596</v>
      </c>
      <c r="AB114" t="s">
        <v>1303</v>
      </c>
      <c r="AC114" s="9"/>
    </row>
    <row r="115" spans="1:29" hidden="1" x14ac:dyDescent="0.35">
      <c r="A115" t="s">
        <v>1294</v>
      </c>
      <c r="B115" t="s">
        <v>312</v>
      </c>
      <c r="C115">
        <v>95</v>
      </c>
      <c r="D115" s="9">
        <v>44447.450659722221</v>
      </c>
      <c r="E115" s="9">
        <v>44543.348310185182</v>
      </c>
      <c r="F115" t="s">
        <v>872</v>
      </c>
      <c r="G115" t="s">
        <v>872</v>
      </c>
      <c r="H115">
        <v>6</v>
      </c>
      <c r="I115">
        <v>2</v>
      </c>
      <c r="J115">
        <v>1</v>
      </c>
      <c r="K115" t="s">
        <v>873</v>
      </c>
      <c r="L115">
        <v>17</v>
      </c>
      <c r="M115">
        <v>-10</v>
      </c>
      <c r="N115">
        <v>6.2E-2</v>
      </c>
      <c r="O115">
        <v>1.2999999999999999E-2</v>
      </c>
      <c r="P115" t="s">
        <v>875</v>
      </c>
      <c r="Q115">
        <v>0.16300000000000001</v>
      </c>
      <c r="R115" t="s">
        <v>875</v>
      </c>
      <c r="S115" t="s">
        <v>875</v>
      </c>
      <c r="T115" t="s">
        <v>875</v>
      </c>
      <c r="U115" t="s">
        <v>875</v>
      </c>
      <c r="V115" t="s">
        <v>62</v>
      </c>
      <c r="W115">
        <v>0.96199999999999997</v>
      </c>
      <c r="X115">
        <v>1</v>
      </c>
      <c r="Y115" t="s">
        <v>875</v>
      </c>
      <c r="Z115">
        <v>0.76</v>
      </c>
      <c r="AA115" s="19">
        <v>45733.830115833334</v>
      </c>
      <c r="AB115" t="s">
        <v>1303</v>
      </c>
      <c r="AC115" s="9"/>
    </row>
    <row r="116" spans="1:29" x14ac:dyDescent="0.35">
      <c r="A116" t="s">
        <v>2027</v>
      </c>
      <c r="B116" t="s">
        <v>311</v>
      </c>
      <c r="C116">
        <v>6468</v>
      </c>
      <c r="D116" s="9">
        <v>38097.593090277776</v>
      </c>
      <c r="E116" s="9">
        <v>44565.890416666669</v>
      </c>
      <c r="F116">
        <v>7461</v>
      </c>
      <c r="G116">
        <v>7461</v>
      </c>
      <c r="H116">
        <v>2391</v>
      </c>
      <c r="I116">
        <v>5070</v>
      </c>
      <c r="J116">
        <v>1728</v>
      </c>
      <c r="K116">
        <v>5733</v>
      </c>
      <c r="L116">
        <v>4957</v>
      </c>
      <c r="M116">
        <v>776</v>
      </c>
      <c r="N116">
        <v>0.39100000000000001</v>
      </c>
      <c r="O116">
        <v>0.95299999999999996</v>
      </c>
      <c r="P116">
        <v>0.36799999999999999</v>
      </c>
      <c r="Q116">
        <v>0.90300000000000002</v>
      </c>
      <c r="R116">
        <v>0.92500000000000004</v>
      </c>
      <c r="S116">
        <v>0.29099999999999998</v>
      </c>
      <c r="T116">
        <v>0.72599999999999998</v>
      </c>
      <c r="U116">
        <v>859.35799999999995</v>
      </c>
      <c r="V116" t="s">
        <v>56</v>
      </c>
      <c r="W116">
        <v>0.98799999999999999</v>
      </c>
      <c r="X116">
        <v>0.98699999999999999</v>
      </c>
      <c r="Y116">
        <v>0.95</v>
      </c>
      <c r="Z116">
        <v>0.98</v>
      </c>
      <c r="AA116" s="19">
        <v>45734.040741817131</v>
      </c>
      <c r="AB116" t="s">
        <v>2040</v>
      </c>
      <c r="AC116" s="9"/>
    </row>
    <row r="117" spans="1:29" hidden="1" x14ac:dyDescent="0.35">
      <c r="A117" t="s">
        <v>2027</v>
      </c>
      <c r="B117" t="s">
        <v>312</v>
      </c>
      <c r="C117">
        <v>99</v>
      </c>
      <c r="D117" s="9">
        <v>44466.699664351851</v>
      </c>
      <c r="E117" s="9">
        <v>44565.890416666669</v>
      </c>
      <c r="F117" t="s">
        <v>872</v>
      </c>
      <c r="G117" t="s">
        <v>872</v>
      </c>
      <c r="H117">
        <v>20</v>
      </c>
      <c r="I117">
        <v>17</v>
      </c>
      <c r="J117">
        <v>8</v>
      </c>
      <c r="K117" t="s">
        <v>873</v>
      </c>
      <c r="L117">
        <v>22</v>
      </c>
      <c r="M117">
        <v>6</v>
      </c>
      <c r="N117">
        <v>0.20899999999999999</v>
      </c>
      <c r="O117">
        <v>0.16300000000000001</v>
      </c>
      <c r="P117">
        <v>6.6000000000000003E-2</v>
      </c>
      <c r="Q117">
        <v>0.16900000000000001</v>
      </c>
      <c r="R117">
        <v>0.55200000000000005</v>
      </c>
      <c r="S117">
        <v>0.56200000000000006</v>
      </c>
      <c r="T117">
        <v>0.82299999999999995</v>
      </c>
      <c r="U117">
        <v>4591.7160000000003</v>
      </c>
      <c r="V117" t="s">
        <v>56</v>
      </c>
      <c r="W117">
        <v>0.97299999999999998</v>
      </c>
      <c r="X117">
        <v>0.85</v>
      </c>
      <c r="Y117">
        <v>0.89500000000000002</v>
      </c>
      <c r="Z117">
        <v>0.88900000000000001</v>
      </c>
      <c r="AA117" s="19">
        <v>45734.040755844908</v>
      </c>
      <c r="AB117" t="s">
        <v>2040</v>
      </c>
      <c r="AC117" s="9"/>
    </row>
    <row r="118" spans="1:29" x14ac:dyDescent="0.35">
      <c r="A118" t="s">
        <v>2026</v>
      </c>
      <c r="B118" t="s">
        <v>311</v>
      </c>
      <c r="C118">
        <v>5634</v>
      </c>
      <c r="D118" s="9">
        <v>38897.818472222221</v>
      </c>
      <c r="E118" s="9">
        <v>44532.551724537036</v>
      </c>
      <c r="F118">
        <v>640</v>
      </c>
      <c r="G118">
        <v>640</v>
      </c>
      <c r="H118">
        <v>180</v>
      </c>
      <c r="I118">
        <v>460</v>
      </c>
      <c r="J118">
        <v>128</v>
      </c>
      <c r="K118">
        <v>512</v>
      </c>
      <c r="L118">
        <v>478</v>
      </c>
      <c r="M118">
        <v>34</v>
      </c>
      <c r="N118">
        <v>3.6999999999999998E-2</v>
      </c>
      <c r="O118">
        <v>0.104</v>
      </c>
      <c r="P118">
        <v>3.3000000000000002E-2</v>
      </c>
      <c r="Q118">
        <v>0.126</v>
      </c>
      <c r="R118">
        <v>1.167</v>
      </c>
      <c r="S118">
        <v>0.26200000000000001</v>
      </c>
      <c r="T118">
        <v>0.76600000000000001</v>
      </c>
      <c r="U118">
        <v>269.84100000000001</v>
      </c>
      <c r="V118" t="s">
        <v>62</v>
      </c>
      <c r="W118">
        <v>0.879</v>
      </c>
      <c r="X118">
        <v>0.95</v>
      </c>
      <c r="Y118">
        <v>0.96699999999999997</v>
      </c>
      <c r="Z118">
        <v>0.96</v>
      </c>
      <c r="AA118" s="19">
        <v>45734.040630902775</v>
      </c>
      <c r="AB118" t="s">
        <v>2040</v>
      </c>
      <c r="AC118" s="9"/>
    </row>
    <row r="119" spans="1:29" hidden="1" x14ac:dyDescent="0.35">
      <c r="A119" t="s">
        <v>2026</v>
      </c>
      <c r="B119" t="s">
        <v>312</v>
      </c>
      <c r="C119">
        <v>83</v>
      </c>
      <c r="D119" s="9">
        <v>44448.644270833334</v>
      </c>
      <c r="E119" s="9">
        <v>44532.551724537036</v>
      </c>
      <c r="F119" t="s">
        <v>872</v>
      </c>
      <c r="G119" t="s">
        <v>872</v>
      </c>
      <c r="H119">
        <v>1</v>
      </c>
      <c r="I119">
        <v>2</v>
      </c>
      <c r="J119">
        <v>1</v>
      </c>
      <c r="K119" t="s">
        <v>873</v>
      </c>
      <c r="L119">
        <v>1</v>
      </c>
      <c r="M119">
        <v>2</v>
      </c>
      <c r="N119" t="s">
        <v>875</v>
      </c>
      <c r="O119">
        <v>1.9E-2</v>
      </c>
      <c r="P119" t="s">
        <v>875</v>
      </c>
      <c r="Q119" t="s">
        <v>875</v>
      </c>
      <c r="R119" t="s">
        <v>875</v>
      </c>
      <c r="S119" t="s">
        <v>875</v>
      </c>
      <c r="T119" t="s">
        <v>875</v>
      </c>
      <c r="U119" t="s">
        <v>875</v>
      </c>
      <c r="V119" t="s">
        <v>62</v>
      </c>
      <c r="W119" t="s">
        <v>875</v>
      </c>
      <c r="X119">
        <v>1</v>
      </c>
      <c r="Y119" t="s">
        <v>875</v>
      </c>
      <c r="Z119" t="s">
        <v>875</v>
      </c>
      <c r="AA119" s="19">
        <v>45734.040630960648</v>
      </c>
      <c r="AB119" t="s">
        <v>2040</v>
      </c>
      <c r="AC119" s="9"/>
    </row>
    <row r="120" spans="1:29" hidden="1" x14ac:dyDescent="0.35">
      <c r="A120" t="s">
        <v>67</v>
      </c>
      <c r="B120" t="s">
        <v>312</v>
      </c>
      <c r="C120">
        <v>98</v>
      </c>
      <c r="D120" s="9">
        <v>45485.477083333331</v>
      </c>
      <c r="E120" s="9">
        <v>45583.529861111114</v>
      </c>
      <c r="F120" t="s">
        <v>872</v>
      </c>
      <c r="G120" t="s">
        <v>872</v>
      </c>
      <c r="H120">
        <v>7</v>
      </c>
      <c r="I120">
        <v>3</v>
      </c>
      <c r="J120">
        <v>34</v>
      </c>
      <c r="K120" t="s">
        <v>873</v>
      </c>
      <c r="L120">
        <v>7</v>
      </c>
      <c r="M120">
        <v>-32</v>
      </c>
      <c r="N120">
        <v>0.04</v>
      </c>
      <c r="O120">
        <v>5.8000000000000003E-2</v>
      </c>
      <c r="P120">
        <v>0.20100000000000001</v>
      </c>
      <c r="Q120">
        <v>7.8E-2</v>
      </c>
      <c r="R120">
        <v>-0.75700000000000001</v>
      </c>
      <c r="S120">
        <v>0.40799999999999997</v>
      </c>
      <c r="T120">
        <v>-1.0509999999999999</v>
      </c>
      <c r="U120">
        <v>1294.8720000000001</v>
      </c>
      <c r="V120" t="s">
        <v>56</v>
      </c>
      <c r="W120">
        <v>0.76200000000000001</v>
      </c>
      <c r="X120">
        <v>0.77800000000000002</v>
      </c>
      <c r="Y120">
        <v>0.28799999999999998</v>
      </c>
      <c r="Z120">
        <v>0.69499999999999995</v>
      </c>
      <c r="AA120" s="9">
        <v>45713.608177627313</v>
      </c>
      <c r="AB120" t="s">
        <v>871</v>
      </c>
      <c r="AC120" s="9"/>
    </row>
    <row r="121" spans="1:29" x14ac:dyDescent="0.35">
      <c r="A121" t="s">
        <v>67</v>
      </c>
      <c r="B121" t="s">
        <v>311</v>
      </c>
      <c r="C121">
        <v>3971</v>
      </c>
      <c r="D121" s="9">
        <v>41611.567361111112</v>
      </c>
      <c r="E121" s="9">
        <v>45583.529861111114</v>
      </c>
      <c r="F121">
        <v>812</v>
      </c>
      <c r="G121">
        <v>812</v>
      </c>
      <c r="H121">
        <v>495</v>
      </c>
      <c r="I121">
        <v>317</v>
      </c>
      <c r="J121">
        <v>242</v>
      </c>
      <c r="K121">
        <v>570</v>
      </c>
      <c r="L121">
        <v>469</v>
      </c>
      <c r="M121">
        <v>101</v>
      </c>
      <c r="N121">
        <v>0.17399999999999999</v>
      </c>
      <c r="O121">
        <v>0.122</v>
      </c>
      <c r="P121">
        <v>7.4999999999999997E-2</v>
      </c>
      <c r="Q121">
        <v>0.159</v>
      </c>
      <c r="R121">
        <v>0.71899999999999997</v>
      </c>
      <c r="S121">
        <v>0.58799999999999997</v>
      </c>
      <c r="T121">
        <v>0.747</v>
      </c>
      <c r="U121">
        <v>635.22</v>
      </c>
      <c r="V121" t="s">
        <v>56</v>
      </c>
      <c r="W121">
        <v>0.94599999999999995</v>
      </c>
      <c r="X121">
        <v>0.77800000000000002</v>
      </c>
      <c r="Y121">
        <v>0.96399999999999997</v>
      </c>
      <c r="Z121">
        <v>0.89900000000000002</v>
      </c>
      <c r="AA121" s="9">
        <v>45713.608162013887</v>
      </c>
      <c r="AB121" t="s">
        <v>871</v>
      </c>
      <c r="AC121" s="9"/>
    </row>
    <row r="122" spans="1:29" x14ac:dyDescent="0.35">
      <c r="A122" t="s">
        <v>67</v>
      </c>
      <c r="B122" t="s">
        <v>311</v>
      </c>
      <c r="C122">
        <v>2935</v>
      </c>
      <c r="D122" s="9">
        <v>41611.567442129628</v>
      </c>
      <c r="E122" s="9">
        <v>44547.503518518519</v>
      </c>
      <c r="F122">
        <v>725</v>
      </c>
      <c r="G122">
        <v>725</v>
      </c>
      <c r="H122">
        <v>425</v>
      </c>
      <c r="I122">
        <v>300</v>
      </c>
      <c r="J122">
        <v>23</v>
      </c>
      <c r="K122">
        <v>702</v>
      </c>
      <c r="L122">
        <v>538</v>
      </c>
      <c r="M122">
        <v>164</v>
      </c>
      <c r="N122">
        <v>0.2</v>
      </c>
      <c r="O122">
        <v>0.17</v>
      </c>
      <c r="P122">
        <v>1.2E-2</v>
      </c>
      <c r="Q122">
        <v>0.28299999999999997</v>
      </c>
      <c r="R122">
        <v>0.79100000000000004</v>
      </c>
      <c r="S122">
        <v>0.54100000000000004</v>
      </c>
      <c r="T122">
        <v>0.96799999999999997</v>
      </c>
      <c r="U122">
        <v>579.505</v>
      </c>
      <c r="V122" t="s">
        <v>56</v>
      </c>
      <c r="W122">
        <v>0.95</v>
      </c>
      <c r="X122">
        <v>0.877</v>
      </c>
      <c r="Y122">
        <v>0.86899999999999999</v>
      </c>
      <c r="Z122">
        <v>0.93899999999999995</v>
      </c>
      <c r="AA122" s="19">
        <v>45733.919130555558</v>
      </c>
      <c r="AB122" t="s">
        <v>1425</v>
      </c>
      <c r="AC122" s="9"/>
    </row>
    <row r="123" spans="1:29" hidden="1" x14ac:dyDescent="0.35">
      <c r="A123" t="s">
        <v>67</v>
      </c>
      <c r="B123" t="s">
        <v>312</v>
      </c>
      <c r="C123">
        <v>88</v>
      </c>
      <c r="D123" s="9">
        <v>44459.185057870367</v>
      </c>
      <c r="E123" s="9">
        <v>44547.503518518519</v>
      </c>
      <c r="F123" t="s">
        <v>872</v>
      </c>
      <c r="G123" t="s">
        <v>872</v>
      </c>
      <c r="H123">
        <v>10</v>
      </c>
      <c r="I123">
        <v>4</v>
      </c>
      <c r="J123">
        <v>1</v>
      </c>
      <c r="K123" t="s">
        <v>873</v>
      </c>
      <c r="L123">
        <v>7</v>
      </c>
      <c r="M123">
        <v>6</v>
      </c>
      <c r="N123">
        <v>0.25800000000000001</v>
      </c>
      <c r="O123">
        <v>0.13</v>
      </c>
      <c r="P123" t="s">
        <v>875</v>
      </c>
      <c r="Q123">
        <v>5.8999999999999997E-2</v>
      </c>
      <c r="R123" t="s">
        <v>875</v>
      </c>
      <c r="S123" t="s">
        <v>875</v>
      </c>
      <c r="T123" t="s">
        <v>875</v>
      </c>
      <c r="U123" t="s">
        <v>875</v>
      </c>
      <c r="V123" t="s">
        <v>56</v>
      </c>
      <c r="W123">
        <v>0.79800000000000004</v>
      </c>
      <c r="X123">
        <v>0.80800000000000005</v>
      </c>
      <c r="Y123" t="s">
        <v>875</v>
      </c>
      <c r="Z123">
        <v>0.86499999999999999</v>
      </c>
      <c r="AA123" s="19">
        <v>45733.91913076389</v>
      </c>
      <c r="AB123" t="s">
        <v>1425</v>
      </c>
      <c r="AC123" s="9"/>
    </row>
    <row r="124" spans="1:29" x14ac:dyDescent="0.35">
      <c r="A124" t="s">
        <v>2025</v>
      </c>
      <c r="B124" t="s">
        <v>311</v>
      </c>
      <c r="C124">
        <v>5898</v>
      </c>
      <c r="D124" s="9">
        <v>38651.827638888892</v>
      </c>
      <c r="E124" s="9">
        <v>44550.558472222219</v>
      </c>
      <c r="F124">
        <v>615</v>
      </c>
      <c r="G124">
        <v>615</v>
      </c>
      <c r="H124">
        <v>225</v>
      </c>
      <c r="I124">
        <v>390</v>
      </c>
      <c r="J124">
        <v>97</v>
      </c>
      <c r="K124">
        <v>518</v>
      </c>
      <c r="L124">
        <v>465</v>
      </c>
      <c r="M124">
        <v>53</v>
      </c>
      <c r="N124">
        <v>4.2000000000000003E-2</v>
      </c>
      <c r="O124">
        <v>7.3999999999999996E-2</v>
      </c>
      <c r="P124">
        <v>2.8000000000000001E-2</v>
      </c>
      <c r="Q124">
        <v>9.6000000000000002E-2</v>
      </c>
      <c r="R124">
        <v>1.091</v>
      </c>
      <c r="S124">
        <v>0.36199999999999999</v>
      </c>
      <c r="T124">
        <v>0.75900000000000001</v>
      </c>
      <c r="U124">
        <v>552.08299999999997</v>
      </c>
      <c r="V124" t="s">
        <v>62</v>
      </c>
      <c r="W124">
        <v>0.88600000000000001</v>
      </c>
      <c r="X124">
        <v>0.92500000000000004</v>
      </c>
      <c r="Y124">
        <v>0.94599999999999995</v>
      </c>
      <c r="Z124">
        <v>0.88500000000000001</v>
      </c>
      <c r="AA124" s="19">
        <v>45734.040543553238</v>
      </c>
      <c r="AB124" t="s">
        <v>2040</v>
      </c>
      <c r="AC124" s="9"/>
    </row>
    <row r="125" spans="1:29" hidden="1" x14ac:dyDescent="0.35">
      <c r="A125" t="s">
        <v>2025</v>
      </c>
      <c r="B125" t="s">
        <v>312</v>
      </c>
      <c r="C125">
        <v>97</v>
      </c>
      <c r="D125" s="9">
        <v>44453.528148148151</v>
      </c>
      <c r="E125" s="9">
        <v>44550.558472222219</v>
      </c>
      <c r="F125" t="s">
        <v>872</v>
      </c>
      <c r="G125" t="s">
        <v>872</v>
      </c>
      <c r="H125">
        <v>1</v>
      </c>
      <c r="I125">
        <v>4</v>
      </c>
      <c r="J125">
        <v>1</v>
      </c>
      <c r="K125" t="s">
        <v>873</v>
      </c>
      <c r="L125">
        <v>1</v>
      </c>
      <c r="M125">
        <v>5</v>
      </c>
      <c r="N125" t="s">
        <v>875</v>
      </c>
      <c r="O125">
        <v>3.4000000000000002E-2</v>
      </c>
      <c r="P125" t="s">
        <v>875</v>
      </c>
      <c r="Q125" t="s">
        <v>875</v>
      </c>
      <c r="R125" t="s">
        <v>875</v>
      </c>
      <c r="S125" t="s">
        <v>875</v>
      </c>
      <c r="T125" t="s">
        <v>875</v>
      </c>
      <c r="U125" t="s">
        <v>875</v>
      </c>
      <c r="V125" t="s">
        <v>62</v>
      </c>
      <c r="W125" t="s">
        <v>875</v>
      </c>
      <c r="X125">
        <v>0.96299999999999997</v>
      </c>
      <c r="Y125" t="s">
        <v>875</v>
      </c>
      <c r="Z125" t="s">
        <v>875</v>
      </c>
      <c r="AA125" s="19">
        <v>45734.040543622687</v>
      </c>
      <c r="AB125" t="s">
        <v>2040</v>
      </c>
      <c r="AC125" s="9"/>
    </row>
    <row r="126" spans="1:29" x14ac:dyDescent="0.35">
      <c r="A126" t="s">
        <v>1507</v>
      </c>
      <c r="B126" t="s">
        <v>311</v>
      </c>
      <c r="C126">
        <v>3589</v>
      </c>
      <c r="D126" s="9">
        <v>40362.159710648149</v>
      </c>
      <c r="E126" s="9">
        <v>43951.869606481479</v>
      </c>
      <c r="F126">
        <v>817</v>
      </c>
      <c r="G126">
        <v>817</v>
      </c>
      <c r="H126">
        <v>491</v>
      </c>
      <c r="I126">
        <v>326</v>
      </c>
      <c r="J126">
        <v>94</v>
      </c>
      <c r="K126">
        <v>723</v>
      </c>
      <c r="L126">
        <v>707</v>
      </c>
      <c r="M126">
        <v>16</v>
      </c>
      <c r="N126">
        <v>0.154</v>
      </c>
      <c r="O126">
        <v>0.104</v>
      </c>
      <c r="P126">
        <v>3.1E-2</v>
      </c>
      <c r="Q126">
        <v>0.23</v>
      </c>
      <c r="R126">
        <v>1.0129999999999999</v>
      </c>
      <c r="S126">
        <v>0.59699999999999998</v>
      </c>
      <c r="T126">
        <v>0.88</v>
      </c>
      <c r="U126">
        <v>69.564999999999998</v>
      </c>
      <c r="V126" t="s">
        <v>62</v>
      </c>
      <c r="W126">
        <v>0.99299999999999999</v>
      </c>
      <c r="X126">
        <v>0.99299999999999999</v>
      </c>
      <c r="Y126">
        <v>0.995</v>
      </c>
      <c r="Z126">
        <v>0.99099999999999999</v>
      </c>
      <c r="AA126" s="19">
        <v>45733.857510995367</v>
      </c>
      <c r="AB126" t="s">
        <v>1508</v>
      </c>
      <c r="AC126" s="9"/>
    </row>
    <row r="127" spans="1:29" hidden="1" x14ac:dyDescent="0.35">
      <c r="A127" t="s">
        <v>1507</v>
      </c>
      <c r="B127" t="s">
        <v>312</v>
      </c>
      <c r="C127">
        <v>0</v>
      </c>
      <c r="D127" s="9">
        <v>43951.869606481479</v>
      </c>
      <c r="E127" s="9">
        <v>43951.869606481479</v>
      </c>
      <c r="F127" t="s">
        <v>872</v>
      </c>
      <c r="G127" t="s">
        <v>872</v>
      </c>
      <c r="H127">
        <v>1</v>
      </c>
      <c r="I127">
        <v>1</v>
      </c>
      <c r="J127">
        <v>1</v>
      </c>
      <c r="K127" t="s">
        <v>873</v>
      </c>
      <c r="L127">
        <v>1</v>
      </c>
      <c r="M127">
        <v>0</v>
      </c>
      <c r="N127" t="s">
        <v>875</v>
      </c>
      <c r="O127" t="s">
        <v>875</v>
      </c>
      <c r="P127" t="s">
        <v>875</v>
      </c>
      <c r="Q127" t="s">
        <v>875</v>
      </c>
      <c r="R127" t="s">
        <v>875</v>
      </c>
      <c r="S127" t="s">
        <v>875</v>
      </c>
      <c r="T127" t="s">
        <v>875</v>
      </c>
      <c r="U127" t="s">
        <v>875</v>
      </c>
      <c r="V127" t="s">
        <v>62</v>
      </c>
      <c r="W127" t="s">
        <v>875</v>
      </c>
      <c r="X127" t="s">
        <v>875</v>
      </c>
      <c r="Y127" t="s">
        <v>875</v>
      </c>
      <c r="Z127" t="s">
        <v>875</v>
      </c>
      <c r="AA127" s="19">
        <v>45733.857511099537</v>
      </c>
      <c r="AB127" t="s">
        <v>1508</v>
      </c>
      <c r="AC127" s="9"/>
    </row>
    <row r="128" spans="1:29" x14ac:dyDescent="0.35">
      <c r="A128" t="s">
        <v>899</v>
      </c>
      <c r="B128" t="s">
        <v>311</v>
      </c>
      <c r="C128">
        <v>216</v>
      </c>
      <c r="D128" s="9">
        <v>41730.089583333334</v>
      </c>
      <c r="E128" s="9">
        <v>41946.696527777778</v>
      </c>
      <c r="F128">
        <v>76</v>
      </c>
      <c r="G128">
        <v>76</v>
      </c>
      <c r="H128">
        <v>51</v>
      </c>
      <c r="I128">
        <v>25</v>
      </c>
      <c r="J128">
        <v>0</v>
      </c>
      <c r="K128">
        <v>76</v>
      </c>
      <c r="L128">
        <v>75</v>
      </c>
      <c r="M128">
        <v>1</v>
      </c>
      <c r="N128">
        <v>1.1140000000000001</v>
      </c>
      <c r="O128">
        <v>9.4E-2</v>
      </c>
      <c r="P128">
        <v>0</v>
      </c>
      <c r="Q128">
        <v>0.25</v>
      </c>
      <c r="R128">
        <v>0.20699999999999999</v>
      </c>
      <c r="S128">
        <v>0.92200000000000004</v>
      </c>
      <c r="T128">
        <v>1</v>
      </c>
      <c r="U128">
        <v>4</v>
      </c>
      <c r="V128" t="s">
        <v>80</v>
      </c>
      <c r="W128">
        <v>0.67500000000000004</v>
      </c>
      <c r="X128">
        <v>0.41599999999999998</v>
      </c>
      <c r="Y128">
        <v>0</v>
      </c>
      <c r="Z128">
        <v>0.72899999999999998</v>
      </c>
      <c r="AA128" s="19">
        <v>45732.986652094907</v>
      </c>
      <c r="AB128" t="s">
        <v>1178</v>
      </c>
      <c r="AC128" s="9"/>
    </row>
    <row r="129" spans="1:29" hidden="1" x14ac:dyDescent="0.35">
      <c r="A129" t="s">
        <v>899</v>
      </c>
      <c r="B129" t="s">
        <v>312</v>
      </c>
      <c r="C129">
        <v>33</v>
      </c>
      <c r="D129" s="9">
        <v>41912.768750000003</v>
      </c>
      <c r="E129" s="9">
        <v>41946.696527777778</v>
      </c>
      <c r="F129" t="s">
        <v>872</v>
      </c>
      <c r="G129" t="s">
        <v>872</v>
      </c>
      <c r="H129">
        <v>1</v>
      </c>
      <c r="I129">
        <v>2</v>
      </c>
      <c r="J129">
        <v>1</v>
      </c>
      <c r="K129" t="s">
        <v>873</v>
      </c>
      <c r="L129">
        <v>21</v>
      </c>
      <c r="M129">
        <v>-18</v>
      </c>
      <c r="N129" t="s">
        <v>875</v>
      </c>
      <c r="O129">
        <v>2.9000000000000001E-2</v>
      </c>
      <c r="P129">
        <v>0</v>
      </c>
      <c r="Q129" t="s">
        <v>875</v>
      </c>
      <c r="R129" t="s">
        <v>875</v>
      </c>
      <c r="S129" t="s">
        <v>875</v>
      </c>
      <c r="T129" t="s">
        <v>875</v>
      </c>
      <c r="U129" t="s">
        <v>875</v>
      </c>
      <c r="V129" t="s">
        <v>80</v>
      </c>
      <c r="W129" t="s">
        <v>875</v>
      </c>
      <c r="X129">
        <v>1</v>
      </c>
      <c r="Y129">
        <v>0</v>
      </c>
      <c r="Z129" t="s">
        <v>875</v>
      </c>
      <c r="AA129" s="19">
        <v>45732.986652118052</v>
      </c>
      <c r="AB129" t="s">
        <v>1178</v>
      </c>
      <c r="AC129" s="9"/>
    </row>
    <row r="130" spans="1:29" hidden="1" x14ac:dyDescent="0.35">
      <c r="A130" t="s">
        <v>68</v>
      </c>
      <c r="B130" t="s">
        <v>312</v>
      </c>
      <c r="C130">
        <v>95</v>
      </c>
      <c r="D130" s="9">
        <v>45509.490972222222</v>
      </c>
      <c r="E130" s="9">
        <v>45604.652083333334</v>
      </c>
      <c r="F130" t="s">
        <v>872</v>
      </c>
      <c r="G130" t="s">
        <v>872</v>
      </c>
      <c r="H130">
        <v>42</v>
      </c>
      <c r="I130">
        <v>4</v>
      </c>
      <c r="J130">
        <v>14</v>
      </c>
      <c r="K130" t="s">
        <v>873</v>
      </c>
      <c r="L130">
        <v>40</v>
      </c>
      <c r="M130">
        <v>-7</v>
      </c>
      <c r="N130">
        <v>0.42599999999999999</v>
      </c>
      <c r="O130">
        <v>6.2E-2</v>
      </c>
      <c r="P130">
        <v>0.11700000000000001</v>
      </c>
      <c r="Q130">
        <v>0.47399999999999998</v>
      </c>
      <c r="R130">
        <v>1.278</v>
      </c>
      <c r="S130">
        <v>0.873</v>
      </c>
      <c r="T130">
        <v>0.76</v>
      </c>
      <c r="U130">
        <v>135.02099999999999</v>
      </c>
      <c r="V130" t="s">
        <v>62</v>
      </c>
      <c r="W130">
        <v>0.96599999999999997</v>
      </c>
      <c r="X130">
        <v>0.92</v>
      </c>
      <c r="Y130">
        <v>0.70399999999999996</v>
      </c>
      <c r="Z130">
        <v>0.89900000000000002</v>
      </c>
      <c r="AA130" s="9">
        <v>45713.608268310185</v>
      </c>
      <c r="AB130" t="s">
        <v>871</v>
      </c>
      <c r="AC130" s="9"/>
    </row>
    <row r="131" spans="1:29" x14ac:dyDescent="0.35">
      <c r="A131" t="s">
        <v>68</v>
      </c>
      <c r="B131" t="s">
        <v>311</v>
      </c>
      <c r="C131">
        <v>1396</v>
      </c>
      <c r="D131" s="9">
        <v>44208.149305555555</v>
      </c>
      <c r="E131" s="9">
        <v>45604.652083333334</v>
      </c>
      <c r="F131">
        <v>311</v>
      </c>
      <c r="G131">
        <v>311</v>
      </c>
      <c r="H131">
        <v>300</v>
      </c>
      <c r="I131">
        <v>11</v>
      </c>
      <c r="J131">
        <v>31</v>
      </c>
      <c r="K131">
        <v>280</v>
      </c>
      <c r="L131">
        <v>216</v>
      </c>
      <c r="M131">
        <v>64</v>
      </c>
      <c r="N131">
        <v>0.184</v>
      </c>
      <c r="O131">
        <v>2.1999999999999999E-2</v>
      </c>
      <c r="P131">
        <v>2.3E-2</v>
      </c>
      <c r="Q131">
        <v>0.13700000000000001</v>
      </c>
      <c r="R131">
        <v>0.749</v>
      </c>
      <c r="S131">
        <v>0.89300000000000002</v>
      </c>
      <c r="T131">
        <v>0.88800000000000001</v>
      </c>
      <c r="U131">
        <v>467.15300000000002</v>
      </c>
      <c r="V131" t="s">
        <v>56</v>
      </c>
      <c r="W131">
        <v>0.95099999999999996</v>
      </c>
      <c r="X131">
        <v>0.96299999999999997</v>
      </c>
      <c r="Y131">
        <v>0.56899999999999995</v>
      </c>
      <c r="Z131">
        <v>0.92300000000000004</v>
      </c>
      <c r="AA131" s="9">
        <v>45713.6082518287</v>
      </c>
      <c r="AB131" t="s">
        <v>871</v>
      </c>
      <c r="AC131" s="9"/>
    </row>
    <row r="132" spans="1:29" x14ac:dyDescent="0.35">
      <c r="A132" t="s">
        <v>2024</v>
      </c>
      <c r="B132" t="s">
        <v>311</v>
      </c>
      <c r="C132">
        <v>7058</v>
      </c>
      <c r="D132" s="9">
        <v>37498.930706018517</v>
      </c>
      <c r="E132" s="9">
        <v>44557.378449074073</v>
      </c>
      <c r="F132">
        <v>69</v>
      </c>
      <c r="G132">
        <v>69</v>
      </c>
      <c r="H132">
        <v>22</v>
      </c>
      <c r="I132">
        <v>47</v>
      </c>
      <c r="J132">
        <v>0</v>
      </c>
      <c r="K132">
        <v>69</v>
      </c>
      <c r="L132">
        <v>2</v>
      </c>
      <c r="M132">
        <v>67</v>
      </c>
      <c r="N132">
        <v>2E-3</v>
      </c>
      <c r="O132">
        <v>8.9999999999999993E-3</v>
      </c>
      <c r="P132">
        <v>0</v>
      </c>
      <c r="Q132">
        <v>1E-3</v>
      </c>
      <c r="R132">
        <v>9.0999999999999998E-2</v>
      </c>
      <c r="S132">
        <v>0.182</v>
      </c>
      <c r="T132">
        <v>1</v>
      </c>
      <c r="U132">
        <v>67000</v>
      </c>
      <c r="V132" t="s">
        <v>56</v>
      </c>
      <c r="W132">
        <v>0.56499999999999995</v>
      </c>
      <c r="X132">
        <v>0.251</v>
      </c>
      <c r="Y132">
        <v>0</v>
      </c>
      <c r="Z132">
        <v>1</v>
      </c>
      <c r="AA132" s="19">
        <v>45734.040450636574</v>
      </c>
      <c r="AB132" t="s">
        <v>2040</v>
      </c>
      <c r="AC132" s="9"/>
    </row>
    <row r="133" spans="1:29" hidden="1" x14ac:dyDescent="0.35">
      <c r="A133" t="s">
        <v>2024</v>
      </c>
      <c r="B133" t="s">
        <v>312</v>
      </c>
      <c r="C133">
        <v>81</v>
      </c>
      <c r="D133" s="9">
        <v>44476.08153935185</v>
      </c>
      <c r="E133" s="9">
        <v>44557.378449074073</v>
      </c>
      <c r="F133" t="s">
        <v>872</v>
      </c>
      <c r="G133" t="s">
        <v>872</v>
      </c>
      <c r="H133">
        <v>9</v>
      </c>
      <c r="I133">
        <v>7</v>
      </c>
      <c r="J133">
        <v>1</v>
      </c>
      <c r="K133" t="s">
        <v>873</v>
      </c>
      <c r="L133">
        <v>1</v>
      </c>
      <c r="M133">
        <v>15</v>
      </c>
      <c r="N133">
        <v>7.2999999999999995E-2</v>
      </c>
      <c r="O133">
        <v>0.09</v>
      </c>
      <c r="P133">
        <v>0</v>
      </c>
      <c r="Q133" t="s">
        <v>875</v>
      </c>
      <c r="R133" t="s">
        <v>875</v>
      </c>
      <c r="S133" t="s">
        <v>875</v>
      </c>
      <c r="T133" t="s">
        <v>875</v>
      </c>
      <c r="U133" t="s">
        <v>875</v>
      </c>
      <c r="V133" t="s">
        <v>56</v>
      </c>
      <c r="W133">
        <v>0.72399999999999998</v>
      </c>
      <c r="X133">
        <v>0.85199999999999998</v>
      </c>
      <c r="Y133">
        <v>0</v>
      </c>
      <c r="Z133" t="s">
        <v>875</v>
      </c>
      <c r="AA133" s="19">
        <v>45734.040450706016</v>
      </c>
      <c r="AB133" t="s">
        <v>2040</v>
      </c>
      <c r="AC133" s="9"/>
    </row>
    <row r="134" spans="1:29" x14ac:dyDescent="0.35">
      <c r="A134" t="s">
        <v>1506</v>
      </c>
      <c r="B134" t="s">
        <v>311</v>
      </c>
      <c r="C134">
        <v>1504</v>
      </c>
      <c r="D134" s="9">
        <v>40476.679444444446</v>
      </c>
      <c r="E134" s="9">
        <v>41981.602071759262</v>
      </c>
      <c r="F134">
        <v>165</v>
      </c>
      <c r="G134">
        <v>165</v>
      </c>
      <c r="H134">
        <v>124</v>
      </c>
      <c r="I134">
        <v>41</v>
      </c>
      <c r="J134">
        <v>22</v>
      </c>
      <c r="K134">
        <v>143</v>
      </c>
      <c r="L134">
        <v>123</v>
      </c>
      <c r="M134">
        <v>20</v>
      </c>
      <c r="N134">
        <v>7.9000000000000001E-2</v>
      </c>
      <c r="O134">
        <v>2.9000000000000001E-2</v>
      </c>
      <c r="P134">
        <v>1.4E-2</v>
      </c>
      <c r="Q134">
        <v>7.5999999999999998E-2</v>
      </c>
      <c r="R134">
        <v>0.80900000000000005</v>
      </c>
      <c r="S134">
        <v>0.73099999999999998</v>
      </c>
      <c r="T134">
        <v>0.87</v>
      </c>
      <c r="U134">
        <v>263.15800000000002</v>
      </c>
      <c r="V134" t="s">
        <v>56</v>
      </c>
      <c r="W134">
        <v>0.95099999999999996</v>
      </c>
      <c r="X134">
        <v>0.96499999999999997</v>
      </c>
      <c r="Y134">
        <v>0.878</v>
      </c>
      <c r="Z134">
        <v>0.96799999999999997</v>
      </c>
      <c r="AA134" s="19">
        <v>45733.857443009256</v>
      </c>
      <c r="AB134" t="s">
        <v>1508</v>
      </c>
      <c r="AC134" s="9"/>
    </row>
    <row r="135" spans="1:29" hidden="1" x14ac:dyDescent="0.35">
      <c r="A135" t="s">
        <v>1506</v>
      </c>
      <c r="B135" t="s">
        <v>312</v>
      </c>
      <c r="C135">
        <v>39</v>
      </c>
      <c r="D135" s="9">
        <v>41942.528298611112</v>
      </c>
      <c r="E135" s="9">
        <v>41981.602071759262</v>
      </c>
      <c r="F135" t="s">
        <v>872</v>
      </c>
      <c r="G135" t="s">
        <v>872</v>
      </c>
      <c r="H135">
        <v>7</v>
      </c>
      <c r="I135">
        <v>2</v>
      </c>
      <c r="J135">
        <v>1</v>
      </c>
      <c r="K135" t="s">
        <v>873</v>
      </c>
      <c r="L135">
        <v>7</v>
      </c>
      <c r="M135">
        <v>0</v>
      </c>
      <c r="N135">
        <v>0.105</v>
      </c>
      <c r="O135">
        <v>4.4999999999999998E-2</v>
      </c>
      <c r="P135" t="s">
        <v>875</v>
      </c>
      <c r="Q135">
        <v>0.11899999999999999</v>
      </c>
      <c r="R135" t="s">
        <v>875</v>
      </c>
      <c r="S135" t="s">
        <v>875</v>
      </c>
      <c r="T135" t="s">
        <v>875</v>
      </c>
      <c r="U135" t="s">
        <v>875</v>
      </c>
      <c r="V135" t="s">
        <v>56</v>
      </c>
      <c r="W135">
        <v>0.73899999999999999</v>
      </c>
      <c r="X135">
        <v>1</v>
      </c>
      <c r="Y135" t="s">
        <v>875</v>
      </c>
      <c r="Z135">
        <v>0.57899999999999996</v>
      </c>
      <c r="AA135" s="19">
        <v>45733.857443090281</v>
      </c>
      <c r="AB135" t="s">
        <v>1508</v>
      </c>
      <c r="AC135" s="9"/>
    </row>
    <row r="136" spans="1:29" x14ac:dyDescent="0.35">
      <c r="A136" t="s">
        <v>2023</v>
      </c>
      <c r="B136" t="s">
        <v>311</v>
      </c>
      <c r="C136">
        <v>3738</v>
      </c>
      <c r="D136" s="9">
        <v>40828.784791666665</v>
      </c>
      <c r="E136" s="9">
        <v>44566.829328703701</v>
      </c>
      <c r="F136">
        <v>482</v>
      </c>
      <c r="G136">
        <v>482</v>
      </c>
      <c r="H136">
        <v>289</v>
      </c>
      <c r="I136">
        <v>193</v>
      </c>
      <c r="J136">
        <v>78</v>
      </c>
      <c r="K136">
        <v>404</v>
      </c>
      <c r="L136">
        <v>365</v>
      </c>
      <c r="M136">
        <v>39</v>
      </c>
      <c r="N136">
        <v>5.8999999999999997E-2</v>
      </c>
      <c r="O136">
        <v>5.3999999999999999E-2</v>
      </c>
      <c r="P136">
        <v>0.02</v>
      </c>
      <c r="Q136">
        <v>8.5999999999999993E-2</v>
      </c>
      <c r="R136">
        <v>0.92500000000000004</v>
      </c>
      <c r="S136">
        <v>0.52200000000000002</v>
      </c>
      <c r="T136">
        <v>0.82299999999999995</v>
      </c>
      <c r="U136">
        <v>453.488</v>
      </c>
      <c r="V136" t="s">
        <v>56</v>
      </c>
      <c r="W136">
        <v>0.96099999999999997</v>
      </c>
      <c r="X136">
        <v>0.97099999999999997</v>
      </c>
      <c r="Y136">
        <v>0.95699999999999996</v>
      </c>
      <c r="Z136">
        <v>0.96799999999999997</v>
      </c>
      <c r="AA136" s="19">
        <v>45734.040367210648</v>
      </c>
      <c r="AB136" t="s">
        <v>2040</v>
      </c>
      <c r="AC136" s="9"/>
    </row>
    <row r="137" spans="1:29" hidden="1" x14ac:dyDescent="0.35">
      <c r="A137" t="s">
        <v>2023</v>
      </c>
      <c r="B137" t="s">
        <v>312</v>
      </c>
      <c r="C137">
        <v>97</v>
      </c>
      <c r="D137" s="9">
        <v>44469.039490740739</v>
      </c>
      <c r="E137" s="9">
        <v>44566.829328703701</v>
      </c>
      <c r="F137" t="s">
        <v>872</v>
      </c>
      <c r="G137" t="s">
        <v>872</v>
      </c>
      <c r="H137">
        <v>44</v>
      </c>
      <c r="I137">
        <v>1</v>
      </c>
      <c r="J137">
        <v>1</v>
      </c>
      <c r="K137" t="s">
        <v>873</v>
      </c>
      <c r="L137">
        <v>43</v>
      </c>
      <c r="M137">
        <v>0</v>
      </c>
      <c r="N137">
        <v>0.34200000000000003</v>
      </c>
      <c r="O137" t="s">
        <v>875</v>
      </c>
      <c r="P137" t="s">
        <v>875</v>
      </c>
      <c r="Q137">
        <v>0.32600000000000001</v>
      </c>
      <c r="R137" t="s">
        <v>875</v>
      </c>
      <c r="S137" t="s">
        <v>875</v>
      </c>
      <c r="T137" t="s">
        <v>875</v>
      </c>
      <c r="U137" t="s">
        <v>875</v>
      </c>
      <c r="V137" t="s">
        <v>56</v>
      </c>
      <c r="W137">
        <v>0.93799999999999994</v>
      </c>
      <c r="X137" t="s">
        <v>875</v>
      </c>
      <c r="Y137" t="s">
        <v>875</v>
      </c>
      <c r="Z137">
        <v>0.92100000000000004</v>
      </c>
      <c r="AA137" s="19">
        <v>45734.040367303242</v>
      </c>
      <c r="AB137" t="s">
        <v>2040</v>
      </c>
      <c r="AC137" s="9"/>
    </row>
    <row r="138" spans="1:29" x14ac:dyDescent="0.35">
      <c r="A138" t="s">
        <v>1293</v>
      </c>
      <c r="B138" t="s">
        <v>311</v>
      </c>
      <c r="C138">
        <v>4339</v>
      </c>
      <c r="D138" s="9">
        <v>40204.723055555558</v>
      </c>
      <c r="E138" s="9">
        <v>44544.164421296293</v>
      </c>
      <c r="F138">
        <v>666</v>
      </c>
      <c r="G138">
        <v>666</v>
      </c>
      <c r="H138">
        <v>271</v>
      </c>
      <c r="I138">
        <v>395</v>
      </c>
      <c r="J138">
        <v>255</v>
      </c>
      <c r="K138">
        <v>411</v>
      </c>
      <c r="L138">
        <v>383</v>
      </c>
      <c r="M138">
        <v>28</v>
      </c>
      <c r="N138">
        <v>6.5000000000000002E-2</v>
      </c>
      <c r="O138">
        <v>0.109</v>
      </c>
      <c r="P138">
        <v>6.7000000000000004E-2</v>
      </c>
      <c r="Q138">
        <v>0.107</v>
      </c>
      <c r="R138">
        <v>1</v>
      </c>
      <c r="S138">
        <v>0.374</v>
      </c>
      <c r="T138">
        <v>0.61499999999999999</v>
      </c>
      <c r="U138">
        <v>261.68200000000002</v>
      </c>
      <c r="V138" t="s">
        <v>62</v>
      </c>
      <c r="W138">
        <v>0.80900000000000005</v>
      </c>
      <c r="X138">
        <v>0.86</v>
      </c>
      <c r="Y138">
        <v>0.88100000000000001</v>
      </c>
      <c r="Z138">
        <v>0.84599999999999997</v>
      </c>
      <c r="AA138" s="19">
        <v>45733.830046747687</v>
      </c>
      <c r="AB138" t="s">
        <v>1303</v>
      </c>
      <c r="AC138" s="9"/>
    </row>
    <row r="139" spans="1:29" hidden="1" x14ac:dyDescent="0.35">
      <c r="A139" t="s">
        <v>1293</v>
      </c>
      <c r="B139" t="s">
        <v>312</v>
      </c>
      <c r="C139">
        <v>93</v>
      </c>
      <c r="D139" s="9">
        <v>44450.75267361111</v>
      </c>
      <c r="E139" s="9">
        <v>44544.164421296293</v>
      </c>
      <c r="F139" t="s">
        <v>872</v>
      </c>
      <c r="G139" t="s">
        <v>872</v>
      </c>
      <c r="H139">
        <v>2</v>
      </c>
      <c r="I139">
        <v>3</v>
      </c>
      <c r="J139">
        <v>1</v>
      </c>
      <c r="K139" t="s">
        <v>873</v>
      </c>
      <c r="L139">
        <v>1</v>
      </c>
      <c r="M139">
        <v>2</v>
      </c>
      <c r="N139">
        <v>1.2E-2</v>
      </c>
      <c r="O139">
        <v>3.5999999999999997E-2</v>
      </c>
      <c r="P139" t="s">
        <v>875</v>
      </c>
      <c r="Q139" t="s">
        <v>875</v>
      </c>
      <c r="R139" t="s">
        <v>875</v>
      </c>
      <c r="S139" t="s">
        <v>875</v>
      </c>
      <c r="T139" t="s">
        <v>875</v>
      </c>
      <c r="U139" t="s">
        <v>875</v>
      </c>
      <c r="V139" t="s">
        <v>62</v>
      </c>
      <c r="W139">
        <v>1</v>
      </c>
      <c r="X139">
        <v>0.98699999999999999</v>
      </c>
      <c r="Y139" t="s">
        <v>875</v>
      </c>
      <c r="Z139" t="s">
        <v>875</v>
      </c>
      <c r="AA139" s="19">
        <v>45733.830046932868</v>
      </c>
      <c r="AB139" t="s">
        <v>1303</v>
      </c>
      <c r="AC139" s="9"/>
    </row>
    <row r="140" spans="1:29" x14ac:dyDescent="0.35">
      <c r="A140" t="s">
        <v>900</v>
      </c>
      <c r="B140" t="s">
        <v>311</v>
      </c>
      <c r="C140">
        <v>538</v>
      </c>
      <c r="D140" s="9">
        <v>41205.473611111112</v>
      </c>
      <c r="E140" s="9">
        <v>41744.45208333333</v>
      </c>
      <c r="F140">
        <v>88</v>
      </c>
      <c r="G140">
        <v>88</v>
      </c>
      <c r="H140">
        <v>64</v>
      </c>
      <c r="I140">
        <v>24</v>
      </c>
      <c r="J140">
        <v>0</v>
      </c>
      <c r="K140">
        <v>88</v>
      </c>
      <c r="L140">
        <v>82</v>
      </c>
      <c r="M140">
        <v>6</v>
      </c>
      <c r="N140">
        <v>0.441</v>
      </c>
      <c r="O140">
        <v>0.32700000000000001</v>
      </c>
      <c r="P140">
        <v>0</v>
      </c>
      <c r="Q140">
        <v>0.17299999999999999</v>
      </c>
      <c r="R140">
        <v>0.22500000000000001</v>
      </c>
      <c r="S140">
        <v>0.57399999999999995</v>
      </c>
      <c r="T140">
        <v>1</v>
      </c>
      <c r="U140">
        <v>34.682000000000002</v>
      </c>
      <c r="V140" t="s">
        <v>56</v>
      </c>
      <c r="W140">
        <v>0.68400000000000005</v>
      </c>
      <c r="X140">
        <v>0.84399999999999997</v>
      </c>
      <c r="Y140">
        <v>0</v>
      </c>
      <c r="Z140">
        <v>0.59499999999999997</v>
      </c>
      <c r="AA140" s="19">
        <v>45732.986711608799</v>
      </c>
      <c r="AB140" t="s">
        <v>1178</v>
      </c>
      <c r="AC140" s="9"/>
    </row>
    <row r="141" spans="1:29" hidden="1" x14ac:dyDescent="0.35">
      <c r="A141" t="s">
        <v>900</v>
      </c>
      <c r="B141" t="s">
        <v>312</v>
      </c>
      <c r="C141">
        <v>0</v>
      </c>
      <c r="D141" s="9">
        <v>41744.451388888891</v>
      </c>
      <c r="E141" s="9">
        <v>41744.45208333333</v>
      </c>
      <c r="F141" t="s">
        <v>872</v>
      </c>
      <c r="G141" t="s">
        <v>872</v>
      </c>
      <c r="H141">
        <v>1</v>
      </c>
      <c r="I141">
        <v>1</v>
      </c>
      <c r="J141">
        <v>1</v>
      </c>
      <c r="K141" t="s">
        <v>873</v>
      </c>
      <c r="L141">
        <v>3</v>
      </c>
      <c r="M141">
        <v>-2</v>
      </c>
      <c r="N141" t="s">
        <v>875</v>
      </c>
      <c r="O141" t="s">
        <v>875</v>
      </c>
      <c r="P141">
        <v>0</v>
      </c>
      <c r="Q141" t="s">
        <v>875</v>
      </c>
      <c r="R141" t="s">
        <v>875</v>
      </c>
      <c r="S141" t="s">
        <v>875</v>
      </c>
      <c r="T141" t="s">
        <v>875</v>
      </c>
      <c r="U141" t="s">
        <v>875</v>
      </c>
      <c r="V141" t="s">
        <v>56</v>
      </c>
      <c r="W141" t="s">
        <v>875</v>
      </c>
      <c r="X141" t="s">
        <v>875</v>
      </c>
      <c r="Y141">
        <v>0</v>
      </c>
      <c r="Z141" t="s">
        <v>875</v>
      </c>
      <c r="AA141" s="19">
        <v>45732.986711620368</v>
      </c>
      <c r="AB141" t="s">
        <v>1178</v>
      </c>
      <c r="AC141" s="9"/>
    </row>
    <row r="142" spans="1:29" x14ac:dyDescent="0.35">
      <c r="A142" t="s">
        <v>2022</v>
      </c>
      <c r="B142" t="s">
        <v>311</v>
      </c>
      <c r="C142">
        <v>4397</v>
      </c>
      <c r="D142" s="9">
        <v>39863.685057870367</v>
      </c>
      <c r="E142" s="9">
        <v>44261.402662037035</v>
      </c>
      <c r="F142">
        <v>80</v>
      </c>
      <c r="G142">
        <v>80</v>
      </c>
      <c r="H142">
        <v>55</v>
      </c>
      <c r="I142">
        <v>25</v>
      </c>
      <c r="J142">
        <v>5</v>
      </c>
      <c r="K142">
        <v>75</v>
      </c>
      <c r="L142">
        <v>67</v>
      </c>
      <c r="M142">
        <v>8</v>
      </c>
      <c r="N142">
        <v>1.2E-2</v>
      </c>
      <c r="O142">
        <v>5.0000000000000001E-3</v>
      </c>
      <c r="P142">
        <v>2E-3</v>
      </c>
      <c r="Q142">
        <v>1.7999999999999999E-2</v>
      </c>
      <c r="R142">
        <v>1.2</v>
      </c>
      <c r="S142">
        <v>0.70599999999999996</v>
      </c>
      <c r="T142">
        <v>0.88200000000000001</v>
      </c>
      <c r="U142">
        <v>444.44400000000002</v>
      </c>
      <c r="V142" t="s">
        <v>62</v>
      </c>
      <c r="W142">
        <v>0.82399999999999995</v>
      </c>
      <c r="X142">
        <v>0.76</v>
      </c>
      <c r="Y142">
        <v>0.84599999999999997</v>
      </c>
      <c r="Z142">
        <v>0.85299999999999998</v>
      </c>
      <c r="AA142" s="19">
        <v>45734.040273587962</v>
      </c>
      <c r="AB142" t="s">
        <v>2040</v>
      </c>
      <c r="AC142" s="9"/>
    </row>
    <row r="143" spans="1:29" hidden="1" x14ac:dyDescent="0.35">
      <c r="A143" t="s">
        <v>2022</v>
      </c>
      <c r="B143" t="s">
        <v>312</v>
      </c>
      <c r="C143">
        <v>0</v>
      </c>
      <c r="D143" s="9">
        <v>44260.929872685185</v>
      </c>
      <c r="E143" s="9">
        <v>44261.402662037035</v>
      </c>
      <c r="F143" t="s">
        <v>872</v>
      </c>
      <c r="G143" t="s">
        <v>872</v>
      </c>
      <c r="H143">
        <v>2</v>
      </c>
      <c r="I143">
        <v>2</v>
      </c>
      <c r="J143">
        <v>1</v>
      </c>
      <c r="K143" t="s">
        <v>873</v>
      </c>
      <c r="L143">
        <v>1</v>
      </c>
      <c r="M143">
        <v>3</v>
      </c>
      <c r="N143" t="s">
        <v>875</v>
      </c>
      <c r="O143">
        <v>1</v>
      </c>
      <c r="P143" t="s">
        <v>875</v>
      </c>
      <c r="Q143" t="s">
        <v>875</v>
      </c>
      <c r="R143" t="s">
        <v>875</v>
      </c>
      <c r="S143" t="s">
        <v>875</v>
      </c>
      <c r="T143" t="s">
        <v>875</v>
      </c>
      <c r="U143" t="s">
        <v>875</v>
      </c>
      <c r="V143" t="s">
        <v>62</v>
      </c>
      <c r="W143" t="s">
        <v>875</v>
      </c>
      <c r="X143">
        <v>1</v>
      </c>
      <c r="Y143" t="s">
        <v>875</v>
      </c>
      <c r="Z143" t="s">
        <v>875</v>
      </c>
      <c r="AA143" s="19">
        <v>45734.040273680555</v>
      </c>
      <c r="AB143" t="s">
        <v>2040</v>
      </c>
      <c r="AC143" s="9"/>
    </row>
    <row r="144" spans="1:29" x14ac:dyDescent="0.35">
      <c r="A144" t="s">
        <v>2021</v>
      </c>
      <c r="B144" t="s">
        <v>311</v>
      </c>
      <c r="C144">
        <v>1703</v>
      </c>
      <c r="D144" s="9">
        <v>42191.877696759257</v>
      </c>
      <c r="E144" s="9">
        <v>43894.904942129629</v>
      </c>
      <c r="F144">
        <v>695</v>
      </c>
      <c r="G144">
        <v>695</v>
      </c>
      <c r="H144">
        <v>412</v>
      </c>
      <c r="I144">
        <v>283</v>
      </c>
      <c r="J144">
        <v>58</v>
      </c>
      <c r="K144">
        <v>637</v>
      </c>
      <c r="L144">
        <v>410</v>
      </c>
      <c r="M144">
        <v>227</v>
      </c>
      <c r="N144">
        <v>0.42599999999999999</v>
      </c>
      <c r="O144">
        <v>0.29399999999999998</v>
      </c>
      <c r="P144">
        <v>6.7000000000000004E-2</v>
      </c>
      <c r="Q144">
        <v>0.46100000000000002</v>
      </c>
      <c r="R144">
        <v>0.70599999999999996</v>
      </c>
      <c r="S144">
        <v>0.59199999999999997</v>
      </c>
      <c r="T144">
        <v>0.90700000000000003</v>
      </c>
      <c r="U144">
        <v>492.40800000000002</v>
      </c>
      <c r="V144" t="s">
        <v>56</v>
      </c>
      <c r="W144">
        <v>0.92600000000000005</v>
      </c>
      <c r="X144">
        <v>0.93799999999999994</v>
      </c>
      <c r="Y144">
        <v>0.77800000000000002</v>
      </c>
      <c r="Z144">
        <v>0.91800000000000004</v>
      </c>
      <c r="AA144" s="19">
        <v>45734.040187523147</v>
      </c>
      <c r="AB144" t="s">
        <v>2040</v>
      </c>
      <c r="AC144" s="9"/>
    </row>
    <row r="145" spans="1:29" hidden="1" x14ac:dyDescent="0.35">
      <c r="A145" t="s">
        <v>2021</v>
      </c>
      <c r="B145" t="s">
        <v>312</v>
      </c>
      <c r="C145">
        <v>0</v>
      </c>
      <c r="D145" s="9">
        <v>43894.904942129629</v>
      </c>
      <c r="E145" s="9">
        <v>43894.904942129629</v>
      </c>
      <c r="F145" t="s">
        <v>872</v>
      </c>
      <c r="G145" t="s">
        <v>872</v>
      </c>
      <c r="H145">
        <v>1</v>
      </c>
      <c r="I145">
        <v>1</v>
      </c>
      <c r="J145">
        <v>1</v>
      </c>
      <c r="K145" t="s">
        <v>873</v>
      </c>
      <c r="L145">
        <v>1</v>
      </c>
      <c r="M145">
        <v>0</v>
      </c>
      <c r="N145" t="s">
        <v>875</v>
      </c>
      <c r="O145" t="s">
        <v>875</v>
      </c>
      <c r="P145" t="s">
        <v>875</v>
      </c>
      <c r="Q145" t="s">
        <v>875</v>
      </c>
      <c r="R145" t="s">
        <v>875</v>
      </c>
      <c r="S145" t="s">
        <v>875</v>
      </c>
      <c r="T145" t="s">
        <v>875</v>
      </c>
      <c r="U145" t="s">
        <v>875</v>
      </c>
      <c r="V145" t="s">
        <v>56</v>
      </c>
      <c r="W145" t="s">
        <v>875</v>
      </c>
      <c r="X145" t="s">
        <v>875</v>
      </c>
      <c r="Y145" t="s">
        <v>875</v>
      </c>
      <c r="Z145" t="s">
        <v>875</v>
      </c>
      <c r="AA145" s="19">
        <v>45734.04018758102</v>
      </c>
      <c r="AB145" t="s">
        <v>2040</v>
      </c>
      <c r="AC145" s="9"/>
    </row>
    <row r="146" spans="1:29" x14ac:dyDescent="0.35">
      <c r="A146" t="s">
        <v>2020</v>
      </c>
      <c r="B146" t="s">
        <v>311</v>
      </c>
      <c r="C146">
        <v>1893</v>
      </c>
      <c r="D146" s="9">
        <v>41652.8515162037</v>
      </c>
      <c r="E146" s="9">
        <v>43546.784421296295</v>
      </c>
      <c r="F146">
        <v>1940</v>
      </c>
      <c r="G146">
        <v>1940</v>
      </c>
      <c r="H146">
        <v>1415</v>
      </c>
      <c r="I146">
        <v>525</v>
      </c>
      <c r="J146">
        <v>152</v>
      </c>
      <c r="K146">
        <v>1788</v>
      </c>
      <c r="L146">
        <v>1463</v>
      </c>
      <c r="M146">
        <v>332</v>
      </c>
      <c r="N146">
        <v>0.89700000000000002</v>
      </c>
      <c r="O146">
        <v>0.378</v>
      </c>
      <c r="P146">
        <v>0.124</v>
      </c>
      <c r="Q146">
        <v>0.92900000000000005</v>
      </c>
      <c r="R146">
        <v>0.80700000000000005</v>
      </c>
      <c r="S146">
        <v>0.70399999999999996</v>
      </c>
      <c r="T146">
        <v>0.90300000000000002</v>
      </c>
      <c r="U146">
        <v>357.37400000000002</v>
      </c>
      <c r="V146" t="s">
        <v>56</v>
      </c>
      <c r="W146">
        <v>0.79500000000000004</v>
      </c>
      <c r="X146">
        <v>0.99</v>
      </c>
      <c r="Y146">
        <v>0.93700000000000006</v>
      </c>
      <c r="Z146">
        <v>0.84</v>
      </c>
      <c r="AA146" s="19">
        <v>45734.040098344907</v>
      </c>
      <c r="AB146" t="s">
        <v>2040</v>
      </c>
      <c r="AC146" s="9"/>
    </row>
    <row r="147" spans="1:29" hidden="1" x14ac:dyDescent="0.35">
      <c r="A147" t="s">
        <v>2020</v>
      </c>
      <c r="B147" t="s">
        <v>312</v>
      </c>
      <c r="C147">
        <v>0</v>
      </c>
      <c r="D147" s="9">
        <v>43546.784421296295</v>
      </c>
      <c r="E147" s="9">
        <v>43546.784421296295</v>
      </c>
      <c r="F147" t="s">
        <v>872</v>
      </c>
      <c r="G147" t="s">
        <v>872</v>
      </c>
      <c r="H147">
        <v>1</v>
      </c>
      <c r="I147">
        <v>1</v>
      </c>
      <c r="J147">
        <v>1</v>
      </c>
      <c r="K147" t="s">
        <v>873</v>
      </c>
      <c r="L147">
        <v>1</v>
      </c>
      <c r="M147">
        <v>0</v>
      </c>
      <c r="N147" t="s">
        <v>875</v>
      </c>
      <c r="O147" t="s">
        <v>875</v>
      </c>
      <c r="P147" t="s">
        <v>875</v>
      </c>
      <c r="Q147" t="s">
        <v>875</v>
      </c>
      <c r="R147" t="s">
        <v>875</v>
      </c>
      <c r="S147" t="s">
        <v>875</v>
      </c>
      <c r="T147" t="s">
        <v>875</v>
      </c>
      <c r="U147" t="s">
        <v>875</v>
      </c>
      <c r="V147" t="s">
        <v>56</v>
      </c>
      <c r="W147" t="s">
        <v>875</v>
      </c>
      <c r="X147" t="s">
        <v>875</v>
      </c>
      <c r="Y147" t="s">
        <v>875</v>
      </c>
      <c r="Z147" t="s">
        <v>875</v>
      </c>
      <c r="AA147" s="19">
        <v>45734.04009840278</v>
      </c>
      <c r="AB147" t="s">
        <v>2040</v>
      </c>
      <c r="AC147" s="9"/>
    </row>
    <row r="148" spans="1:29" x14ac:dyDescent="0.35">
      <c r="A148" t="s">
        <v>69</v>
      </c>
      <c r="B148" t="s">
        <v>311</v>
      </c>
      <c r="C148">
        <v>1896</v>
      </c>
      <c r="D148" s="9">
        <v>43706.547222222223</v>
      </c>
      <c r="E148" s="9">
        <v>45603.443749999999</v>
      </c>
      <c r="F148">
        <v>335</v>
      </c>
      <c r="G148">
        <v>270</v>
      </c>
      <c r="H148">
        <v>258</v>
      </c>
      <c r="I148">
        <v>12</v>
      </c>
      <c r="J148">
        <v>50</v>
      </c>
      <c r="K148">
        <v>220</v>
      </c>
      <c r="L148">
        <v>75</v>
      </c>
      <c r="M148">
        <v>145</v>
      </c>
      <c r="N148">
        <v>0.19</v>
      </c>
      <c r="O148">
        <v>1.0999999999999999E-2</v>
      </c>
      <c r="P148">
        <v>4.2000000000000003E-2</v>
      </c>
      <c r="Q148">
        <v>6.0999999999999999E-2</v>
      </c>
      <c r="R148">
        <v>0.38400000000000001</v>
      </c>
      <c r="S148">
        <v>0.94499999999999995</v>
      </c>
      <c r="T148">
        <v>0.79100000000000004</v>
      </c>
      <c r="U148">
        <v>2377.049</v>
      </c>
      <c r="V148" t="s">
        <v>56</v>
      </c>
      <c r="W148">
        <v>0.85099999999999998</v>
      </c>
      <c r="X148">
        <v>0.91500000000000004</v>
      </c>
      <c r="Y148">
        <v>0.88200000000000001</v>
      </c>
      <c r="Z148">
        <v>0.95899999999999996</v>
      </c>
      <c r="AA148" s="9">
        <v>45713.608344363427</v>
      </c>
      <c r="AB148" t="s">
        <v>871</v>
      </c>
      <c r="AC148" s="9"/>
    </row>
    <row r="149" spans="1:29" x14ac:dyDescent="0.35">
      <c r="A149" t="s">
        <v>69</v>
      </c>
      <c r="B149" t="s">
        <v>311</v>
      </c>
      <c r="C149">
        <v>1665</v>
      </c>
      <c r="D149" s="9">
        <v>42899.062465277777</v>
      </c>
      <c r="E149" s="9">
        <v>44564.880497685182</v>
      </c>
      <c r="F149">
        <v>438</v>
      </c>
      <c r="G149">
        <v>438</v>
      </c>
      <c r="H149">
        <v>286</v>
      </c>
      <c r="I149">
        <v>152</v>
      </c>
      <c r="J149">
        <v>44</v>
      </c>
      <c r="K149">
        <v>394</v>
      </c>
      <c r="L149">
        <v>104</v>
      </c>
      <c r="M149">
        <v>290</v>
      </c>
      <c r="N149">
        <v>0.24199999999999999</v>
      </c>
      <c r="O149">
        <v>0.152</v>
      </c>
      <c r="P149">
        <v>4.5999999999999999E-2</v>
      </c>
      <c r="Q149">
        <v>0.106</v>
      </c>
      <c r="R149">
        <v>0.30499999999999999</v>
      </c>
      <c r="S149">
        <v>0.61399999999999999</v>
      </c>
      <c r="T149">
        <v>0.88300000000000001</v>
      </c>
      <c r="U149">
        <v>2735.8490000000002</v>
      </c>
      <c r="V149" t="s">
        <v>56</v>
      </c>
      <c r="W149">
        <v>0.97</v>
      </c>
      <c r="X149">
        <v>0.96899999999999997</v>
      </c>
      <c r="Y149">
        <v>0.96299999999999997</v>
      </c>
      <c r="Z149">
        <v>0.97199999999999998</v>
      </c>
      <c r="AA149" s="19">
        <v>45733.885236365742</v>
      </c>
      <c r="AB149" t="s">
        <v>1234</v>
      </c>
      <c r="AC149" s="9"/>
    </row>
    <row r="150" spans="1:29" x14ac:dyDescent="0.35">
      <c r="A150" t="s">
        <v>69</v>
      </c>
      <c r="B150" t="s">
        <v>311</v>
      </c>
      <c r="C150">
        <v>845</v>
      </c>
      <c r="D150" s="9">
        <v>43706.547893518517</v>
      </c>
      <c r="E150" s="9">
        <v>44551.716747685183</v>
      </c>
      <c r="F150">
        <v>37</v>
      </c>
      <c r="G150">
        <v>37</v>
      </c>
      <c r="H150">
        <v>34</v>
      </c>
      <c r="I150">
        <v>3</v>
      </c>
      <c r="J150">
        <v>0</v>
      </c>
      <c r="K150">
        <v>37</v>
      </c>
      <c r="L150">
        <v>12</v>
      </c>
      <c r="M150">
        <v>25</v>
      </c>
      <c r="N150">
        <v>5.3999999999999999E-2</v>
      </c>
      <c r="O150">
        <v>3.2000000000000001E-2</v>
      </c>
      <c r="P150">
        <v>0</v>
      </c>
      <c r="Q150">
        <v>0.04</v>
      </c>
      <c r="R150">
        <v>0.46500000000000002</v>
      </c>
      <c r="S150">
        <v>0.628</v>
      </c>
      <c r="T150">
        <v>1</v>
      </c>
      <c r="U150">
        <v>625</v>
      </c>
      <c r="V150" t="s">
        <v>56</v>
      </c>
      <c r="W150">
        <v>0.7</v>
      </c>
      <c r="X150">
        <v>0.75</v>
      </c>
      <c r="Y150">
        <v>0</v>
      </c>
      <c r="Z150">
        <v>0.96</v>
      </c>
      <c r="AA150" s="19">
        <v>45733.919058356485</v>
      </c>
      <c r="AB150" t="s">
        <v>1425</v>
      </c>
      <c r="AC150" s="9"/>
    </row>
    <row r="151" spans="1:29" hidden="1" x14ac:dyDescent="0.35">
      <c r="A151" t="s">
        <v>69</v>
      </c>
      <c r="B151" t="s">
        <v>312</v>
      </c>
      <c r="C151">
        <v>96</v>
      </c>
      <c r="D151" s="9">
        <v>44467.885231481479</v>
      </c>
      <c r="E151" s="9">
        <v>44564.880497685182</v>
      </c>
      <c r="F151" t="s">
        <v>872</v>
      </c>
      <c r="G151" t="s">
        <v>872</v>
      </c>
      <c r="H151">
        <v>18</v>
      </c>
      <c r="I151">
        <v>11</v>
      </c>
      <c r="J151">
        <v>1</v>
      </c>
      <c r="K151" t="s">
        <v>873</v>
      </c>
      <c r="L151">
        <v>1</v>
      </c>
      <c r="M151">
        <v>27</v>
      </c>
      <c r="N151">
        <v>0.19900000000000001</v>
      </c>
      <c r="O151">
        <v>0.16300000000000001</v>
      </c>
      <c r="P151" t="s">
        <v>875</v>
      </c>
      <c r="Q151" t="s">
        <v>875</v>
      </c>
      <c r="R151" t="s">
        <v>875</v>
      </c>
      <c r="S151" t="s">
        <v>875</v>
      </c>
      <c r="T151" t="s">
        <v>875</v>
      </c>
      <c r="U151" t="s">
        <v>875</v>
      </c>
      <c r="V151" t="s">
        <v>56</v>
      </c>
      <c r="W151">
        <v>0.95399999999999996</v>
      </c>
      <c r="X151">
        <v>0.93500000000000005</v>
      </c>
      <c r="Y151" t="s">
        <v>875</v>
      </c>
      <c r="Z151" t="s">
        <v>875</v>
      </c>
      <c r="AA151" s="19">
        <v>45733.885236365742</v>
      </c>
      <c r="AB151" t="s">
        <v>1234</v>
      </c>
      <c r="AC151" s="9"/>
    </row>
    <row r="152" spans="1:29" hidden="1" x14ac:dyDescent="0.35">
      <c r="A152" t="s">
        <v>69</v>
      </c>
      <c r="B152" t="s">
        <v>312</v>
      </c>
      <c r="C152">
        <v>92</v>
      </c>
      <c r="D152" s="9">
        <v>44459.65452546296</v>
      </c>
      <c r="E152" s="9">
        <v>44551.716747685183</v>
      </c>
      <c r="F152" t="s">
        <v>872</v>
      </c>
      <c r="G152" t="s">
        <v>872</v>
      </c>
      <c r="H152">
        <v>9</v>
      </c>
      <c r="I152">
        <v>1</v>
      </c>
      <c r="J152">
        <v>1</v>
      </c>
      <c r="K152" t="s">
        <v>873</v>
      </c>
      <c r="L152">
        <v>4</v>
      </c>
      <c r="M152">
        <v>6</v>
      </c>
      <c r="N152">
        <v>0.10100000000000001</v>
      </c>
      <c r="O152" t="s">
        <v>875</v>
      </c>
      <c r="P152">
        <v>0</v>
      </c>
      <c r="Q152">
        <v>3.9E-2</v>
      </c>
      <c r="R152" t="s">
        <v>875</v>
      </c>
      <c r="S152" t="s">
        <v>875</v>
      </c>
      <c r="T152" t="s">
        <v>875</v>
      </c>
      <c r="U152" t="s">
        <v>875</v>
      </c>
      <c r="V152" t="s">
        <v>56</v>
      </c>
      <c r="W152">
        <v>0.79600000000000004</v>
      </c>
      <c r="X152" t="s">
        <v>875</v>
      </c>
      <c r="Y152">
        <v>0</v>
      </c>
      <c r="Z152">
        <v>0.8</v>
      </c>
      <c r="AA152" s="19">
        <v>45733.919058472224</v>
      </c>
      <c r="AB152" t="s">
        <v>1425</v>
      </c>
      <c r="AC152" s="9"/>
    </row>
    <row r="153" spans="1:29" x14ac:dyDescent="0.35">
      <c r="A153" t="s">
        <v>2049</v>
      </c>
      <c r="B153" t="s">
        <v>311</v>
      </c>
      <c r="C153">
        <v>2537</v>
      </c>
      <c r="D153" s="9">
        <v>41397.767361111109</v>
      </c>
      <c r="E153" s="9">
        <v>43934.847222222219</v>
      </c>
      <c r="F153">
        <v>682</v>
      </c>
      <c r="G153">
        <v>668</v>
      </c>
      <c r="H153">
        <v>88</v>
      </c>
      <c r="I153">
        <v>580</v>
      </c>
      <c r="J153">
        <v>123</v>
      </c>
      <c r="K153">
        <v>545</v>
      </c>
      <c r="L153">
        <v>514</v>
      </c>
      <c r="M153">
        <v>31</v>
      </c>
      <c r="N153">
        <v>7.2999999999999995E-2</v>
      </c>
      <c r="O153">
        <v>0.23799999999999999</v>
      </c>
      <c r="P153">
        <v>5.7000000000000002E-2</v>
      </c>
      <c r="Q153">
        <v>0.21199999999999999</v>
      </c>
      <c r="R153">
        <v>0.83499999999999996</v>
      </c>
      <c r="S153">
        <v>0.23499999999999999</v>
      </c>
      <c r="T153">
        <v>0.81699999999999995</v>
      </c>
      <c r="U153">
        <v>146.226</v>
      </c>
      <c r="V153" t="s">
        <v>56</v>
      </c>
      <c r="W153">
        <v>0.72299999999999998</v>
      </c>
      <c r="X153">
        <v>0.98899999999999999</v>
      </c>
      <c r="Y153">
        <v>0.93700000000000006</v>
      </c>
      <c r="Z153">
        <v>0.97099999999999997</v>
      </c>
      <c r="AA153" s="19">
        <v>45736.48917922454</v>
      </c>
      <c r="AB153" t="s">
        <v>2054</v>
      </c>
      <c r="AC153" s="9"/>
    </row>
    <row r="154" spans="1:29" hidden="1" x14ac:dyDescent="0.35">
      <c r="A154" t="s">
        <v>2049</v>
      </c>
      <c r="B154" t="s">
        <v>312</v>
      </c>
      <c r="C154">
        <v>0</v>
      </c>
      <c r="D154" s="9">
        <v>43934.847222222219</v>
      </c>
      <c r="E154" s="9">
        <v>43934.847222222219</v>
      </c>
      <c r="F154" t="s">
        <v>872</v>
      </c>
      <c r="G154" t="s">
        <v>872</v>
      </c>
      <c r="H154">
        <v>1</v>
      </c>
      <c r="I154">
        <v>1</v>
      </c>
      <c r="J154">
        <v>1</v>
      </c>
      <c r="K154" t="s">
        <v>873</v>
      </c>
      <c r="L154">
        <v>1</v>
      </c>
      <c r="M154">
        <v>0</v>
      </c>
      <c r="N154" t="s">
        <v>875</v>
      </c>
      <c r="O154" t="s">
        <v>875</v>
      </c>
      <c r="P154" t="s">
        <v>875</v>
      </c>
      <c r="Q154" t="s">
        <v>875</v>
      </c>
      <c r="R154" t="s">
        <v>875</v>
      </c>
      <c r="S154" t="s">
        <v>875</v>
      </c>
      <c r="T154" t="s">
        <v>875</v>
      </c>
      <c r="U154" t="s">
        <v>875</v>
      </c>
      <c r="V154" t="s">
        <v>56</v>
      </c>
      <c r="W154" t="s">
        <v>875</v>
      </c>
      <c r="X154" t="s">
        <v>875</v>
      </c>
      <c r="Y154" t="s">
        <v>875</v>
      </c>
      <c r="Z154" t="s">
        <v>875</v>
      </c>
      <c r="AA154" s="19">
        <v>45736.48917922454</v>
      </c>
      <c r="AB154" t="s">
        <v>2054</v>
      </c>
      <c r="AC154" s="9"/>
    </row>
    <row r="155" spans="1:29" x14ac:dyDescent="0.35">
      <c r="A155" t="s">
        <v>70</v>
      </c>
      <c r="B155" t="s">
        <v>311</v>
      </c>
      <c r="C155">
        <v>3612</v>
      </c>
      <c r="D155" s="9">
        <v>41753.563194444447</v>
      </c>
      <c r="E155" s="9">
        <v>45365.670138888891</v>
      </c>
      <c r="F155">
        <v>1197</v>
      </c>
      <c r="G155">
        <v>1197</v>
      </c>
      <c r="H155">
        <v>672</v>
      </c>
      <c r="I155">
        <v>525</v>
      </c>
      <c r="J155">
        <v>164</v>
      </c>
      <c r="K155">
        <v>1033</v>
      </c>
      <c r="L155">
        <v>699</v>
      </c>
      <c r="M155">
        <v>334</v>
      </c>
      <c r="N155">
        <v>0.56299999999999994</v>
      </c>
      <c r="O155">
        <v>0.33600000000000002</v>
      </c>
      <c r="P155">
        <v>0.03</v>
      </c>
      <c r="Q155">
        <v>0.55000000000000004</v>
      </c>
      <c r="R155">
        <v>0.63300000000000001</v>
      </c>
      <c r="S155">
        <v>0.626</v>
      </c>
      <c r="T155">
        <v>0.96699999999999997</v>
      </c>
      <c r="U155">
        <v>607.27300000000002</v>
      </c>
      <c r="V155" t="s">
        <v>56</v>
      </c>
      <c r="W155">
        <v>0.80100000000000005</v>
      </c>
      <c r="X155">
        <v>0.66400000000000003</v>
      </c>
      <c r="Y155">
        <v>0.83599999999999997</v>
      </c>
      <c r="Z155">
        <v>0.80400000000000005</v>
      </c>
      <c r="AA155" s="9">
        <v>45713.608420555553</v>
      </c>
      <c r="AB155" t="s">
        <v>871</v>
      </c>
      <c r="AC155" s="9"/>
    </row>
    <row r="156" spans="1:29" x14ac:dyDescent="0.35">
      <c r="A156" t="s">
        <v>70</v>
      </c>
      <c r="B156" t="s">
        <v>311</v>
      </c>
      <c r="C156">
        <v>2399</v>
      </c>
      <c r="D156" s="9">
        <v>41753.563310185185</v>
      </c>
      <c r="E156" s="9">
        <v>44152.903113425928</v>
      </c>
      <c r="F156">
        <v>1196</v>
      </c>
      <c r="G156">
        <v>1196</v>
      </c>
      <c r="H156">
        <v>673</v>
      </c>
      <c r="I156">
        <v>523</v>
      </c>
      <c r="J156">
        <v>19</v>
      </c>
      <c r="K156">
        <v>1177</v>
      </c>
      <c r="L156">
        <v>778</v>
      </c>
      <c r="M156">
        <v>399</v>
      </c>
      <c r="N156">
        <v>0.56200000000000006</v>
      </c>
      <c r="O156">
        <v>0.40500000000000003</v>
      </c>
      <c r="P156">
        <v>1.2999999999999999E-2</v>
      </c>
      <c r="Q156">
        <v>0.63100000000000001</v>
      </c>
      <c r="R156">
        <v>0.66100000000000003</v>
      </c>
      <c r="S156">
        <v>0.58099999999999996</v>
      </c>
      <c r="T156">
        <v>0.98699999999999999</v>
      </c>
      <c r="U156">
        <v>632.33000000000004</v>
      </c>
      <c r="V156" t="s">
        <v>56</v>
      </c>
      <c r="W156">
        <v>0.80200000000000005</v>
      </c>
      <c r="X156">
        <v>0.749</v>
      </c>
      <c r="Y156">
        <v>0.81</v>
      </c>
      <c r="Z156">
        <v>0.82699999999999996</v>
      </c>
      <c r="AA156" s="19">
        <v>45733.918990937498</v>
      </c>
      <c r="AB156" t="s">
        <v>1425</v>
      </c>
      <c r="AC156" s="9"/>
    </row>
    <row r="157" spans="1:29" hidden="1" x14ac:dyDescent="0.35">
      <c r="A157" t="s">
        <v>70</v>
      </c>
      <c r="B157" t="s">
        <v>312</v>
      </c>
      <c r="C157">
        <v>76</v>
      </c>
      <c r="D157" s="9">
        <v>44076.243333333332</v>
      </c>
      <c r="E157" s="9">
        <v>44152.903113425928</v>
      </c>
      <c r="F157" t="s">
        <v>872</v>
      </c>
      <c r="G157" t="s">
        <v>872</v>
      </c>
      <c r="H157">
        <v>2</v>
      </c>
      <c r="I157">
        <v>2</v>
      </c>
      <c r="J157">
        <v>1</v>
      </c>
      <c r="K157" t="s">
        <v>873</v>
      </c>
      <c r="L157">
        <v>1</v>
      </c>
      <c r="M157">
        <v>2</v>
      </c>
      <c r="N157">
        <v>1</v>
      </c>
      <c r="O157">
        <v>1.6E-2</v>
      </c>
      <c r="P157" t="s">
        <v>875</v>
      </c>
      <c r="Q157" t="s">
        <v>875</v>
      </c>
      <c r="R157" t="s">
        <v>875</v>
      </c>
      <c r="S157" t="s">
        <v>875</v>
      </c>
      <c r="T157" t="s">
        <v>875</v>
      </c>
      <c r="U157" t="s">
        <v>875</v>
      </c>
      <c r="V157" t="s">
        <v>56</v>
      </c>
      <c r="W157">
        <v>1</v>
      </c>
      <c r="X157">
        <v>1</v>
      </c>
      <c r="Y157" t="s">
        <v>875</v>
      </c>
      <c r="Z157" t="s">
        <v>875</v>
      </c>
      <c r="AA157" s="19">
        <v>45733.918991041668</v>
      </c>
      <c r="AB157" t="s">
        <v>1425</v>
      </c>
      <c r="AC157" s="9"/>
    </row>
    <row r="158" spans="1:29" x14ac:dyDescent="0.35">
      <c r="A158" t="s">
        <v>2019</v>
      </c>
      <c r="B158" t="s">
        <v>311</v>
      </c>
      <c r="C158">
        <v>569</v>
      </c>
      <c r="D158" s="9">
        <v>43908.388402777775</v>
      </c>
      <c r="E158" s="9">
        <v>44477.55369212963</v>
      </c>
      <c r="F158">
        <v>36</v>
      </c>
      <c r="G158">
        <v>36</v>
      </c>
      <c r="H158">
        <v>28</v>
      </c>
      <c r="I158">
        <v>8</v>
      </c>
      <c r="J158">
        <v>5</v>
      </c>
      <c r="K158">
        <v>31</v>
      </c>
      <c r="L158">
        <v>5</v>
      </c>
      <c r="M158">
        <v>26</v>
      </c>
      <c r="N158">
        <v>4.8000000000000001E-2</v>
      </c>
      <c r="O158">
        <v>2.1999999999999999E-2</v>
      </c>
      <c r="P158">
        <v>1.2999999999999999E-2</v>
      </c>
      <c r="Q158">
        <v>7.0000000000000001E-3</v>
      </c>
      <c r="R158">
        <v>0.123</v>
      </c>
      <c r="S158">
        <v>0.68600000000000005</v>
      </c>
      <c r="T158">
        <v>0.81399999999999995</v>
      </c>
      <c r="U158">
        <v>3714.2860000000001</v>
      </c>
      <c r="V158" t="s">
        <v>56</v>
      </c>
      <c r="W158">
        <v>0.88900000000000001</v>
      </c>
      <c r="X158">
        <v>0.87</v>
      </c>
      <c r="Y158">
        <v>0.81699999999999995</v>
      </c>
      <c r="Z158">
        <v>0.88400000000000001</v>
      </c>
      <c r="AA158" s="19">
        <v>45734.04000666667</v>
      </c>
      <c r="AB158" t="s">
        <v>2040</v>
      </c>
      <c r="AC158" s="9"/>
    </row>
    <row r="159" spans="1:29" hidden="1" x14ac:dyDescent="0.35">
      <c r="A159" t="s">
        <v>2019</v>
      </c>
      <c r="B159" t="s">
        <v>312</v>
      </c>
      <c r="C159">
        <v>75</v>
      </c>
      <c r="D159" s="9">
        <v>44402.116689814815</v>
      </c>
      <c r="E159" s="9">
        <v>44477.55369212963</v>
      </c>
      <c r="F159" t="s">
        <v>872</v>
      </c>
      <c r="G159" t="s">
        <v>872</v>
      </c>
      <c r="H159">
        <v>2</v>
      </c>
      <c r="I159">
        <v>1</v>
      </c>
      <c r="J159">
        <v>3</v>
      </c>
      <c r="K159" t="s">
        <v>873</v>
      </c>
      <c r="L159">
        <v>1</v>
      </c>
      <c r="M159">
        <v>-2</v>
      </c>
      <c r="N159">
        <v>4.4999999999999998E-2</v>
      </c>
      <c r="O159" t="s">
        <v>875</v>
      </c>
      <c r="P159">
        <v>0.05</v>
      </c>
      <c r="Q159" t="s">
        <v>875</v>
      </c>
      <c r="R159" t="s">
        <v>875</v>
      </c>
      <c r="S159" t="s">
        <v>875</v>
      </c>
      <c r="T159" t="s">
        <v>875</v>
      </c>
      <c r="U159" t="s">
        <v>875</v>
      </c>
      <c r="V159" t="s">
        <v>56</v>
      </c>
      <c r="W159">
        <v>1</v>
      </c>
      <c r="X159" t="s">
        <v>875</v>
      </c>
      <c r="Y159">
        <v>0.75</v>
      </c>
      <c r="Z159" t="s">
        <v>875</v>
      </c>
      <c r="AA159" s="19">
        <v>45734.040006736112</v>
      </c>
      <c r="AB159" t="s">
        <v>2040</v>
      </c>
      <c r="AC159" s="9"/>
    </row>
    <row r="160" spans="1:29" x14ac:dyDescent="0.35">
      <c r="A160" t="s">
        <v>1292</v>
      </c>
      <c r="B160" t="s">
        <v>311</v>
      </c>
      <c r="C160">
        <v>5102</v>
      </c>
      <c r="D160" s="9">
        <v>39420.430937500001</v>
      </c>
      <c r="E160" s="9">
        <v>44523.348668981482</v>
      </c>
      <c r="F160">
        <v>1117</v>
      </c>
      <c r="G160">
        <v>1117</v>
      </c>
      <c r="H160">
        <v>426</v>
      </c>
      <c r="I160">
        <v>691</v>
      </c>
      <c r="J160">
        <v>442</v>
      </c>
      <c r="K160">
        <v>675</v>
      </c>
      <c r="L160">
        <v>602</v>
      </c>
      <c r="M160">
        <v>73</v>
      </c>
      <c r="N160">
        <v>0.13</v>
      </c>
      <c r="O160">
        <v>0.22600000000000001</v>
      </c>
      <c r="P160">
        <v>9.0999999999999998E-2</v>
      </c>
      <c r="Q160">
        <v>0.17199999999999999</v>
      </c>
      <c r="R160">
        <v>0.64900000000000002</v>
      </c>
      <c r="S160">
        <v>0.36499999999999999</v>
      </c>
      <c r="T160">
        <v>0.74399999999999999</v>
      </c>
      <c r="U160">
        <v>424.41899999999998</v>
      </c>
      <c r="V160" t="s">
        <v>56</v>
      </c>
      <c r="W160">
        <v>0.73399999999999999</v>
      </c>
      <c r="X160">
        <v>0.84899999999999998</v>
      </c>
      <c r="Y160">
        <v>0.93</v>
      </c>
      <c r="Z160">
        <v>0.74299999999999999</v>
      </c>
      <c r="AA160" s="19">
        <v>45733.829980289353</v>
      </c>
      <c r="AB160" t="s">
        <v>1303</v>
      </c>
      <c r="AC160" s="9"/>
    </row>
    <row r="161" spans="1:29" hidden="1" x14ac:dyDescent="0.35">
      <c r="A161" t="s">
        <v>1292</v>
      </c>
      <c r="B161" t="s">
        <v>312</v>
      </c>
      <c r="C161">
        <v>39</v>
      </c>
      <c r="D161" s="9">
        <v>44483.510115740741</v>
      </c>
      <c r="E161" s="9">
        <v>44523.348668981482</v>
      </c>
      <c r="F161" t="s">
        <v>872</v>
      </c>
      <c r="G161" t="s">
        <v>872</v>
      </c>
      <c r="H161">
        <v>1</v>
      </c>
      <c r="I161">
        <v>1</v>
      </c>
      <c r="J161">
        <v>1</v>
      </c>
      <c r="K161" t="s">
        <v>873</v>
      </c>
      <c r="L161">
        <v>1</v>
      </c>
      <c r="M161">
        <v>1</v>
      </c>
      <c r="N161" t="s">
        <v>875</v>
      </c>
      <c r="O161" t="s">
        <v>875</v>
      </c>
      <c r="P161" t="s">
        <v>875</v>
      </c>
      <c r="Q161" t="s">
        <v>875</v>
      </c>
      <c r="R161" t="s">
        <v>875</v>
      </c>
      <c r="S161" t="s">
        <v>875</v>
      </c>
      <c r="T161" t="s">
        <v>875</v>
      </c>
      <c r="U161" t="s">
        <v>875</v>
      </c>
      <c r="V161" t="s">
        <v>56</v>
      </c>
      <c r="W161" t="s">
        <v>875</v>
      </c>
      <c r="X161" t="s">
        <v>875</v>
      </c>
      <c r="Y161" t="s">
        <v>875</v>
      </c>
      <c r="Z161" t="s">
        <v>875</v>
      </c>
      <c r="AA161" s="19">
        <v>45733.829980509261</v>
      </c>
      <c r="AB161" t="s">
        <v>1303</v>
      </c>
      <c r="AC161" s="9"/>
    </row>
    <row r="162" spans="1:29" x14ac:dyDescent="0.35">
      <c r="A162" t="s">
        <v>2018</v>
      </c>
      <c r="B162" t="s">
        <v>311</v>
      </c>
      <c r="C162">
        <v>4011</v>
      </c>
      <c r="D162" s="9">
        <v>40527.600671296299</v>
      </c>
      <c r="E162" s="9">
        <v>44538.609502314815</v>
      </c>
      <c r="F162">
        <v>401</v>
      </c>
      <c r="G162">
        <v>401</v>
      </c>
      <c r="H162">
        <v>160</v>
      </c>
      <c r="I162">
        <v>241</v>
      </c>
      <c r="J162">
        <v>40</v>
      </c>
      <c r="K162">
        <v>361</v>
      </c>
      <c r="L162">
        <v>289</v>
      </c>
      <c r="M162">
        <v>72</v>
      </c>
      <c r="N162">
        <v>8.5999999999999993E-2</v>
      </c>
      <c r="O162">
        <v>0.11799999999999999</v>
      </c>
      <c r="P162">
        <v>1.6E-2</v>
      </c>
      <c r="Q162">
        <v>0.224</v>
      </c>
      <c r="R162">
        <v>1.1910000000000001</v>
      </c>
      <c r="S162">
        <v>0.42199999999999999</v>
      </c>
      <c r="T162">
        <v>0.92200000000000004</v>
      </c>
      <c r="U162">
        <v>321.42899999999997</v>
      </c>
      <c r="V162" t="s">
        <v>62</v>
      </c>
      <c r="W162">
        <v>0.61399999999999999</v>
      </c>
      <c r="X162">
        <v>0.76900000000000002</v>
      </c>
      <c r="Y162">
        <v>0.79900000000000004</v>
      </c>
      <c r="Z162">
        <v>0.75700000000000001</v>
      </c>
      <c r="AA162" s="19">
        <v>45734.039916527778</v>
      </c>
      <c r="AB162" t="s">
        <v>2040</v>
      </c>
      <c r="AC162" s="9"/>
    </row>
    <row r="163" spans="1:29" hidden="1" x14ac:dyDescent="0.35">
      <c r="A163" t="s">
        <v>2018</v>
      </c>
      <c r="B163" t="s">
        <v>312</v>
      </c>
      <c r="C163">
        <v>0</v>
      </c>
      <c r="D163" s="9">
        <v>44538.609502314815</v>
      </c>
      <c r="E163" s="9">
        <v>44538.609502314815</v>
      </c>
      <c r="F163" t="s">
        <v>872</v>
      </c>
      <c r="G163" t="s">
        <v>872</v>
      </c>
      <c r="H163">
        <v>1</v>
      </c>
      <c r="I163">
        <v>1</v>
      </c>
      <c r="J163">
        <v>1</v>
      </c>
      <c r="K163" t="s">
        <v>873</v>
      </c>
      <c r="L163">
        <v>1</v>
      </c>
      <c r="M163">
        <v>0</v>
      </c>
      <c r="N163" t="s">
        <v>875</v>
      </c>
      <c r="O163" t="s">
        <v>875</v>
      </c>
      <c r="P163" t="s">
        <v>875</v>
      </c>
      <c r="Q163" t="s">
        <v>875</v>
      </c>
      <c r="R163" t="s">
        <v>875</v>
      </c>
      <c r="S163" t="s">
        <v>875</v>
      </c>
      <c r="T163" t="s">
        <v>875</v>
      </c>
      <c r="U163" t="s">
        <v>875</v>
      </c>
      <c r="V163" t="s">
        <v>62</v>
      </c>
      <c r="W163" t="s">
        <v>875</v>
      </c>
      <c r="X163" t="s">
        <v>875</v>
      </c>
      <c r="Y163" t="s">
        <v>875</v>
      </c>
      <c r="Z163" t="s">
        <v>875</v>
      </c>
      <c r="AA163" s="19">
        <v>45734.039916585651</v>
      </c>
      <c r="AB163" t="s">
        <v>2040</v>
      </c>
      <c r="AC163" s="9"/>
    </row>
    <row r="164" spans="1:29" x14ac:dyDescent="0.35">
      <c r="A164" t="s">
        <v>2017</v>
      </c>
      <c r="B164" t="s">
        <v>311</v>
      </c>
      <c r="C164">
        <v>776</v>
      </c>
      <c r="D164" s="9">
        <v>38302.953009259261</v>
      </c>
      <c r="E164" s="9">
        <v>39079.308888888889</v>
      </c>
      <c r="F164">
        <v>51</v>
      </c>
      <c r="G164">
        <v>51</v>
      </c>
      <c r="H164">
        <v>38</v>
      </c>
      <c r="I164">
        <v>13</v>
      </c>
      <c r="J164">
        <v>0</v>
      </c>
      <c r="K164">
        <v>51</v>
      </c>
      <c r="L164">
        <v>24</v>
      </c>
      <c r="M164">
        <v>27</v>
      </c>
      <c r="N164">
        <v>7.0999999999999994E-2</v>
      </c>
      <c r="O164">
        <v>1.7999999999999999E-2</v>
      </c>
      <c r="P164">
        <v>0</v>
      </c>
      <c r="Q164">
        <v>0.121</v>
      </c>
      <c r="R164">
        <v>1.36</v>
      </c>
      <c r="S164">
        <v>0.79800000000000004</v>
      </c>
      <c r="T164">
        <v>1</v>
      </c>
      <c r="U164">
        <v>223.14</v>
      </c>
      <c r="V164" t="s">
        <v>62</v>
      </c>
      <c r="W164">
        <v>0.48499999999999999</v>
      </c>
      <c r="X164">
        <v>0.69399999999999995</v>
      </c>
      <c r="Y164">
        <v>0</v>
      </c>
      <c r="Z164">
        <v>0.748</v>
      </c>
      <c r="AA164" s="19">
        <v>45734.039829050926</v>
      </c>
      <c r="AB164" t="s">
        <v>2040</v>
      </c>
      <c r="AC164" s="9"/>
    </row>
    <row r="165" spans="1:29" hidden="1" x14ac:dyDescent="0.35">
      <c r="A165" t="s">
        <v>2017</v>
      </c>
      <c r="B165" t="s">
        <v>312</v>
      </c>
      <c r="C165">
        <v>85</v>
      </c>
      <c r="D165" s="9">
        <v>38993.309340277781</v>
      </c>
      <c r="E165" s="9">
        <v>39079.308888888889</v>
      </c>
      <c r="F165" t="s">
        <v>872</v>
      </c>
      <c r="G165" t="s">
        <v>872</v>
      </c>
      <c r="H165">
        <v>1</v>
      </c>
      <c r="I165">
        <v>1</v>
      </c>
      <c r="J165">
        <v>1</v>
      </c>
      <c r="K165" t="s">
        <v>873</v>
      </c>
      <c r="L165">
        <v>1</v>
      </c>
      <c r="M165">
        <v>1</v>
      </c>
      <c r="N165" t="s">
        <v>875</v>
      </c>
      <c r="O165" t="s">
        <v>875</v>
      </c>
      <c r="P165">
        <v>0</v>
      </c>
      <c r="Q165" t="s">
        <v>875</v>
      </c>
      <c r="R165" t="s">
        <v>875</v>
      </c>
      <c r="S165" t="s">
        <v>875</v>
      </c>
      <c r="T165" t="s">
        <v>875</v>
      </c>
      <c r="U165" t="s">
        <v>875</v>
      </c>
      <c r="V165" t="s">
        <v>62</v>
      </c>
      <c r="W165" t="s">
        <v>875</v>
      </c>
      <c r="X165" t="s">
        <v>875</v>
      </c>
      <c r="Y165">
        <v>0</v>
      </c>
      <c r="Z165" t="s">
        <v>875</v>
      </c>
      <c r="AA165" s="19">
        <v>45734.039829120367</v>
      </c>
      <c r="AB165" t="s">
        <v>2040</v>
      </c>
      <c r="AC165" s="9"/>
    </row>
    <row r="166" spans="1:29" x14ac:dyDescent="0.35">
      <c r="A166" t="s">
        <v>71</v>
      </c>
      <c r="B166" t="s">
        <v>311</v>
      </c>
      <c r="C166">
        <v>1112</v>
      </c>
      <c r="D166" s="9">
        <v>44216.246527777781</v>
      </c>
      <c r="E166" s="9">
        <v>45328.728472222225</v>
      </c>
      <c r="F166">
        <v>292</v>
      </c>
      <c r="G166">
        <v>283</v>
      </c>
      <c r="H166">
        <v>227</v>
      </c>
      <c r="I166">
        <v>56</v>
      </c>
      <c r="J166">
        <v>6</v>
      </c>
      <c r="K166">
        <v>277</v>
      </c>
      <c r="L166">
        <v>249</v>
      </c>
      <c r="M166">
        <v>28</v>
      </c>
      <c r="N166">
        <v>0.35599999999999998</v>
      </c>
      <c r="O166">
        <v>0.126</v>
      </c>
      <c r="P166">
        <v>0</v>
      </c>
      <c r="Q166">
        <v>0.37</v>
      </c>
      <c r="R166">
        <v>0.76800000000000002</v>
      </c>
      <c r="S166">
        <v>0.73899999999999999</v>
      </c>
      <c r="T166">
        <v>1</v>
      </c>
      <c r="U166">
        <v>75.676000000000002</v>
      </c>
      <c r="V166" t="s">
        <v>56</v>
      </c>
      <c r="W166">
        <v>0.67700000000000005</v>
      </c>
      <c r="X166">
        <v>0.93200000000000005</v>
      </c>
      <c r="Y166">
        <v>0</v>
      </c>
      <c r="Z166">
        <v>0.69399999999999995</v>
      </c>
      <c r="AA166" s="9">
        <v>45713.608492638887</v>
      </c>
      <c r="AB166" t="s">
        <v>871</v>
      </c>
      <c r="AC166" s="9"/>
    </row>
    <row r="167" spans="1:29" x14ac:dyDescent="0.35">
      <c r="A167" t="s">
        <v>71</v>
      </c>
      <c r="B167" t="s">
        <v>311</v>
      </c>
      <c r="C167">
        <v>336</v>
      </c>
      <c r="D167" s="9">
        <v>44216.246805555558</v>
      </c>
      <c r="E167" s="9">
        <v>44552.256388888891</v>
      </c>
      <c r="F167">
        <v>260</v>
      </c>
      <c r="G167">
        <v>260</v>
      </c>
      <c r="H167">
        <v>214</v>
      </c>
      <c r="I167">
        <v>46</v>
      </c>
      <c r="J167">
        <v>0</v>
      </c>
      <c r="K167">
        <v>260</v>
      </c>
      <c r="L167">
        <v>228</v>
      </c>
      <c r="M167">
        <v>32</v>
      </c>
      <c r="N167">
        <v>0.70399999999999996</v>
      </c>
      <c r="O167">
        <v>0.155</v>
      </c>
      <c r="P167">
        <v>0</v>
      </c>
      <c r="Q167">
        <v>0.72099999999999997</v>
      </c>
      <c r="R167">
        <v>0.83899999999999997</v>
      </c>
      <c r="S167">
        <v>0.82</v>
      </c>
      <c r="T167">
        <v>1</v>
      </c>
      <c r="U167">
        <v>44.383000000000003</v>
      </c>
      <c r="V167" t="s">
        <v>56</v>
      </c>
      <c r="W167">
        <v>0.99199999999999999</v>
      </c>
      <c r="X167">
        <v>0.94199999999999995</v>
      </c>
      <c r="Y167">
        <v>0</v>
      </c>
      <c r="Z167">
        <v>0.98399999999999999</v>
      </c>
      <c r="AA167" s="19">
        <v>45733.918905023151</v>
      </c>
      <c r="AB167" t="s">
        <v>1425</v>
      </c>
      <c r="AC167" s="9"/>
    </row>
    <row r="168" spans="1:29" hidden="1" x14ac:dyDescent="0.35">
      <c r="A168" t="s">
        <v>71</v>
      </c>
      <c r="B168" t="s">
        <v>312</v>
      </c>
      <c r="C168">
        <v>99</v>
      </c>
      <c r="D168" s="9">
        <v>44453.205937500003</v>
      </c>
      <c r="E168" s="9">
        <v>44552.256388888891</v>
      </c>
      <c r="F168" t="s">
        <v>872</v>
      </c>
      <c r="G168" t="s">
        <v>872</v>
      </c>
      <c r="H168">
        <v>28</v>
      </c>
      <c r="I168">
        <v>8</v>
      </c>
      <c r="J168">
        <v>1</v>
      </c>
      <c r="K168" t="s">
        <v>873</v>
      </c>
      <c r="L168">
        <v>43</v>
      </c>
      <c r="M168">
        <v>-8</v>
      </c>
      <c r="N168">
        <v>0.32100000000000001</v>
      </c>
      <c r="O168">
        <v>6.5000000000000002E-2</v>
      </c>
      <c r="P168">
        <v>0</v>
      </c>
      <c r="Q168">
        <v>0.41899999999999998</v>
      </c>
      <c r="R168">
        <v>1.085</v>
      </c>
      <c r="S168">
        <v>0.83199999999999996</v>
      </c>
      <c r="T168">
        <v>1</v>
      </c>
      <c r="U168">
        <v>76.372</v>
      </c>
      <c r="V168" t="s">
        <v>62</v>
      </c>
      <c r="W168">
        <v>0.96399999999999997</v>
      </c>
      <c r="X168">
        <v>0.75800000000000001</v>
      </c>
      <c r="Y168">
        <v>0</v>
      </c>
      <c r="Z168">
        <v>0.98599999999999999</v>
      </c>
      <c r="AA168" s="19">
        <v>45733.918917962961</v>
      </c>
      <c r="AB168" t="s">
        <v>1425</v>
      </c>
      <c r="AC168" s="9"/>
    </row>
    <row r="169" spans="1:29" x14ac:dyDescent="0.35">
      <c r="A169" t="s">
        <v>1424</v>
      </c>
      <c r="B169" t="s">
        <v>311</v>
      </c>
      <c r="C169">
        <v>955</v>
      </c>
      <c r="D169" s="9">
        <v>43473.447129629632</v>
      </c>
      <c r="E169" s="9">
        <v>44428.530648148146</v>
      </c>
      <c r="F169">
        <v>742</v>
      </c>
      <c r="G169">
        <v>742</v>
      </c>
      <c r="H169">
        <v>704</v>
      </c>
      <c r="I169">
        <v>38</v>
      </c>
      <c r="J169">
        <v>27</v>
      </c>
      <c r="K169">
        <v>715</v>
      </c>
      <c r="L169">
        <v>702</v>
      </c>
      <c r="M169">
        <v>13</v>
      </c>
      <c r="N169">
        <v>1.083</v>
      </c>
      <c r="O169">
        <v>8.3000000000000004E-2</v>
      </c>
      <c r="P169">
        <v>4.4999999999999998E-2</v>
      </c>
      <c r="Q169">
        <v>1.3129999999999999</v>
      </c>
      <c r="R169">
        <v>1.171</v>
      </c>
      <c r="S169">
        <v>0.92900000000000005</v>
      </c>
      <c r="T169">
        <v>0.96099999999999997</v>
      </c>
      <c r="U169">
        <v>9.9009999999999998</v>
      </c>
      <c r="V169" t="s">
        <v>92</v>
      </c>
      <c r="W169">
        <v>0.93899999999999995</v>
      </c>
      <c r="X169">
        <v>0.85699999999999998</v>
      </c>
      <c r="Y169">
        <v>0.77500000000000002</v>
      </c>
      <c r="Z169">
        <v>0.95399999999999996</v>
      </c>
      <c r="AA169" s="19">
        <v>45733.918836898149</v>
      </c>
      <c r="AB169" t="s">
        <v>1425</v>
      </c>
      <c r="AC169" s="9"/>
    </row>
    <row r="170" spans="1:29" hidden="1" x14ac:dyDescent="0.35">
      <c r="A170" t="s">
        <v>1424</v>
      </c>
      <c r="B170" t="s">
        <v>312</v>
      </c>
      <c r="C170">
        <v>99</v>
      </c>
      <c r="D170" s="9">
        <v>44328.581296296295</v>
      </c>
      <c r="E170" s="9">
        <v>44428.530648148146</v>
      </c>
      <c r="F170" t="s">
        <v>872</v>
      </c>
      <c r="G170" t="s">
        <v>872</v>
      </c>
      <c r="H170">
        <v>67</v>
      </c>
      <c r="I170">
        <v>1</v>
      </c>
      <c r="J170">
        <v>6</v>
      </c>
      <c r="K170" t="s">
        <v>873</v>
      </c>
      <c r="L170">
        <v>146</v>
      </c>
      <c r="M170">
        <v>-84</v>
      </c>
      <c r="N170">
        <v>0.75800000000000001</v>
      </c>
      <c r="O170" t="s">
        <v>875</v>
      </c>
      <c r="P170">
        <v>0.04</v>
      </c>
      <c r="Q170">
        <v>1.1419999999999999</v>
      </c>
      <c r="R170" t="s">
        <v>875</v>
      </c>
      <c r="S170" t="s">
        <v>875</v>
      </c>
      <c r="T170" t="s">
        <v>875</v>
      </c>
      <c r="U170" t="s">
        <v>875</v>
      </c>
      <c r="V170" t="s">
        <v>92</v>
      </c>
      <c r="W170">
        <v>0.97599999999999998</v>
      </c>
      <c r="X170" t="s">
        <v>875</v>
      </c>
      <c r="Y170">
        <v>0.65400000000000003</v>
      </c>
      <c r="Z170">
        <v>0.877</v>
      </c>
      <c r="AA170" s="19">
        <v>45733.918836979166</v>
      </c>
      <c r="AB170" t="s">
        <v>1425</v>
      </c>
      <c r="AC170" s="9"/>
    </row>
    <row r="171" spans="1:29" x14ac:dyDescent="0.35">
      <c r="A171" t="s">
        <v>72</v>
      </c>
      <c r="B171" t="s">
        <v>311</v>
      </c>
      <c r="C171">
        <v>1952</v>
      </c>
      <c r="D171" s="9">
        <v>43605.890277777777</v>
      </c>
      <c r="E171" s="9">
        <v>45558.154166666667</v>
      </c>
      <c r="F171">
        <v>974</v>
      </c>
      <c r="G171">
        <v>872</v>
      </c>
      <c r="H171">
        <v>766</v>
      </c>
      <c r="I171">
        <v>106</v>
      </c>
      <c r="J171">
        <v>87</v>
      </c>
      <c r="K171">
        <v>785</v>
      </c>
      <c r="L171">
        <v>668</v>
      </c>
      <c r="M171">
        <v>117</v>
      </c>
      <c r="N171">
        <v>0.46300000000000002</v>
      </c>
      <c r="O171">
        <v>6.6000000000000003E-2</v>
      </c>
      <c r="P171">
        <v>8.2000000000000003E-2</v>
      </c>
      <c r="Q171">
        <v>0.41299999999999998</v>
      </c>
      <c r="R171">
        <v>0.92400000000000004</v>
      </c>
      <c r="S171">
        <v>0.875</v>
      </c>
      <c r="T171">
        <v>0.84499999999999997</v>
      </c>
      <c r="U171">
        <v>283.29300000000001</v>
      </c>
      <c r="V171" t="s">
        <v>56</v>
      </c>
      <c r="W171">
        <v>0.98799999999999999</v>
      </c>
      <c r="X171">
        <v>0.94199999999999995</v>
      </c>
      <c r="Y171">
        <v>0.76200000000000001</v>
      </c>
      <c r="Z171">
        <v>0.99099999999999999</v>
      </c>
      <c r="AA171" s="9">
        <v>45713.608569826392</v>
      </c>
      <c r="AB171" t="s">
        <v>871</v>
      </c>
      <c r="AC171" s="9"/>
    </row>
    <row r="172" spans="1:29" x14ac:dyDescent="0.35">
      <c r="A172" t="s">
        <v>2045</v>
      </c>
      <c r="B172" t="s">
        <v>311</v>
      </c>
      <c r="C172">
        <v>6110</v>
      </c>
      <c r="D172" s="9">
        <v>37967.791666666664</v>
      </c>
      <c r="E172" s="9">
        <v>44078.532638888886</v>
      </c>
      <c r="F172">
        <v>8125</v>
      </c>
      <c r="G172">
        <v>8124</v>
      </c>
      <c r="H172">
        <v>1972</v>
      </c>
      <c r="I172">
        <v>6152</v>
      </c>
      <c r="J172">
        <v>1942</v>
      </c>
      <c r="K172">
        <v>6182</v>
      </c>
      <c r="L172">
        <v>4181</v>
      </c>
      <c r="M172">
        <v>2001</v>
      </c>
      <c r="N172">
        <v>0.63200000000000001</v>
      </c>
      <c r="O172">
        <v>1.99</v>
      </c>
      <c r="P172">
        <v>0.81</v>
      </c>
      <c r="Q172">
        <v>5.1159999999999997</v>
      </c>
      <c r="R172">
        <v>2.823</v>
      </c>
      <c r="S172">
        <v>0.24099999999999999</v>
      </c>
      <c r="T172">
        <v>0.69099999999999995</v>
      </c>
      <c r="U172">
        <v>391.12599999999998</v>
      </c>
      <c r="V172" t="s">
        <v>62</v>
      </c>
      <c r="W172">
        <v>0.76700000000000002</v>
      </c>
      <c r="X172">
        <v>0.69799999999999995</v>
      </c>
      <c r="Y172">
        <v>0.86699999999999999</v>
      </c>
      <c r="Z172">
        <v>0.81200000000000006</v>
      </c>
      <c r="AA172" s="19">
        <v>45736.486147974538</v>
      </c>
      <c r="AB172" t="s">
        <v>2054</v>
      </c>
      <c r="AC172" s="9"/>
    </row>
    <row r="173" spans="1:29" hidden="1" x14ac:dyDescent="0.35">
      <c r="A173" t="s">
        <v>2045</v>
      </c>
      <c r="B173" t="s">
        <v>312</v>
      </c>
      <c r="C173">
        <v>0</v>
      </c>
      <c r="D173" s="9">
        <v>44078.532638888886</v>
      </c>
      <c r="E173" s="9">
        <v>44078.532638888886</v>
      </c>
      <c r="F173" t="s">
        <v>872</v>
      </c>
      <c r="G173" t="s">
        <v>872</v>
      </c>
      <c r="H173">
        <v>1</v>
      </c>
      <c r="I173">
        <v>1</v>
      </c>
      <c r="J173">
        <v>1</v>
      </c>
      <c r="K173" t="s">
        <v>873</v>
      </c>
      <c r="L173">
        <v>1</v>
      </c>
      <c r="M173">
        <v>0</v>
      </c>
      <c r="N173" t="s">
        <v>875</v>
      </c>
      <c r="O173" t="s">
        <v>875</v>
      </c>
      <c r="P173" t="s">
        <v>875</v>
      </c>
      <c r="Q173" t="s">
        <v>875</v>
      </c>
      <c r="R173" t="s">
        <v>875</v>
      </c>
      <c r="S173" t="s">
        <v>875</v>
      </c>
      <c r="T173" t="s">
        <v>875</v>
      </c>
      <c r="U173" t="s">
        <v>875</v>
      </c>
      <c r="V173" t="s">
        <v>62</v>
      </c>
      <c r="W173" t="s">
        <v>875</v>
      </c>
      <c r="X173" t="s">
        <v>875</v>
      </c>
      <c r="Y173" t="s">
        <v>875</v>
      </c>
      <c r="Z173" t="s">
        <v>875</v>
      </c>
      <c r="AA173" s="19">
        <v>45736.486148067132</v>
      </c>
      <c r="AB173" t="s">
        <v>2054</v>
      </c>
      <c r="AC173" s="9"/>
    </row>
    <row r="174" spans="1:29" x14ac:dyDescent="0.35">
      <c r="A174" t="s">
        <v>901</v>
      </c>
      <c r="B174" t="s">
        <v>311</v>
      </c>
      <c r="C174">
        <v>133</v>
      </c>
      <c r="D174" s="9">
        <v>42530.554861111108</v>
      </c>
      <c r="E174" s="9">
        <v>42664.492361111108</v>
      </c>
      <c r="F174">
        <v>208</v>
      </c>
      <c r="G174">
        <v>208</v>
      </c>
      <c r="H174">
        <v>185</v>
      </c>
      <c r="I174">
        <v>23</v>
      </c>
      <c r="J174">
        <v>0</v>
      </c>
      <c r="K174">
        <v>208</v>
      </c>
      <c r="L174">
        <v>200</v>
      </c>
      <c r="M174">
        <v>8</v>
      </c>
      <c r="N174">
        <v>2.08</v>
      </c>
      <c r="O174">
        <v>0.189</v>
      </c>
      <c r="P174">
        <v>0</v>
      </c>
      <c r="Q174">
        <v>2.3460000000000001</v>
      </c>
      <c r="R174">
        <v>1.034</v>
      </c>
      <c r="S174">
        <v>0.91700000000000004</v>
      </c>
      <c r="T174">
        <v>1</v>
      </c>
      <c r="U174">
        <v>3.41</v>
      </c>
      <c r="V174" t="s">
        <v>92</v>
      </c>
      <c r="W174">
        <v>0.98499999999999999</v>
      </c>
      <c r="X174">
        <v>0.94099999999999995</v>
      </c>
      <c r="Y174">
        <v>0</v>
      </c>
      <c r="Z174">
        <v>0.97899999999999998</v>
      </c>
      <c r="AA174" s="19">
        <v>45732.986776782411</v>
      </c>
      <c r="AB174" t="s">
        <v>1178</v>
      </c>
      <c r="AC174" s="9"/>
    </row>
    <row r="175" spans="1:29" hidden="1" x14ac:dyDescent="0.35">
      <c r="A175" t="s">
        <v>901</v>
      </c>
      <c r="B175" t="s">
        <v>312</v>
      </c>
      <c r="C175">
        <v>99</v>
      </c>
      <c r="D175" s="9">
        <v>42564.548611111109</v>
      </c>
      <c r="E175" s="9">
        <v>42664.492361111108</v>
      </c>
      <c r="F175" t="s">
        <v>872</v>
      </c>
      <c r="G175" t="s">
        <v>872</v>
      </c>
      <c r="H175">
        <v>98</v>
      </c>
      <c r="I175">
        <v>19</v>
      </c>
      <c r="J175">
        <v>1</v>
      </c>
      <c r="K175" t="s">
        <v>873</v>
      </c>
      <c r="L175">
        <v>147</v>
      </c>
      <c r="M175">
        <v>-31</v>
      </c>
      <c r="N175">
        <v>2.024</v>
      </c>
      <c r="O175">
        <v>0.17</v>
      </c>
      <c r="P175">
        <v>0</v>
      </c>
      <c r="Q175">
        <v>2.4089999999999998</v>
      </c>
      <c r="R175">
        <v>1.0980000000000001</v>
      </c>
      <c r="S175">
        <v>0.92300000000000004</v>
      </c>
      <c r="T175">
        <v>1</v>
      </c>
      <c r="U175">
        <v>3.3210000000000002</v>
      </c>
      <c r="V175" t="s">
        <v>92</v>
      </c>
      <c r="W175">
        <v>0.94499999999999995</v>
      </c>
      <c r="X175">
        <v>0.93899999999999995</v>
      </c>
      <c r="Y175">
        <v>0</v>
      </c>
      <c r="Z175">
        <v>0.95699999999999996</v>
      </c>
      <c r="AA175" s="19">
        <v>45732.986789537033</v>
      </c>
      <c r="AB175" t="s">
        <v>1178</v>
      </c>
      <c r="AC175" s="9"/>
    </row>
    <row r="176" spans="1:29" x14ac:dyDescent="0.35">
      <c r="A176" t="s">
        <v>2016</v>
      </c>
      <c r="B176" t="s">
        <v>311</v>
      </c>
      <c r="C176">
        <v>5997</v>
      </c>
      <c r="D176" s="9">
        <v>38566.346770833334</v>
      </c>
      <c r="E176" s="9">
        <v>44563.461516203701</v>
      </c>
      <c r="F176">
        <v>579</v>
      </c>
      <c r="G176">
        <v>579</v>
      </c>
      <c r="H176">
        <v>245</v>
      </c>
      <c r="I176">
        <v>334</v>
      </c>
      <c r="J176">
        <v>221</v>
      </c>
      <c r="K176">
        <v>358</v>
      </c>
      <c r="L176">
        <v>298</v>
      </c>
      <c r="M176">
        <v>60</v>
      </c>
      <c r="N176">
        <v>4.1000000000000002E-2</v>
      </c>
      <c r="O176">
        <v>5.8999999999999997E-2</v>
      </c>
      <c r="P176">
        <v>4.2000000000000003E-2</v>
      </c>
      <c r="Q176">
        <v>4.9000000000000002E-2</v>
      </c>
      <c r="R176">
        <v>0.84499999999999997</v>
      </c>
      <c r="S176">
        <v>0.41</v>
      </c>
      <c r="T176">
        <v>0.57999999999999996</v>
      </c>
      <c r="U176">
        <v>1224.49</v>
      </c>
      <c r="V176" t="s">
        <v>56</v>
      </c>
      <c r="W176">
        <v>0.95799999999999996</v>
      </c>
      <c r="X176">
        <v>0.92300000000000004</v>
      </c>
      <c r="Y176">
        <v>0.94299999999999995</v>
      </c>
      <c r="Z176">
        <v>0.92800000000000005</v>
      </c>
      <c r="AA176" s="19">
        <v>45734.03973329861</v>
      </c>
      <c r="AB176" t="s">
        <v>2040</v>
      </c>
      <c r="AC176" s="9"/>
    </row>
    <row r="177" spans="1:29" hidden="1" x14ac:dyDescent="0.35">
      <c r="A177" t="s">
        <v>2016</v>
      </c>
      <c r="B177" t="s">
        <v>312</v>
      </c>
      <c r="C177">
        <v>53</v>
      </c>
      <c r="D177" s="9">
        <v>44509.617106481484</v>
      </c>
      <c r="E177" s="9">
        <v>44563.461516203701</v>
      </c>
      <c r="F177" t="s">
        <v>872</v>
      </c>
      <c r="G177" t="s">
        <v>872</v>
      </c>
      <c r="H177">
        <v>2</v>
      </c>
      <c r="I177">
        <v>3</v>
      </c>
      <c r="J177">
        <v>3</v>
      </c>
      <c r="K177" t="s">
        <v>873</v>
      </c>
      <c r="L177">
        <v>9</v>
      </c>
      <c r="M177">
        <v>-8</v>
      </c>
      <c r="N177">
        <v>4.8000000000000001E-2</v>
      </c>
      <c r="O177">
        <v>0.151</v>
      </c>
      <c r="P177">
        <v>7.3999999999999996E-2</v>
      </c>
      <c r="Q177">
        <v>0.20200000000000001</v>
      </c>
      <c r="R177">
        <v>1.6160000000000001</v>
      </c>
      <c r="S177">
        <v>0.24099999999999999</v>
      </c>
      <c r="T177">
        <v>0.628</v>
      </c>
      <c r="U177">
        <v>297.02999999999997</v>
      </c>
      <c r="V177" t="s">
        <v>62</v>
      </c>
      <c r="W177">
        <v>1</v>
      </c>
      <c r="X177">
        <v>0.98299999999999998</v>
      </c>
      <c r="Y177">
        <v>0.81799999999999995</v>
      </c>
      <c r="Z177">
        <v>0.85699999999999998</v>
      </c>
      <c r="AA177" s="19">
        <v>45734.039747106479</v>
      </c>
      <c r="AB177" t="s">
        <v>2040</v>
      </c>
      <c r="AC177" s="9"/>
    </row>
    <row r="178" spans="1:29" x14ac:dyDescent="0.35">
      <c r="A178" t="s">
        <v>2015</v>
      </c>
      <c r="B178" t="s">
        <v>311</v>
      </c>
      <c r="C178">
        <v>578</v>
      </c>
      <c r="D178" s="9">
        <v>42657.556122685186</v>
      </c>
      <c r="E178" s="9">
        <v>43236.22320601852</v>
      </c>
      <c r="F178">
        <v>411</v>
      </c>
      <c r="G178">
        <v>411</v>
      </c>
      <c r="H178">
        <v>308</v>
      </c>
      <c r="I178">
        <v>103</v>
      </c>
      <c r="J178">
        <v>27</v>
      </c>
      <c r="K178">
        <v>384</v>
      </c>
      <c r="L178">
        <v>211</v>
      </c>
      <c r="M178">
        <v>173</v>
      </c>
      <c r="N178">
        <v>0.78900000000000003</v>
      </c>
      <c r="O178">
        <v>0.28799999999999998</v>
      </c>
      <c r="P178">
        <v>0.13800000000000001</v>
      </c>
      <c r="Q178">
        <v>0.52400000000000002</v>
      </c>
      <c r="R178">
        <v>0.55800000000000005</v>
      </c>
      <c r="S178">
        <v>0.73299999999999998</v>
      </c>
      <c r="T178">
        <v>0.872</v>
      </c>
      <c r="U178">
        <v>330.15300000000002</v>
      </c>
      <c r="V178" t="s">
        <v>56</v>
      </c>
      <c r="W178">
        <v>0.95599999999999996</v>
      </c>
      <c r="X178">
        <v>0.90600000000000003</v>
      </c>
      <c r="Y178">
        <v>0.64100000000000001</v>
      </c>
      <c r="Z178">
        <v>0.94399999999999995</v>
      </c>
      <c r="AA178" s="19">
        <v>45734.039639953706</v>
      </c>
      <c r="AB178" t="s">
        <v>2040</v>
      </c>
      <c r="AC178" s="9"/>
    </row>
    <row r="179" spans="1:29" hidden="1" x14ac:dyDescent="0.35">
      <c r="A179" t="s">
        <v>2015</v>
      </c>
      <c r="B179" t="s">
        <v>312</v>
      </c>
      <c r="C179">
        <v>91</v>
      </c>
      <c r="D179" s="9">
        <v>43144.818206018521</v>
      </c>
      <c r="E179" s="9">
        <v>43236.22320601852</v>
      </c>
      <c r="F179" t="s">
        <v>872</v>
      </c>
      <c r="G179" t="s">
        <v>872</v>
      </c>
      <c r="H179">
        <v>2</v>
      </c>
      <c r="I179">
        <v>1</v>
      </c>
      <c r="J179">
        <v>1</v>
      </c>
      <c r="K179" t="s">
        <v>873</v>
      </c>
      <c r="L179">
        <v>2</v>
      </c>
      <c r="M179">
        <v>2</v>
      </c>
      <c r="N179">
        <v>3.1E-2</v>
      </c>
      <c r="O179" t="s">
        <v>875</v>
      </c>
      <c r="P179" t="s">
        <v>875</v>
      </c>
      <c r="Q179">
        <v>7.6999999999999999E-2</v>
      </c>
      <c r="R179" t="s">
        <v>875</v>
      </c>
      <c r="S179" t="s">
        <v>875</v>
      </c>
      <c r="T179" t="s">
        <v>875</v>
      </c>
      <c r="U179" t="s">
        <v>875</v>
      </c>
      <c r="V179" t="s">
        <v>56</v>
      </c>
      <c r="W179">
        <v>1</v>
      </c>
      <c r="X179" t="s">
        <v>875</v>
      </c>
      <c r="Y179" t="s">
        <v>875</v>
      </c>
      <c r="Z179">
        <v>1</v>
      </c>
      <c r="AA179" s="19">
        <v>45734.039640011571</v>
      </c>
      <c r="AB179" t="s">
        <v>2040</v>
      </c>
      <c r="AC179" s="9"/>
    </row>
    <row r="180" spans="1:29" x14ac:dyDescent="0.35">
      <c r="A180" t="s">
        <v>2014</v>
      </c>
      <c r="B180" t="s">
        <v>311</v>
      </c>
      <c r="C180">
        <v>4477</v>
      </c>
      <c r="D180" s="9">
        <v>40085.8981712963</v>
      </c>
      <c r="E180" s="9">
        <v>44563.282337962963</v>
      </c>
      <c r="F180">
        <v>2039</v>
      </c>
      <c r="G180">
        <v>2039</v>
      </c>
      <c r="H180">
        <v>822</v>
      </c>
      <c r="I180">
        <v>1217</v>
      </c>
      <c r="J180">
        <v>161</v>
      </c>
      <c r="K180">
        <v>1878</v>
      </c>
      <c r="L180">
        <v>1581</v>
      </c>
      <c r="M180">
        <v>297</v>
      </c>
      <c r="N180">
        <v>0.186</v>
      </c>
      <c r="O180">
        <v>0.29799999999999999</v>
      </c>
      <c r="P180">
        <v>4.1000000000000002E-2</v>
      </c>
      <c r="Q180">
        <v>0.36599999999999999</v>
      </c>
      <c r="R180">
        <v>0.82599999999999996</v>
      </c>
      <c r="S180">
        <v>0.38400000000000001</v>
      </c>
      <c r="T180">
        <v>0.91500000000000004</v>
      </c>
      <c r="U180">
        <v>811.47500000000002</v>
      </c>
      <c r="V180" t="s">
        <v>56</v>
      </c>
      <c r="W180">
        <v>0.95399999999999996</v>
      </c>
      <c r="X180">
        <v>0.95799999999999996</v>
      </c>
      <c r="Y180">
        <v>0.98</v>
      </c>
      <c r="Z180">
        <v>0.96099999999999997</v>
      </c>
      <c r="AA180" s="19">
        <v>45734.039548958332</v>
      </c>
      <c r="AB180" t="s">
        <v>2040</v>
      </c>
      <c r="AC180" s="9"/>
    </row>
    <row r="181" spans="1:29" hidden="1" x14ac:dyDescent="0.35">
      <c r="A181" t="s">
        <v>2014</v>
      </c>
      <c r="B181" t="s">
        <v>312</v>
      </c>
      <c r="C181">
        <v>74</v>
      </c>
      <c r="D181" s="9">
        <v>44488.801365740743</v>
      </c>
      <c r="E181" s="9">
        <v>44563.282337962963</v>
      </c>
      <c r="F181" t="s">
        <v>872</v>
      </c>
      <c r="G181" t="s">
        <v>872</v>
      </c>
      <c r="H181">
        <v>2</v>
      </c>
      <c r="I181">
        <v>1</v>
      </c>
      <c r="J181">
        <v>1</v>
      </c>
      <c r="K181" t="s">
        <v>873</v>
      </c>
      <c r="L181">
        <v>2</v>
      </c>
      <c r="M181">
        <v>0</v>
      </c>
      <c r="N181">
        <v>1.4E-2</v>
      </c>
      <c r="O181" t="s">
        <v>875</v>
      </c>
      <c r="P181" t="s">
        <v>875</v>
      </c>
      <c r="Q181" t="s">
        <v>875</v>
      </c>
      <c r="R181" t="s">
        <v>875</v>
      </c>
      <c r="S181" t="s">
        <v>875</v>
      </c>
      <c r="T181" t="s">
        <v>875</v>
      </c>
      <c r="U181" t="s">
        <v>875</v>
      </c>
      <c r="V181" t="s">
        <v>56</v>
      </c>
      <c r="W181">
        <v>1</v>
      </c>
      <c r="X181" t="s">
        <v>875</v>
      </c>
      <c r="Y181" t="s">
        <v>875</v>
      </c>
      <c r="Z181" t="s">
        <v>875</v>
      </c>
      <c r="AA181" s="19">
        <v>45734.039549027781</v>
      </c>
      <c r="AB181" t="s">
        <v>2040</v>
      </c>
      <c r="AC181" s="9"/>
    </row>
    <row r="182" spans="1:29" x14ac:dyDescent="0.35">
      <c r="A182" t="s">
        <v>1423</v>
      </c>
      <c r="B182" t="s">
        <v>311</v>
      </c>
      <c r="C182">
        <v>238</v>
      </c>
      <c r="D182" s="9">
        <v>44307.65556712963</v>
      </c>
      <c r="E182" s="9">
        <v>44545.66269675926</v>
      </c>
      <c r="F182">
        <v>41</v>
      </c>
      <c r="G182">
        <v>41</v>
      </c>
      <c r="H182">
        <v>41</v>
      </c>
      <c r="I182">
        <v>0</v>
      </c>
      <c r="J182">
        <v>0</v>
      </c>
      <c r="K182">
        <v>41</v>
      </c>
      <c r="L182">
        <v>9</v>
      </c>
      <c r="M182">
        <v>32</v>
      </c>
      <c r="N182">
        <v>0.19900000000000001</v>
      </c>
      <c r="O182">
        <v>0</v>
      </c>
      <c r="P182">
        <v>0</v>
      </c>
      <c r="Q182">
        <v>8.4000000000000005E-2</v>
      </c>
      <c r="R182">
        <v>0.42199999999999999</v>
      </c>
      <c r="S182">
        <v>1</v>
      </c>
      <c r="T182">
        <v>1</v>
      </c>
      <c r="U182">
        <v>380.952</v>
      </c>
      <c r="V182" t="s">
        <v>56</v>
      </c>
      <c r="W182">
        <v>0.56100000000000005</v>
      </c>
      <c r="X182">
        <v>0</v>
      </c>
      <c r="Y182">
        <v>0</v>
      </c>
      <c r="Z182">
        <v>0.64200000000000002</v>
      </c>
      <c r="AA182" s="19">
        <v>45733.918753124999</v>
      </c>
      <c r="AB182" t="s">
        <v>1425</v>
      </c>
      <c r="AC182" s="9"/>
    </row>
    <row r="183" spans="1:29" hidden="1" x14ac:dyDescent="0.35">
      <c r="A183" t="s">
        <v>1423</v>
      </c>
      <c r="B183" t="s">
        <v>312</v>
      </c>
      <c r="C183">
        <v>82</v>
      </c>
      <c r="D183" s="9">
        <v>44462.72079861111</v>
      </c>
      <c r="E183" s="9">
        <v>44545.66269675926</v>
      </c>
      <c r="F183" t="s">
        <v>872</v>
      </c>
      <c r="G183" t="s">
        <v>872</v>
      </c>
      <c r="H183">
        <v>39</v>
      </c>
      <c r="I183">
        <v>1</v>
      </c>
      <c r="J183">
        <v>1</v>
      </c>
      <c r="K183" t="s">
        <v>873</v>
      </c>
      <c r="L183">
        <v>9</v>
      </c>
      <c r="M183">
        <v>29</v>
      </c>
      <c r="N183">
        <v>0.438</v>
      </c>
      <c r="O183">
        <v>0</v>
      </c>
      <c r="P183">
        <v>0</v>
      </c>
      <c r="Q183">
        <v>8.5000000000000006E-2</v>
      </c>
      <c r="R183">
        <v>0.19400000000000001</v>
      </c>
      <c r="S183">
        <v>1</v>
      </c>
      <c r="T183">
        <v>1</v>
      </c>
      <c r="U183">
        <v>376.471</v>
      </c>
      <c r="V183" t="s">
        <v>56</v>
      </c>
      <c r="W183">
        <v>0.82</v>
      </c>
      <c r="X183">
        <v>0</v>
      </c>
      <c r="Y183">
        <v>0</v>
      </c>
      <c r="Z183">
        <v>0.64400000000000002</v>
      </c>
      <c r="AA183" s="19">
        <v>45733.918763865739</v>
      </c>
      <c r="AB183" t="s">
        <v>1425</v>
      </c>
      <c r="AC183" s="9"/>
    </row>
    <row r="184" spans="1:29" x14ac:dyDescent="0.35">
      <c r="A184" t="s">
        <v>73</v>
      </c>
      <c r="B184" t="s">
        <v>311</v>
      </c>
      <c r="C184">
        <v>5555</v>
      </c>
      <c r="D184" s="9">
        <v>40031.338888888888</v>
      </c>
      <c r="E184" s="9">
        <v>45587.308333333334</v>
      </c>
      <c r="F184">
        <v>2140</v>
      </c>
      <c r="G184">
        <v>2140</v>
      </c>
      <c r="H184">
        <v>1406</v>
      </c>
      <c r="I184">
        <v>734</v>
      </c>
      <c r="J184">
        <v>228</v>
      </c>
      <c r="K184">
        <v>1912</v>
      </c>
      <c r="L184">
        <v>1456</v>
      </c>
      <c r="M184">
        <v>456</v>
      </c>
      <c r="N184">
        <v>0.46700000000000003</v>
      </c>
      <c r="O184">
        <v>0.218</v>
      </c>
      <c r="P184">
        <v>5.8000000000000003E-2</v>
      </c>
      <c r="Q184">
        <v>0.47299999999999998</v>
      </c>
      <c r="R184">
        <v>0.754</v>
      </c>
      <c r="S184">
        <v>0.68200000000000005</v>
      </c>
      <c r="T184">
        <v>0.91500000000000004</v>
      </c>
      <c r="U184">
        <v>964.05899999999997</v>
      </c>
      <c r="V184" t="s">
        <v>56</v>
      </c>
      <c r="W184">
        <v>0.81699999999999995</v>
      </c>
      <c r="X184">
        <v>0.84799999999999998</v>
      </c>
      <c r="Y184">
        <v>0.83299999999999996</v>
      </c>
      <c r="Z184">
        <v>0.84899999999999998</v>
      </c>
      <c r="AA184" s="9">
        <v>45713.608643969907</v>
      </c>
      <c r="AB184" t="s">
        <v>871</v>
      </c>
      <c r="AC184" s="9"/>
    </row>
    <row r="185" spans="1:29" x14ac:dyDescent="0.35">
      <c r="A185" t="s">
        <v>73</v>
      </c>
      <c r="B185" t="s">
        <v>311</v>
      </c>
      <c r="C185">
        <v>4513</v>
      </c>
      <c r="D185" s="9">
        <v>40031.339166666665</v>
      </c>
      <c r="E185" s="9">
        <v>44544.602384259262</v>
      </c>
      <c r="F185">
        <v>2119</v>
      </c>
      <c r="G185">
        <v>2119</v>
      </c>
      <c r="H185">
        <v>1393</v>
      </c>
      <c r="I185">
        <v>726</v>
      </c>
      <c r="J185">
        <v>6</v>
      </c>
      <c r="K185">
        <v>2113</v>
      </c>
      <c r="L185">
        <v>1658</v>
      </c>
      <c r="M185">
        <v>455</v>
      </c>
      <c r="N185">
        <v>0.54700000000000004</v>
      </c>
      <c r="O185">
        <v>0.247</v>
      </c>
      <c r="P185">
        <v>3.0000000000000001E-3</v>
      </c>
      <c r="Q185">
        <v>0.61199999999999999</v>
      </c>
      <c r="R185">
        <v>0.77400000000000002</v>
      </c>
      <c r="S185">
        <v>0.68899999999999995</v>
      </c>
      <c r="T185">
        <v>0.996</v>
      </c>
      <c r="U185">
        <v>743.46400000000006</v>
      </c>
      <c r="V185" t="s">
        <v>56</v>
      </c>
      <c r="W185">
        <v>0.9</v>
      </c>
      <c r="X185">
        <v>0.90500000000000003</v>
      </c>
      <c r="Y185">
        <v>0.95699999999999996</v>
      </c>
      <c r="Z185">
        <v>0.92700000000000005</v>
      </c>
      <c r="AA185" s="19">
        <v>45733.918688136575</v>
      </c>
      <c r="AB185" t="s">
        <v>1425</v>
      </c>
      <c r="AC185" s="9"/>
    </row>
    <row r="186" spans="1:29" hidden="1" x14ac:dyDescent="0.35">
      <c r="A186" t="s">
        <v>73</v>
      </c>
      <c r="B186" t="s">
        <v>312</v>
      </c>
      <c r="C186">
        <v>38</v>
      </c>
      <c r="D186" s="9">
        <v>44505.750428240739</v>
      </c>
      <c r="E186" s="9">
        <v>44544.602384259262</v>
      </c>
      <c r="F186" t="s">
        <v>872</v>
      </c>
      <c r="G186" t="s">
        <v>872</v>
      </c>
      <c r="H186">
        <v>1</v>
      </c>
      <c r="I186">
        <v>1</v>
      </c>
      <c r="J186">
        <v>1</v>
      </c>
      <c r="K186" t="s">
        <v>873</v>
      </c>
      <c r="L186">
        <v>1</v>
      </c>
      <c r="M186">
        <v>1</v>
      </c>
      <c r="N186" t="s">
        <v>875</v>
      </c>
      <c r="O186" t="s">
        <v>875</v>
      </c>
      <c r="P186" t="s">
        <v>875</v>
      </c>
      <c r="Q186" t="s">
        <v>875</v>
      </c>
      <c r="R186" t="s">
        <v>875</v>
      </c>
      <c r="S186" t="s">
        <v>875</v>
      </c>
      <c r="T186" t="s">
        <v>875</v>
      </c>
      <c r="U186" t="s">
        <v>875</v>
      </c>
      <c r="V186" t="s">
        <v>56</v>
      </c>
      <c r="W186" t="s">
        <v>875</v>
      </c>
      <c r="X186" t="s">
        <v>875</v>
      </c>
      <c r="Y186" t="s">
        <v>875</v>
      </c>
      <c r="Z186" t="s">
        <v>875</v>
      </c>
      <c r="AA186" s="19">
        <v>45733.918688240738</v>
      </c>
      <c r="AB186" t="s">
        <v>1425</v>
      </c>
      <c r="AC186" s="9"/>
    </row>
    <row r="187" spans="1:29" x14ac:dyDescent="0.35">
      <c r="A187" t="s">
        <v>2013</v>
      </c>
      <c r="B187" t="s">
        <v>311</v>
      </c>
      <c r="C187">
        <v>2150</v>
      </c>
      <c r="D187" s="9">
        <v>42416.946689814817</v>
      </c>
      <c r="E187" s="9">
        <v>44566.963750000003</v>
      </c>
      <c r="F187">
        <v>14342</v>
      </c>
      <c r="G187">
        <v>14342</v>
      </c>
      <c r="H187">
        <v>9166</v>
      </c>
      <c r="I187">
        <v>5176</v>
      </c>
      <c r="J187">
        <v>1885</v>
      </c>
      <c r="K187">
        <v>12457</v>
      </c>
      <c r="L187">
        <v>10398</v>
      </c>
      <c r="M187">
        <v>2059</v>
      </c>
      <c r="N187">
        <v>5.0339999999999998</v>
      </c>
      <c r="O187">
        <v>2.8450000000000002</v>
      </c>
      <c r="P187">
        <v>1.2110000000000001</v>
      </c>
      <c r="Q187">
        <v>5.7729999999999997</v>
      </c>
      <c r="R187">
        <v>0.86599999999999999</v>
      </c>
      <c r="S187">
        <v>0.63900000000000001</v>
      </c>
      <c r="T187">
        <v>0.84599999999999997</v>
      </c>
      <c r="U187">
        <v>356.66</v>
      </c>
      <c r="V187" t="s">
        <v>56</v>
      </c>
      <c r="W187">
        <v>0.97299999999999998</v>
      </c>
      <c r="X187">
        <v>0.97099999999999997</v>
      </c>
      <c r="Y187">
        <v>0.90300000000000002</v>
      </c>
      <c r="Z187">
        <v>0.97599999999999998</v>
      </c>
      <c r="AA187" s="19">
        <v>45734.039436342595</v>
      </c>
      <c r="AB187" t="s">
        <v>2040</v>
      </c>
      <c r="AC187" s="9"/>
    </row>
    <row r="188" spans="1:29" hidden="1" x14ac:dyDescent="0.35">
      <c r="A188" t="s">
        <v>2013</v>
      </c>
      <c r="B188" t="s">
        <v>312</v>
      </c>
      <c r="C188">
        <v>99</v>
      </c>
      <c r="D188" s="9">
        <v>44467.021782407406</v>
      </c>
      <c r="E188" s="9">
        <v>44566.963750000003</v>
      </c>
      <c r="F188" t="s">
        <v>872</v>
      </c>
      <c r="G188" t="s">
        <v>872</v>
      </c>
      <c r="H188">
        <v>613</v>
      </c>
      <c r="I188">
        <v>356</v>
      </c>
      <c r="J188">
        <v>115</v>
      </c>
      <c r="K188" t="s">
        <v>873</v>
      </c>
      <c r="L188">
        <v>674</v>
      </c>
      <c r="M188">
        <v>179</v>
      </c>
      <c r="N188">
        <v>6.2779999999999996</v>
      </c>
      <c r="O188">
        <v>3.9630000000000001</v>
      </c>
      <c r="P188">
        <v>1.252</v>
      </c>
      <c r="Q188">
        <v>6.7350000000000003</v>
      </c>
      <c r="R188">
        <v>0.749</v>
      </c>
      <c r="S188">
        <v>0.61299999999999999</v>
      </c>
      <c r="T188">
        <v>0.878</v>
      </c>
      <c r="U188">
        <v>305.71600000000001</v>
      </c>
      <c r="V188" t="s">
        <v>56</v>
      </c>
      <c r="W188">
        <v>0.996</v>
      </c>
      <c r="X188">
        <v>0.99099999999999999</v>
      </c>
      <c r="Y188">
        <v>0.98599999999999999</v>
      </c>
      <c r="Z188">
        <v>0.99299999999999999</v>
      </c>
      <c r="AA188" s="19">
        <v>45734.039452337965</v>
      </c>
      <c r="AB188" t="s">
        <v>2040</v>
      </c>
      <c r="AC188" s="9"/>
    </row>
    <row r="189" spans="1:29" x14ac:dyDescent="0.35">
      <c r="A189" t="s">
        <v>2012</v>
      </c>
      <c r="B189" t="s">
        <v>311</v>
      </c>
      <c r="C189">
        <v>2629</v>
      </c>
      <c r="D189" s="9">
        <v>41935.599259259259</v>
      </c>
      <c r="E189" s="9">
        <v>44565.104039351849</v>
      </c>
      <c r="F189">
        <v>3498</v>
      </c>
      <c r="G189">
        <v>3498</v>
      </c>
      <c r="H189">
        <v>1305</v>
      </c>
      <c r="I189">
        <v>2193</v>
      </c>
      <c r="J189">
        <v>461</v>
      </c>
      <c r="K189">
        <v>3037</v>
      </c>
      <c r="L189">
        <v>2677</v>
      </c>
      <c r="M189">
        <v>360</v>
      </c>
      <c r="N189">
        <v>0.51500000000000001</v>
      </c>
      <c r="O189">
        <v>0.92800000000000005</v>
      </c>
      <c r="P189">
        <v>0.189</v>
      </c>
      <c r="Q189">
        <v>1.117</v>
      </c>
      <c r="R189">
        <v>0.89100000000000001</v>
      </c>
      <c r="S189">
        <v>0.35699999999999998</v>
      </c>
      <c r="T189">
        <v>0.86899999999999999</v>
      </c>
      <c r="U189">
        <v>322.29199999999997</v>
      </c>
      <c r="V189" t="s">
        <v>56</v>
      </c>
      <c r="W189">
        <v>0.99399999999999999</v>
      </c>
      <c r="X189">
        <v>0.98799999999999999</v>
      </c>
      <c r="Y189">
        <v>0.99</v>
      </c>
      <c r="Z189">
        <v>0.99099999999999999</v>
      </c>
      <c r="AA189" s="19">
        <v>45734.039298587966</v>
      </c>
      <c r="AB189" t="s">
        <v>2040</v>
      </c>
      <c r="AC189" s="9"/>
    </row>
    <row r="190" spans="1:29" hidden="1" x14ac:dyDescent="0.35">
      <c r="A190" t="s">
        <v>2012</v>
      </c>
      <c r="B190" t="s">
        <v>312</v>
      </c>
      <c r="C190">
        <v>98</v>
      </c>
      <c r="D190" s="9">
        <v>44466.649629629632</v>
      </c>
      <c r="E190" s="9">
        <v>44565.104039351849</v>
      </c>
      <c r="F190" t="s">
        <v>872</v>
      </c>
      <c r="G190" t="s">
        <v>872</v>
      </c>
      <c r="H190">
        <v>43</v>
      </c>
      <c r="I190">
        <v>74</v>
      </c>
      <c r="J190">
        <v>37</v>
      </c>
      <c r="K190" t="s">
        <v>873</v>
      </c>
      <c r="L190">
        <v>111</v>
      </c>
      <c r="M190">
        <v>-32</v>
      </c>
      <c r="N190">
        <v>0.498</v>
      </c>
      <c r="O190">
        <v>0.74</v>
      </c>
      <c r="P190">
        <v>0.40600000000000003</v>
      </c>
      <c r="Q190">
        <v>1.0640000000000001</v>
      </c>
      <c r="R190">
        <v>1.2789999999999999</v>
      </c>
      <c r="S190">
        <v>0.40200000000000002</v>
      </c>
      <c r="T190">
        <v>0.67200000000000004</v>
      </c>
      <c r="U190">
        <v>338.346</v>
      </c>
      <c r="V190" t="s">
        <v>62</v>
      </c>
      <c r="W190">
        <v>0.98</v>
      </c>
      <c r="X190">
        <v>0.99099999999999999</v>
      </c>
      <c r="Y190">
        <v>0.57999999999999996</v>
      </c>
      <c r="Z190">
        <v>0.91400000000000003</v>
      </c>
      <c r="AA190" s="19">
        <v>45734.039312314817</v>
      </c>
      <c r="AB190" t="s">
        <v>2040</v>
      </c>
      <c r="AC190" s="9"/>
    </row>
    <row r="191" spans="1:29" x14ac:dyDescent="0.35">
      <c r="A191" t="s">
        <v>902</v>
      </c>
      <c r="B191" t="s">
        <v>311</v>
      </c>
      <c r="C191">
        <v>1541</v>
      </c>
      <c r="D191" s="9">
        <v>42976.486805555556</v>
      </c>
      <c r="E191" s="9">
        <v>44517.668749999997</v>
      </c>
      <c r="F191">
        <v>1284</v>
      </c>
      <c r="G191">
        <v>1256</v>
      </c>
      <c r="H191">
        <v>692</v>
      </c>
      <c r="I191">
        <v>564</v>
      </c>
      <c r="J191">
        <v>0</v>
      </c>
      <c r="K191">
        <v>1256</v>
      </c>
      <c r="L191">
        <v>986</v>
      </c>
      <c r="M191">
        <v>270</v>
      </c>
      <c r="N191">
        <v>0.57999999999999996</v>
      </c>
      <c r="O191">
        <v>0.433</v>
      </c>
      <c r="P191">
        <v>0</v>
      </c>
      <c r="Q191">
        <v>0.71499999999999997</v>
      </c>
      <c r="R191">
        <v>0.70599999999999996</v>
      </c>
      <c r="S191">
        <v>0.57299999999999995</v>
      </c>
      <c r="T191">
        <v>1</v>
      </c>
      <c r="U191">
        <v>377.62200000000001</v>
      </c>
      <c r="V191" t="s">
        <v>56</v>
      </c>
      <c r="W191">
        <v>0.94099999999999995</v>
      </c>
      <c r="X191">
        <v>0.97899999999999998</v>
      </c>
      <c r="Y191">
        <v>0</v>
      </c>
      <c r="Z191">
        <v>0.98</v>
      </c>
      <c r="AA191" s="19">
        <v>45732.986859548611</v>
      </c>
      <c r="AB191" t="s">
        <v>1178</v>
      </c>
      <c r="AC191" s="9"/>
    </row>
    <row r="192" spans="1:29" hidden="1" x14ac:dyDescent="0.35">
      <c r="A192" t="s">
        <v>902</v>
      </c>
      <c r="B192" t="s">
        <v>312</v>
      </c>
      <c r="C192">
        <v>98</v>
      </c>
      <c r="D192" s="9">
        <v>44418.724999999999</v>
      </c>
      <c r="E192" s="9">
        <v>44517.668749999997</v>
      </c>
      <c r="F192" t="s">
        <v>872</v>
      </c>
      <c r="G192" t="s">
        <v>872</v>
      </c>
      <c r="H192">
        <v>2</v>
      </c>
      <c r="I192">
        <v>3</v>
      </c>
      <c r="J192">
        <v>1</v>
      </c>
      <c r="K192" t="s">
        <v>873</v>
      </c>
      <c r="L192">
        <v>16</v>
      </c>
      <c r="M192">
        <v>-10</v>
      </c>
      <c r="N192">
        <v>1.2E-2</v>
      </c>
      <c r="O192">
        <v>2.1000000000000001E-2</v>
      </c>
      <c r="P192">
        <v>0</v>
      </c>
      <c r="Q192">
        <v>0.14699999999999999</v>
      </c>
      <c r="R192">
        <v>4.4550000000000001</v>
      </c>
      <c r="S192">
        <v>0.36399999999999999</v>
      </c>
      <c r="T192">
        <v>1</v>
      </c>
      <c r="U192">
        <v>1836.7349999999999</v>
      </c>
      <c r="V192" t="s">
        <v>62</v>
      </c>
      <c r="W192">
        <v>1</v>
      </c>
      <c r="X192">
        <v>0.878</v>
      </c>
      <c r="Y192">
        <v>0</v>
      </c>
      <c r="Z192">
        <v>0.88100000000000001</v>
      </c>
      <c r="AA192" s="19">
        <v>45732.986870706016</v>
      </c>
      <c r="AB192" t="s">
        <v>1178</v>
      </c>
      <c r="AC192" s="9"/>
    </row>
    <row r="193" spans="1:29" x14ac:dyDescent="0.35">
      <c r="A193" t="s">
        <v>299</v>
      </c>
      <c r="B193" t="s">
        <v>311</v>
      </c>
      <c r="C193">
        <v>2710</v>
      </c>
      <c r="D193" s="9">
        <v>38826.411805555559</v>
      </c>
      <c r="E193" s="9">
        <v>41537.211805555555</v>
      </c>
      <c r="F193">
        <v>5481</v>
      </c>
      <c r="G193">
        <v>5479</v>
      </c>
      <c r="H193">
        <v>2376</v>
      </c>
      <c r="I193">
        <v>3103</v>
      </c>
      <c r="J193">
        <v>1085</v>
      </c>
      <c r="K193">
        <v>4394</v>
      </c>
      <c r="L193">
        <v>4394</v>
      </c>
      <c r="M193">
        <v>0</v>
      </c>
      <c r="N193">
        <v>2.6869999999999998</v>
      </c>
      <c r="O193">
        <v>4.3049999999999997</v>
      </c>
      <c r="P193">
        <v>1.56</v>
      </c>
      <c r="Q193">
        <v>5.8940000000000001</v>
      </c>
      <c r="R193">
        <v>1.085</v>
      </c>
      <c r="S193">
        <v>0.38400000000000001</v>
      </c>
      <c r="T193">
        <v>0.77700000000000002</v>
      </c>
      <c r="U193">
        <v>0</v>
      </c>
      <c r="V193" t="s">
        <v>92</v>
      </c>
      <c r="W193">
        <v>0.92400000000000004</v>
      </c>
      <c r="X193">
        <v>0.91900000000000004</v>
      </c>
      <c r="Y193">
        <v>0.97199999999999998</v>
      </c>
      <c r="Z193">
        <v>0.96699999999999997</v>
      </c>
      <c r="AA193" s="9">
        <v>45713.686987766203</v>
      </c>
      <c r="AB193" t="s">
        <v>871</v>
      </c>
      <c r="AC193" s="9"/>
    </row>
    <row r="194" spans="1:29" x14ac:dyDescent="0.35">
      <c r="A194" t="s">
        <v>299</v>
      </c>
      <c r="B194" t="s">
        <v>311</v>
      </c>
      <c r="C194">
        <v>2710</v>
      </c>
      <c r="D194" s="9">
        <v>38826.412280092591</v>
      </c>
      <c r="E194" s="9">
        <v>41537.212418981479</v>
      </c>
      <c r="F194">
        <v>5086</v>
      </c>
      <c r="G194">
        <v>5086</v>
      </c>
      <c r="H194">
        <v>2116</v>
      </c>
      <c r="I194">
        <v>2970</v>
      </c>
      <c r="J194">
        <v>96</v>
      </c>
      <c r="K194">
        <v>4990</v>
      </c>
      <c r="L194">
        <v>4990</v>
      </c>
      <c r="M194">
        <v>0</v>
      </c>
      <c r="N194">
        <v>2.621</v>
      </c>
      <c r="O194">
        <v>4.4470000000000001</v>
      </c>
      <c r="P194">
        <v>0.153</v>
      </c>
      <c r="Q194">
        <v>7.0629999999999997</v>
      </c>
      <c r="R194">
        <v>1.0209999999999999</v>
      </c>
      <c r="S194">
        <v>0.371</v>
      </c>
      <c r="T194">
        <v>0.97799999999999998</v>
      </c>
      <c r="U194">
        <v>0</v>
      </c>
      <c r="V194" t="s">
        <v>92</v>
      </c>
      <c r="W194">
        <v>0.92400000000000004</v>
      </c>
      <c r="X194">
        <v>0.93400000000000005</v>
      </c>
      <c r="Y194">
        <v>0.97699999999999998</v>
      </c>
      <c r="Z194">
        <v>0.96099999999999997</v>
      </c>
      <c r="AA194" s="19">
        <v>45733.9186112963</v>
      </c>
      <c r="AB194" t="s">
        <v>1425</v>
      </c>
      <c r="AC194" s="9"/>
    </row>
    <row r="195" spans="1:29" hidden="1" x14ac:dyDescent="0.35">
      <c r="A195" t="s">
        <v>299</v>
      </c>
      <c r="B195" t="s">
        <v>312</v>
      </c>
      <c r="C195">
        <v>76</v>
      </c>
      <c r="D195" s="9">
        <v>41460.349548611113</v>
      </c>
      <c r="E195" s="9">
        <v>41537.212418981479</v>
      </c>
      <c r="F195" t="s">
        <v>872</v>
      </c>
      <c r="G195" t="s">
        <v>872</v>
      </c>
      <c r="H195">
        <v>1</v>
      </c>
      <c r="I195">
        <v>1</v>
      </c>
      <c r="J195">
        <v>1</v>
      </c>
      <c r="K195" t="s">
        <v>873</v>
      </c>
      <c r="L195">
        <v>5</v>
      </c>
      <c r="M195">
        <v>-4</v>
      </c>
      <c r="N195" t="s">
        <v>875</v>
      </c>
      <c r="O195" t="s">
        <v>875</v>
      </c>
      <c r="P195" t="s">
        <v>875</v>
      </c>
      <c r="Q195">
        <v>5.3999999999999999E-2</v>
      </c>
      <c r="R195" t="s">
        <v>875</v>
      </c>
      <c r="S195" t="s">
        <v>875</v>
      </c>
      <c r="T195" t="s">
        <v>875</v>
      </c>
      <c r="U195" t="s">
        <v>875</v>
      </c>
      <c r="V195" t="s">
        <v>92</v>
      </c>
      <c r="W195" t="s">
        <v>875</v>
      </c>
      <c r="X195" t="s">
        <v>875</v>
      </c>
      <c r="Y195" t="s">
        <v>875</v>
      </c>
      <c r="Z195">
        <v>0.96</v>
      </c>
      <c r="AA195" s="19">
        <v>45733.9186112963</v>
      </c>
      <c r="AB195" t="s">
        <v>1425</v>
      </c>
      <c r="AC195" s="9"/>
    </row>
    <row r="196" spans="1:29" x14ac:dyDescent="0.35">
      <c r="A196" t="s">
        <v>1291</v>
      </c>
      <c r="B196" t="s">
        <v>311</v>
      </c>
      <c r="C196">
        <v>1873</v>
      </c>
      <c r="D196" s="9">
        <v>42131.879652777781</v>
      </c>
      <c r="E196" s="9">
        <v>44005.046180555553</v>
      </c>
      <c r="F196">
        <v>116</v>
      </c>
      <c r="G196">
        <v>116</v>
      </c>
      <c r="H196">
        <v>116</v>
      </c>
      <c r="I196">
        <v>0</v>
      </c>
      <c r="J196">
        <v>14</v>
      </c>
      <c r="K196">
        <v>102</v>
      </c>
      <c r="L196">
        <v>87</v>
      </c>
      <c r="M196">
        <v>15</v>
      </c>
      <c r="N196">
        <v>0.107</v>
      </c>
      <c r="O196">
        <v>0</v>
      </c>
      <c r="P196">
        <v>1.4999999999999999E-2</v>
      </c>
      <c r="Q196">
        <v>8.5000000000000006E-2</v>
      </c>
      <c r="R196">
        <v>0.92400000000000004</v>
      </c>
      <c r="S196">
        <v>1</v>
      </c>
      <c r="T196">
        <v>0.86</v>
      </c>
      <c r="U196">
        <v>176.471</v>
      </c>
      <c r="V196" t="s">
        <v>56</v>
      </c>
      <c r="W196">
        <v>0.86899999999999999</v>
      </c>
      <c r="X196">
        <v>0</v>
      </c>
      <c r="Y196">
        <v>0.94299999999999995</v>
      </c>
      <c r="Z196">
        <v>0.85099999999999998</v>
      </c>
      <c r="AA196" s="19">
        <v>45733.829914814814</v>
      </c>
      <c r="AB196" t="s">
        <v>1303</v>
      </c>
      <c r="AC196" s="9"/>
    </row>
    <row r="197" spans="1:29" hidden="1" x14ac:dyDescent="0.35">
      <c r="A197" t="s">
        <v>1291</v>
      </c>
      <c r="B197" t="s">
        <v>312</v>
      </c>
      <c r="C197">
        <v>0</v>
      </c>
      <c r="D197" s="9">
        <v>44005.046180555553</v>
      </c>
      <c r="E197" s="9">
        <v>44005.046180555553</v>
      </c>
      <c r="F197" t="s">
        <v>872</v>
      </c>
      <c r="G197" t="s">
        <v>872</v>
      </c>
      <c r="H197">
        <v>1</v>
      </c>
      <c r="I197">
        <v>1</v>
      </c>
      <c r="J197">
        <v>1</v>
      </c>
      <c r="K197" t="s">
        <v>873</v>
      </c>
      <c r="L197">
        <v>1</v>
      </c>
      <c r="M197">
        <v>0</v>
      </c>
      <c r="N197" t="s">
        <v>875</v>
      </c>
      <c r="O197">
        <v>0</v>
      </c>
      <c r="P197" t="s">
        <v>875</v>
      </c>
      <c r="Q197" t="s">
        <v>875</v>
      </c>
      <c r="R197" t="s">
        <v>875</v>
      </c>
      <c r="S197" t="s">
        <v>875</v>
      </c>
      <c r="T197" t="s">
        <v>875</v>
      </c>
      <c r="U197" t="s">
        <v>875</v>
      </c>
      <c r="V197" t="s">
        <v>56</v>
      </c>
      <c r="W197" t="s">
        <v>875</v>
      </c>
      <c r="X197">
        <v>0</v>
      </c>
      <c r="Y197" t="s">
        <v>875</v>
      </c>
      <c r="Z197" t="s">
        <v>875</v>
      </c>
      <c r="AA197" s="19">
        <v>45733.829914872687</v>
      </c>
      <c r="AB197" t="s">
        <v>1303</v>
      </c>
      <c r="AC197" s="9"/>
    </row>
    <row r="198" spans="1:29" x14ac:dyDescent="0.35">
      <c r="A198" t="s">
        <v>2011</v>
      </c>
      <c r="B198" t="s">
        <v>311</v>
      </c>
      <c r="C198">
        <v>4099</v>
      </c>
      <c r="D198" s="9">
        <v>40467.775810185187</v>
      </c>
      <c r="E198" s="9">
        <v>44566.944988425923</v>
      </c>
      <c r="F198">
        <v>2982</v>
      </c>
      <c r="G198">
        <v>2982</v>
      </c>
      <c r="H198">
        <v>682</v>
      </c>
      <c r="I198">
        <v>2300</v>
      </c>
      <c r="J198">
        <v>361</v>
      </c>
      <c r="K198">
        <v>2621</v>
      </c>
      <c r="L198">
        <v>1759</v>
      </c>
      <c r="M198">
        <v>862</v>
      </c>
      <c r="N198">
        <v>0.22600000000000001</v>
      </c>
      <c r="O198">
        <v>0.67700000000000005</v>
      </c>
      <c r="P198">
        <v>0.19</v>
      </c>
      <c r="Q198">
        <v>0.70499999999999996</v>
      </c>
      <c r="R198">
        <v>0.98899999999999999</v>
      </c>
      <c r="S198">
        <v>0.25</v>
      </c>
      <c r="T198">
        <v>0.79</v>
      </c>
      <c r="U198">
        <v>1222.6949999999999</v>
      </c>
      <c r="V198" t="s">
        <v>56</v>
      </c>
      <c r="W198">
        <v>0.95699999999999996</v>
      </c>
      <c r="X198">
        <v>0.97399999999999998</v>
      </c>
      <c r="Y198">
        <v>0.65600000000000003</v>
      </c>
      <c r="Z198">
        <v>0.85099999999999998</v>
      </c>
      <c r="AA198" s="19">
        <v>45734.039197847225</v>
      </c>
      <c r="AB198" t="s">
        <v>2040</v>
      </c>
      <c r="AC198" s="9"/>
    </row>
    <row r="199" spans="1:29" hidden="1" x14ac:dyDescent="0.35">
      <c r="A199" t="s">
        <v>2011</v>
      </c>
      <c r="B199" t="s">
        <v>312</v>
      </c>
      <c r="C199">
        <v>96</v>
      </c>
      <c r="D199" s="9">
        <v>44470.713240740741</v>
      </c>
      <c r="E199" s="9">
        <v>44566.944988425923</v>
      </c>
      <c r="F199" t="s">
        <v>872</v>
      </c>
      <c r="G199" t="s">
        <v>872</v>
      </c>
      <c r="H199">
        <v>7</v>
      </c>
      <c r="I199">
        <v>25</v>
      </c>
      <c r="J199">
        <v>1</v>
      </c>
      <c r="K199" t="s">
        <v>873</v>
      </c>
      <c r="L199">
        <v>28</v>
      </c>
      <c r="M199">
        <v>5</v>
      </c>
      <c r="N199">
        <v>8.5000000000000006E-2</v>
      </c>
      <c r="O199">
        <v>0.31</v>
      </c>
      <c r="P199" t="s">
        <v>875</v>
      </c>
      <c r="Q199">
        <v>0.25800000000000001</v>
      </c>
      <c r="R199" t="s">
        <v>875</v>
      </c>
      <c r="S199" t="s">
        <v>875</v>
      </c>
      <c r="T199" t="s">
        <v>875</v>
      </c>
      <c r="U199" t="s">
        <v>875</v>
      </c>
      <c r="V199" t="s">
        <v>56</v>
      </c>
      <c r="W199">
        <v>0.83</v>
      </c>
      <c r="X199">
        <v>0.94899999999999995</v>
      </c>
      <c r="Y199" t="s">
        <v>875</v>
      </c>
      <c r="Z199">
        <v>0.97499999999999998</v>
      </c>
      <c r="AA199" s="19">
        <v>45734.039197928243</v>
      </c>
      <c r="AB199" t="s">
        <v>2040</v>
      </c>
      <c r="AC199" s="9"/>
    </row>
    <row r="200" spans="1:29" x14ac:dyDescent="0.35">
      <c r="A200" t="s">
        <v>2010</v>
      </c>
      <c r="B200" t="s">
        <v>311</v>
      </c>
      <c r="C200">
        <v>2757</v>
      </c>
      <c r="D200" s="9">
        <v>39428.104027777779</v>
      </c>
      <c r="E200" s="9">
        <v>42185.879918981482</v>
      </c>
      <c r="F200">
        <v>45</v>
      </c>
      <c r="G200">
        <v>45</v>
      </c>
      <c r="H200">
        <v>13</v>
      </c>
      <c r="I200">
        <v>32</v>
      </c>
      <c r="J200">
        <v>1</v>
      </c>
      <c r="K200">
        <v>44</v>
      </c>
      <c r="L200">
        <v>27</v>
      </c>
      <c r="M200">
        <v>17</v>
      </c>
      <c r="N200">
        <v>4.0000000000000001E-3</v>
      </c>
      <c r="O200">
        <v>2.1999999999999999E-2</v>
      </c>
      <c r="P200">
        <v>0</v>
      </c>
      <c r="Q200">
        <v>2.4E-2</v>
      </c>
      <c r="R200">
        <v>0.92300000000000004</v>
      </c>
      <c r="S200">
        <v>0.154</v>
      </c>
      <c r="T200">
        <v>1</v>
      </c>
      <c r="U200">
        <v>708.33299999999997</v>
      </c>
      <c r="V200" t="s">
        <v>56</v>
      </c>
      <c r="W200">
        <v>0.55400000000000005</v>
      </c>
      <c r="X200">
        <v>0.85399999999999998</v>
      </c>
      <c r="Y200">
        <v>0</v>
      </c>
      <c r="Z200">
        <v>0.82599999999999996</v>
      </c>
      <c r="AA200" s="19">
        <v>45734.039099363428</v>
      </c>
      <c r="AB200" t="s">
        <v>2040</v>
      </c>
      <c r="AC200" s="9"/>
    </row>
    <row r="201" spans="1:29" hidden="1" x14ac:dyDescent="0.35">
      <c r="A201" t="s">
        <v>2010</v>
      </c>
      <c r="B201" t="s">
        <v>312</v>
      </c>
      <c r="C201">
        <v>0</v>
      </c>
      <c r="D201" s="9">
        <v>42185.879918981482</v>
      </c>
      <c r="E201" s="9">
        <v>42185.879918981482</v>
      </c>
      <c r="F201" t="s">
        <v>872</v>
      </c>
      <c r="G201" t="s">
        <v>872</v>
      </c>
      <c r="H201">
        <v>1</v>
      </c>
      <c r="I201">
        <v>1</v>
      </c>
      <c r="J201">
        <v>1</v>
      </c>
      <c r="K201" t="s">
        <v>873</v>
      </c>
      <c r="L201">
        <v>1</v>
      </c>
      <c r="M201">
        <v>0</v>
      </c>
      <c r="N201" t="s">
        <v>875</v>
      </c>
      <c r="O201" t="s">
        <v>875</v>
      </c>
      <c r="P201" t="s">
        <v>875</v>
      </c>
      <c r="Q201" t="s">
        <v>875</v>
      </c>
      <c r="R201" t="s">
        <v>875</v>
      </c>
      <c r="S201" t="s">
        <v>875</v>
      </c>
      <c r="T201" t="s">
        <v>875</v>
      </c>
      <c r="U201" t="s">
        <v>875</v>
      </c>
      <c r="V201" t="s">
        <v>56</v>
      </c>
      <c r="W201" t="s">
        <v>875</v>
      </c>
      <c r="X201" t="s">
        <v>875</v>
      </c>
      <c r="Y201" t="s">
        <v>875</v>
      </c>
      <c r="Z201" t="s">
        <v>875</v>
      </c>
      <c r="AA201" s="19">
        <v>45734.039099421294</v>
      </c>
      <c r="AB201" t="s">
        <v>2040</v>
      </c>
      <c r="AC201" s="9"/>
    </row>
    <row r="202" spans="1:29" x14ac:dyDescent="0.35">
      <c r="A202" t="s">
        <v>2009</v>
      </c>
      <c r="B202" t="s">
        <v>311</v>
      </c>
      <c r="C202">
        <v>2420</v>
      </c>
      <c r="D202" s="9">
        <v>42146.035613425927</v>
      </c>
      <c r="E202" s="9">
        <v>44566.939837962964</v>
      </c>
      <c r="F202">
        <v>4124</v>
      </c>
      <c r="G202">
        <v>4124</v>
      </c>
      <c r="H202">
        <v>1406</v>
      </c>
      <c r="I202">
        <v>2718</v>
      </c>
      <c r="J202">
        <v>590</v>
      </c>
      <c r="K202">
        <v>3534</v>
      </c>
      <c r="L202">
        <v>2791</v>
      </c>
      <c r="M202">
        <v>743</v>
      </c>
      <c r="N202">
        <v>0.61299999999999999</v>
      </c>
      <c r="O202">
        <v>1.1739999999999999</v>
      </c>
      <c r="P202">
        <v>0.24</v>
      </c>
      <c r="Q202">
        <v>1.2809999999999999</v>
      </c>
      <c r="R202">
        <v>0.82799999999999996</v>
      </c>
      <c r="S202">
        <v>0.34300000000000003</v>
      </c>
      <c r="T202">
        <v>0.86599999999999999</v>
      </c>
      <c r="U202">
        <v>580.01599999999996</v>
      </c>
      <c r="V202" t="s">
        <v>56</v>
      </c>
      <c r="W202">
        <v>0.99399999999999999</v>
      </c>
      <c r="X202">
        <v>0.97</v>
      </c>
      <c r="Y202">
        <v>0.95199999999999996</v>
      </c>
      <c r="Z202">
        <v>0.99299999999999999</v>
      </c>
      <c r="AA202" s="19">
        <v>45734.039002233796</v>
      </c>
      <c r="AB202" t="s">
        <v>2040</v>
      </c>
      <c r="AC202" s="9"/>
    </row>
    <row r="203" spans="1:29" hidden="1" x14ac:dyDescent="0.35">
      <c r="A203" t="s">
        <v>2009</v>
      </c>
      <c r="B203" t="s">
        <v>312</v>
      </c>
      <c r="C203">
        <v>99</v>
      </c>
      <c r="D203" s="9">
        <v>44467.210879629631</v>
      </c>
      <c r="E203" s="9">
        <v>44566.939837962964</v>
      </c>
      <c r="F203" t="s">
        <v>872</v>
      </c>
      <c r="G203" t="s">
        <v>872</v>
      </c>
      <c r="H203">
        <v>33</v>
      </c>
      <c r="I203">
        <v>51</v>
      </c>
      <c r="J203">
        <v>2</v>
      </c>
      <c r="K203" t="s">
        <v>873</v>
      </c>
      <c r="L203">
        <v>51</v>
      </c>
      <c r="M203">
        <v>32</v>
      </c>
      <c r="N203">
        <v>0.34200000000000003</v>
      </c>
      <c r="O203">
        <v>0.54800000000000004</v>
      </c>
      <c r="P203">
        <v>3.4000000000000002E-2</v>
      </c>
      <c r="Q203">
        <v>0.63700000000000001</v>
      </c>
      <c r="R203">
        <v>0.74399999999999999</v>
      </c>
      <c r="S203">
        <v>0.38400000000000001</v>
      </c>
      <c r="T203">
        <v>0.96199999999999997</v>
      </c>
      <c r="U203">
        <v>1166.405</v>
      </c>
      <c r="V203" t="s">
        <v>56</v>
      </c>
      <c r="W203">
        <v>0.97</v>
      </c>
      <c r="X203">
        <v>0.98299999999999998</v>
      </c>
      <c r="Y203">
        <v>1</v>
      </c>
      <c r="Z203">
        <v>0.92600000000000005</v>
      </c>
      <c r="AA203" s="19">
        <v>45734.039016157411</v>
      </c>
      <c r="AB203" t="s">
        <v>2040</v>
      </c>
      <c r="AC203" s="9"/>
    </row>
    <row r="204" spans="1:29" x14ac:dyDescent="0.35">
      <c r="A204" t="s">
        <v>1290</v>
      </c>
      <c r="B204" t="s">
        <v>311</v>
      </c>
      <c r="C204">
        <v>2155</v>
      </c>
      <c r="D204" s="9">
        <v>42149.137002314812</v>
      </c>
      <c r="E204" s="9">
        <v>44304.837835648148</v>
      </c>
      <c r="F204">
        <v>174</v>
      </c>
      <c r="G204">
        <v>174</v>
      </c>
      <c r="H204">
        <v>57</v>
      </c>
      <c r="I204">
        <v>117</v>
      </c>
      <c r="J204">
        <v>42</v>
      </c>
      <c r="K204">
        <v>132</v>
      </c>
      <c r="L204">
        <v>78</v>
      </c>
      <c r="M204">
        <v>54</v>
      </c>
      <c r="N204">
        <v>3.1E-2</v>
      </c>
      <c r="O204">
        <v>5.7000000000000002E-2</v>
      </c>
      <c r="P204">
        <v>2.1000000000000001E-2</v>
      </c>
      <c r="Q204">
        <v>3.9E-2</v>
      </c>
      <c r="R204">
        <v>0.58199999999999996</v>
      </c>
      <c r="S204">
        <v>0.35199999999999998</v>
      </c>
      <c r="T204">
        <v>0.76100000000000001</v>
      </c>
      <c r="U204">
        <v>1384.615</v>
      </c>
      <c r="V204" t="s">
        <v>56</v>
      </c>
      <c r="W204">
        <v>0.97499999999999998</v>
      </c>
      <c r="X204">
        <v>0.95899999999999996</v>
      </c>
      <c r="Y204">
        <v>0.96799999999999997</v>
      </c>
      <c r="Z204">
        <v>0.98199999999999998</v>
      </c>
      <c r="AA204" s="19">
        <v>45733.829857025463</v>
      </c>
      <c r="AB204" t="s">
        <v>1303</v>
      </c>
      <c r="AC204" s="9"/>
    </row>
    <row r="205" spans="1:29" hidden="1" x14ac:dyDescent="0.35">
      <c r="A205" t="s">
        <v>1290</v>
      </c>
      <c r="B205" t="s">
        <v>312</v>
      </c>
      <c r="C205">
        <v>67</v>
      </c>
      <c r="D205" s="9">
        <v>44236.881701388891</v>
      </c>
      <c r="E205" s="9">
        <v>44304.837835648148</v>
      </c>
      <c r="F205" t="s">
        <v>872</v>
      </c>
      <c r="G205" t="s">
        <v>872</v>
      </c>
      <c r="H205">
        <v>1</v>
      </c>
      <c r="I205">
        <v>1</v>
      </c>
      <c r="J205">
        <v>1</v>
      </c>
      <c r="K205" t="s">
        <v>873</v>
      </c>
      <c r="L205">
        <v>3</v>
      </c>
      <c r="M205">
        <v>-3</v>
      </c>
      <c r="N205" t="s">
        <v>875</v>
      </c>
      <c r="O205" t="s">
        <v>875</v>
      </c>
      <c r="P205" t="s">
        <v>875</v>
      </c>
      <c r="Q205">
        <v>0.3</v>
      </c>
      <c r="R205" t="s">
        <v>875</v>
      </c>
      <c r="S205" t="s">
        <v>875</v>
      </c>
      <c r="T205" t="s">
        <v>875</v>
      </c>
      <c r="U205" t="s">
        <v>875</v>
      </c>
      <c r="V205" t="s">
        <v>56</v>
      </c>
      <c r="W205" t="s">
        <v>875</v>
      </c>
      <c r="X205" t="s">
        <v>875</v>
      </c>
      <c r="Y205" t="s">
        <v>875</v>
      </c>
      <c r="Z205">
        <v>0.75</v>
      </c>
      <c r="AA205" s="19">
        <v>45733.829857083336</v>
      </c>
      <c r="AB205" t="s">
        <v>1303</v>
      </c>
      <c r="AC205" s="9"/>
    </row>
    <row r="206" spans="1:29" x14ac:dyDescent="0.35">
      <c r="A206" t="s">
        <v>1289</v>
      </c>
      <c r="B206" t="s">
        <v>311</v>
      </c>
      <c r="C206">
        <v>4111</v>
      </c>
      <c r="D206" s="9">
        <v>39854.606562499997</v>
      </c>
      <c r="E206" s="9">
        <v>43966.001481481479</v>
      </c>
      <c r="F206">
        <v>94</v>
      </c>
      <c r="G206">
        <v>94</v>
      </c>
      <c r="H206">
        <v>63</v>
      </c>
      <c r="I206">
        <v>31</v>
      </c>
      <c r="J206">
        <v>25</v>
      </c>
      <c r="K206">
        <v>69</v>
      </c>
      <c r="L206">
        <v>66</v>
      </c>
      <c r="M206">
        <v>3</v>
      </c>
      <c r="N206">
        <v>1.7999999999999999E-2</v>
      </c>
      <c r="O206">
        <v>0.01</v>
      </c>
      <c r="P206">
        <v>1.7000000000000001E-2</v>
      </c>
      <c r="Q206">
        <v>0.02</v>
      </c>
      <c r="R206">
        <v>1.8180000000000001</v>
      </c>
      <c r="S206">
        <v>0.64300000000000002</v>
      </c>
      <c r="T206">
        <v>0.39300000000000002</v>
      </c>
      <c r="U206">
        <v>150</v>
      </c>
      <c r="V206" t="s">
        <v>62</v>
      </c>
      <c r="W206">
        <v>0.92500000000000004</v>
      </c>
      <c r="X206">
        <v>0.94899999999999995</v>
      </c>
      <c r="Y206">
        <v>0.63800000000000001</v>
      </c>
      <c r="Z206">
        <v>0.94299999999999995</v>
      </c>
      <c r="AA206" s="19">
        <v>45733.82979329861</v>
      </c>
      <c r="AB206" t="s">
        <v>1303</v>
      </c>
      <c r="AC206" s="9"/>
    </row>
    <row r="207" spans="1:29" hidden="1" x14ac:dyDescent="0.35">
      <c r="A207" t="s">
        <v>1289</v>
      </c>
      <c r="B207" t="s">
        <v>312</v>
      </c>
      <c r="C207">
        <v>78</v>
      </c>
      <c r="D207" s="9">
        <v>43887.015428240738</v>
      </c>
      <c r="E207" s="9">
        <v>43966.001481481479</v>
      </c>
      <c r="F207" t="s">
        <v>872</v>
      </c>
      <c r="G207" t="s">
        <v>872</v>
      </c>
      <c r="H207">
        <v>1</v>
      </c>
      <c r="I207">
        <v>1</v>
      </c>
      <c r="J207">
        <v>1</v>
      </c>
      <c r="K207" t="s">
        <v>873</v>
      </c>
      <c r="L207">
        <v>1</v>
      </c>
      <c r="M207">
        <v>1</v>
      </c>
      <c r="N207" t="s">
        <v>875</v>
      </c>
      <c r="O207" t="s">
        <v>875</v>
      </c>
      <c r="P207" t="s">
        <v>875</v>
      </c>
      <c r="Q207" t="s">
        <v>875</v>
      </c>
      <c r="R207" t="s">
        <v>875</v>
      </c>
      <c r="S207" t="s">
        <v>875</v>
      </c>
      <c r="T207" t="s">
        <v>875</v>
      </c>
      <c r="U207" t="s">
        <v>875</v>
      </c>
      <c r="V207" t="s">
        <v>62</v>
      </c>
      <c r="W207" t="s">
        <v>875</v>
      </c>
      <c r="X207" t="s">
        <v>875</v>
      </c>
      <c r="Y207" t="s">
        <v>875</v>
      </c>
      <c r="Z207" t="s">
        <v>875</v>
      </c>
      <c r="AA207" s="19">
        <v>45733.829793333331</v>
      </c>
      <c r="AB207" t="s">
        <v>1303</v>
      </c>
      <c r="AC207" s="9"/>
    </row>
    <row r="208" spans="1:29" x14ac:dyDescent="0.35">
      <c r="A208" t="s">
        <v>1288</v>
      </c>
      <c r="B208" t="s">
        <v>311</v>
      </c>
      <c r="C208">
        <v>3660</v>
      </c>
      <c r="D208" s="9">
        <v>40893.035219907404</v>
      </c>
      <c r="E208" s="9">
        <v>44553.876759259256</v>
      </c>
      <c r="F208">
        <v>528</v>
      </c>
      <c r="G208">
        <v>528</v>
      </c>
      <c r="H208">
        <v>243</v>
      </c>
      <c r="I208">
        <v>285</v>
      </c>
      <c r="J208">
        <v>161</v>
      </c>
      <c r="K208">
        <v>367</v>
      </c>
      <c r="L208">
        <v>243</v>
      </c>
      <c r="M208">
        <v>124</v>
      </c>
      <c r="N208">
        <v>7.6999999999999999E-2</v>
      </c>
      <c r="O208">
        <v>9.5000000000000001E-2</v>
      </c>
      <c r="P208">
        <v>5.7000000000000002E-2</v>
      </c>
      <c r="Q208">
        <v>8.2000000000000003E-2</v>
      </c>
      <c r="R208">
        <v>0.71299999999999997</v>
      </c>
      <c r="S208">
        <v>0.44800000000000001</v>
      </c>
      <c r="T208">
        <v>0.66900000000000004</v>
      </c>
      <c r="U208">
        <v>1512.1949999999999</v>
      </c>
      <c r="V208" t="s">
        <v>56</v>
      </c>
      <c r="W208">
        <v>0.98499999999999999</v>
      </c>
      <c r="X208">
        <v>0.98399999999999999</v>
      </c>
      <c r="Y208">
        <v>0.82699999999999996</v>
      </c>
      <c r="Z208">
        <v>0.98399999999999999</v>
      </c>
      <c r="AA208" s="19">
        <v>45733.82972927083</v>
      </c>
      <c r="AB208" t="s">
        <v>1303</v>
      </c>
      <c r="AC208" s="9"/>
    </row>
    <row r="209" spans="1:29" hidden="1" x14ac:dyDescent="0.35">
      <c r="A209" t="s">
        <v>1288</v>
      </c>
      <c r="B209" t="s">
        <v>312</v>
      </c>
      <c r="C209">
        <v>94</v>
      </c>
      <c r="D209" s="9">
        <v>44459.08834490741</v>
      </c>
      <c r="E209" s="9">
        <v>44553.876759259256</v>
      </c>
      <c r="F209" t="s">
        <v>872</v>
      </c>
      <c r="G209" t="s">
        <v>872</v>
      </c>
      <c r="H209">
        <v>1</v>
      </c>
      <c r="I209">
        <v>7</v>
      </c>
      <c r="J209">
        <v>1</v>
      </c>
      <c r="K209" t="s">
        <v>873</v>
      </c>
      <c r="L209">
        <v>7</v>
      </c>
      <c r="M209">
        <v>1</v>
      </c>
      <c r="N209" t="s">
        <v>875</v>
      </c>
      <c r="O209">
        <v>7.2999999999999995E-2</v>
      </c>
      <c r="P209" t="s">
        <v>875</v>
      </c>
      <c r="Q209">
        <v>6.8000000000000005E-2</v>
      </c>
      <c r="R209" t="s">
        <v>875</v>
      </c>
      <c r="S209" t="s">
        <v>875</v>
      </c>
      <c r="T209" t="s">
        <v>875</v>
      </c>
      <c r="U209" t="s">
        <v>875</v>
      </c>
      <c r="V209" t="s">
        <v>56</v>
      </c>
      <c r="W209" t="s">
        <v>875</v>
      </c>
      <c r="X209">
        <v>0.94399999999999995</v>
      </c>
      <c r="Y209" t="s">
        <v>875</v>
      </c>
      <c r="Z209">
        <v>0.89500000000000002</v>
      </c>
      <c r="AA209" s="19">
        <v>45733.829729328703</v>
      </c>
      <c r="AB209" t="s">
        <v>1303</v>
      </c>
      <c r="AC209" s="9"/>
    </row>
    <row r="210" spans="1:29" x14ac:dyDescent="0.35">
      <c r="A210" t="s">
        <v>2008</v>
      </c>
      <c r="B210" t="s">
        <v>311</v>
      </c>
      <c r="C210">
        <v>4639</v>
      </c>
      <c r="D210" s="9">
        <v>39918.81391203704</v>
      </c>
      <c r="E210" s="9">
        <v>44557.8983912037</v>
      </c>
      <c r="F210">
        <v>103</v>
      </c>
      <c r="G210">
        <v>103</v>
      </c>
      <c r="H210">
        <v>82</v>
      </c>
      <c r="I210">
        <v>21</v>
      </c>
      <c r="J210">
        <v>9</v>
      </c>
      <c r="K210">
        <v>94</v>
      </c>
      <c r="L210">
        <v>91</v>
      </c>
      <c r="M210">
        <v>3</v>
      </c>
      <c r="N210">
        <v>1.4999999999999999E-2</v>
      </c>
      <c r="O210">
        <v>7.0000000000000001E-3</v>
      </c>
      <c r="P210">
        <v>2E-3</v>
      </c>
      <c r="Q210">
        <v>1.7000000000000001E-2</v>
      </c>
      <c r="R210">
        <v>0.85</v>
      </c>
      <c r="S210">
        <v>0.68200000000000005</v>
      </c>
      <c r="T210">
        <v>0.90900000000000003</v>
      </c>
      <c r="U210">
        <v>176.471</v>
      </c>
      <c r="V210" t="s">
        <v>56</v>
      </c>
      <c r="W210">
        <v>0.97099999999999997</v>
      </c>
      <c r="X210">
        <v>0.75800000000000001</v>
      </c>
      <c r="Y210">
        <v>0.91</v>
      </c>
      <c r="Z210">
        <v>0.96299999999999997</v>
      </c>
      <c r="AA210" s="19">
        <v>45734.038901377317</v>
      </c>
      <c r="AB210" t="s">
        <v>2040</v>
      </c>
      <c r="AC210" s="9"/>
    </row>
    <row r="211" spans="1:29" hidden="1" x14ac:dyDescent="0.35">
      <c r="A211" t="s">
        <v>2008</v>
      </c>
      <c r="B211" t="s">
        <v>312</v>
      </c>
      <c r="C211">
        <v>23</v>
      </c>
      <c r="D211" s="9">
        <v>44534.654432870368</v>
      </c>
      <c r="E211" s="9">
        <v>44557.8983912037</v>
      </c>
      <c r="F211" t="s">
        <v>872</v>
      </c>
      <c r="G211" t="s">
        <v>872</v>
      </c>
      <c r="H211">
        <v>2</v>
      </c>
      <c r="I211">
        <v>1</v>
      </c>
      <c r="J211">
        <v>1</v>
      </c>
      <c r="K211" t="s">
        <v>873</v>
      </c>
      <c r="L211">
        <v>1</v>
      </c>
      <c r="M211">
        <v>0</v>
      </c>
      <c r="N211">
        <v>4.2000000000000003E-2</v>
      </c>
      <c r="O211" t="s">
        <v>875</v>
      </c>
      <c r="P211" t="s">
        <v>875</v>
      </c>
      <c r="Q211" t="s">
        <v>875</v>
      </c>
      <c r="R211" t="s">
        <v>875</v>
      </c>
      <c r="S211" t="s">
        <v>875</v>
      </c>
      <c r="T211" t="s">
        <v>875</v>
      </c>
      <c r="U211" t="s">
        <v>875</v>
      </c>
      <c r="V211" t="s">
        <v>56</v>
      </c>
      <c r="W211">
        <v>1</v>
      </c>
      <c r="X211" t="s">
        <v>875</v>
      </c>
      <c r="Y211" t="s">
        <v>875</v>
      </c>
      <c r="Z211" t="s">
        <v>875</v>
      </c>
      <c r="AA211" s="19">
        <v>45734.038901435182</v>
      </c>
      <c r="AB211" t="s">
        <v>2040</v>
      </c>
      <c r="AC211" s="9"/>
    </row>
    <row r="212" spans="1:29" x14ac:dyDescent="0.35">
      <c r="A212" t="s">
        <v>903</v>
      </c>
      <c r="B212" t="s">
        <v>311</v>
      </c>
      <c r="C212">
        <v>989</v>
      </c>
      <c r="D212" s="9">
        <v>42912</v>
      </c>
      <c r="E212" s="9">
        <v>43901.438888888886</v>
      </c>
      <c r="F212">
        <v>1289</v>
      </c>
      <c r="G212">
        <v>1287</v>
      </c>
      <c r="H212">
        <v>933</v>
      </c>
      <c r="I212">
        <v>354</v>
      </c>
      <c r="J212">
        <v>0</v>
      </c>
      <c r="K212">
        <v>1287</v>
      </c>
      <c r="L212">
        <v>545</v>
      </c>
      <c r="M212">
        <v>742</v>
      </c>
      <c r="N212">
        <v>0.94299999999999995</v>
      </c>
      <c r="O212">
        <v>0.36199999999999999</v>
      </c>
      <c r="P212">
        <v>0</v>
      </c>
      <c r="Q212">
        <v>1.7490000000000001</v>
      </c>
      <c r="R212">
        <v>1.34</v>
      </c>
      <c r="S212">
        <v>0.72299999999999998</v>
      </c>
      <c r="T212">
        <v>1</v>
      </c>
      <c r="U212">
        <v>424.24200000000002</v>
      </c>
      <c r="V212" t="s">
        <v>62</v>
      </c>
      <c r="W212">
        <v>0.93200000000000005</v>
      </c>
      <c r="X212">
        <v>0.99199999999999999</v>
      </c>
      <c r="Y212">
        <v>0</v>
      </c>
      <c r="Z212">
        <v>0.96599999999999997</v>
      </c>
      <c r="AA212" s="19">
        <v>45732.986941099538</v>
      </c>
      <c r="AB212" t="s">
        <v>1178</v>
      </c>
      <c r="AC212" s="9"/>
    </row>
    <row r="213" spans="1:29" hidden="1" x14ac:dyDescent="0.35">
      <c r="A213" t="s">
        <v>903</v>
      </c>
      <c r="B213" t="s">
        <v>312</v>
      </c>
      <c r="C213">
        <v>99</v>
      </c>
      <c r="D213" s="9">
        <v>43801.443055555559</v>
      </c>
      <c r="E213" s="9">
        <v>43901.438888888886</v>
      </c>
      <c r="F213" t="s">
        <v>872</v>
      </c>
      <c r="G213" t="s">
        <v>872</v>
      </c>
      <c r="H213">
        <v>87</v>
      </c>
      <c r="I213">
        <v>22</v>
      </c>
      <c r="J213">
        <v>1</v>
      </c>
      <c r="K213" t="s">
        <v>873</v>
      </c>
      <c r="L213">
        <v>112</v>
      </c>
      <c r="M213">
        <v>-2</v>
      </c>
      <c r="N213">
        <v>0.90200000000000002</v>
      </c>
      <c r="O213">
        <v>0.28100000000000003</v>
      </c>
      <c r="P213">
        <v>0</v>
      </c>
      <c r="Q213">
        <v>1.1779999999999999</v>
      </c>
      <c r="R213">
        <v>0.996</v>
      </c>
      <c r="S213">
        <v>0.76200000000000001</v>
      </c>
      <c r="T213">
        <v>1</v>
      </c>
      <c r="U213">
        <v>629.88099999999997</v>
      </c>
      <c r="V213" t="s">
        <v>56</v>
      </c>
      <c r="W213">
        <v>0.94299999999999995</v>
      </c>
      <c r="X213">
        <v>0.94299999999999995</v>
      </c>
      <c r="Y213">
        <v>0</v>
      </c>
      <c r="Z213">
        <v>0.96899999999999997</v>
      </c>
      <c r="AA213" s="19">
        <v>45732.986953599539</v>
      </c>
      <c r="AB213" t="s">
        <v>1178</v>
      </c>
      <c r="AC213" s="9"/>
    </row>
    <row r="214" spans="1:29" x14ac:dyDescent="0.35">
      <c r="A214" t="s">
        <v>1287</v>
      </c>
      <c r="B214" t="s">
        <v>311</v>
      </c>
      <c r="C214">
        <v>3761</v>
      </c>
      <c r="D214" s="9">
        <v>40783.772245370368</v>
      </c>
      <c r="E214" s="9">
        <v>44545.302372685182</v>
      </c>
      <c r="F214">
        <v>3984</v>
      </c>
      <c r="G214">
        <v>3984</v>
      </c>
      <c r="H214">
        <v>1989</v>
      </c>
      <c r="I214">
        <v>1995</v>
      </c>
      <c r="J214">
        <v>1368</v>
      </c>
      <c r="K214">
        <v>2616</v>
      </c>
      <c r="L214">
        <v>2426</v>
      </c>
      <c r="M214">
        <v>190</v>
      </c>
      <c r="N214">
        <v>0.66100000000000003</v>
      </c>
      <c r="O214">
        <v>0.66500000000000004</v>
      </c>
      <c r="P214">
        <v>0.53900000000000003</v>
      </c>
      <c r="Q214">
        <v>0.70799999999999996</v>
      </c>
      <c r="R214">
        <v>0.9</v>
      </c>
      <c r="S214">
        <v>0.498</v>
      </c>
      <c r="T214">
        <v>0.59399999999999997</v>
      </c>
      <c r="U214">
        <v>268.36200000000002</v>
      </c>
      <c r="V214" t="s">
        <v>56</v>
      </c>
      <c r="W214">
        <v>0.93500000000000005</v>
      </c>
      <c r="X214">
        <v>0.86599999999999999</v>
      </c>
      <c r="Y214">
        <v>0.90200000000000002</v>
      </c>
      <c r="Z214">
        <v>0.96099999999999997</v>
      </c>
      <c r="AA214" s="19">
        <v>45733.829646597223</v>
      </c>
      <c r="AB214" t="s">
        <v>1303</v>
      </c>
      <c r="AC214" s="9"/>
    </row>
    <row r="215" spans="1:29" hidden="1" x14ac:dyDescent="0.35">
      <c r="A215" t="s">
        <v>1287</v>
      </c>
      <c r="B215" t="s">
        <v>312</v>
      </c>
      <c r="C215">
        <v>84</v>
      </c>
      <c r="D215" s="9">
        <v>44461.056851851848</v>
      </c>
      <c r="E215" s="9">
        <v>44545.302372685182</v>
      </c>
      <c r="F215" t="s">
        <v>872</v>
      </c>
      <c r="G215" t="s">
        <v>872</v>
      </c>
      <c r="H215">
        <v>5</v>
      </c>
      <c r="I215">
        <v>3</v>
      </c>
      <c r="J215">
        <v>5</v>
      </c>
      <c r="K215" t="s">
        <v>873</v>
      </c>
      <c r="L215">
        <v>19</v>
      </c>
      <c r="M215">
        <v>-15</v>
      </c>
      <c r="N215">
        <v>4.5999999999999999E-2</v>
      </c>
      <c r="O215">
        <v>2.5999999999999999E-2</v>
      </c>
      <c r="P215">
        <v>4.7E-2</v>
      </c>
      <c r="Q215">
        <v>0.215</v>
      </c>
      <c r="R215">
        <v>8.6</v>
      </c>
      <c r="S215">
        <v>0.63900000000000001</v>
      </c>
      <c r="T215">
        <v>0.34699999999999998</v>
      </c>
      <c r="U215">
        <v>883.721</v>
      </c>
      <c r="V215" t="s">
        <v>62</v>
      </c>
      <c r="W215">
        <v>0.92500000000000004</v>
      </c>
      <c r="X215">
        <v>0.89300000000000002</v>
      </c>
      <c r="Y215">
        <v>0.94599999999999995</v>
      </c>
      <c r="Z215">
        <v>0.72099999999999997</v>
      </c>
      <c r="AA215" s="19">
        <v>45733.829659965275</v>
      </c>
      <c r="AB215" t="s">
        <v>1303</v>
      </c>
      <c r="AC215" s="9"/>
    </row>
    <row r="216" spans="1:29" x14ac:dyDescent="0.35">
      <c r="A216" t="s">
        <v>2007</v>
      </c>
      <c r="B216" t="s">
        <v>311</v>
      </c>
      <c r="C216">
        <v>2256</v>
      </c>
      <c r="D216" s="9">
        <v>41569.080069444448</v>
      </c>
      <c r="E216" s="9">
        <v>43825.853530092594</v>
      </c>
      <c r="F216">
        <v>1899</v>
      </c>
      <c r="G216">
        <v>1899</v>
      </c>
      <c r="H216">
        <v>1271</v>
      </c>
      <c r="I216">
        <v>628</v>
      </c>
      <c r="J216">
        <v>338</v>
      </c>
      <c r="K216">
        <v>1561</v>
      </c>
      <c r="L216">
        <v>1188</v>
      </c>
      <c r="M216">
        <v>373</v>
      </c>
      <c r="N216">
        <v>0.99099999999999999</v>
      </c>
      <c r="O216">
        <v>0.44800000000000001</v>
      </c>
      <c r="P216">
        <v>0.28499999999999998</v>
      </c>
      <c r="Q216">
        <v>0.90100000000000002</v>
      </c>
      <c r="R216">
        <v>0.78100000000000003</v>
      </c>
      <c r="S216">
        <v>0.68899999999999995</v>
      </c>
      <c r="T216">
        <v>0.80200000000000005</v>
      </c>
      <c r="U216">
        <v>413.98399999999998</v>
      </c>
      <c r="V216" t="s">
        <v>56</v>
      </c>
      <c r="W216">
        <v>0.88500000000000001</v>
      </c>
      <c r="X216">
        <v>0.88</v>
      </c>
      <c r="Y216">
        <v>0.86</v>
      </c>
      <c r="Z216">
        <v>0.92100000000000004</v>
      </c>
      <c r="AA216" s="19">
        <v>45734.038810034719</v>
      </c>
      <c r="AB216" t="s">
        <v>2040</v>
      </c>
      <c r="AC216" s="9"/>
    </row>
    <row r="217" spans="1:29" hidden="1" x14ac:dyDescent="0.35">
      <c r="A217" t="s">
        <v>2007</v>
      </c>
      <c r="B217" t="s">
        <v>312</v>
      </c>
      <c r="C217">
        <v>0</v>
      </c>
      <c r="D217" s="9">
        <v>43825.853530092594</v>
      </c>
      <c r="E217" s="9">
        <v>43825.853530092594</v>
      </c>
      <c r="F217" t="s">
        <v>872</v>
      </c>
      <c r="G217" t="s">
        <v>872</v>
      </c>
      <c r="H217">
        <v>1</v>
      </c>
      <c r="I217">
        <v>1</v>
      </c>
      <c r="J217">
        <v>1</v>
      </c>
      <c r="K217" t="s">
        <v>873</v>
      </c>
      <c r="L217">
        <v>1</v>
      </c>
      <c r="M217">
        <v>0</v>
      </c>
      <c r="N217" t="s">
        <v>875</v>
      </c>
      <c r="O217" t="s">
        <v>875</v>
      </c>
      <c r="P217" t="s">
        <v>875</v>
      </c>
      <c r="Q217" t="s">
        <v>875</v>
      </c>
      <c r="R217" t="s">
        <v>875</v>
      </c>
      <c r="S217" t="s">
        <v>875</v>
      </c>
      <c r="T217" t="s">
        <v>875</v>
      </c>
      <c r="U217" t="s">
        <v>875</v>
      </c>
      <c r="V217" t="s">
        <v>56</v>
      </c>
      <c r="W217" t="s">
        <v>875</v>
      </c>
      <c r="X217" t="s">
        <v>875</v>
      </c>
      <c r="Y217" t="s">
        <v>875</v>
      </c>
      <c r="Z217" t="s">
        <v>875</v>
      </c>
      <c r="AA217" s="19">
        <v>45734.038810104168</v>
      </c>
      <c r="AB217" t="s">
        <v>2040</v>
      </c>
      <c r="AC217" s="9"/>
    </row>
    <row r="218" spans="1:29" x14ac:dyDescent="0.35">
      <c r="A218" t="s">
        <v>74</v>
      </c>
      <c r="B218" t="s">
        <v>311</v>
      </c>
      <c r="C218">
        <v>2218</v>
      </c>
      <c r="D218" s="9">
        <v>43385.613888888889</v>
      </c>
      <c r="E218" s="9">
        <v>45604.527777777781</v>
      </c>
      <c r="F218">
        <v>404</v>
      </c>
      <c r="G218">
        <v>366</v>
      </c>
      <c r="H218">
        <v>348</v>
      </c>
      <c r="I218">
        <v>18</v>
      </c>
      <c r="J218">
        <v>106</v>
      </c>
      <c r="K218">
        <v>260</v>
      </c>
      <c r="L218">
        <v>204</v>
      </c>
      <c r="M218">
        <v>56</v>
      </c>
      <c r="N218">
        <v>0.27</v>
      </c>
      <c r="O218">
        <v>1.6E-2</v>
      </c>
      <c r="P218">
        <v>0.09</v>
      </c>
      <c r="Q218">
        <v>0.16800000000000001</v>
      </c>
      <c r="R218">
        <v>0.85699999999999998</v>
      </c>
      <c r="S218">
        <v>0.94399999999999995</v>
      </c>
      <c r="T218">
        <v>0.68500000000000005</v>
      </c>
      <c r="U218">
        <v>333.33300000000003</v>
      </c>
      <c r="V218" t="s">
        <v>56</v>
      </c>
      <c r="W218">
        <v>0.95799999999999996</v>
      </c>
      <c r="X218">
        <v>0.81599999999999995</v>
      </c>
      <c r="Y218">
        <v>0.94199999999999995</v>
      </c>
      <c r="Z218">
        <v>0.95699999999999996</v>
      </c>
      <c r="AA218" s="9">
        <v>45713.608719756943</v>
      </c>
      <c r="AB218" t="s">
        <v>871</v>
      </c>
      <c r="AC218" s="9"/>
    </row>
    <row r="219" spans="1:29" x14ac:dyDescent="0.35">
      <c r="A219" t="s">
        <v>1373</v>
      </c>
      <c r="B219" t="s">
        <v>311</v>
      </c>
      <c r="C219">
        <v>2127</v>
      </c>
      <c r="D219" s="9">
        <v>42411.941921296297</v>
      </c>
      <c r="E219" s="9">
        <v>44539.544293981482</v>
      </c>
      <c r="F219">
        <v>1376</v>
      </c>
      <c r="G219">
        <v>1376</v>
      </c>
      <c r="H219">
        <v>570</v>
      </c>
      <c r="I219">
        <v>806</v>
      </c>
      <c r="J219">
        <v>275</v>
      </c>
      <c r="K219">
        <v>1101</v>
      </c>
      <c r="L219">
        <v>995</v>
      </c>
      <c r="M219">
        <v>106</v>
      </c>
      <c r="N219">
        <v>0.45900000000000002</v>
      </c>
      <c r="O219">
        <v>0.629</v>
      </c>
      <c r="P219">
        <v>0.19400000000000001</v>
      </c>
      <c r="Q219">
        <v>0.87</v>
      </c>
      <c r="R219">
        <v>0.97299999999999998</v>
      </c>
      <c r="S219">
        <v>0.42199999999999999</v>
      </c>
      <c r="T219">
        <v>0.82199999999999995</v>
      </c>
      <c r="U219">
        <v>121.839</v>
      </c>
      <c r="V219" t="s">
        <v>56</v>
      </c>
      <c r="W219">
        <v>0.93500000000000005</v>
      </c>
      <c r="X219">
        <v>0.91</v>
      </c>
      <c r="Y219">
        <v>0.93200000000000005</v>
      </c>
      <c r="Z219">
        <v>0.94399999999999995</v>
      </c>
      <c r="AA219" s="19">
        <v>45733.874872476852</v>
      </c>
      <c r="AB219" t="s">
        <v>1374</v>
      </c>
      <c r="AC219" s="9"/>
    </row>
    <row r="220" spans="1:29" hidden="1" x14ac:dyDescent="0.35">
      <c r="A220" t="s">
        <v>1373</v>
      </c>
      <c r="B220" t="s">
        <v>312</v>
      </c>
      <c r="C220">
        <v>85</v>
      </c>
      <c r="D220" s="9">
        <v>44454.369247685187</v>
      </c>
      <c r="E220" s="9">
        <v>44539.544293981482</v>
      </c>
      <c r="F220" t="s">
        <v>872</v>
      </c>
      <c r="G220" t="s">
        <v>872</v>
      </c>
      <c r="H220">
        <v>1</v>
      </c>
      <c r="I220">
        <v>3</v>
      </c>
      <c r="J220">
        <v>14</v>
      </c>
      <c r="K220" t="s">
        <v>873</v>
      </c>
      <c r="L220">
        <v>6</v>
      </c>
      <c r="M220">
        <v>-18</v>
      </c>
      <c r="N220" t="s">
        <v>875</v>
      </c>
      <c r="O220">
        <v>2.4E-2</v>
      </c>
      <c r="P220">
        <v>0.11700000000000001</v>
      </c>
      <c r="Q220">
        <v>5.7000000000000002E-2</v>
      </c>
      <c r="R220" t="s">
        <v>875</v>
      </c>
      <c r="S220" t="s">
        <v>875</v>
      </c>
      <c r="T220" t="s">
        <v>875</v>
      </c>
      <c r="U220" t="s">
        <v>875</v>
      </c>
      <c r="V220" t="s">
        <v>56</v>
      </c>
      <c r="W220" t="s">
        <v>875</v>
      </c>
      <c r="X220">
        <v>0.93600000000000005</v>
      </c>
      <c r="Y220">
        <v>0.626</v>
      </c>
      <c r="Z220">
        <v>0.95899999999999996</v>
      </c>
      <c r="AA220" s="19">
        <v>45733.874872569446</v>
      </c>
      <c r="AB220" t="s">
        <v>1374</v>
      </c>
      <c r="AC220" s="9"/>
    </row>
    <row r="221" spans="1:29" x14ac:dyDescent="0.35">
      <c r="A221" t="s">
        <v>904</v>
      </c>
      <c r="B221" t="s">
        <v>311</v>
      </c>
      <c r="C221">
        <v>769</v>
      </c>
      <c r="D221" s="9">
        <v>42341.409722222219</v>
      </c>
      <c r="E221" s="9">
        <v>43110.477777777778</v>
      </c>
      <c r="F221">
        <v>2040</v>
      </c>
      <c r="G221">
        <v>2021</v>
      </c>
      <c r="H221">
        <v>1453</v>
      </c>
      <c r="I221">
        <v>568</v>
      </c>
      <c r="J221">
        <v>0</v>
      </c>
      <c r="K221">
        <v>2021</v>
      </c>
      <c r="L221">
        <v>1997</v>
      </c>
      <c r="M221">
        <v>24</v>
      </c>
      <c r="N221">
        <v>1.879</v>
      </c>
      <c r="O221">
        <v>0.76600000000000001</v>
      </c>
      <c r="P221">
        <v>0</v>
      </c>
      <c r="Q221">
        <v>2.5009999999999999</v>
      </c>
      <c r="R221">
        <v>0.94599999999999995</v>
      </c>
      <c r="S221">
        <v>0.71</v>
      </c>
      <c r="T221">
        <v>1</v>
      </c>
      <c r="U221">
        <v>9.5960000000000001</v>
      </c>
      <c r="V221" t="s">
        <v>80</v>
      </c>
      <c r="W221">
        <v>0.93</v>
      </c>
      <c r="X221">
        <v>0.80300000000000005</v>
      </c>
      <c r="Y221">
        <v>0</v>
      </c>
      <c r="Z221">
        <v>0.88700000000000001</v>
      </c>
      <c r="AA221" s="19">
        <v>45732.987026990741</v>
      </c>
      <c r="AB221" t="s">
        <v>1178</v>
      </c>
      <c r="AC221" s="9"/>
    </row>
    <row r="222" spans="1:29" hidden="1" x14ac:dyDescent="0.35">
      <c r="A222" t="s">
        <v>904</v>
      </c>
      <c r="B222" t="s">
        <v>312</v>
      </c>
      <c r="C222">
        <v>99</v>
      </c>
      <c r="D222" s="9">
        <v>43010.522916666669</v>
      </c>
      <c r="E222" s="9">
        <v>43110.477777777778</v>
      </c>
      <c r="F222" t="s">
        <v>872</v>
      </c>
      <c r="G222" t="s">
        <v>872</v>
      </c>
      <c r="H222">
        <v>63</v>
      </c>
      <c r="I222">
        <v>112</v>
      </c>
      <c r="J222">
        <v>1</v>
      </c>
      <c r="K222" t="s">
        <v>873</v>
      </c>
      <c r="L222">
        <v>237</v>
      </c>
      <c r="M222">
        <v>-61</v>
      </c>
      <c r="N222">
        <v>0.93799999999999994</v>
      </c>
      <c r="O222">
        <v>1.393</v>
      </c>
      <c r="P222">
        <v>0</v>
      </c>
      <c r="Q222">
        <v>2.9630000000000001</v>
      </c>
      <c r="R222">
        <v>1.2709999999999999</v>
      </c>
      <c r="S222">
        <v>0.40200000000000002</v>
      </c>
      <c r="T222">
        <v>1</v>
      </c>
      <c r="U222">
        <v>8.1</v>
      </c>
      <c r="V222" t="s">
        <v>92</v>
      </c>
      <c r="W222">
        <v>0.96699999999999997</v>
      </c>
      <c r="X222">
        <v>0.99299999999999999</v>
      </c>
      <c r="Y222">
        <v>0</v>
      </c>
      <c r="Z222">
        <v>0.95299999999999996</v>
      </c>
      <c r="AA222" s="19">
        <v>45732.98703971065</v>
      </c>
      <c r="AB222" t="s">
        <v>1178</v>
      </c>
      <c r="AC222" s="9"/>
    </row>
    <row r="223" spans="1:29" x14ac:dyDescent="0.35">
      <c r="A223" t="s">
        <v>2006</v>
      </c>
      <c r="B223" t="s">
        <v>311</v>
      </c>
      <c r="C223">
        <v>4653</v>
      </c>
      <c r="D223" s="9">
        <v>39912.923009259262</v>
      </c>
      <c r="E223" s="9">
        <v>44566.567013888889</v>
      </c>
      <c r="F223">
        <v>3218</v>
      </c>
      <c r="G223">
        <v>3218</v>
      </c>
      <c r="H223">
        <v>1723</v>
      </c>
      <c r="I223">
        <v>1495</v>
      </c>
      <c r="J223">
        <v>324</v>
      </c>
      <c r="K223">
        <v>2894</v>
      </c>
      <c r="L223">
        <v>2036</v>
      </c>
      <c r="M223">
        <v>858</v>
      </c>
      <c r="N223">
        <v>0.313</v>
      </c>
      <c r="O223">
        <v>0.30399999999999999</v>
      </c>
      <c r="P223">
        <v>6.3E-2</v>
      </c>
      <c r="Q223">
        <v>0.371</v>
      </c>
      <c r="R223">
        <v>0.67</v>
      </c>
      <c r="S223">
        <v>0.50700000000000001</v>
      </c>
      <c r="T223">
        <v>0.89800000000000002</v>
      </c>
      <c r="U223">
        <v>2312.6680000000001</v>
      </c>
      <c r="V223" t="s">
        <v>56</v>
      </c>
      <c r="W223">
        <v>0.97199999999999998</v>
      </c>
      <c r="X223">
        <v>0.99399999999999999</v>
      </c>
      <c r="Y223">
        <v>0.98399999999999999</v>
      </c>
      <c r="Z223">
        <v>0.96899999999999997</v>
      </c>
      <c r="AA223" s="19">
        <v>45734.038703148151</v>
      </c>
      <c r="AB223" t="s">
        <v>2040</v>
      </c>
      <c r="AC223" s="9"/>
    </row>
    <row r="224" spans="1:29" hidden="1" x14ac:dyDescent="0.35">
      <c r="A224" t="s">
        <v>2006</v>
      </c>
      <c r="B224" t="s">
        <v>312</v>
      </c>
      <c r="C224">
        <v>100</v>
      </c>
      <c r="D224" s="9">
        <v>44466.565613425926</v>
      </c>
      <c r="E224" s="9">
        <v>44566.567013888889</v>
      </c>
      <c r="F224" t="s">
        <v>872</v>
      </c>
      <c r="G224" t="s">
        <v>872</v>
      </c>
      <c r="H224">
        <v>36</v>
      </c>
      <c r="I224">
        <v>28</v>
      </c>
      <c r="J224">
        <v>10</v>
      </c>
      <c r="K224" t="s">
        <v>873</v>
      </c>
      <c r="L224">
        <v>54</v>
      </c>
      <c r="M224">
        <v>1</v>
      </c>
      <c r="N224">
        <v>0.32100000000000001</v>
      </c>
      <c r="O224">
        <v>0.27100000000000002</v>
      </c>
      <c r="P224">
        <v>0.106</v>
      </c>
      <c r="Q224">
        <v>0.42399999999999999</v>
      </c>
      <c r="R224">
        <v>0.872</v>
      </c>
      <c r="S224">
        <v>0.54200000000000004</v>
      </c>
      <c r="T224">
        <v>0.82099999999999995</v>
      </c>
      <c r="U224">
        <v>2023.585</v>
      </c>
      <c r="V224" t="s">
        <v>56</v>
      </c>
      <c r="W224">
        <v>0.97699999999999998</v>
      </c>
      <c r="X224">
        <v>0.97099999999999997</v>
      </c>
      <c r="Y224">
        <v>0.79300000000000004</v>
      </c>
      <c r="Z224">
        <v>0.91700000000000004</v>
      </c>
      <c r="AA224" s="19">
        <v>45734.03871734954</v>
      </c>
      <c r="AB224" t="s">
        <v>2040</v>
      </c>
      <c r="AC224" s="9"/>
    </row>
    <row r="225" spans="1:29" x14ac:dyDescent="0.35">
      <c r="A225" t="s">
        <v>905</v>
      </c>
      <c r="B225" t="s">
        <v>311</v>
      </c>
      <c r="C225">
        <v>154</v>
      </c>
      <c r="D225" s="9">
        <v>42103.379166666666</v>
      </c>
      <c r="E225" s="9">
        <v>42257.737500000003</v>
      </c>
      <c r="F225">
        <v>1245</v>
      </c>
      <c r="G225">
        <v>1245</v>
      </c>
      <c r="H225">
        <v>1096</v>
      </c>
      <c r="I225">
        <v>149</v>
      </c>
      <c r="J225">
        <v>0</v>
      </c>
      <c r="K225">
        <v>1245</v>
      </c>
      <c r="L225">
        <v>889</v>
      </c>
      <c r="M225">
        <v>356</v>
      </c>
      <c r="N225">
        <v>11.366</v>
      </c>
      <c r="O225">
        <v>2.0640000000000001</v>
      </c>
      <c r="P225">
        <v>0</v>
      </c>
      <c r="Q225">
        <v>9.6</v>
      </c>
      <c r="R225">
        <v>0.71499999999999997</v>
      </c>
      <c r="S225">
        <v>0.84599999999999997</v>
      </c>
      <c r="T225">
        <v>1</v>
      </c>
      <c r="U225">
        <v>37.082999999999998</v>
      </c>
      <c r="V225" t="s">
        <v>56</v>
      </c>
      <c r="W225">
        <v>0.93600000000000005</v>
      </c>
      <c r="X225">
        <v>0.93200000000000005</v>
      </c>
      <c r="Y225">
        <v>0</v>
      </c>
      <c r="Z225">
        <v>0.90600000000000003</v>
      </c>
      <c r="AA225" s="19">
        <v>45732.987107638888</v>
      </c>
      <c r="AB225" t="s">
        <v>1178</v>
      </c>
      <c r="AC225" s="9"/>
    </row>
    <row r="226" spans="1:29" hidden="1" x14ac:dyDescent="0.35">
      <c r="A226" t="s">
        <v>905</v>
      </c>
      <c r="B226" t="s">
        <v>312</v>
      </c>
      <c r="C226">
        <v>100</v>
      </c>
      <c r="D226" s="9">
        <v>42157.481249999997</v>
      </c>
      <c r="E226" s="9">
        <v>42257.737500000003</v>
      </c>
      <c r="F226" t="s">
        <v>872</v>
      </c>
      <c r="G226" t="s">
        <v>872</v>
      </c>
      <c r="H226">
        <v>429</v>
      </c>
      <c r="I226">
        <v>123</v>
      </c>
      <c r="J226">
        <v>1</v>
      </c>
      <c r="K226" t="s">
        <v>873</v>
      </c>
      <c r="L226">
        <v>407</v>
      </c>
      <c r="M226">
        <v>146</v>
      </c>
      <c r="N226">
        <v>6.3019999999999996</v>
      </c>
      <c r="O226">
        <v>1.9390000000000001</v>
      </c>
      <c r="P226">
        <v>0</v>
      </c>
      <c r="Q226">
        <v>5.3730000000000002</v>
      </c>
      <c r="R226">
        <v>0.65200000000000002</v>
      </c>
      <c r="S226">
        <v>0.76500000000000001</v>
      </c>
      <c r="T226">
        <v>1</v>
      </c>
      <c r="U226">
        <v>66.257000000000005</v>
      </c>
      <c r="V226" t="s">
        <v>56</v>
      </c>
      <c r="W226">
        <v>0.69</v>
      </c>
      <c r="X226">
        <v>0.89500000000000002</v>
      </c>
      <c r="Y226">
        <v>0</v>
      </c>
      <c r="Z226">
        <v>0.69599999999999995</v>
      </c>
      <c r="AA226" s="19">
        <v>45732.987120694444</v>
      </c>
      <c r="AB226" t="s">
        <v>1178</v>
      </c>
      <c r="AC226" s="9"/>
    </row>
    <row r="227" spans="1:29" x14ac:dyDescent="0.35">
      <c r="A227" t="s">
        <v>2005</v>
      </c>
      <c r="B227" t="s">
        <v>311</v>
      </c>
      <c r="C227">
        <v>3660</v>
      </c>
      <c r="D227" s="9">
        <v>40735.350532407407</v>
      </c>
      <c r="E227" s="9">
        <v>44395.462222222224</v>
      </c>
      <c r="F227">
        <v>243</v>
      </c>
      <c r="G227">
        <v>243</v>
      </c>
      <c r="H227">
        <v>65</v>
      </c>
      <c r="I227">
        <v>178</v>
      </c>
      <c r="J227">
        <v>5</v>
      </c>
      <c r="K227">
        <v>238</v>
      </c>
      <c r="L227">
        <v>47</v>
      </c>
      <c r="M227">
        <v>191</v>
      </c>
      <c r="N227">
        <v>8.9999999999999993E-3</v>
      </c>
      <c r="O227">
        <v>2.5000000000000001E-2</v>
      </c>
      <c r="P227">
        <v>8.0000000000000002E-3</v>
      </c>
      <c r="Q227">
        <v>8.9999999999999993E-3</v>
      </c>
      <c r="R227">
        <v>0.34599999999999997</v>
      </c>
      <c r="S227">
        <v>0.26500000000000001</v>
      </c>
      <c r="T227">
        <v>0.76500000000000001</v>
      </c>
      <c r="U227">
        <v>21222.222000000002</v>
      </c>
      <c r="V227" t="s">
        <v>56</v>
      </c>
      <c r="W227">
        <v>0.72499999999999998</v>
      </c>
      <c r="X227">
        <v>0.218</v>
      </c>
      <c r="Y227">
        <v>0.81699999999999995</v>
      </c>
      <c r="Z227">
        <v>0.11700000000000001</v>
      </c>
      <c r="AA227" s="19">
        <v>45734.038603831017</v>
      </c>
      <c r="AB227" t="s">
        <v>2040</v>
      </c>
      <c r="AC227" s="9"/>
    </row>
    <row r="228" spans="1:29" hidden="1" x14ac:dyDescent="0.35">
      <c r="A228" t="s">
        <v>2005</v>
      </c>
      <c r="B228" t="s">
        <v>312</v>
      </c>
      <c r="C228">
        <v>66</v>
      </c>
      <c r="D228" s="9">
        <v>44328.823645833334</v>
      </c>
      <c r="E228" s="9">
        <v>44395.462222222224</v>
      </c>
      <c r="F228" t="s">
        <v>872</v>
      </c>
      <c r="G228" t="s">
        <v>872</v>
      </c>
      <c r="H228">
        <v>22</v>
      </c>
      <c r="I228">
        <v>13</v>
      </c>
      <c r="J228">
        <v>1</v>
      </c>
      <c r="K228" t="s">
        <v>873</v>
      </c>
      <c r="L228">
        <v>1</v>
      </c>
      <c r="M228">
        <v>34</v>
      </c>
      <c r="N228">
        <v>0.496</v>
      </c>
      <c r="O228">
        <v>0.14799999999999999</v>
      </c>
      <c r="P228" t="s">
        <v>875</v>
      </c>
      <c r="Q228" t="s">
        <v>875</v>
      </c>
      <c r="R228" t="s">
        <v>875</v>
      </c>
      <c r="S228" t="s">
        <v>875</v>
      </c>
      <c r="T228" t="s">
        <v>875</v>
      </c>
      <c r="U228" t="s">
        <v>875</v>
      </c>
      <c r="V228" t="s">
        <v>56</v>
      </c>
      <c r="W228">
        <v>0.14099999999999999</v>
      </c>
      <c r="X228">
        <v>0.32600000000000001</v>
      </c>
      <c r="Y228" t="s">
        <v>875</v>
      </c>
      <c r="Z228" t="s">
        <v>875</v>
      </c>
      <c r="AA228" s="19">
        <v>45734.03860388889</v>
      </c>
      <c r="AB228" t="s">
        <v>2040</v>
      </c>
      <c r="AC228" s="9"/>
    </row>
    <row r="229" spans="1:29" x14ac:dyDescent="0.35">
      <c r="A229" t="s">
        <v>2004</v>
      </c>
      <c r="B229" t="s">
        <v>311</v>
      </c>
      <c r="C229">
        <v>5737</v>
      </c>
      <c r="D229" s="9">
        <v>38813.463923611111</v>
      </c>
      <c r="E229" s="9">
        <v>44551.083368055559</v>
      </c>
      <c r="F229">
        <v>506</v>
      </c>
      <c r="G229">
        <v>506</v>
      </c>
      <c r="H229">
        <v>125</v>
      </c>
      <c r="I229">
        <v>381</v>
      </c>
      <c r="J229">
        <v>74</v>
      </c>
      <c r="K229">
        <v>432</v>
      </c>
      <c r="L229">
        <v>414</v>
      </c>
      <c r="M229">
        <v>18</v>
      </c>
      <c r="N229">
        <v>2.8000000000000001E-2</v>
      </c>
      <c r="O229">
        <v>0.08</v>
      </c>
      <c r="P229">
        <v>1.7000000000000001E-2</v>
      </c>
      <c r="Q229">
        <v>9.4E-2</v>
      </c>
      <c r="R229">
        <v>1.0329999999999999</v>
      </c>
      <c r="S229">
        <v>0.25900000000000001</v>
      </c>
      <c r="T229">
        <v>0.84299999999999997</v>
      </c>
      <c r="U229">
        <v>191.489</v>
      </c>
      <c r="V229" t="s">
        <v>62</v>
      </c>
      <c r="W229">
        <v>0.77400000000000002</v>
      </c>
      <c r="X229">
        <v>0.79600000000000004</v>
      </c>
      <c r="Y229">
        <v>0.95499999999999996</v>
      </c>
      <c r="Z229">
        <v>0.81499999999999995</v>
      </c>
      <c r="AA229" s="19">
        <v>45734.038515694447</v>
      </c>
      <c r="AB229" t="s">
        <v>2040</v>
      </c>
      <c r="AC229" s="9"/>
    </row>
    <row r="230" spans="1:29" hidden="1" x14ac:dyDescent="0.35">
      <c r="A230" t="s">
        <v>2004</v>
      </c>
      <c r="B230" t="s">
        <v>312</v>
      </c>
      <c r="C230">
        <v>38</v>
      </c>
      <c r="D230" s="9">
        <v>44512.086099537039</v>
      </c>
      <c r="E230" s="9">
        <v>44551.083368055559</v>
      </c>
      <c r="F230" t="s">
        <v>872</v>
      </c>
      <c r="G230" t="s">
        <v>872</v>
      </c>
      <c r="H230">
        <v>1</v>
      </c>
      <c r="I230">
        <v>3</v>
      </c>
      <c r="J230">
        <v>1</v>
      </c>
      <c r="K230" t="s">
        <v>873</v>
      </c>
      <c r="L230">
        <v>4</v>
      </c>
      <c r="M230">
        <v>-1</v>
      </c>
      <c r="N230" t="s">
        <v>875</v>
      </c>
      <c r="O230">
        <v>3.7999999999999999E-2</v>
      </c>
      <c r="P230" t="s">
        <v>875</v>
      </c>
      <c r="Q230">
        <v>7.2999999999999995E-2</v>
      </c>
      <c r="R230" t="s">
        <v>875</v>
      </c>
      <c r="S230" t="s">
        <v>875</v>
      </c>
      <c r="T230" t="s">
        <v>875</v>
      </c>
      <c r="U230" t="s">
        <v>875</v>
      </c>
      <c r="V230" t="s">
        <v>62</v>
      </c>
      <c r="W230" t="s">
        <v>875</v>
      </c>
      <c r="X230">
        <v>0.75</v>
      </c>
      <c r="Y230" t="s">
        <v>875</v>
      </c>
      <c r="Z230">
        <v>0.70299999999999996</v>
      </c>
      <c r="AA230" s="19">
        <v>45734.038515787041</v>
      </c>
      <c r="AB230" t="s">
        <v>2040</v>
      </c>
      <c r="AC230" s="9"/>
    </row>
    <row r="231" spans="1:29" x14ac:dyDescent="0.35">
      <c r="A231" t="s">
        <v>2003</v>
      </c>
      <c r="B231" t="s">
        <v>311</v>
      </c>
      <c r="C231">
        <v>7460</v>
      </c>
      <c r="D231" s="9">
        <v>37090.684189814812</v>
      </c>
      <c r="E231" s="9">
        <v>44551.024560185186</v>
      </c>
      <c r="F231">
        <v>2914</v>
      </c>
      <c r="G231">
        <v>2914</v>
      </c>
      <c r="H231">
        <v>178</v>
      </c>
      <c r="I231">
        <v>2736</v>
      </c>
      <c r="J231">
        <v>528</v>
      </c>
      <c r="K231">
        <v>2386</v>
      </c>
      <c r="L231">
        <v>1311</v>
      </c>
      <c r="M231">
        <v>1075</v>
      </c>
      <c r="N231">
        <v>5.6000000000000001E-2</v>
      </c>
      <c r="O231">
        <v>0.71599999999999997</v>
      </c>
      <c r="P231">
        <v>9.0999999999999998E-2</v>
      </c>
      <c r="Q231">
        <v>0.29299999999999998</v>
      </c>
      <c r="R231">
        <v>0.43</v>
      </c>
      <c r="S231">
        <v>7.2999999999999995E-2</v>
      </c>
      <c r="T231">
        <v>0.88200000000000001</v>
      </c>
      <c r="U231">
        <v>3668.942</v>
      </c>
      <c r="V231" t="s">
        <v>56</v>
      </c>
      <c r="W231">
        <v>0.59199999999999997</v>
      </c>
      <c r="X231">
        <v>0.67800000000000005</v>
      </c>
      <c r="Y231">
        <v>0.48</v>
      </c>
      <c r="Z231">
        <v>0.27600000000000002</v>
      </c>
      <c r="AA231" s="19">
        <v>45734.038420393517</v>
      </c>
      <c r="AB231" t="s">
        <v>2040</v>
      </c>
      <c r="AC231" s="9"/>
    </row>
    <row r="232" spans="1:29" hidden="1" x14ac:dyDescent="0.35">
      <c r="A232" t="s">
        <v>2003</v>
      </c>
      <c r="B232" t="s">
        <v>312</v>
      </c>
      <c r="C232">
        <v>17</v>
      </c>
      <c r="D232" s="9">
        <v>44533.694930555554</v>
      </c>
      <c r="E232" s="9">
        <v>44551.024560185186</v>
      </c>
      <c r="F232" t="s">
        <v>872</v>
      </c>
      <c r="G232" t="s">
        <v>872</v>
      </c>
      <c r="H232">
        <v>1</v>
      </c>
      <c r="I232">
        <v>1</v>
      </c>
      <c r="J232">
        <v>1</v>
      </c>
      <c r="K232" t="s">
        <v>873</v>
      </c>
      <c r="L232">
        <v>1</v>
      </c>
      <c r="M232">
        <v>-1</v>
      </c>
      <c r="N232" t="s">
        <v>875</v>
      </c>
      <c r="O232" t="s">
        <v>875</v>
      </c>
      <c r="P232" t="s">
        <v>875</v>
      </c>
      <c r="Q232" t="s">
        <v>875</v>
      </c>
      <c r="R232" t="s">
        <v>875</v>
      </c>
      <c r="S232" t="s">
        <v>875</v>
      </c>
      <c r="T232" t="s">
        <v>875</v>
      </c>
      <c r="U232" t="s">
        <v>875</v>
      </c>
      <c r="V232" t="s">
        <v>56</v>
      </c>
      <c r="W232" t="s">
        <v>875</v>
      </c>
      <c r="X232" t="s">
        <v>875</v>
      </c>
      <c r="Y232" t="s">
        <v>875</v>
      </c>
      <c r="Z232" t="s">
        <v>875</v>
      </c>
      <c r="AA232" s="19">
        <v>45734.038420486111</v>
      </c>
      <c r="AB232" t="s">
        <v>2040</v>
      </c>
      <c r="AC232" s="9"/>
    </row>
    <row r="233" spans="1:29" x14ac:dyDescent="0.35">
      <c r="A233" t="s">
        <v>2002</v>
      </c>
      <c r="B233" t="s">
        <v>311</v>
      </c>
      <c r="C233">
        <v>6402</v>
      </c>
      <c r="D233" s="9">
        <v>38163.362754629627</v>
      </c>
      <c r="E233" s="9">
        <v>44566.301377314812</v>
      </c>
      <c r="F233">
        <v>5891</v>
      </c>
      <c r="G233">
        <v>5891</v>
      </c>
      <c r="H233">
        <v>1272</v>
      </c>
      <c r="I233">
        <v>4619</v>
      </c>
      <c r="J233">
        <v>1027</v>
      </c>
      <c r="K233">
        <v>4864</v>
      </c>
      <c r="L233">
        <v>4177</v>
      </c>
      <c r="M233">
        <v>687</v>
      </c>
      <c r="N233">
        <v>0.29199999999999998</v>
      </c>
      <c r="O233">
        <v>1.044</v>
      </c>
      <c r="P233">
        <v>0.19400000000000001</v>
      </c>
      <c r="Q233">
        <v>1.0980000000000001</v>
      </c>
      <c r="R233">
        <v>0.96099999999999997</v>
      </c>
      <c r="S233">
        <v>0.219</v>
      </c>
      <c r="T233">
        <v>0.85499999999999998</v>
      </c>
      <c r="U233">
        <v>625.68299999999999</v>
      </c>
      <c r="V233" t="s">
        <v>56</v>
      </c>
      <c r="W233">
        <v>0.68500000000000005</v>
      </c>
      <c r="X233">
        <v>0.73499999999999999</v>
      </c>
      <c r="Y233">
        <v>0.89300000000000002</v>
      </c>
      <c r="Z233">
        <v>0.70099999999999996</v>
      </c>
      <c r="AA233" s="19">
        <v>45734.038324143519</v>
      </c>
      <c r="AB233" t="s">
        <v>2040</v>
      </c>
      <c r="AC233" s="9"/>
    </row>
    <row r="234" spans="1:29" hidden="1" x14ac:dyDescent="0.35">
      <c r="A234" t="s">
        <v>2002</v>
      </c>
      <c r="B234" t="s">
        <v>312</v>
      </c>
      <c r="C234">
        <v>93</v>
      </c>
      <c r="D234" s="9">
        <v>44472.777731481481</v>
      </c>
      <c r="E234" s="9">
        <v>44566.301377314812</v>
      </c>
      <c r="F234" t="s">
        <v>872</v>
      </c>
      <c r="G234" t="s">
        <v>872</v>
      </c>
      <c r="H234">
        <v>2</v>
      </c>
      <c r="I234">
        <v>7</v>
      </c>
      <c r="J234">
        <v>2</v>
      </c>
      <c r="K234" t="s">
        <v>873</v>
      </c>
      <c r="L234">
        <v>2</v>
      </c>
      <c r="M234">
        <v>4</v>
      </c>
      <c r="N234">
        <v>7.6999999999999999E-2</v>
      </c>
      <c r="O234">
        <v>6.4000000000000001E-2</v>
      </c>
      <c r="P234" t="s">
        <v>875</v>
      </c>
      <c r="Q234">
        <v>1.2999999999999999E-2</v>
      </c>
      <c r="R234" t="s">
        <v>875</v>
      </c>
      <c r="S234" t="s">
        <v>875</v>
      </c>
      <c r="T234" t="s">
        <v>875</v>
      </c>
      <c r="U234" t="s">
        <v>875</v>
      </c>
      <c r="V234" t="s">
        <v>56</v>
      </c>
      <c r="W234">
        <v>1</v>
      </c>
      <c r="X234">
        <v>0.871</v>
      </c>
      <c r="Y234" t="s">
        <v>875</v>
      </c>
      <c r="Z234">
        <v>1</v>
      </c>
      <c r="AA234" s="19">
        <v>45734.038324259258</v>
      </c>
      <c r="AB234" t="s">
        <v>2040</v>
      </c>
      <c r="AC234" s="9"/>
    </row>
    <row r="235" spans="1:29" x14ac:dyDescent="0.35">
      <c r="A235" t="s">
        <v>2001</v>
      </c>
      <c r="B235" t="s">
        <v>311</v>
      </c>
      <c r="C235">
        <v>5770</v>
      </c>
      <c r="D235" s="9">
        <v>38728.112557870372</v>
      </c>
      <c r="E235" s="9">
        <v>44498.688402777778</v>
      </c>
      <c r="F235">
        <v>1674</v>
      </c>
      <c r="G235">
        <v>1674</v>
      </c>
      <c r="H235">
        <v>484</v>
      </c>
      <c r="I235">
        <v>1190</v>
      </c>
      <c r="J235">
        <v>132</v>
      </c>
      <c r="K235">
        <v>1542</v>
      </c>
      <c r="L235">
        <v>1312</v>
      </c>
      <c r="M235">
        <v>230</v>
      </c>
      <c r="N235">
        <v>0.156</v>
      </c>
      <c r="O235">
        <v>0.36199999999999999</v>
      </c>
      <c r="P235">
        <v>0.02</v>
      </c>
      <c r="Q235">
        <v>0.27200000000000002</v>
      </c>
      <c r="R235">
        <v>0.54600000000000004</v>
      </c>
      <c r="S235">
        <v>0.30099999999999999</v>
      </c>
      <c r="T235">
        <v>0.96099999999999997</v>
      </c>
      <c r="U235">
        <v>845.58799999999997</v>
      </c>
      <c r="V235" t="s">
        <v>56</v>
      </c>
      <c r="W235">
        <v>0.63800000000000001</v>
      </c>
      <c r="X235">
        <v>0.73099999999999998</v>
      </c>
      <c r="Y235">
        <v>0.77800000000000002</v>
      </c>
      <c r="Z235">
        <v>0.495</v>
      </c>
      <c r="AA235" s="19">
        <v>45734.038217754627</v>
      </c>
      <c r="AB235" t="s">
        <v>2040</v>
      </c>
      <c r="AC235" s="9"/>
    </row>
    <row r="236" spans="1:29" hidden="1" x14ac:dyDescent="0.35">
      <c r="A236" t="s">
        <v>2001</v>
      </c>
      <c r="B236" t="s">
        <v>312</v>
      </c>
      <c r="C236">
        <v>0</v>
      </c>
      <c r="D236" s="9">
        <v>44498.688402777778</v>
      </c>
      <c r="E236" s="9">
        <v>44498.688402777778</v>
      </c>
      <c r="F236" t="s">
        <v>872</v>
      </c>
      <c r="G236" t="s">
        <v>872</v>
      </c>
      <c r="H236">
        <v>1</v>
      </c>
      <c r="I236">
        <v>1</v>
      </c>
      <c r="J236">
        <v>1</v>
      </c>
      <c r="K236" t="s">
        <v>873</v>
      </c>
      <c r="L236">
        <v>1</v>
      </c>
      <c r="M236">
        <v>0</v>
      </c>
      <c r="N236" t="s">
        <v>875</v>
      </c>
      <c r="O236" t="s">
        <v>875</v>
      </c>
      <c r="P236" t="s">
        <v>875</v>
      </c>
      <c r="Q236" t="s">
        <v>875</v>
      </c>
      <c r="R236" t="s">
        <v>875</v>
      </c>
      <c r="S236" t="s">
        <v>875</v>
      </c>
      <c r="T236" t="s">
        <v>875</v>
      </c>
      <c r="U236" t="s">
        <v>875</v>
      </c>
      <c r="V236" t="s">
        <v>56</v>
      </c>
      <c r="W236" t="s">
        <v>875</v>
      </c>
      <c r="X236" t="s">
        <v>875</v>
      </c>
      <c r="Y236" t="s">
        <v>875</v>
      </c>
      <c r="Z236" t="s">
        <v>875</v>
      </c>
      <c r="AA236" s="19">
        <v>45734.038217835645</v>
      </c>
      <c r="AB236" t="s">
        <v>2040</v>
      </c>
      <c r="AC236" s="9"/>
    </row>
    <row r="237" spans="1:29" x14ac:dyDescent="0.35">
      <c r="A237" t="s">
        <v>2000</v>
      </c>
      <c r="B237" t="s">
        <v>311</v>
      </c>
      <c r="C237">
        <v>4495</v>
      </c>
      <c r="D237" s="9">
        <v>37888.812245370369</v>
      </c>
      <c r="E237" s="9">
        <v>42384.597488425927</v>
      </c>
      <c r="F237">
        <v>1079</v>
      </c>
      <c r="G237">
        <v>1079</v>
      </c>
      <c r="H237">
        <v>269</v>
      </c>
      <c r="I237">
        <v>810</v>
      </c>
      <c r="J237">
        <v>172</v>
      </c>
      <c r="K237">
        <v>907</v>
      </c>
      <c r="L237">
        <v>818</v>
      </c>
      <c r="M237">
        <v>89</v>
      </c>
      <c r="N237">
        <v>0.108</v>
      </c>
      <c r="O237">
        <v>0.32300000000000001</v>
      </c>
      <c r="P237">
        <v>5.7000000000000002E-2</v>
      </c>
      <c r="Q237">
        <v>0.34399999999999997</v>
      </c>
      <c r="R237">
        <v>0.92</v>
      </c>
      <c r="S237">
        <v>0.251</v>
      </c>
      <c r="T237">
        <v>0.86799999999999999</v>
      </c>
      <c r="U237">
        <v>258.721</v>
      </c>
      <c r="V237" t="s">
        <v>56</v>
      </c>
      <c r="W237">
        <v>0.45</v>
      </c>
      <c r="X237">
        <v>0.54</v>
      </c>
      <c r="Y237">
        <v>0.81299999999999994</v>
      </c>
      <c r="Z237">
        <v>0.59</v>
      </c>
      <c r="AA237" s="19">
        <v>45734.03812607639</v>
      </c>
      <c r="AB237" t="s">
        <v>2040</v>
      </c>
      <c r="AC237" s="9"/>
    </row>
    <row r="238" spans="1:29" hidden="1" x14ac:dyDescent="0.35">
      <c r="A238" t="s">
        <v>2000</v>
      </c>
      <c r="B238" t="s">
        <v>312</v>
      </c>
      <c r="C238">
        <v>28</v>
      </c>
      <c r="D238" s="9">
        <v>42355.735567129632</v>
      </c>
      <c r="E238" s="9">
        <v>42384.597488425927</v>
      </c>
      <c r="F238" t="s">
        <v>872</v>
      </c>
      <c r="G238" t="s">
        <v>872</v>
      </c>
      <c r="H238">
        <v>1</v>
      </c>
      <c r="I238">
        <v>3</v>
      </c>
      <c r="J238">
        <v>1</v>
      </c>
      <c r="K238" t="s">
        <v>873</v>
      </c>
      <c r="L238">
        <v>1</v>
      </c>
      <c r="M238">
        <v>2</v>
      </c>
      <c r="N238" t="s">
        <v>875</v>
      </c>
      <c r="O238">
        <v>5.3999999999999999E-2</v>
      </c>
      <c r="P238" t="s">
        <v>875</v>
      </c>
      <c r="Q238" t="s">
        <v>875</v>
      </c>
      <c r="R238" t="s">
        <v>875</v>
      </c>
      <c r="S238" t="s">
        <v>875</v>
      </c>
      <c r="T238" t="s">
        <v>875</v>
      </c>
      <c r="U238" t="s">
        <v>875</v>
      </c>
      <c r="V238" t="s">
        <v>56</v>
      </c>
      <c r="W238" t="s">
        <v>875</v>
      </c>
      <c r="X238">
        <v>0.77600000000000002</v>
      </c>
      <c r="Y238" t="s">
        <v>875</v>
      </c>
      <c r="Z238" t="s">
        <v>875</v>
      </c>
      <c r="AA238" s="19">
        <v>45734.038126168984</v>
      </c>
      <c r="AB238" t="s">
        <v>2040</v>
      </c>
      <c r="AC238" s="9"/>
    </row>
    <row r="239" spans="1:29" x14ac:dyDescent="0.35">
      <c r="A239" t="s">
        <v>906</v>
      </c>
      <c r="B239" t="s">
        <v>311</v>
      </c>
      <c r="C239">
        <v>999</v>
      </c>
      <c r="D239" s="9">
        <v>41543.921527777777</v>
      </c>
      <c r="E239" s="9">
        <v>42543.486805555556</v>
      </c>
      <c r="F239">
        <v>270</v>
      </c>
      <c r="G239">
        <v>270</v>
      </c>
      <c r="H239">
        <v>180</v>
      </c>
      <c r="I239">
        <v>90</v>
      </c>
      <c r="J239">
        <v>0</v>
      </c>
      <c r="K239">
        <v>270</v>
      </c>
      <c r="L239">
        <v>257</v>
      </c>
      <c r="M239">
        <v>13</v>
      </c>
      <c r="N239">
        <v>0.40899999999999997</v>
      </c>
      <c r="O239">
        <v>0.17</v>
      </c>
      <c r="P239">
        <v>0</v>
      </c>
      <c r="Q239">
        <v>0.33600000000000002</v>
      </c>
      <c r="R239">
        <v>0.57999999999999996</v>
      </c>
      <c r="S239">
        <v>0.70599999999999996</v>
      </c>
      <c r="T239">
        <v>1</v>
      </c>
      <c r="U239">
        <v>38.69</v>
      </c>
      <c r="V239" t="s">
        <v>56</v>
      </c>
      <c r="W239">
        <v>0.53600000000000003</v>
      </c>
      <c r="X239">
        <v>0.92600000000000005</v>
      </c>
      <c r="Y239">
        <v>0</v>
      </c>
      <c r="Z239">
        <v>0.54300000000000004</v>
      </c>
      <c r="AA239" s="19">
        <v>45732.987180162039</v>
      </c>
      <c r="AB239" t="s">
        <v>1178</v>
      </c>
      <c r="AC239" s="9"/>
    </row>
    <row r="240" spans="1:29" hidden="1" x14ac:dyDescent="0.35">
      <c r="A240" t="s">
        <v>906</v>
      </c>
      <c r="B240" t="s">
        <v>312</v>
      </c>
      <c r="C240">
        <v>0</v>
      </c>
      <c r="D240" s="9">
        <v>42543.484027777777</v>
      </c>
      <c r="E240" s="9">
        <v>42543.486805555556</v>
      </c>
      <c r="F240" t="s">
        <v>872</v>
      </c>
      <c r="G240" t="s">
        <v>872</v>
      </c>
      <c r="H240">
        <v>1</v>
      </c>
      <c r="I240">
        <v>1</v>
      </c>
      <c r="J240">
        <v>1</v>
      </c>
      <c r="K240" t="s">
        <v>873</v>
      </c>
      <c r="L240">
        <v>11</v>
      </c>
      <c r="M240">
        <v>-10</v>
      </c>
      <c r="N240" t="s">
        <v>875</v>
      </c>
      <c r="O240" t="s">
        <v>875</v>
      </c>
      <c r="P240">
        <v>0</v>
      </c>
      <c r="Q240">
        <v>5.5</v>
      </c>
      <c r="R240" t="s">
        <v>875</v>
      </c>
      <c r="S240" t="s">
        <v>875</v>
      </c>
      <c r="T240" t="s">
        <v>875</v>
      </c>
      <c r="U240" t="s">
        <v>875</v>
      </c>
      <c r="V240" t="s">
        <v>56</v>
      </c>
      <c r="W240" t="s">
        <v>875</v>
      </c>
      <c r="X240" t="s">
        <v>875</v>
      </c>
      <c r="Y240">
        <v>0</v>
      </c>
      <c r="Z240">
        <v>0.6</v>
      </c>
      <c r="AA240" s="19">
        <v>45732.987180173608</v>
      </c>
      <c r="AB240" t="s">
        <v>1178</v>
      </c>
      <c r="AC240" s="9"/>
    </row>
    <row r="241" spans="1:29" x14ac:dyDescent="0.35">
      <c r="A241" t="s">
        <v>907</v>
      </c>
      <c r="B241" t="s">
        <v>311</v>
      </c>
      <c r="C241">
        <v>2548</v>
      </c>
      <c r="D241" s="9">
        <v>40423.392361111109</v>
      </c>
      <c r="E241" s="9">
        <v>42971.61041666667</v>
      </c>
      <c r="F241">
        <v>67</v>
      </c>
      <c r="G241">
        <v>67</v>
      </c>
      <c r="H241">
        <v>62</v>
      </c>
      <c r="I241">
        <v>5</v>
      </c>
      <c r="J241">
        <v>0</v>
      </c>
      <c r="K241">
        <v>67</v>
      </c>
      <c r="L241">
        <v>53</v>
      </c>
      <c r="M241">
        <v>14</v>
      </c>
      <c r="N241">
        <v>1.9E-2</v>
      </c>
      <c r="O241">
        <v>1.4E-2</v>
      </c>
      <c r="P241">
        <v>0</v>
      </c>
      <c r="Q241">
        <v>1.9E-2</v>
      </c>
      <c r="R241">
        <v>0.57599999999999996</v>
      </c>
      <c r="S241">
        <v>0.57599999999999996</v>
      </c>
      <c r="T241">
        <v>1</v>
      </c>
      <c r="U241">
        <v>736.84199999999998</v>
      </c>
      <c r="V241" t="s">
        <v>56</v>
      </c>
      <c r="W241">
        <v>0.60299999999999998</v>
      </c>
      <c r="X241">
        <v>0.51900000000000002</v>
      </c>
      <c r="Y241">
        <v>0</v>
      </c>
      <c r="Z241">
        <v>0.46600000000000003</v>
      </c>
      <c r="AA241" s="19">
        <v>45732.98724234954</v>
      </c>
      <c r="AB241" t="s">
        <v>1178</v>
      </c>
      <c r="AC241" s="9"/>
    </row>
    <row r="242" spans="1:29" hidden="1" x14ac:dyDescent="0.35">
      <c r="A242" t="s">
        <v>907</v>
      </c>
      <c r="B242" t="s">
        <v>312</v>
      </c>
      <c r="C242">
        <v>0</v>
      </c>
      <c r="D242" s="9">
        <v>42971.505555555559</v>
      </c>
      <c r="E242" s="9">
        <v>42971.61041666667</v>
      </c>
      <c r="F242" t="s">
        <v>872</v>
      </c>
      <c r="G242" t="s">
        <v>872</v>
      </c>
      <c r="H242">
        <v>1</v>
      </c>
      <c r="I242">
        <v>1</v>
      </c>
      <c r="J242">
        <v>1</v>
      </c>
      <c r="K242" t="s">
        <v>873</v>
      </c>
      <c r="L242">
        <v>1</v>
      </c>
      <c r="M242">
        <v>-1</v>
      </c>
      <c r="N242" t="s">
        <v>875</v>
      </c>
      <c r="O242" t="s">
        <v>875</v>
      </c>
      <c r="P242">
        <v>0</v>
      </c>
      <c r="Q242" t="s">
        <v>875</v>
      </c>
      <c r="R242" t="s">
        <v>875</v>
      </c>
      <c r="S242" t="s">
        <v>875</v>
      </c>
      <c r="T242" t="s">
        <v>875</v>
      </c>
      <c r="U242" t="s">
        <v>875</v>
      </c>
      <c r="V242" t="s">
        <v>56</v>
      </c>
      <c r="W242" t="s">
        <v>875</v>
      </c>
      <c r="X242" t="s">
        <v>875</v>
      </c>
      <c r="Y242">
        <v>0</v>
      </c>
      <c r="Z242" t="s">
        <v>875</v>
      </c>
      <c r="AA242" s="19">
        <v>45732.987242361109</v>
      </c>
      <c r="AB242" t="s">
        <v>1178</v>
      </c>
      <c r="AC242" s="9"/>
    </row>
    <row r="243" spans="1:29" x14ac:dyDescent="0.35">
      <c r="A243" t="s">
        <v>908</v>
      </c>
      <c r="B243" t="s">
        <v>311</v>
      </c>
      <c r="C243">
        <v>364</v>
      </c>
      <c r="D243" s="9">
        <v>43661.505555555559</v>
      </c>
      <c r="E243" s="9">
        <v>44026.384027777778</v>
      </c>
      <c r="F243">
        <v>1861</v>
      </c>
      <c r="G243">
        <v>1830</v>
      </c>
      <c r="H243">
        <v>1746</v>
      </c>
      <c r="I243">
        <v>84</v>
      </c>
      <c r="J243">
        <v>0</v>
      </c>
      <c r="K243">
        <v>1830</v>
      </c>
      <c r="L243">
        <v>1090</v>
      </c>
      <c r="M243">
        <v>740</v>
      </c>
      <c r="N243">
        <v>4.9950000000000001</v>
      </c>
      <c r="O243">
        <v>0.40799999999999997</v>
      </c>
      <c r="P243">
        <v>0</v>
      </c>
      <c r="Q243">
        <v>3.6619999999999999</v>
      </c>
      <c r="R243">
        <v>0.67800000000000005</v>
      </c>
      <c r="S243">
        <v>0.92400000000000004</v>
      </c>
      <c r="T243">
        <v>1</v>
      </c>
      <c r="U243">
        <v>202.07499999999999</v>
      </c>
      <c r="V243" t="s">
        <v>56</v>
      </c>
      <c r="W243">
        <v>0.99199999999999999</v>
      </c>
      <c r="X243">
        <v>0.93600000000000005</v>
      </c>
      <c r="Y243">
        <v>0</v>
      </c>
      <c r="Z243">
        <v>0.96499999999999997</v>
      </c>
      <c r="AA243" s="19">
        <v>45732.98731394676</v>
      </c>
      <c r="AB243" t="s">
        <v>1178</v>
      </c>
      <c r="AC243" s="9"/>
    </row>
    <row r="244" spans="1:29" hidden="1" x14ac:dyDescent="0.35">
      <c r="A244" t="s">
        <v>908</v>
      </c>
      <c r="B244" t="s">
        <v>312</v>
      </c>
      <c r="C244">
        <v>98</v>
      </c>
      <c r="D244" s="9">
        <v>43927.457638888889</v>
      </c>
      <c r="E244" s="9">
        <v>44026.384027777778</v>
      </c>
      <c r="F244" t="s">
        <v>872</v>
      </c>
      <c r="G244" t="s">
        <v>872</v>
      </c>
      <c r="H244">
        <v>370</v>
      </c>
      <c r="I244">
        <v>49</v>
      </c>
      <c r="J244">
        <v>1</v>
      </c>
      <c r="K244" t="s">
        <v>873</v>
      </c>
      <c r="L244">
        <v>107</v>
      </c>
      <c r="M244">
        <v>311</v>
      </c>
      <c r="N244">
        <v>4.49</v>
      </c>
      <c r="O244">
        <v>0.42399999999999999</v>
      </c>
      <c r="P244">
        <v>0</v>
      </c>
      <c r="Q244">
        <v>0.74099999999999999</v>
      </c>
      <c r="R244">
        <v>0.151</v>
      </c>
      <c r="S244">
        <v>0.91400000000000003</v>
      </c>
      <c r="T244">
        <v>1</v>
      </c>
      <c r="U244">
        <v>998.65</v>
      </c>
      <c r="V244" t="s">
        <v>56</v>
      </c>
      <c r="W244">
        <v>0.97899999999999998</v>
      </c>
      <c r="X244">
        <v>0.96299999999999997</v>
      </c>
      <c r="Y244">
        <v>0</v>
      </c>
      <c r="Z244">
        <v>0.81499999999999995</v>
      </c>
      <c r="AA244" s="19">
        <v>45732.987326967595</v>
      </c>
      <c r="AB244" t="s">
        <v>1178</v>
      </c>
      <c r="AC244" s="9"/>
    </row>
    <row r="245" spans="1:29" x14ac:dyDescent="0.35">
      <c r="A245" t="s">
        <v>909</v>
      </c>
      <c r="B245" t="s">
        <v>311</v>
      </c>
      <c r="C245">
        <v>1847</v>
      </c>
      <c r="D245" s="9">
        <v>41281.690972222219</v>
      </c>
      <c r="E245" s="9">
        <v>43129.664583333331</v>
      </c>
      <c r="F245">
        <v>151</v>
      </c>
      <c r="G245">
        <v>151</v>
      </c>
      <c r="H245">
        <v>124</v>
      </c>
      <c r="I245">
        <v>27</v>
      </c>
      <c r="J245">
        <v>0</v>
      </c>
      <c r="K245">
        <v>151</v>
      </c>
      <c r="L245">
        <v>123</v>
      </c>
      <c r="M245">
        <v>28</v>
      </c>
      <c r="N245">
        <v>7.4999999999999997E-2</v>
      </c>
      <c r="O245">
        <v>1.0999999999999999E-2</v>
      </c>
      <c r="P245">
        <v>0</v>
      </c>
      <c r="Q245">
        <v>6.5000000000000002E-2</v>
      </c>
      <c r="R245">
        <v>0.75600000000000001</v>
      </c>
      <c r="S245">
        <v>0.872</v>
      </c>
      <c r="T245">
        <v>1</v>
      </c>
      <c r="U245">
        <v>430.76900000000001</v>
      </c>
      <c r="V245" t="s">
        <v>56</v>
      </c>
      <c r="W245">
        <v>0.76300000000000001</v>
      </c>
      <c r="X245">
        <v>0.14199999999999999</v>
      </c>
      <c r="Y245">
        <v>0</v>
      </c>
      <c r="Z245">
        <v>0.61199999999999999</v>
      </c>
      <c r="AA245" s="19">
        <v>45732.987394351854</v>
      </c>
      <c r="AB245" t="s">
        <v>1178</v>
      </c>
      <c r="AC245" s="9"/>
    </row>
    <row r="246" spans="1:29" hidden="1" x14ac:dyDescent="0.35">
      <c r="A246" t="s">
        <v>909</v>
      </c>
      <c r="B246" t="s">
        <v>312</v>
      </c>
      <c r="C246">
        <v>77</v>
      </c>
      <c r="D246" s="9">
        <v>43052.526388888888</v>
      </c>
      <c r="E246" s="9">
        <v>43129.664583333331</v>
      </c>
      <c r="F246" t="s">
        <v>872</v>
      </c>
      <c r="G246" t="s">
        <v>872</v>
      </c>
      <c r="H246">
        <v>1</v>
      </c>
      <c r="I246">
        <v>1</v>
      </c>
      <c r="J246">
        <v>1</v>
      </c>
      <c r="K246" t="s">
        <v>873</v>
      </c>
      <c r="L246">
        <v>1</v>
      </c>
      <c r="M246">
        <v>1</v>
      </c>
      <c r="N246" t="s">
        <v>875</v>
      </c>
      <c r="O246" t="s">
        <v>875</v>
      </c>
      <c r="P246">
        <v>0</v>
      </c>
      <c r="Q246" t="s">
        <v>875</v>
      </c>
      <c r="R246" t="s">
        <v>875</v>
      </c>
      <c r="S246" t="s">
        <v>875</v>
      </c>
      <c r="T246" t="s">
        <v>875</v>
      </c>
      <c r="U246" t="s">
        <v>875</v>
      </c>
      <c r="V246" t="s">
        <v>56</v>
      </c>
      <c r="W246" t="s">
        <v>875</v>
      </c>
      <c r="X246" t="s">
        <v>875</v>
      </c>
      <c r="Y246">
        <v>0</v>
      </c>
      <c r="Z246" t="s">
        <v>875</v>
      </c>
      <c r="AA246" s="19">
        <v>45732.987394363423</v>
      </c>
      <c r="AB246" t="s">
        <v>1178</v>
      </c>
      <c r="AC246" s="9"/>
    </row>
    <row r="247" spans="1:29" x14ac:dyDescent="0.35">
      <c r="A247" t="s">
        <v>1999</v>
      </c>
      <c r="B247" t="s">
        <v>311</v>
      </c>
      <c r="C247">
        <v>2047</v>
      </c>
      <c r="D247" s="9">
        <v>42517.99046296296</v>
      </c>
      <c r="E247" s="9">
        <v>44565.284282407411</v>
      </c>
      <c r="F247">
        <v>272</v>
      </c>
      <c r="G247">
        <v>272</v>
      </c>
      <c r="H247">
        <v>179</v>
      </c>
      <c r="I247">
        <v>93</v>
      </c>
      <c r="J247">
        <v>17</v>
      </c>
      <c r="K247">
        <v>255</v>
      </c>
      <c r="L247">
        <v>182</v>
      </c>
      <c r="M247">
        <v>73</v>
      </c>
      <c r="N247">
        <v>7.6999999999999999E-2</v>
      </c>
      <c r="O247">
        <v>4.1000000000000002E-2</v>
      </c>
      <c r="P247">
        <v>8.0000000000000002E-3</v>
      </c>
      <c r="Q247">
        <v>8.7999999999999995E-2</v>
      </c>
      <c r="R247">
        <v>0.8</v>
      </c>
      <c r="S247">
        <v>0.65300000000000002</v>
      </c>
      <c r="T247">
        <v>0.93200000000000005</v>
      </c>
      <c r="U247">
        <v>829.54499999999996</v>
      </c>
      <c r="V247" t="s">
        <v>56</v>
      </c>
      <c r="W247">
        <v>0.97099999999999997</v>
      </c>
      <c r="X247">
        <v>0.91900000000000004</v>
      </c>
      <c r="Y247">
        <v>0.85299999999999998</v>
      </c>
      <c r="Z247">
        <v>0.94299999999999995</v>
      </c>
      <c r="AA247" s="19">
        <v>45734.03803708333</v>
      </c>
      <c r="AB247" t="s">
        <v>2040</v>
      </c>
      <c r="AC247" s="9"/>
    </row>
    <row r="248" spans="1:29" hidden="1" x14ac:dyDescent="0.35">
      <c r="A248" t="s">
        <v>1999</v>
      </c>
      <c r="B248" t="s">
        <v>312</v>
      </c>
      <c r="C248">
        <v>98</v>
      </c>
      <c r="D248" s="9">
        <v>44466.645752314813</v>
      </c>
      <c r="E248" s="9">
        <v>44565.284282407411</v>
      </c>
      <c r="F248" t="s">
        <v>872</v>
      </c>
      <c r="G248" t="s">
        <v>872</v>
      </c>
      <c r="H248">
        <v>13</v>
      </c>
      <c r="I248">
        <v>3</v>
      </c>
      <c r="J248">
        <v>1</v>
      </c>
      <c r="K248" t="s">
        <v>873</v>
      </c>
      <c r="L248">
        <v>8</v>
      </c>
      <c r="M248">
        <v>8</v>
      </c>
      <c r="N248">
        <v>0.16700000000000001</v>
      </c>
      <c r="O248">
        <v>2.1000000000000001E-2</v>
      </c>
      <c r="P248" t="s">
        <v>875</v>
      </c>
      <c r="Q248">
        <v>6.2E-2</v>
      </c>
      <c r="R248" t="s">
        <v>875</v>
      </c>
      <c r="S248" t="s">
        <v>875</v>
      </c>
      <c r="T248" t="s">
        <v>875</v>
      </c>
      <c r="U248" t="s">
        <v>875</v>
      </c>
      <c r="V248" t="s">
        <v>56</v>
      </c>
      <c r="W248">
        <v>0.90200000000000002</v>
      </c>
      <c r="X248">
        <v>0.95499999999999996</v>
      </c>
      <c r="Y248" t="s">
        <v>875</v>
      </c>
      <c r="Z248">
        <v>0.74099999999999999</v>
      </c>
      <c r="AA248" s="19">
        <v>45734.038037152779</v>
      </c>
      <c r="AB248" t="s">
        <v>2040</v>
      </c>
    </row>
    <row r="249" spans="1:29" x14ac:dyDescent="0.35">
      <c r="A249" t="s">
        <v>1232</v>
      </c>
      <c r="B249" t="s">
        <v>311</v>
      </c>
      <c r="C249">
        <v>5752</v>
      </c>
      <c r="D249" s="9">
        <v>38813.988449074073</v>
      </c>
      <c r="E249" s="9">
        <v>44566.551585648151</v>
      </c>
      <c r="F249">
        <v>14625</v>
      </c>
      <c r="G249">
        <v>14625</v>
      </c>
      <c r="H249">
        <v>8413</v>
      </c>
      <c r="I249">
        <v>6212</v>
      </c>
      <c r="J249">
        <v>5070</v>
      </c>
      <c r="K249">
        <v>9555</v>
      </c>
      <c r="L249">
        <v>7339</v>
      </c>
      <c r="M249">
        <v>2216</v>
      </c>
      <c r="N249">
        <v>1.718</v>
      </c>
      <c r="O249">
        <v>1.2869999999999999</v>
      </c>
      <c r="P249">
        <v>0.95099999999999996</v>
      </c>
      <c r="Q249">
        <v>1.4430000000000001</v>
      </c>
      <c r="R249">
        <v>0.70299999999999996</v>
      </c>
      <c r="S249">
        <v>0.57199999999999995</v>
      </c>
      <c r="T249">
        <v>0.68400000000000005</v>
      </c>
      <c r="U249">
        <v>1535.69</v>
      </c>
      <c r="V249" t="s">
        <v>56</v>
      </c>
      <c r="W249">
        <v>0.97499999999999998</v>
      </c>
      <c r="X249">
        <v>0.98</v>
      </c>
      <c r="Y249">
        <v>0.88600000000000001</v>
      </c>
      <c r="Z249">
        <v>0.97699999999999998</v>
      </c>
      <c r="AA249" s="19">
        <v>45733.885145185188</v>
      </c>
      <c r="AB249" t="s">
        <v>1234</v>
      </c>
    </row>
    <row r="250" spans="1:29" x14ac:dyDescent="0.35">
      <c r="A250" t="s">
        <v>1232</v>
      </c>
      <c r="B250" t="s">
        <v>311</v>
      </c>
      <c r="C250">
        <v>5313</v>
      </c>
      <c r="D250" s="9">
        <v>38814.029861111114</v>
      </c>
      <c r="E250" s="9">
        <v>44127.925694444442</v>
      </c>
      <c r="F250">
        <v>14252</v>
      </c>
      <c r="G250">
        <v>14252</v>
      </c>
      <c r="H250">
        <v>0</v>
      </c>
      <c r="I250">
        <v>14252</v>
      </c>
      <c r="J250">
        <v>3950</v>
      </c>
      <c r="K250">
        <v>10302</v>
      </c>
      <c r="L250">
        <v>8268</v>
      </c>
      <c r="M250">
        <v>2034</v>
      </c>
      <c r="N250">
        <v>0</v>
      </c>
      <c r="O250">
        <v>3.1080000000000001</v>
      </c>
      <c r="P250">
        <v>0.755</v>
      </c>
      <c r="Q250">
        <v>1.708</v>
      </c>
      <c r="R250">
        <v>0.72599999999999998</v>
      </c>
      <c r="S250">
        <v>0</v>
      </c>
      <c r="T250">
        <v>0.75700000000000001</v>
      </c>
      <c r="U250">
        <v>1190.867</v>
      </c>
      <c r="V250" t="s">
        <v>56</v>
      </c>
      <c r="W250">
        <v>0</v>
      </c>
      <c r="X250">
        <v>0.98499999999999999</v>
      </c>
      <c r="Y250">
        <v>0.80300000000000005</v>
      </c>
      <c r="Z250">
        <v>0.98699999999999999</v>
      </c>
      <c r="AA250" s="19">
        <v>45736.487296145831</v>
      </c>
      <c r="AB250" t="s">
        <v>2054</v>
      </c>
    </row>
    <row r="251" spans="1:29" hidden="1" x14ac:dyDescent="0.35">
      <c r="A251" t="s">
        <v>1232</v>
      </c>
      <c r="B251" t="s">
        <v>312</v>
      </c>
      <c r="C251">
        <v>99</v>
      </c>
      <c r="D251" s="9">
        <v>44466.616793981484</v>
      </c>
      <c r="E251" s="9">
        <v>44566.551585648151</v>
      </c>
      <c r="F251" t="s">
        <v>872</v>
      </c>
      <c r="G251" t="s">
        <v>872</v>
      </c>
      <c r="H251">
        <v>56</v>
      </c>
      <c r="I251">
        <v>41</v>
      </c>
      <c r="J251">
        <v>2</v>
      </c>
      <c r="K251" t="s">
        <v>873</v>
      </c>
      <c r="L251">
        <v>49</v>
      </c>
      <c r="M251">
        <v>45</v>
      </c>
      <c r="N251">
        <v>0.54400000000000004</v>
      </c>
      <c r="O251">
        <v>0.46400000000000002</v>
      </c>
      <c r="P251">
        <v>0.03</v>
      </c>
      <c r="Q251">
        <v>0.47399999999999998</v>
      </c>
      <c r="R251">
        <v>0.48499999999999999</v>
      </c>
      <c r="S251">
        <v>0.54</v>
      </c>
      <c r="T251">
        <v>0.97</v>
      </c>
      <c r="U251">
        <v>4675.1049999999996</v>
      </c>
      <c r="V251" t="s">
        <v>56</v>
      </c>
      <c r="W251">
        <v>0.99099999999999999</v>
      </c>
      <c r="X251">
        <v>0.97799999999999998</v>
      </c>
      <c r="Y251">
        <v>1</v>
      </c>
      <c r="Z251">
        <v>0.75700000000000001</v>
      </c>
      <c r="AA251" s="19">
        <v>45733.885162199076</v>
      </c>
      <c r="AB251" t="s">
        <v>1234</v>
      </c>
    </row>
    <row r="252" spans="1:29" hidden="1" x14ac:dyDescent="0.35">
      <c r="A252" t="s">
        <v>1232</v>
      </c>
      <c r="B252" t="s">
        <v>312</v>
      </c>
      <c r="C252">
        <v>98</v>
      </c>
      <c r="D252" s="9">
        <v>44029.112500000003</v>
      </c>
      <c r="E252" s="9">
        <v>44127.925694444442</v>
      </c>
      <c r="F252" t="s">
        <v>872</v>
      </c>
      <c r="G252" t="s">
        <v>872</v>
      </c>
      <c r="H252">
        <v>1</v>
      </c>
      <c r="I252">
        <v>107</v>
      </c>
      <c r="J252">
        <v>2</v>
      </c>
      <c r="K252" t="s">
        <v>873</v>
      </c>
      <c r="L252">
        <v>92</v>
      </c>
      <c r="M252">
        <v>12</v>
      </c>
      <c r="N252">
        <v>0</v>
      </c>
      <c r="O252">
        <v>1.1040000000000001</v>
      </c>
      <c r="P252">
        <v>7.0999999999999994E-2</v>
      </c>
      <c r="Q252">
        <v>0.84599999999999997</v>
      </c>
      <c r="R252">
        <v>0.81899999999999995</v>
      </c>
      <c r="S252">
        <v>0</v>
      </c>
      <c r="T252">
        <v>0.93600000000000005</v>
      </c>
      <c r="U252">
        <v>2404.2550000000001</v>
      </c>
      <c r="V252" t="s">
        <v>56</v>
      </c>
      <c r="W252">
        <v>0</v>
      </c>
      <c r="X252">
        <v>0.99099999999999999</v>
      </c>
      <c r="Y252">
        <v>1</v>
      </c>
      <c r="Z252">
        <v>0.89600000000000002</v>
      </c>
      <c r="AA252" s="19">
        <v>45736.487309317126</v>
      </c>
      <c r="AB252" t="s">
        <v>2054</v>
      </c>
    </row>
    <row r="253" spans="1:29" x14ac:dyDescent="0.35">
      <c r="A253" t="s">
        <v>1208</v>
      </c>
      <c r="B253" t="s">
        <v>311</v>
      </c>
      <c r="C253">
        <v>4082</v>
      </c>
      <c r="D253" s="9">
        <v>40399.461539351854</v>
      </c>
      <c r="E253" s="9">
        <v>44481.622094907405</v>
      </c>
      <c r="F253">
        <v>415</v>
      </c>
      <c r="G253">
        <v>415</v>
      </c>
      <c r="H253">
        <v>161</v>
      </c>
      <c r="I253">
        <v>254</v>
      </c>
      <c r="J253">
        <v>27</v>
      </c>
      <c r="K253">
        <v>388</v>
      </c>
      <c r="L253">
        <v>249</v>
      </c>
      <c r="M253">
        <v>139</v>
      </c>
      <c r="N253">
        <v>0.04</v>
      </c>
      <c r="O253">
        <v>7.1999999999999995E-2</v>
      </c>
      <c r="P253">
        <v>8.0000000000000002E-3</v>
      </c>
      <c r="Q253">
        <v>6.6000000000000003E-2</v>
      </c>
      <c r="R253">
        <v>0.63500000000000001</v>
      </c>
      <c r="S253">
        <v>0.35699999999999998</v>
      </c>
      <c r="T253">
        <v>0.92900000000000005</v>
      </c>
      <c r="U253">
        <v>2106.0610000000001</v>
      </c>
      <c r="V253" t="s">
        <v>56</v>
      </c>
      <c r="W253">
        <v>0.98399999999999999</v>
      </c>
      <c r="X253">
        <v>0.98699999999999999</v>
      </c>
      <c r="Y253">
        <v>0.98</v>
      </c>
      <c r="Z253">
        <v>0.98699999999999999</v>
      </c>
      <c r="AA253" s="19">
        <v>45733.741227754632</v>
      </c>
      <c r="AB253" t="s">
        <v>1209</v>
      </c>
    </row>
    <row r="254" spans="1:29" hidden="1" x14ac:dyDescent="0.35">
      <c r="A254" t="s">
        <v>1208</v>
      </c>
      <c r="B254" t="s">
        <v>312</v>
      </c>
      <c r="C254">
        <v>84</v>
      </c>
      <c r="D254" s="9">
        <v>44396.813587962963</v>
      </c>
      <c r="E254" s="9">
        <v>44481.622094907405</v>
      </c>
      <c r="F254" t="s">
        <v>872</v>
      </c>
      <c r="G254" t="s">
        <v>872</v>
      </c>
      <c r="H254">
        <v>1</v>
      </c>
      <c r="I254">
        <v>1</v>
      </c>
      <c r="J254">
        <v>1</v>
      </c>
      <c r="K254" t="s">
        <v>873</v>
      </c>
      <c r="L254">
        <v>1</v>
      </c>
      <c r="M254">
        <v>1</v>
      </c>
      <c r="N254" t="s">
        <v>875</v>
      </c>
      <c r="O254" t="s">
        <v>875</v>
      </c>
      <c r="P254" t="s">
        <v>875</v>
      </c>
      <c r="Q254" t="s">
        <v>875</v>
      </c>
      <c r="R254" t="s">
        <v>875</v>
      </c>
      <c r="S254" t="s">
        <v>875</v>
      </c>
      <c r="T254" t="s">
        <v>875</v>
      </c>
      <c r="U254" t="s">
        <v>875</v>
      </c>
      <c r="V254" t="s">
        <v>56</v>
      </c>
      <c r="W254" t="s">
        <v>875</v>
      </c>
      <c r="X254" t="s">
        <v>875</v>
      </c>
      <c r="Y254" t="s">
        <v>875</v>
      </c>
      <c r="Z254" t="s">
        <v>875</v>
      </c>
      <c r="AA254" s="19">
        <v>45733.741227847226</v>
      </c>
      <c r="AB254" t="s">
        <v>1209</v>
      </c>
    </row>
    <row r="255" spans="1:29" x14ac:dyDescent="0.35">
      <c r="A255" t="s">
        <v>1505</v>
      </c>
      <c r="B255" t="s">
        <v>311</v>
      </c>
      <c r="C255">
        <v>4583</v>
      </c>
      <c r="D255" s="9">
        <v>39231.606249999997</v>
      </c>
      <c r="E255" s="9">
        <v>43815.401192129626</v>
      </c>
      <c r="F255">
        <v>2497</v>
      </c>
      <c r="G255">
        <v>2497</v>
      </c>
      <c r="H255">
        <v>1293</v>
      </c>
      <c r="I255">
        <v>1204</v>
      </c>
      <c r="J255">
        <v>477</v>
      </c>
      <c r="K255">
        <v>2020</v>
      </c>
      <c r="L255">
        <v>1665</v>
      </c>
      <c r="M255">
        <v>355</v>
      </c>
      <c r="N255">
        <v>0.27500000000000002</v>
      </c>
      <c r="O255">
        <v>0.27200000000000002</v>
      </c>
      <c r="P255">
        <v>8.5999999999999993E-2</v>
      </c>
      <c r="Q255">
        <v>0.35899999999999999</v>
      </c>
      <c r="R255">
        <v>0.77900000000000003</v>
      </c>
      <c r="S255">
        <v>0.503</v>
      </c>
      <c r="T255">
        <v>0.84299999999999997</v>
      </c>
      <c r="U255">
        <v>988.85799999999995</v>
      </c>
      <c r="V255" t="s">
        <v>56</v>
      </c>
      <c r="W255">
        <v>0.89200000000000002</v>
      </c>
      <c r="X255">
        <v>0.93100000000000005</v>
      </c>
      <c r="Y255">
        <v>0.95199999999999996</v>
      </c>
      <c r="Z255">
        <v>0.82</v>
      </c>
      <c r="AA255" s="19">
        <v>45733.857357997687</v>
      </c>
      <c r="AB255" t="s">
        <v>1508</v>
      </c>
    </row>
    <row r="256" spans="1:29" hidden="1" x14ac:dyDescent="0.35">
      <c r="A256" t="s">
        <v>1505</v>
      </c>
      <c r="B256" t="s">
        <v>312</v>
      </c>
      <c r="C256">
        <v>96</v>
      </c>
      <c r="D256" s="9">
        <v>43718.545810185184</v>
      </c>
      <c r="E256" s="9">
        <v>43815.401192129626</v>
      </c>
      <c r="F256" t="s">
        <v>872</v>
      </c>
      <c r="G256" t="s">
        <v>872</v>
      </c>
      <c r="H256">
        <v>10</v>
      </c>
      <c r="I256">
        <v>12</v>
      </c>
      <c r="J256">
        <v>45</v>
      </c>
      <c r="K256" t="s">
        <v>873</v>
      </c>
      <c r="L256">
        <v>15</v>
      </c>
      <c r="M256">
        <v>-39</v>
      </c>
      <c r="N256">
        <v>0.105</v>
      </c>
      <c r="O256">
        <v>0.13800000000000001</v>
      </c>
      <c r="P256">
        <v>1.135</v>
      </c>
      <c r="Q256">
        <v>0.16800000000000001</v>
      </c>
      <c r="R256">
        <v>-0.188</v>
      </c>
      <c r="S256">
        <v>0.432</v>
      </c>
      <c r="T256">
        <v>-3.6709999999999998</v>
      </c>
      <c r="U256">
        <v>2113.0949999999998</v>
      </c>
      <c r="V256" t="s">
        <v>56</v>
      </c>
      <c r="W256">
        <v>0.93</v>
      </c>
      <c r="X256">
        <v>0.96799999999999997</v>
      </c>
      <c r="Y256">
        <v>0.92</v>
      </c>
      <c r="Z256">
        <v>0.93400000000000005</v>
      </c>
      <c r="AA256" s="19">
        <v>45733.857373576386</v>
      </c>
      <c r="AB256" t="s">
        <v>1508</v>
      </c>
    </row>
    <row r="257" spans="1:28" x14ac:dyDescent="0.35">
      <c r="A257" t="s">
        <v>1504</v>
      </c>
      <c r="B257" t="s">
        <v>311</v>
      </c>
      <c r="C257">
        <v>3033</v>
      </c>
      <c r="D257" s="9">
        <v>40001.779722222222</v>
      </c>
      <c r="E257" s="9">
        <v>43035.249131944445</v>
      </c>
      <c r="F257">
        <v>230</v>
      </c>
      <c r="G257">
        <v>230</v>
      </c>
      <c r="H257">
        <v>125</v>
      </c>
      <c r="I257">
        <v>105</v>
      </c>
      <c r="J257">
        <v>32</v>
      </c>
      <c r="K257">
        <v>198</v>
      </c>
      <c r="L257">
        <v>137</v>
      </c>
      <c r="M257">
        <v>61</v>
      </c>
      <c r="N257">
        <v>0.05</v>
      </c>
      <c r="O257">
        <v>3.9E-2</v>
      </c>
      <c r="P257">
        <v>1.2999999999999999E-2</v>
      </c>
      <c r="Q257">
        <v>5.3999999999999999E-2</v>
      </c>
      <c r="R257">
        <v>0.71099999999999997</v>
      </c>
      <c r="S257">
        <v>0.56200000000000006</v>
      </c>
      <c r="T257">
        <v>0.85399999999999998</v>
      </c>
      <c r="U257">
        <v>1129.6300000000001</v>
      </c>
      <c r="V257" t="s">
        <v>56</v>
      </c>
      <c r="W257">
        <v>0.91</v>
      </c>
      <c r="X257">
        <v>0.96099999999999997</v>
      </c>
      <c r="Y257">
        <v>0.94799999999999995</v>
      </c>
      <c r="Z257">
        <v>0.85099999999999998</v>
      </c>
      <c r="AA257" s="19">
        <v>45733.857280405093</v>
      </c>
      <c r="AB257" t="s">
        <v>1508</v>
      </c>
    </row>
    <row r="258" spans="1:28" hidden="1" x14ac:dyDescent="0.35">
      <c r="A258" t="s">
        <v>1504</v>
      </c>
      <c r="B258" t="s">
        <v>312</v>
      </c>
      <c r="C258">
        <v>29</v>
      </c>
      <c r="D258" s="9">
        <v>43005.495185185187</v>
      </c>
      <c r="E258" s="9">
        <v>43035.249131944445</v>
      </c>
      <c r="F258" t="s">
        <v>872</v>
      </c>
      <c r="G258" t="s">
        <v>872</v>
      </c>
      <c r="H258">
        <v>1</v>
      </c>
      <c r="I258">
        <v>2</v>
      </c>
      <c r="J258">
        <v>1</v>
      </c>
      <c r="K258" t="s">
        <v>873</v>
      </c>
      <c r="L258">
        <v>1</v>
      </c>
      <c r="M258">
        <v>1</v>
      </c>
      <c r="N258" t="s">
        <v>875</v>
      </c>
      <c r="O258">
        <v>3.3000000000000002E-2</v>
      </c>
      <c r="P258" t="s">
        <v>875</v>
      </c>
      <c r="Q258" t="s">
        <v>875</v>
      </c>
      <c r="R258" t="s">
        <v>875</v>
      </c>
      <c r="S258" t="s">
        <v>875</v>
      </c>
      <c r="T258" t="s">
        <v>875</v>
      </c>
      <c r="U258" t="s">
        <v>875</v>
      </c>
      <c r="V258" t="s">
        <v>56</v>
      </c>
      <c r="W258" t="s">
        <v>875</v>
      </c>
      <c r="X258">
        <v>1</v>
      </c>
      <c r="Y258" t="s">
        <v>875</v>
      </c>
      <c r="Z258" t="s">
        <v>875</v>
      </c>
      <c r="AA258" s="19">
        <v>45733.857280555552</v>
      </c>
      <c r="AB258" t="s">
        <v>1508</v>
      </c>
    </row>
    <row r="259" spans="1:28" x14ac:dyDescent="0.35">
      <c r="A259" t="s">
        <v>1998</v>
      </c>
      <c r="B259" t="s">
        <v>311</v>
      </c>
      <c r="C259">
        <v>2905</v>
      </c>
      <c r="D259" s="9">
        <v>41589.391956018517</v>
      </c>
      <c r="E259" s="9">
        <v>44494.583958333336</v>
      </c>
      <c r="F259">
        <v>154</v>
      </c>
      <c r="G259">
        <v>154</v>
      </c>
      <c r="H259">
        <v>68</v>
      </c>
      <c r="I259">
        <v>86</v>
      </c>
      <c r="J259">
        <v>8</v>
      </c>
      <c r="K259">
        <v>146</v>
      </c>
      <c r="L259">
        <v>126</v>
      </c>
      <c r="M259">
        <v>20</v>
      </c>
      <c r="N259">
        <v>2.1999999999999999E-2</v>
      </c>
      <c r="O259">
        <v>0.03</v>
      </c>
      <c r="P259">
        <v>3.0000000000000001E-3</v>
      </c>
      <c r="Q259">
        <v>4.1000000000000002E-2</v>
      </c>
      <c r="R259">
        <v>0.83699999999999997</v>
      </c>
      <c r="S259">
        <v>0.42299999999999999</v>
      </c>
      <c r="T259">
        <v>0.94199999999999995</v>
      </c>
      <c r="U259">
        <v>487.80500000000001</v>
      </c>
      <c r="V259" t="s">
        <v>56</v>
      </c>
      <c r="W259">
        <v>0.79400000000000004</v>
      </c>
      <c r="X259">
        <v>0.88600000000000001</v>
      </c>
      <c r="Y259">
        <v>0.81399999999999995</v>
      </c>
      <c r="Z259">
        <v>0.85599999999999998</v>
      </c>
      <c r="AA259" s="19">
        <v>45734.037946122684</v>
      </c>
      <c r="AB259" t="s">
        <v>2040</v>
      </c>
    </row>
    <row r="260" spans="1:28" hidden="1" x14ac:dyDescent="0.35">
      <c r="A260" t="s">
        <v>1998</v>
      </c>
      <c r="B260" t="s">
        <v>312</v>
      </c>
      <c r="C260">
        <v>0</v>
      </c>
      <c r="D260" s="9">
        <v>44494.557430555556</v>
      </c>
      <c r="E260" s="9">
        <v>44494.583958333336</v>
      </c>
      <c r="F260" t="s">
        <v>872</v>
      </c>
      <c r="G260" t="s">
        <v>872</v>
      </c>
      <c r="H260">
        <v>3</v>
      </c>
      <c r="I260">
        <v>1</v>
      </c>
      <c r="J260">
        <v>1</v>
      </c>
      <c r="K260" t="s">
        <v>873</v>
      </c>
      <c r="L260">
        <v>3</v>
      </c>
      <c r="M260">
        <v>-1</v>
      </c>
      <c r="N260">
        <v>1.5</v>
      </c>
      <c r="O260" t="s">
        <v>875</v>
      </c>
      <c r="P260" t="s">
        <v>875</v>
      </c>
      <c r="Q260">
        <v>1.5</v>
      </c>
      <c r="R260" t="s">
        <v>875</v>
      </c>
      <c r="S260" t="s">
        <v>875</v>
      </c>
      <c r="T260" t="s">
        <v>875</v>
      </c>
      <c r="U260" t="s">
        <v>875</v>
      </c>
      <c r="V260" t="s">
        <v>56</v>
      </c>
      <c r="W260">
        <v>0.75</v>
      </c>
      <c r="X260" t="s">
        <v>875</v>
      </c>
      <c r="Y260" t="s">
        <v>875</v>
      </c>
      <c r="Z260">
        <v>0.75</v>
      </c>
      <c r="AA260" s="19">
        <v>45734.037946226854</v>
      </c>
      <c r="AB260" t="s">
        <v>2040</v>
      </c>
    </row>
    <row r="261" spans="1:28" x14ac:dyDescent="0.35">
      <c r="A261" t="s">
        <v>1997</v>
      </c>
      <c r="B261" t="s">
        <v>311</v>
      </c>
      <c r="C261">
        <v>7630</v>
      </c>
      <c r="D261" s="9">
        <v>36913.615520833337</v>
      </c>
      <c r="E261" s="9">
        <v>44543.640196759261</v>
      </c>
      <c r="F261">
        <v>1317</v>
      </c>
      <c r="G261">
        <v>1317</v>
      </c>
      <c r="H261">
        <v>108</v>
      </c>
      <c r="I261">
        <v>1209</v>
      </c>
      <c r="J261">
        <v>282</v>
      </c>
      <c r="K261">
        <v>1035</v>
      </c>
      <c r="L261">
        <v>622</v>
      </c>
      <c r="M261">
        <v>413</v>
      </c>
      <c r="N261">
        <v>1.4E-2</v>
      </c>
      <c r="O261">
        <v>0.161</v>
      </c>
      <c r="P261">
        <v>3.9E-2</v>
      </c>
      <c r="Q261">
        <v>9.4E-2</v>
      </c>
      <c r="R261">
        <v>0.69099999999999995</v>
      </c>
      <c r="S261">
        <v>0.08</v>
      </c>
      <c r="T261">
        <v>0.77700000000000002</v>
      </c>
      <c r="U261">
        <v>4393.6170000000002</v>
      </c>
      <c r="V261" t="s">
        <v>56</v>
      </c>
      <c r="W261">
        <v>0.92900000000000005</v>
      </c>
      <c r="X261">
        <v>0.92</v>
      </c>
      <c r="Y261">
        <v>0.74</v>
      </c>
      <c r="Z261">
        <v>0.57799999999999996</v>
      </c>
      <c r="AA261" s="19">
        <v>45734.037855069444</v>
      </c>
      <c r="AB261" t="s">
        <v>2040</v>
      </c>
    </row>
    <row r="262" spans="1:28" hidden="1" x14ac:dyDescent="0.35">
      <c r="A262" t="s">
        <v>1997</v>
      </c>
      <c r="B262" t="s">
        <v>312</v>
      </c>
      <c r="C262">
        <v>97</v>
      </c>
      <c r="D262" s="9">
        <v>44446.355879629627</v>
      </c>
      <c r="E262" s="9">
        <v>44543.640196759261</v>
      </c>
      <c r="F262" t="s">
        <v>872</v>
      </c>
      <c r="G262" t="s">
        <v>872</v>
      </c>
      <c r="H262">
        <v>1</v>
      </c>
      <c r="I262">
        <v>3</v>
      </c>
      <c r="J262">
        <v>1</v>
      </c>
      <c r="K262" t="s">
        <v>873</v>
      </c>
      <c r="L262">
        <v>1</v>
      </c>
      <c r="M262">
        <v>1</v>
      </c>
      <c r="N262" t="s">
        <v>875</v>
      </c>
      <c r="O262">
        <v>0.02</v>
      </c>
      <c r="P262" t="s">
        <v>875</v>
      </c>
      <c r="Q262" t="s">
        <v>875</v>
      </c>
      <c r="R262" t="s">
        <v>875</v>
      </c>
      <c r="S262" t="s">
        <v>875</v>
      </c>
      <c r="T262" t="s">
        <v>875</v>
      </c>
      <c r="U262" t="s">
        <v>875</v>
      </c>
      <c r="V262" t="s">
        <v>56</v>
      </c>
      <c r="W262" t="s">
        <v>875</v>
      </c>
      <c r="X262">
        <v>0.999</v>
      </c>
      <c r="Y262" t="s">
        <v>875</v>
      </c>
      <c r="Z262" t="s">
        <v>875</v>
      </c>
      <c r="AA262" s="19">
        <v>45734.037855150462</v>
      </c>
      <c r="AB262" t="s">
        <v>2040</v>
      </c>
    </row>
    <row r="263" spans="1:28" x14ac:dyDescent="0.35">
      <c r="A263" t="s">
        <v>910</v>
      </c>
      <c r="B263" t="s">
        <v>311</v>
      </c>
      <c r="C263">
        <v>2449</v>
      </c>
      <c r="D263" s="9">
        <v>40612.535416666666</v>
      </c>
      <c r="E263" s="9">
        <v>43062.441666666666</v>
      </c>
      <c r="F263">
        <v>322</v>
      </c>
      <c r="G263">
        <v>322</v>
      </c>
      <c r="H263">
        <v>315</v>
      </c>
      <c r="I263">
        <v>7</v>
      </c>
      <c r="J263">
        <v>0</v>
      </c>
      <c r="K263">
        <v>322</v>
      </c>
      <c r="L263">
        <v>320</v>
      </c>
      <c r="M263">
        <v>2</v>
      </c>
      <c r="N263">
        <v>0.53300000000000003</v>
      </c>
      <c r="O263">
        <v>9.8000000000000004E-2</v>
      </c>
      <c r="P263">
        <v>0</v>
      </c>
      <c r="Q263">
        <v>0.24</v>
      </c>
      <c r="R263">
        <v>0.38</v>
      </c>
      <c r="S263">
        <v>0.84499999999999997</v>
      </c>
      <c r="T263">
        <v>1</v>
      </c>
      <c r="U263">
        <v>8.3330000000000002</v>
      </c>
      <c r="V263" t="s">
        <v>80</v>
      </c>
      <c r="W263">
        <v>0.218</v>
      </c>
      <c r="X263">
        <v>0.91100000000000003</v>
      </c>
      <c r="Y263">
        <v>0</v>
      </c>
      <c r="Z263">
        <v>0.17699999999999999</v>
      </c>
      <c r="AA263" s="19">
        <v>45732.987457662035</v>
      </c>
      <c r="AB263" t="s">
        <v>1178</v>
      </c>
    </row>
    <row r="264" spans="1:28" hidden="1" x14ac:dyDescent="0.35">
      <c r="A264" t="s">
        <v>910</v>
      </c>
      <c r="B264" t="s">
        <v>312</v>
      </c>
      <c r="C264">
        <v>0</v>
      </c>
      <c r="D264" s="9">
        <v>43062.441666666666</v>
      </c>
      <c r="E264" s="9">
        <v>43062.441666666666</v>
      </c>
      <c r="F264" t="s">
        <v>872</v>
      </c>
      <c r="G264" t="s">
        <v>872</v>
      </c>
      <c r="H264">
        <v>1</v>
      </c>
      <c r="I264">
        <v>1</v>
      </c>
      <c r="J264">
        <v>1</v>
      </c>
      <c r="K264" t="s">
        <v>873</v>
      </c>
      <c r="L264">
        <v>1</v>
      </c>
      <c r="M264">
        <v>0</v>
      </c>
      <c r="N264" t="s">
        <v>875</v>
      </c>
      <c r="O264" t="s">
        <v>875</v>
      </c>
      <c r="P264">
        <v>0</v>
      </c>
      <c r="Q264" t="s">
        <v>875</v>
      </c>
      <c r="R264" t="s">
        <v>875</v>
      </c>
      <c r="S264" t="s">
        <v>875</v>
      </c>
      <c r="T264" t="s">
        <v>875</v>
      </c>
      <c r="U264" t="s">
        <v>875</v>
      </c>
      <c r="V264" t="s">
        <v>80</v>
      </c>
      <c r="W264" t="s">
        <v>875</v>
      </c>
      <c r="X264" t="s">
        <v>875</v>
      </c>
      <c r="Y264">
        <v>0</v>
      </c>
      <c r="Z264" t="s">
        <v>875</v>
      </c>
      <c r="AA264" s="19">
        <v>45732.987457673611</v>
      </c>
      <c r="AB264" t="s">
        <v>1178</v>
      </c>
    </row>
    <row r="265" spans="1:28" x14ac:dyDescent="0.35">
      <c r="A265" t="s">
        <v>1448</v>
      </c>
      <c r="B265" t="s">
        <v>311</v>
      </c>
      <c r="C265">
        <v>4190</v>
      </c>
      <c r="D265" s="9">
        <v>40259.024722222224</v>
      </c>
      <c r="E265" s="9">
        <v>44449.467048611114</v>
      </c>
      <c r="F265">
        <v>155</v>
      </c>
      <c r="G265">
        <v>155</v>
      </c>
      <c r="H265">
        <v>57</v>
      </c>
      <c r="I265">
        <v>98</v>
      </c>
      <c r="J265">
        <v>10</v>
      </c>
      <c r="K265">
        <v>145</v>
      </c>
      <c r="L265">
        <v>128</v>
      </c>
      <c r="M265">
        <v>17</v>
      </c>
      <c r="N265">
        <v>1.2999999999999999E-2</v>
      </c>
      <c r="O265">
        <v>1.9E-2</v>
      </c>
      <c r="P265">
        <v>2E-3</v>
      </c>
      <c r="Q265">
        <v>2.7E-2</v>
      </c>
      <c r="R265">
        <v>0.9</v>
      </c>
      <c r="S265">
        <v>0.40600000000000003</v>
      </c>
      <c r="T265">
        <v>0.93799999999999994</v>
      </c>
      <c r="U265">
        <v>629.63</v>
      </c>
      <c r="V265" t="s">
        <v>56</v>
      </c>
      <c r="W265">
        <v>0.64400000000000002</v>
      </c>
      <c r="X265">
        <v>0.94899999999999995</v>
      </c>
      <c r="Y265">
        <v>0.94</v>
      </c>
      <c r="Z265">
        <v>0.83</v>
      </c>
      <c r="AA265" s="19">
        <v>45733.839958206016</v>
      </c>
      <c r="AB265" t="s">
        <v>1449</v>
      </c>
    </row>
    <row r="266" spans="1:28" hidden="1" x14ac:dyDescent="0.35">
      <c r="A266" t="s">
        <v>1448</v>
      </c>
      <c r="B266" t="s">
        <v>312</v>
      </c>
      <c r="C266">
        <v>65</v>
      </c>
      <c r="D266" s="9">
        <v>44383.496747685182</v>
      </c>
      <c r="E266" s="9">
        <v>44449.467048611114</v>
      </c>
      <c r="F266" t="s">
        <v>872</v>
      </c>
      <c r="G266" t="s">
        <v>872</v>
      </c>
      <c r="H266">
        <v>1</v>
      </c>
      <c r="I266">
        <v>4</v>
      </c>
      <c r="J266">
        <v>1</v>
      </c>
      <c r="K266" t="s">
        <v>873</v>
      </c>
      <c r="L266">
        <v>1</v>
      </c>
      <c r="M266">
        <v>3</v>
      </c>
      <c r="N266" t="s">
        <v>875</v>
      </c>
      <c r="O266">
        <v>3.7999999999999999E-2</v>
      </c>
      <c r="P266" t="s">
        <v>875</v>
      </c>
      <c r="Q266" t="s">
        <v>875</v>
      </c>
      <c r="R266" t="s">
        <v>875</v>
      </c>
      <c r="S266" t="s">
        <v>875</v>
      </c>
      <c r="T266" t="s">
        <v>875</v>
      </c>
      <c r="U266" t="s">
        <v>875</v>
      </c>
      <c r="V266" t="s">
        <v>56</v>
      </c>
      <c r="W266" t="s">
        <v>875</v>
      </c>
      <c r="X266">
        <v>0.76200000000000001</v>
      </c>
      <c r="Y266" t="s">
        <v>875</v>
      </c>
      <c r="Z266" t="s">
        <v>875</v>
      </c>
      <c r="AA266" s="19">
        <v>45733.839958321762</v>
      </c>
      <c r="AB266" t="s">
        <v>1449</v>
      </c>
    </row>
    <row r="267" spans="1:28" x14ac:dyDescent="0.35">
      <c r="A267" t="s">
        <v>911</v>
      </c>
      <c r="B267" t="s">
        <v>311</v>
      </c>
      <c r="C267">
        <v>632</v>
      </c>
      <c r="D267" s="9">
        <v>40130.6</v>
      </c>
      <c r="E267" s="9">
        <v>40763.585416666669</v>
      </c>
      <c r="F267">
        <v>54</v>
      </c>
      <c r="G267">
        <v>54</v>
      </c>
      <c r="H267">
        <v>44</v>
      </c>
      <c r="I267">
        <v>10</v>
      </c>
      <c r="J267">
        <v>0</v>
      </c>
      <c r="K267">
        <v>54</v>
      </c>
      <c r="L267">
        <v>41</v>
      </c>
      <c r="M267">
        <v>13</v>
      </c>
      <c r="N267">
        <v>0.4</v>
      </c>
      <c r="O267">
        <v>7.1999999999999995E-2</v>
      </c>
      <c r="P267">
        <v>0</v>
      </c>
      <c r="Q267">
        <v>5.0999999999999997E-2</v>
      </c>
      <c r="R267">
        <v>0.108</v>
      </c>
      <c r="S267">
        <v>0.84699999999999998</v>
      </c>
      <c r="T267">
        <v>1</v>
      </c>
      <c r="U267">
        <v>254.90199999999999</v>
      </c>
      <c r="V267" t="s">
        <v>56</v>
      </c>
      <c r="W267">
        <v>0.81699999999999995</v>
      </c>
      <c r="X267">
        <v>0.88600000000000001</v>
      </c>
      <c r="Y267">
        <v>0</v>
      </c>
      <c r="Z267">
        <v>0.88</v>
      </c>
      <c r="AA267" s="19">
        <v>45732.987515925925</v>
      </c>
      <c r="AB267" t="s">
        <v>1178</v>
      </c>
    </row>
    <row r="268" spans="1:28" hidden="1" x14ac:dyDescent="0.35">
      <c r="A268" t="s">
        <v>911</v>
      </c>
      <c r="B268" t="s">
        <v>312</v>
      </c>
      <c r="C268">
        <v>0</v>
      </c>
      <c r="D268" s="9">
        <v>40763.579861111109</v>
      </c>
      <c r="E268" s="9">
        <v>40763.585416666669</v>
      </c>
      <c r="F268" t="s">
        <v>872</v>
      </c>
      <c r="G268" t="s">
        <v>872</v>
      </c>
      <c r="H268">
        <v>1</v>
      </c>
      <c r="I268">
        <v>1</v>
      </c>
      <c r="J268">
        <v>1</v>
      </c>
      <c r="K268" t="s">
        <v>873</v>
      </c>
      <c r="L268">
        <v>12</v>
      </c>
      <c r="M268">
        <v>-11</v>
      </c>
      <c r="N268" t="s">
        <v>875</v>
      </c>
      <c r="O268" t="s">
        <v>875</v>
      </c>
      <c r="P268">
        <v>0</v>
      </c>
      <c r="Q268">
        <v>6</v>
      </c>
      <c r="R268" t="s">
        <v>875</v>
      </c>
      <c r="S268" t="s">
        <v>875</v>
      </c>
      <c r="T268" t="s">
        <v>875</v>
      </c>
      <c r="U268" t="s">
        <v>875</v>
      </c>
      <c r="V268" t="s">
        <v>56</v>
      </c>
      <c r="W268" t="s">
        <v>875</v>
      </c>
      <c r="X268" t="s">
        <v>875</v>
      </c>
      <c r="Y268">
        <v>0</v>
      </c>
      <c r="Z268">
        <v>0.56599999999999995</v>
      </c>
      <c r="AA268" s="19">
        <v>45732.987515937501</v>
      </c>
      <c r="AB268" t="s">
        <v>1178</v>
      </c>
    </row>
    <row r="269" spans="1:28" x14ac:dyDescent="0.35">
      <c r="A269" t="s">
        <v>1996</v>
      </c>
      <c r="B269" t="s">
        <v>311</v>
      </c>
      <c r="C269">
        <v>7065</v>
      </c>
      <c r="D269" s="9">
        <v>37377.59888888889</v>
      </c>
      <c r="E269" s="9">
        <v>44442.706446759257</v>
      </c>
      <c r="F269">
        <v>342</v>
      </c>
      <c r="G269">
        <v>342</v>
      </c>
      <c r="H269">
        <v>84</v>
      </c>
      <c r="I269">
        <v>258</v>
      </c>
      <c r="J269">
        <v>49</v>
      </c>
      <c r="K269">
        <v>293</v>
      </c>
      <c r="L269">
        <v>219</v>
      </c>
      <c r="M269">
        <v>74</v>
      </c>
      <c r="N269">
        <v>1.2E-2</v>
      </c>
      <c r="O269">
        <v>3.6999999999999998E-2</v>
      </c>
      <c r="P269">
        <v>8.0000000000000002E-3</v>
      </c>
      <c r="Q269">
        <v>3.2000000000000001E-2</v>
      </c>
      <c r="R269">
        <v>0.78</v>
      </c>
      <c r="S269">
        <v>0.245</v>
      </c>
      <c r="T269">
        <v>0.83699999999999997</v>
      </c>
      <c r="U269">
        <v>2312.5</v>
      </c>
      <c r="V269" t="s">
        <v>56</v>
      </c>
      <c r="W269">
        <v>0.86599999999999999</v>
      </c>
      <c r="X269">
        <v>0.98099999999999998</v>
      </c>
      <c r="Y269">
        <v>0.94299999999999995</v>
      </c>
      <c r="Z269">
        <v>0.97199999999999998</v>
      </c>
      <c r="AA269" s="19">
        <v>45734.037757893515</v>
      </c>
      <c r="AB269" t="s">
        <v>2040</v>
      </c>
    </row>
    <row r="270" spans="1:28" hidden="1" x14ac:dyDescent="0.35">
      <c r="A270" t="s">
        <v>1996</v>
      </c>
      <c r="B270" t="s">
        <v>312</v>
      </c>
      <c r="C270">
        <v>43</v>
      </c>
      <c r="D270" s="9">
        <v>44399.424085648148</v>
      </c>
      <c r="E270" s="9">
        <v>44442.706446759257</v>
      </c>
      <c r="F270" t="s">
        <v>872</v>
      </c>
      <c r="G270" t="s">
        <v>872</v>
      </c>
      <c r="H270">
        <v>1</v>
      </c>
      <c r="I270">
        <v>4</v>
      </c>
      <c r="J270">
        <v>1</v>
      </c>
      <c r="K270" t="s">
        <v>873</v>
      </c>
      <c r="L270">
        <v>1</v>
      </c>
      <c r="M270">
        <v>2</v>
      </c>
      <c r="N270" t="s">
        <v>875</v>
      </c>
      <c r="O270">
        <v>4.7E-2</v>
      </c>
      <c r="P270" t="s">
        <v>875</v>
      </c>
      <c r="Q270" t="s">
        <v>875</v>
      </c>
      <c r="R270" t="s">
        <v>875</v>
      </c>
      <c r="S270" t="s">
        <v>875</v>
      </c>
      <c r="T270" t="s">
        <v>875</v>
      </c>
      <c r="U270" t="s">
        <v>875</v>
      </c>
      <c r="V270" t="s">
        <v>56</v>
      </c>
      <c r="W270" t="s">
        <v>875</v>
      </c>
      <c r="X270">
        <v>0.61799999999999999</v>
      </c>
      <c r="Y270" t="s">
        <v>875</v>
      </c>
      <c r="Z270" t="s">
        <v>875</v>
      </c>
      <c r="AA270" s="19">
        <v>45734.03775797454</v>
      </c>
      <c r="AB270" t="s">
        <v>2040</v>
      </c>
    </row>
    <row r="271" spans="1:28" x14ac:dyDescent="0.35">
      <c r="A271" t="s">
        <v>1231</v>
      </c>
      <c r="B271" t="s">
        <v>311</v>
      </c>
      <c r="C271">
        <v>4953</v>
      </c>
      <c r="D271" s="9">
        <v>39612.524861111109</v>
      </c>
      <c r="E271" s="9">
        <v>44565.763159722221</v>
      </c>
      <c r="F271">
        <v>20352</v>
      </c>
      <c r="G271">
        <v>20352</v>
      </c>
      <c r="H271">
        <v>7756</v>
      </c>
      <c r="I271">
        <v>12596</v>
      </c>
      <c r="J271">
        <v>8847</v>
      </c>
      <c r="K271">
        <v>11505</v>
      </c>
      <c r="L271">
        <v>9147</v>
      </c>
      <c r="M271">
        <v>2358</v>
      </c>
      <c r="N271">
        <v>1.784</v>
      </c>
      <c r="O271">
        <v>3.1259999999999999</v>
      </c>
      <c r="P271">
        <v>1.9390000000000001</v>
      </c>
      <c r="Q271">
        <v>2.448</v>
      </c>
      <c r="R271">
        <v>0.82399999999999995</v>
      </c>
      <c r="S271">
        <v>0.36299999999999999</v>
      </c>
      <c r="T271">
        <v>0.60499999999999998</v>
      </c>
      <c r="U271">
        <v>963.23500000000001</v>
      </c>
      <c r="V271" t="s">
        <v>56</v>
      </c>
      <c r="W271">
        <v>0.98599999999999999</v>
      </c>
      <c r="X271">
        <v>0.98099999999999998</v>
      </c>
      <c r="Y271">
        <v>0.97799999999999998</v>
      </c>
      <c r="Z271">
        <v>0.96099999999999997</v>
      </c>
      <c r="AA271" s="19">
        <v>45733.885023333336</v>
      </c>
      <c r="AB271" t="s">
        <v>1234</v>
      </c>
    </row>
    <row r="272" spans="1:28" hidden="1" x14ac:dyDescent="0.35">
      <c r="A272" t="s">
        <v>1231</v>
      </c>
      <c r="B272" t="s">
        <v>312</v>
      </c>
      <c r="C272">
        <v>99</v>
      </c>
      <c r="D272" s="9">
        <v>44466.069074074076</v>
      </c>
      <c r="E272" s="9">
        <v>44565.763159722221</v>
      </c>
      <c r="F272" t="s">
        <v>872</v>
      </c>
      <c r="G272" t="s">
        <v>872</v>
      </c>
      <c r="H272">
        <v>135</v>
      </c>
      <c r="I272">
        <v>52</v>
      </c>
      <c r="J272">
        <v>219</v>
      </c>
      <c r="K272" t="s">
        <v>873</v>
      </c>
      <c r="L272">
        <v>44</v>
      </c>
      <c r="M272">
        <v>-75</v>
      </c>
      <c r="N272">
        <v>1.367</v>
      </c>
      <c r="O272">
        <v>0.50700000000000001</v>
      </c>
      <c r="P272">
        <v>2.1640000000000001</v>
      </c>
      <c r="Q272">
        <v>0.40100000000000002</v>
      </c>
      <c r="R272">
        <v>-1.383</v>
      </c>
      <c r="S272">
        <v>0.72899999999999998</v>
      </c>
      <c r="T272">
        <v>-0.155</v>
      </c>
      <c r="U272">
        <v>5880.299</v>
      </c>
      <c r="V272" t="s">
        <v>56</v>
      </c>
      <c r="W272">
        <v>0.98699999999999999</v>
      </c>
      <c r="X272">
        <v>0.96</v>
      </c>
      <c r="Y272">
        <v>0.99399999999999999</v>
      </c>
      <c r="Z272">
        <v>0.95599999999999996</v>
      </c>
      <c r="AA272" s="19">
        <v>45733.885039606481</v>
      </c>
      <c r="AB272" t="s">
        <v>1234</v>
      </c>
    </row>
    <row r="273" spans="1:28" x14ac:dyDescent="0.35">
      <c r="A273" t="s">
        <v>912</v>
      </c>
      <c r="B273" t="s">
        <v>311</v>
      </c>
      <c r="C273">
        <v>222</v>
      </c>
      <c r="D273" s="9">
        <v>42559.65</v>
      </c>
      <c r="E273" s="9">
        <v>42781.677083333336</v>
      </c>
      <c r="F273">
        <v>262</v>
      </c>
      <c r="G273">
        <v>262</v>
      </c>
      <c r="H273">
        <v>175</v>
      </c>
      <c r="I273">
        <v>87</v>
      </c>
      <c r="J273">
        <v>0</v>
      </c>
      <c r="K273">
        <v>262</v>
      </c>
      <c r="L273">
        <v>242</v>
      </c>
      <c r="M273">
        <v>20</v>
      </c>
      <c r="N273">
        <v>0.88500000000000001</v>
      </c>
      <c r="O273">
        <v>0.69199999999999995</v>
      </c>
      <c r="P273">
        <v>0</v>
      </c>
      <c r="Q273">
        <v>1.6859999999999999</v>
      </c>
      <c r="R273">
        <v>1.069</v>
      </c>
      <c r="S273">
        <v>0.56100000000000005</v>
      </c>
      <c r="T273">
        <v>1</v>
      </c>
      <c r="U273">
        <v>11.862</v>
      </c>
      <c r="V273" t="s">
        <v>92</v>
      </c>
      <c r="W273">
        <v>0.94899999999999995</v>
      </c>
      <c r="X273">
        <v>0.79800000000000004</v>
      </c>
      <c r="Y273">
        <v>0</v>
      </c>
      <c r="Z273">
        <v>0.92100000000000004</v>
      </c>
      <c r="AA273" s="19">
        <v>45732.987576631946</v>
      </c>
      <c r="AB273" t="s">
        <v>1178</v>
      </c>
    </row>
    <row r="274" spans="1:28" hidden="1" x14ac:dyDescent="0.35">
      <c r="A274" t="s">
        <v>912</v>
      </c>
      <c r="B274" t="s">
        <v>312</v>
      </c>
      <c r="C274">
        <v>100</v>
      </c>
      <c r="D274" s="9">
        <v>42681.677083333336</v>
      </c>
      <c r="E274" s="9">
        <v>42781.677083333336</v>
      </c>
      <c r="F274" t="s">
        <v>872</v>
      </c>
      <c r="G274" t="s">
        <v>872</v>
      </c>
      <c r="H274">
        <v>32</v>
      </c>
      <c r="I274">
        <v>39</v>
      </c>
      <c r="J274">
        <v>1</v>
      </c>
      <c r="K274" t="s">
        <v>873</v>
      </c>
      <c r="L274">
        <v>100</v>
      </c>
      <c r="M274">
        <v>-30</v>
      </c>
      <c r="N274">
        <v>0.253</v>
      </c>
      <c r="O274">
        <v>0.379</v>
      </c>
      <c r="P274">
        <v>0</v>
      </c>
      <c r="Q274">
        <v>1.0880000000000001</v>
      </c>
      <c r="R274">
        <v>1.722</v>
      </c>
      <c r="S274">
        <v>0.4</v>
      </c>
      <c r="T274">
        <v>1</v>
      </c>
      <c r="U274">
        <v>18.382000000000001</v>
      </c>
      <c r="V274" t="s">
        <v>92</v>
      </c>
      <c r="W274">
        <v>0.77</v>
      </c>
      <c r="X274">
        <v>0.7</v>
      </c>
      <c r="Y274">
        <v>0</v>
      </c>
      <c r="Z274">
        <v>0.69599999999999995</v>
      </c>
      <c r="AA274" s="19">
        <v>45732.987587465279</v>
      </c>
      <c r="AB274" t="s">
        <v>1178</v>
      </c>
    </row>
    <row r="275" spans="1:28" x14ac:dyDescent="0.35">
      <c r="A275" t="s">
        <v>1326</v>
      </c>
      <c r="B275" t="s">
        <v>311</v>
      </c>
      <c r="C275">
        <v>1211</v>
      </c>
      <c r="D275" s="9">
        <v>43354.68309027778</v>
      </c>
      <c r="E275" s="9">
        <v>44565.877442129633</v>
      </c>
      <c r="F275">
        <v>13730</v>
      </c>
      <c r="G275">
        <v>13730</v>
      </c>
      <c r="H275">
        <v>0</v>
      </c>
      <c r="I275">
        <v>13730</v>
      </c>
      <c r="J275">
        <v>13440</v>
      </c>
      <c r="K275">
        <v>290</v>
      </c>
      <c r="L275">
        <v>239</v>
      </c>
      <c r="M275">
        <v>51</v>
      </c>
      <c r="N275">
        <v>0</v>
      </c>
      <c r="O275">
        <v>16.350999999999999</v>
      </c>
      <c r="P275">
        <v>17.632000000000001</v>
      </c>
      <c r="Q275">
        <v>0.20300000000000001</v>
      </c>
      <c r="R275">
        <v>-0.158</v>
      </c>
      <c r="S275">
        <v>0</v>
      </c>
      <c r="T275">
        <v>-7.8E-2</v>
      </c>
      <c r="U275">
        <v>251.232</v>
      </c>
      <c r="V275" t="s">
        <v>56</v>
      </c>
      <c r="W275">
        <v>0</v>
      </c>
      <c r="X275">
        <v>0.95299999999999996</v>
      </c>
      <c r="Y275">
        <v>0.93799999999999994</v>
      </c>
      <c r="Z275">
        <v>0.41699999999999998</v>
      </c>
      <c r="AA275" s="19">
        <v>45733.929059386573</v>
      </c>
      <c r="AB275" t="s">
        <v>1327</v>
      </c>
    </row>
    <row r="276" spans="1:28" hidden="1" x14ac:dyDescent="0.35">
      <c r="A276" t="s">
        <v>1326</v>
      </c>
      <c r="B276" t="s">
        <v>312</v>
      </c>
      <c r="C276">
        <v>100</v>
      </c>
      <c r="D276" s="9">
        <v>44465.63177083333</v>
      </c>
      <c r="E276" s="9">
        <v>44565.877442129633</v>
      </c>
      <c r="F276" t="s">
        <v>872</v>
      </c>
      <c r="G276" t="s">
        <v>872</v>
      </c>
      <c r="H276">
        <v>1</v>
      </c>
      <c r="I276">
        <v>930</v>
      </c>
      <c r="J276">
        <v>1013</v>
      </c>
      <c r="K276" t="s">
        <v>873</v>
      </c>
      <c r="L276">
        <v>190</v>
      </c>
      <c r="M276">
        <v>-272</v>
      </c>
      <c r="N276">
        <v>0</v>
      </c>
      <c r="O276">
        <v>10.75</v>
      </c>
      <c r="P276">
        <v>10.177</v>
      </c>
      <c r="Q276">
        <v>1.9370000000000001</v>
      </c>
      <c r="R276">
        <v>3.38</v>
      </c>
      <c r="S276">
        <v>0</v>
      </c>
      <c r="T276">
        <v>5.2999999999999999E-2</v>
      </c>
      <c r="U276">
        <v>26.329000000000001</v>
      </c>
      <c r="V276" t="s">
        <v>92</v>
      </c>
      <c r="W276">
        <v>0</v>
      </c>
      <c r="X276">
        <v>0.97299999999999998</v>
      </c>
      <c r="Y276">
        <v>0.97799999999999998</v>
      </c>
      <c r="Z276">
        <v>0.98799999999999999</v>
      </c>
      <c r="AA276" s="19">
        <v>45733.929074108797</v>
      </c>
      <c r="AB276" t="s">
        <v>1327</v>
      </c>
    </row>
    <row r="277" spans="1:28" x14ac:dyDescent="0.35">
      <c r="A277" t="s">
        <v>1196</v>
      </c>
      <c r="B277" t="s">
        <v>311</v>
      </c>
      <c r="C277">
        <v>1912</v>
      </c>
      <c r="D277" s="9">
        <v>42645.486793981479</v>
      </c>
      <c r="E277" s="9">
        <v>44557.569675925923</v>
      </c>
      <c r="F277">
        <v>735</v>
      </c>
      <c r="G277">
        <v>735</v>
      </c>
      <c r="H277">
        <v>544</v>
      </c>
      <c r="I277">
        <v>191</v>
      </c>
      <c r="J277">
        <v>0</v>
      </c>
      <c r="K277">
        <v>735</v>
      </c>
      <c r="L277">
        <v>690</v>
      </c>
      <c r="M277">
        <v>45</v>
      </c>
      <c r="N277">
        <v>0.45700000000000002</v>
      </c>
      <c r="O277">
        <v>0.127</v>
      </c>
      <c r="P277">
        <v>0</v>
      </c>
      <c r="Q277">
        <v>0.57399999999999995</v>
      </c>
      <c r="R277">
        <v>0.98299999999999998</v>
      </c>
      <c r="S277">
        <v>0.78300000000000003</v>
      </c>
      <c r="T277">
        <v>1</v>
      </c>
      <c r="U277">
        <v>78.397000000000006</v>
      </c>
      <c r="V277" t="s">
        <v>56</v>
      </c>
      <c r="W277">
        <v>0.876</v>
      </c>
      <c r="X277">
        <v>0.95499999999999996</v>
      </c>
      <c r="Y277">
        <v>0</v>
      </c>
      <c r="Z277">
        <v>0.91200000000000003</v>
      </c>
      <c r="AA277" s="19">
        <v>45733.804252581016</v>
      </c>
      <c r="AB277" t="s">
        <v>1197</v>
      </c>
    </row>
    <row r="278" spans="1:28" x14ac:dyDescent="0.35">
      <c r="A278" t="s">
        <v>1196</v>
      </c>
      <c r="B278" t="s">
        <v>311</v>
      </c>
      <c r="C278">
        <v>1477</v>
      </c>
      <c r="D278" s="9">
        <v>42645.527777777781</v>
      </c>
      <c r="E278" s="9">
        <v>44122.566666666666</v>
      </c>
      <c r="F278">
        <v>494</v>
      </c>
      <c r="G278">
        <v>398</v>
      </c>
      <c r="H278">
        <v>234</v>
      </c>
      <c r="I278">
        <v>164</v>
      </c>
      <c r="J278">
        <v>0</v>
      </c>
      <c r="K278">
        <v>398</v>
      </c>
      <c r="L278">
        <v>374</v>
      </c>
      <c r="M278">
        <v>24</v>
      </c>
      <c r="N278">
        <v>0.23300000000000001</v>
      </c>
      <c r="O278">
        <v>0.13900000000000001</v>
      </c>
      <c r="P278">
        <v>0</v>
      </c>
      <c r="Q278">
        <v>0.35199999999999998</v>
      </c>
      <c r="R278">
        <v>0.94599999999999995</v>
      </c>
      <c r="S278">
        <v>0.626</v>
      </c>
      <c r="T278">
        <v>1</v>
      </c>
      <c r="U278">
        <v>68.182000000000002</v>
      </c>
      <c r="V278" t="s">
        <v>56</v>
      </c>
      <c r="W278">
        <v>0.64600000000000002</v>
      </c>
      <c r="X278">
        <v>0.94599999999999995</v>
      </c>
      <c r="Y278">
        <v>0</v>
      </c>
      <c r="Z278">
        <v>0.86399999999999999</v>
      </c>
      <c r="AA278" s="19">
        <v>45736.48791103009</v>
      </c>
      <c r="AB278" t="s">
        <v>2054</v>
      </c>
    </row>
    <row r="279" spans="1:28" hidden="1" x14ac:dyDescent="0.35">
      <c r="A279" t="s">
        <v>1196</v>
      </c>
      <c r="B279" t="s">
        <v>312</v>
      </c>
      <c r="C279">
        <v>77</v>
      </c>
      <c r="D279" s="9">
        <v>44480.320185185185</v>
      </c>
      <c r="E279" s="9">
        <v>44557.569675925923</v>
      </c>
      <c r="F279" t="s">
        <v>872</v>
      </c>
      <c r="G279" t="s">
        <v>872</v>
      </c>
      <c r="H279">
        <v>1</v>
      </c>
      <c r="I279">
        <v>3</v>
      </c>
      <c r="J279">
        <v>1</v>
      </c>
      <c r="K279" t="s">
        <v>873</v>
      </c>
      <c r="L279">
        <v>1</v>
      </c>
      <c r="M279">
        <v>3</v>
      </c>
      <c r="N279" t="s">
        <v>875</v>
      </c>
      <c r="O279">
        <v>2.5000000000000001E-2</v>
      </c>
      <c r="P279">
        <v>0</v>
      </c>
      <c r="Q279" t="s">
        <v>875</v>
      </c>
      <c r="R279" t="s">
        <v>875</v>
      </c>
      <c r="S279" t="s">
        <v>875</v>
      </c>
      <c r="T279" t="s">
        <v>875</v>
      </c>
      <c r="U279" t="s">
        <v>875</v>
      </c>
      <c r="V279" t="s">
        <v>56</v>
      </c>
      <c r="W279" t="s">
        <v>875</v>
      </c>
      <c r="X279">
        <v>0.95099999999999996</v>
      </c>
      <c r="Y279">
        <v>0</v>
      </c>
      <c r="Z279" t="s">
        <v>875</v>
      </c>
      <c r="AA279" s="19">
        <v>45733.804252581016</v>
      </c>
      <c r="AB279" t="s">
        <v>1197</v>
      </c>
    </row>
    <row r="280" spans="1:28" hidden="1" x14ac:dyDescent="0.35">
      <c r="A280" t="s">
        <v>1196</v>
      </c>
      <c r="B280" t="s">
        <v>312</v>
      </c>
      <c r="C280">
        <v>97</v>
      </c>
      <c r="D280" s="9">
        <v>44025.345833333333</v>
      </c>
      <c r="E280" s="9">
        <v>44122.566666666666</v>
      </c>
      <c r="F280" t="s">
        <v>872</v>
      </c>
      <c r="G280" t="s">
        <v>872</v>
      </c>
      <c r="H280">
        <v>5</v>
      </c>
      <c r="I280">
        <v>14</v>
      </c>
      <c r="J280">
        <v>1</v>
      </c>
      <c r="K280" t="s">
        <v>873</v>
      </c>
      <c r="L280">
        <v>20</v>
      </c>
      <c r="M280">
        <v>0</v>
      </c>
      <c r="N280">
        <v>3.1E-2</v>
      </c>
      <c r="O280">
        <v>0.123</v>
      </c>
      <c r="P280">
        <v>0</v>
      </c>
      <c r="Q280">
        <v>0.16800000000000001</v>
      </c>
      <c r="R280">
        <v>1.091</v>
      </c>
      <c r="S280">
        <v>0.20100000000000001</v>
      </c>
      <c r="T280">
        <v>1</v>
      </c>
      <c r="U280">
        <v>142.857</v>
      </c>
      <c r="V280" t="s">
        <v>62</v>
      </c>
      <c r="W280">
        <v>0.83899999999999997</v>
      </c>
      <c r="X280">
        <v>0.97599999999999998</v>
      </c>
      <c r="Y280">
        <v>0</v>
      </c>
      <c r="Z280">
        <v>0.90500000000000003</v>
      </c>
      <c r="AA280" s="19">
        <v>45736.487923171298</v>
      </c>
      <c r="AB280" t="s">
        <v>2054</v>
      </c>
    </row>
    <row r="281" spans="1:28" x14ac:dyDescent="0.35">
      <c r="A281" t="s">
        <v>1995</v>
      </c>
      <c r="B281" t="s">
        <v>311</v>
      </c>
      <c r="C281">
        <v>2164</v>
      </c>
      <c r="D281" s="9">
        <v>42402.648692129631</v>
      </c>
      <c r="E281" s="9">
        <v>44566.87263888889</v>
      </c>
      <c r="F281">
        <v>11551</v>
      </c>
      <c r="G281">
        <v>11551</v>
      </c>
      <c r="H281">
        <v>5745</v>
      </c>
      <c r="I281">
        <v>5806</v>
      </c>
      <c r="J281">
        <v>1179</v>
      </c>
      <c r="K281">
        <v>10372</v>
      </c>
      <c r="L281">
        <v>6579</v>
      </c>
      <c r="M281">
        <v>3793</v>
      </c>
      <c r="N281">
        <v>2.8380000000000001</v>
      </c>
      <c r="O281">
        <v>2.919</v>
      </c>
      <c r="P281">
        <v>0.60499999999999998</v>
      </c>
      <c r="Q281">
        <v>3.1579999999999999</v>
      </c>
      <c r="R281">
        <v>0.61299999999999999</v>
      </c>
      <c r="S281">
        <v>0.49299999999999999</v>
      </c>
      <c r="T281">
        <v>0.89500000000000002</v>
      </c>
      <c r="U281">
        <v>1201.077</v>
      </c>
      <c r="V281" t="s">
        <v>56</v>
      </c>
      <c r="W281">
        <v>0.997</v>
      </c>
      <c r="X281">
        <v>0.998</v>
      </c>
      <c r="Y281">
        <v>0.99299999999999999</v>
      </c>
      <c r="Z281">
        <v>0.99399999999999999</v>
      </c>
      <c r="AA281" s="19">
        <v>45734.03764869213</v>
      </c>
      <c r="AB281" t="s">
        <v>2040</v>
      </c>
    </row>
    <row r="282" spans="1:28" hidden="1" x14ac:dyDescent="0.35">
      <c r="A282" t="s">
        <v>1995</v>
      </c>
      <c r="B282" t="s">
        <v>312</v>
      </c>
      <c r="C282">
        <v>99</v>
      </c>
      <c r="D282" s="9">
        <v>44466.895555555559</v>
      </c>
      <c r="E282" s="9">
        <v>44566.87263888889</v>
      </c>
      <c r="F282" t="s">
        <v>872</v>
      </c>
      <c r="G282" t="s">
        <v>872</v>
      </c>
      <c r="H282">
        <v>258</v>
      </c>
      <c r="I282">
        <v>250</v>
      </c>
      <c r="J282">
        <v>26</v>
      </c>
      <c r="K282" t="s">
        <v>873</v>
      </c>
      <c r="L282">
        <v>353</v>
      </c>
      <c r="M282">
        <v>128</v>
      </c>
      <c r="N282">
        <v>2.6160000000000001</v>
      </c>
      <c r="O282">
        <v>2.7330000000000001</v>
      </c>
      <c r="P282">
        <v>0.25900000000000001</v>
      </c>
      <c r="Q282">
        <v>3.3759999999999999</v>
      </c>
      <c r="R282">
        <v>0.66300000000000003</v>
      </c>
      <c r="S282">
        <v>0.48899999999999999</v>
      </c>
      <c r="T282">
        <v>0.95199999999999996</v>
      </c>
      <c r="U282">
        <v>1123.519</v>
      </c>
      <c r="V282" t="s">
        <v>56</v>
      </c>
      <c r="W282">
        <v>0.995</v>
      </c>
      <c r="X282">
        <v>0.98799999999999999</v>
      </c>
      <c r="Y282">
        <v>0.98399999999999999</v>
      </c>
      <c r="Z282">
        <v>0.995</v>
      </c>
      <c r="AA282" s="19">
        <v>45734.037664039352</v>
      </c>
      <c r="AB282" t="s">
        <v>2040</v>
      </c>
    </row>
    <row r="283" spans="1:28" x14ac:dyDescent="0.35">
      <c r="A283" t="s">
        <v>1994</v>
      </c>
      <c r="B283" t="s">
        <v>311</v>
      </c>
      <c r="C283">
        <v>7360</v>
      </c>
      <c r="D283" s="9">
        <v>37193.338854166665</v>
      </c>
      <c r="E283" s="9">
        <v>44553.937974537039</v>
      </c>
      <c r="F283">
        <v>551</v>
      </c>
      <c r="G283">
        <v>551</v>
      </c>
      <c r="H283">
        <v>201</v>
      </c>
      <c r="I283">
        <v>350</v>
      </c>
      <c r="J283">
        <v>167</v>
      </c>
      <c r="K283">
        <v>384</v>
      </c>
      <c r="L283">
        <v>229</v>
      </c>
      <c r="M283">
        <v>155</v>
      </c>
      <c r="N283">
        <v>2.8000000000000001E-2</v>
      </c>
      <c r="O283">
        <v>5.1999999999999998E-2</v>
      </c>
      <c r="P283">
        <v>3.6999999999999998E-2</v>
      </c>
      <c r="Q283">
        <v>4.2000000000000003E-2</v>
      </c>
      <c r="R283">
        <v>0.97699999999999998</v>
      </c>
      <c r="S283">
        <v>0.35</v>
      </c>
      <c r="T283">
        <v>0.53800000000000003</v>
      </c>
      <c r="U283">
        <v>3690.4760000000001</v>
      </c>
      <c r="V283" t="s">
        <v>56</v>
      </c>
      <c r="W283">
        <v>0.93200000000000005</v>
      </c>
      <c r="X283">
        <v>0.92</v>
      </c>
      <c r="Y283">
        <v>0.6</v>
      </c>
      <c r="Z283">
        <v>0.72499999999999998</v>
      </c>
      <c r="AA283" s="19">
        <v>45734.037531388887</v>
      </c>
      <c r="AB283" t="s">
        <v>2040</v>
      </c>
    </row>
    <row r="284" spans="1:28" hidden="1" x14ac:dyDescent="0.35">
      <c r="A284" t="s">
        <v>1994</v>
      </c>
      <c r="B284" t="s">
        <v>312</v>
      </c>
      <c r="C284">
        <v>0</v>
      </c>
      <c r="D284" s="9">
        <v>44553.937974537039</v>
      </c>
      <c r="E284" s="9">
        <v>44553.937974537039</v>
      </c>
      <c r="F284" t="s">
        <v>872</v>
      </c>
      <c r="G284" t="s">
        <v>872</v>
      </c>
      <c r="H284">
        <v>1</v>
      </c>
      <c r="I284">
        <v>1</v>
      </c>
      <c r="J284">
        <v>1</v>
      </c>
      <c r="K284" t="s">
        <v>873</v>
      </c>
      <c r="L284">
        <v>1</v>
      </c>
      <c r="M284">
        <v>0</v>
      </c>
      <c r="N284" t="s">
        <v>875</v>
      </c>
      <c r="O284" t="s">
        <v>875</v>
      </c>
      <c r="P284" t="s">
        <v>875</v>
      </c>
      <c r="Q284" t="s">
        <v>875</v>
      </c>
      <c r="R284" t="s">
        <v>875</v>
      </c>
      <c r="S284" t="s">
        <v>875</v>
      </c>
      <c r="T284" t="s">
        <v>875</v>
      </c>
      <c r="U284" t="s">
        <v>875</v>
      </c>
      <c r="V284" t="s">
        <v>56</v>
      </c>
      <c r="W284" t="s">
        <v>875</v>
      </c>
      <c r="X284" t="s">
        <v>875</v>
      </c>
      <c r="Y284" t="s">
        <v>875</v>
      </c>
      <c r="Z284" t="s">
        <v>875</v>
      </c>
      <c r="AA284" s="19">
        <v>45734.037531435184</v>
      </c>
      <c r="AB284" t="s">
        <v>2040</v>
      </c>
    </row>
    <row r="285" spans="1:28" x14ac:dyDescent="0.35">
      <c r="A285" t="s">
        <v>1993</v>
      </c>
      <c r="B285" t="s">
        <v>311</v>
      </c>
      <c r="C285">
        <v>1878</v>
      </c>
      <c r="D285" s="9">
        <v>38219.892870370371</v>
      </c>
      <c r="E285" s="9">
        <v>40098.756423611114</v>
      </c>
      <c r="F285">
        <v>1231</v>
      </c>
      <c r="G285">
        <v>1231</v>
      </c>
      <c r="H285">
        <v>308</v>
      </c>
      <c r="I285">
        <v>923</v>
      </c>
      <c r="J285">
        <v>121</v>
      </c>
      <c r="K285">
        <v>1110</v>
      </c>
      <c r="L285">
        <v>961</v>
      </c>
      <c r="M285">
        <v>149</v>
      </c>
      <c r="N285">
        <v>0.29199999999999998</v>
      </c>
      <c r="O285">
        <v>0.85299999999999998</v>
      </c>
      <c r="P285">
        <v>0.193</v>
      </c>
      <c r="Q285">
        <v>1.0309999999999999</v>
      </c>
      <c r="R285">
        <v>1.083</v>
      </c>
      <c r="S285">
        <v>0.255</v>
      </c>
      <c r="T285">
        <v>0.83099999999999996</v>
      </c>
      <c r="U285">
        <v>144.52000000000001</v>
      </c>
      <c r="V285" t="s">
        <v>62</v>
      </c>
      <c r="W285">
        <v>0.73699999999999999</v>
      </c>
      <c r="X285">
        <v>0.64</v>
      </c>
      <c r="Y285">
        <v>0.71899999999999997</v>
      </c>
      <c r="Z285">
        <v>0.72</v>
      </c>
      <c r="AA285" s="19">
        <v>45734.037442280096</v>
      </c>
      <c r="AB285" t="s">
        <v>2040</v>
      </c>
    </row>
    <row r="286" spans="1:28" hidden="1" x14ac:dyDescent="0.35">
      <c r="A286" t="s">
        <v>1993</v>
      </c>
      <c r="B286" t="s">
        <v>312</v>
      </c>
      <c r="C286">
        <v>76</v>
      </c>
      <c r="D286" s="9">
        <v>40022.560208333336</v>
      </c>
      <c r="E286" s="9">
        <v>40098.756423611114</v>
      </c>
      <c r="F286" t="s">
        <v>872</v>
      </c>
      <c r="G286" t="s">
        <v>872</v>
      </c>
      <c r="H286">
        <v>1</v>
      </c>
      <c r="I286">
        <v>3</v>
      </c>
      <c r="J286">
        <v>1</v>
      </c>
      <c r="K286" t="s">
        <v>873</v>
      </c>
      <c r="L286">
        <v>1</v>
      </c>
      <c r="M286">
        <v>2</v>
      </c>
      <c r="N286" t="s">
        <v>875</v>
      </c>
      <c r="O286">
        <v>2.5999999999999999E-2</v>
      </c>
      <c r="P286" t="s">
        <v>875</v>
      </c>
      <c r="Q286" t="s">
        <v>875</v>
      </c>
      <c r="R286" t="s">
        <v>875</v>
      </c>
      <c r="S286" t="s">
        <v>875</v>
      </c>
      <c r="T286" t="s">
        <v>875</v>
      </c>
      <c r="U286" t="s">
        <v>875</v>
      </c>
      <c r="V286" t="s">
        <v>62</v>
      </c>
      <c r="W286" t="s">
        <v>875</v>
      </c>
      <c r="X286">
        <v>0.999</v>
      </c>
      <c r="Y286" t="s">
        <v>875</v>
      </c>
      <c r="Z286" t="s">
        <v>875</v>
      </c>
      <c r="AA286" s="19">
        <v>45734.037442349538</v>
      </c>
      <c r="AB286" t="s">
        <v>2040</v>
      </c>
    </row>
    <row r="287" spans="1:28" x14ac:dyDescent="0.35">
      <c r="A287" t="s">
        <v>1195</v>
      </c>
      <c r="B287" t="s">
        <v>311</v>
      </c>
      <c r="C287">
        <v>143</v>
      </c>
      <c r="D287" s="9">
        <v>43772.908506944441</v>
      </c>
      <c r="E287" s="9">
        <v>43916.901400462964</v>
      </c>
      <c r="F287">
        <v>196</v>
      </c>
      <c r="G287">
        <v>196</v>
      </c>
      <c r="H287">
        <v>154</v>
      </c>
      <c r="I287">
        <v>42</v>
      </c>
      <c r="J287">
        <v>0</v>
      </c>
      <c r="K287">
        <v>196</v>
      </c>
      <c r="L287">
        <v>196</v>
      </c>
      <c r="M287">
        <v>0</v>
      </c>
      <c r="N287">
        <v>1.3080000000000001</v>
      </c>
      <c r="O287">
        <v>0.34300000000000003</v>
      </c>
      <c r="P287">
        <v>0</v>
      </c>
      <c r="Q287">
        <v>1.1599999999999999</v>
      </c>
      <c r="R287">
        <v>0.70299999999999996</v>
      </c>
      <c r="S287">
        <v>0.79200000000000004</v>
      </c>
      <c r="T287">
        <v>1</v>
      </c>
      <c r="U287">
        <v>0</v>
      </c>
      <c r="V287" t="s">
        <v>80</v>
      </c>
      <c r="W287">
        <v>0.69399999999999995</v>
      </c>
      <c r="X287">
        <v>0.92600000000000005</v>
      </c>
      <c r="Y287">
        <v>0</v>
      </c>
      <c r="Z287">
        <v>0.60699999999999998</v>
      </c>
      <c r="AA287" s="19">
        <v>45733.804180601852</v>
      </c>
      <c r="AB287" t="s">
        <v>1197</v>
      </c>
    </row>
    <row r="288" spans="1:28" hidden="1" x14ac:dyDescent="0.35">
      <c r="A288" t="s">
        <v>1195</v>
      </c>
      <c r="B288" t="s">
        <v>312</v>
      </c>
      <c r="C288">
        <v>99</v>
      </c>
      <c r="D288" s="9">
        <v>43817.36210648148</v>
      </c>
      <c r="E288" s="9">
        <v>43916.901400462964</v>
      </c>
      <c r="F288" t="s">
        <v>872</v>
      </c>
      <c r="G288" t="s">
        <v>872</v>
      </c>
      <c r="H288">
        <v>26</v>
      </c>
      <c r="I288">
        <v>14</v>
      </c>
      <c r="J288">
        <v>1</v>
      </c>
      <c r="K288" t="s">
        <v>873</v>
      </c>
      <c r="L288">
        <v>175</v>
      </c>
      <c r="M288">
        <v>-136</v>
      </c>
      <c r="N288">
        <v>0.36099999999999999</v>
      </c>
      <c r="O288">
        <v>0.248</v>
      </c>
      <c r="P288">
        <v>0</v>
      </c>
      <c r="Q288">
        <v>1.8839999999999999</v>
      </c>
      <c r="R288">
        <v>3.0939999999999999</v>
      </c>
      <c r="S288">
        <v>0.59299999999999997</v>
      </c>
      <c r="T288">
        <v>1</v>
      </c>
      <c r="U288">
        <v>0</v>
      </c>
      <c r="V288" t="s">
        <v>92</v>
      </c>
      <c r="W288">
        <v>0.879</v>
      </c>
      <c r="X288">
        <v>0.92300000000000004</v>
      </c>
      <c r="Y288">
        <v>0</v>
      </c>
      <c r="Z288">
        <v>0.56000000000000005</v>
      </c>
      <c r="AA288" s="19">
        <v>45733.8041930787</v>
      </c>
      <c r="AB288" t="s">
        <v>1197</v>
      </c>
    </row>
    <row r="289" spans="1:28" x14ac:dyDescent="0.35">
      <c r="A289" t="s">
        <v>1992</v>
      </c>
      <c r="B289" t="s">
        <v>311</v>
      </c>
      <c r="C289">
        <v>3906</v>
      </c>
      <c r="D289" s="9">
        <v>37566.069374999999</v>
      </c>
      <c r="E289" s="9">
        <v>41472.271932870368</v>
      </c>
      <c r="F289">
        <v>73</v>
      </c>
      <c r="G289">
        <v>73</v>
      </c>
      <c r="H289">
        <v>21</v>
      </c>
      <c r="I289">
        <v>52</v>
      </c>
      <c r="J289">
        <v>7</v>
      </c>
      <c r="K289">
        <v>66</v>
      </c>
      <c r="L289">
        <v>44</v>
      </c>
      <c r="M289">
        <v>22</v>
      </c>
      <c r="N289">
        <v>6.0000000000000001E-3</v>
      </c>
      <c r="O289">
        <v>0.02</v>
      </c>
      <c r="P289">
        <v>0</v>
      </c>
      <c r="Q289">
        <v>1.2999999999999999E-2</v>
      </c>
      <c r="R289">
        <v>0.5</v>
      </c>
      <c r="S289">
        <v>0.23100000000000001</v>
      </c>
      <c r="T289">
        <v>1</v>
      </c>
      <c r="U289">
        <v>1692.308</v>
      </c>
      <c r="V289" t="s">
        <v>56</v>
      </c>
      <c r="W289">
        <v>0.82599999999999996</v>
      </c>
      <c r="X289">
        <v>0.874</v>
      </c>
      <c r="Y289">
        <v>0</v>
      </c>
      <c r="Z289">
        <v>0.32900000000000001</v>
      </c>
      <c r="AA289" s="19">
        <v>45734.037351516206</v>
      </c>
      <c r="AB289" t="s">
        <v>2040</v>
      </c>
    </row>
    <row r="290" spans="1:28" hidden="1" x14ac:dyDescent="0.35">
      <c r="A290" t="s">
        <v>1992</v>
      </c>
      <c r="B290" t="s">
        <v>312</v>
      </c>
      <c r="C290">
        <v>10</v>
      </c>
      <c r="D290" s="9">
        <v>41461.509560185186</v>
      </c>
      <c r="E290" s="9">
        <v>41472.271932870368</v>
      </c>
      <c r="F290" t="s">
        <v>872</v>
      </c>
      <c r="G290" t="s">
        <v>872</v>
      </c>
      <c r="H290">
        <v>1</v>
      </c>
      <c r="I290">
        <v>1</v>
      </c>
      <c r="J290">
        <v>1</v>
      </c>
      <c r="K290" t="s">
        <v>873</v>
      </c>
      <c r="L290">
        <v>1</v>
      </c>
      <c r="M290">
        <v>-1</v>
      </c>
      <c r="N290" t="s">
        <v>875</v>
      </c>
      <c r="O290" t="s">
        <v>875</v>
      </c>
      <c r="P290" t="s">
        <v>875</v>
      </c>
      <c r="Q290" t="s">
        <v>875</v>
      </c>
      <c r="R290" t="s">
        <v>875</v>
      </c>
      <c r="S290" t="s">
        <v>875</v>
      </c>
      <c r="T290" t="s">
        <v>875</v>
      </c>
      <c r="U290" t="s">
        <v>875</v>
      </c>
      <c r="V290" t="s">
        <v>56</v>
      </c>
      <c r="W290" t="s">
        <v>875</v>
      </c>
      <c r="X290" t="s">
        <v>875</v>
      </c>
      <c r="Y290" t="s">
        <v>875</v>
      </c>
      <c r="Z290" t="s">
        <v>875</v>
      </c>
      <c r="AA290" s="19">
        <v>45734.037351574072</v>
      </c>
      <c r="AB290" t="s">
        <v>2040</v>
      </c>
    </row>
    <row r="291" spans="1:28" x14ac:dyDescent="0.35">
      <c r="A291" t="s">
        <v>913</v>
      </c>
      <c r="B291" t="s">
        <v>311</v>
      </c>
      <c r="C291">
        <v>666</v>
      </c>
      <c r="D291" s="9">
        <v>40409.501388888886</v>
      </c>
      <c r="E291" s="9">
        <v>41076.019444444442</v>
      </c>
      <c r="F291">
        <v>77</v>
      </c>
      <c r="G291">
        <v>77</v>
      </c>
      <c r="H291">
        <v>63</v>
      </c>
      <c r="I291">
        <v>14</v>
      </c>
      <c r="J291">
        <v>0</v>
      </c>
      <c r="K291">
        <v>77</v>
      </c>
      <c r="L291">
        <v>75</v>
      </c>
      <c r="M291">
        <v>2</v>
      </c>
      <c r="N291">
        <v>7.3999999999999996E-2</v>
      </c>
      <c r="O291">
        <v>0.27</v>
      </c>
      <c r="P291">
        <v>0</v>
      </c>
      <c r="Q291">
        <v>0.16</v>
      </c>
      <c r="R291">
        <v>0.46500000000000002</v>
      </c>
      <c r="S291">
        <v>0.215</v>
      </c>
      <c r="T291">
        <v>1</v>
      </c>
      <c r="U291">
        <v>12.5</v>
      </c>
      <c r="V291" t="s">
        <v>80</v>
      </c>
      <c r="W291">
        <v>0.23</v>
      </c>
      <c r="X291">
        <v>0.85</v>
      </c>
      <c r="Y291">
        <v>0</v>
      </c>
      <c r="Z291">
        <v>0.23699999999999999</v>
      </c>
      <c r="AA291" s="19">
        <v>45732.987642071763</v>
      </c>
      <c r="AB291" t="s">
        <v>1178</v>
      </c>
    </row>
    <row r="292" spans="1:28" hidden="1" x14ac:dyDescent="0.35">
      <c r="A292" t="s">
        <v>913</v>
      </c>
      <c r="B292" t="s">
        <v>312</v>
      </c>
      <c r="C292">
        <v>0</v>
      </c>
      <c r="D292" s="9">
        <v>41076.019444444442</v>
      </c>
      <c r="E292" s="9">
        <v>41076.019444444442</v>
      </c>
      <c r="F292" t="s">
        <v>872</v>
      </c>
      <c r="G292" t="s">
        <v>872</v>
      </c>
      <c r="H292">
        <v>1</v>
      </c>
      <c r="I292">
        <v>1</v>
      </c>
      <c r="J292">
        <v>1</v>
      </c>
      <c r="K292" t="s">
        <v>873</v>
      </c>
      <c r="L292">
        <v>1</v>
      </c>
      <c r="M292">
        <v>0</v>
      </c>
      <c r="N292" t="s">
        <v>875</v>
      </c>
      <c r="O292" t="s">
        <v>875</v>
      </c>
      <c r="P292">
        <v>0</v>
      </c>
      <c r="Q292" t="s">
        <v>875</v>
      </c>
      <c r="R292" t="s">
        <v>875</v>
      </c>
      <c r="S292" t="s">
        <v>875</v>
      </c>
      <c r="T292" t="s">
        <v>875</v>
      </c>
      <c r="U292" t="s">
        <v>875</v>
      </c>
      <c r="V292" t="s">
        <v>80</v>
      </c>
      <c r="W292" t="s">
        <v>875</v>
      </c>
      <c r="X292" t="s">
        <v>875</v>
      </c>
      <c r="Y292">
        <v>0</v>
      </c>
      <c r="Z292" t="s">
        <v>875</v>
      </c>
      <c r="AA292" s="19">
        <v>45732.987642083332</v>
      </c>
      <c r="AB292" t="s">
        <v>1178</v>
      </c>
    </row>
    <row r="293" spans="1:28" x14ac:dyDescent="0.35">
      <c r="A293" t="s">
        <v>914</v>
      </c>
      <c r="B293" t="s">
        <v>311</v>
      </c>
      <c r="C293">
        <v>38</v>
      </c>
      <c r="D293" s="9">
        <v>42636.355555555558</v>
      </c>
      <c r="E293" s="9">
        <v>42674.475694444445</v>
      </c>
      <c r="F293">
        <v>76</v>
      </c>
      <c r="G293">
        <v>56</v>
      </c>
      <c r="H293">
        <v>56</v>
      </c>
      <c r="I293">
        <v>0</v>
      </c>
      <c r="J293">
        <v>0</v>
      </c>
      <c r="K293">
        <v>56</v>
      </c>
      <c r="L293">
        <v>0</v>
      </c>
      <c r="M293">
        <v>56</v>
      </c>
      <c r="N293">
        <v>1.2330000000000001</v>
      </c>
      <c r="O293">
        <v>0</v>
      </c>
      <c r="P293">
        <v>0</v>
      </c>
      <c r="Q293">
        <v>0</v>
      </c>
      <c r="R293">
        <v>0</v>
      </c>
      <c r="S293">
        <v>1</v>
      </c>
      <c r="T293">
        <v>1</v>
      </c>
      <c r="U293" t="s">
        <v>875</v>
      </c>
      <c r="V293" t="s">
        <v>876</v>
      </c>
      <c r="W293">
        <v>0.80600000000000005</v>
      </c>
      <c r="X293">
        <v>0</v>
      </c>
      <c r="Y293">
        <v>0</v>
      </c>
      <c r="Z293">
        <v>0</v>
      </c>
      <c r="AA293" s="19">
        <v>45732.987697037039</v>
      </c>
      <c r="AB293" t="s">
        <v>1178</v>
      </c>
    </row>
    <row r="294" spans="1:28" hidden="1" x14ac:dyDescent="0.35">
      <c r="A294" t="s">
        <v>914</v>
      </c>
      <c r="B294" t="s">
        <v>312</v>
      </c>
      <c r="C294">
        <v>38</v>
      </c>
      <c r="D294" s="9">
        <v>42636.355555555558</v>
      </c>
      <c r="E294" s="9">
        <v>42674.475694444445</v>
      </c>
      <c r="F294" t="s">
        <v>872</v>
      </c>
      <c r="G294" t="s">
        <v>872</v>
      </c>
      <c r="H294">
        <v>56</v>
      </c>
      <c r="I294">
        <v>1</v>
      </c>
      <c r="J294">
        <v>1</v>
      </c>
      <c r="K294" t="s">
        <v>873</v>
      </c>
      <c r="L294">
        <v>1</v>
      </c>
      <c r="M294">
        <v>55</v>
      </c>
      <c r="N294">
        <v>1.2450000000000001</v>
      </c>
      <c r="O294">
        <v>0</v>
      </c>
      <c r="P294">
        <v>0</v>
      </c>
      <c r="Q294" t="s">
        <v>875</v>
      </c>
      <c r="R294" t="s">
        <v>875</v>
      </c>
      <c r="S294" t="s">
        <v>875</v>
      </c>
      <c r="T294" t="s">
        <v>875</v>
      </c>
      <c r="U294" t="s">
        <v>875</v>
      </c>
      <c r="V294" t="s">
        <v>876</v>
      </c>
      <c r="W294">
        <v>0.81399999999999995</v>
      </c>
      <c r="X294">
        <v>0</v>
      </c>
      <c r="Y294">
        <v>0</v>
      </c>
      <c r="Z294" t="s">
        <v>875</v>
      </c>
      <c r="AA294" s="19">
        <v>45732.987697048608</v>
      </c>
      <c r="AB294" t="s">
        <v>1178</v>
      </c>
    </row>
    <row r="295" spans="1:28" x14ac:dyDescent="0.35">
      <c r="A295" t="s">
        <v>915</v>
      </c>
      <c r="B295" t="s">
        <v>311</v>
      </c>
      <c r="C295">
        <v>4293</v>
      </c>
      <c r="D295" s="9">
        <v>40243.666539351849</v>
      </c>
      <c r="E295" s="9">
        <v>44536.695983796293</v>
      </c>
      <c r="F295">
        <v>295</v>
      </c>
      <c r="G295">
        <v>295</v>
      </c>
      <c r="H295">
        <v>152</v>
      </c>
      <c r="I295">
        <v>143</v>
      </c>
      <c r="J295">
        <v>8</v>
      </c>
      <c r="K295">
        <v>287</v>
      </c>
      <c r="L295">
        <v>214</v>
      </c>
      <c r="M295">
        <v>73</v>
      </c>
      <c r="N295">
        <v>3.4000000000000002E-2</v>
      </c>
      <c r="O295">
        <v>0.04</v>
      </c>
      <c r="P295">
        <v>2E-3</v>
      </c>
      <c r="Q295">
        <v>5.3999999999999999E-2</v>
      </c>
      <c r="R295">
        <v>0.75</v>
      </c>
      <c r="S295">
        <v>0.45900000000000002</v>
      </c>
      <c r="T295">
        <v>0.97299999999999998</v>
      </c>
      <c r="U295">
        <v>1351.8520000000001</v>
      </c>
      <c r="V295" t="s">
        <v>56</v>
      </c>
      <c r="W295">
        <v>0.95199999999999996</v>
      </c>
      <c r="X295">
        <v>0.95499999999999996</v>
      </c>
      <c r="Y295">
        <v>0.85099999999999998</v>
      </c>
      <c r="Z295">
        <v>0.91100000000000003</v>
      </c>
      <c r="AA295" s="19">
        <v>45733.741158171295</v>
      </c>
      <c r="AB295" t="s">
        <v>1209</v>
      </c>
    </row>
    <row r="296" spans="1:28" x14ac:dyDescent="0.35">
      <c r="A296" t="s">
        <v>915</v>
      </c>
      <c r="B296" t="s">
        <v>311</v>
      </c>
      <c r="C296">
        <v>442</v>
      </c>
      <c r="D296" s="9">
        <v>40512.621527777781</v>
      </c>
      <c r="E296" s="9">
        <v>40955.584722222222</v>
      </c>
      <c r="F296">
        <v>131</v>
      </c>
      <c r="G296">
        <v>131</v>
      </c>
      <c r="H296">
        <v>126</v>
      </c>
      <c r="I296">
        <v>5</v>
      </c>
      <c r="J296">
        <v>0</v>
      </c>
      <c r="K296">
        <v>131</v>
      </c>
      <c r="L296">
        <v>102</v>
      </c>
      <c r="M296">
        <v>29</v>
      </c>
      <c r="N296">
        <v>0.28100000000000003</v>
      </c>
      <c r="O296">
        <v>4.3999999999999997E-2</v>
      </c>
      <c r="P296">
        <v>0</v>
      </c>
      <c r="Q296">
        <v>0.246</v>
      </c>
      <c r="R296">
        <v>0.75700000000000001</v>
      </c>
      <c r="S296">
        <v>0.86499999999999999</v>
      </c>
      <c r="T296">
        <v>1</v>
      </c>
      <c r="U296">
        <v>117.886</v>
      </c>
      <c r="V296" t="s">
        <v>56</v>
      </c>
      <c r="W296">
        <v>0.79</v>
      </c>
      <c r="X296">
        <v>0.56200000000000006</v>
      </c>
      <c r="Y296">
        <v>0</v>
      </c>
      <c r="Z296">
        <v>0.66600000000000004</v>
      </c>
      <c r="AA296" s="19">
        <v>45732.987755324073</v>
      </c>
      <c r="AB296" t="s">
        <v>1178</v>
      </c>
    </row>
    <row r="297" spans="1:28" hidden="1" x14ac:dyDescent="0.35">
      <c r="A297" t="s">
        <v>915</v>
      </c>
      <c r="B297" t="s">
        <v>312</v>
      </c>
      <c r="C297">
        <v>98</v>
      </c>
      <c r="D297" s="9">
        <v>40857.431944444441</v>
      </c>
      <c r="E297" s="9">
        <v>40955.584722222222</v>
      </c>
      <c r="F297" t="s">
        <v>872</v>
      </c>
      <c r="G297" t="s">
        <v>872</v>
      </c>
      <c r="H297">
        <v>8</v>
      </c>
      <c r="I297">
        <v>1</v>
      </c>
      <c r="J297">
        <v>1</v>
      </c>
      <c r="K297" t="s">
        <v>873</v>
      </c>
      <c r="L297">
        <v>4</v>
      </c>
      <c r="M297">
        <v>3</v>
      </c>
      <c r="N297">
        <v>5.6000000000000001E-2</v>
      </c>
      <c r="O297" t="s">
        <v>875</v>
      </c>
      <c r="P297">
        <v>0</v>
      </c>
      <c r="Q297">
        <v>0.03</v>
      </c>
      <c r="R297" t="s">
        <v>875</v>
      </c>
      <c r="S297" t="s">
        <v>875</v>
      </c>
      <c r="T297" t="s">
        <v>875</v>
      </c>
      <c r="U297" t="s">
        <v>875</v>
      </c>
      <c r="V297" t="s">
        <v>56</v>
      </c>
      <c r="W297">
        <v>0.58299999999999996</v>
      </c>
      <c r="X297" t="s">
        <v>875</v>
      </c>
      <c r="Y297">
        <v>0</v>
      </c>
      <c r="Z297">
        <v>0.72499999999999998</v>
      </c>
      <c r="AA297" s="19">
        <v>45732.987755335649</v>
      </c>
      <c r="AB297" t="s">
        <v>1178</v>
      </c>
    </row>
    <row r="298" spans="1:28" hidden="1" x14ac:dyDescent="0.35">
      <c r="A298" t="s">
        <v>915</v>
      </c>
      <c r="B298" t="s">
        <v>312</v>
      </c>
      <c r="C298">
        <v>78</v>
      </c>
      <c r="D298" s="9">
        <v>44457.770671296297</v>
      </c>
      <c r="E298" s="9">
        <v>44536.695983796293</v>
      </c>
      <c r="F298" t="s">
        <v>872</v>
      </c>
      <c r="G298" t="s">
        <v>872</v>
      </c>
      <c r="H298">
        <v>2</v>
      </c>
      <c r="I298">
        <v>2</v>
      </c>
      <c r="J298">
        <v>1</v>
      </c>
      <c r="K298" t="s">
        <v>873</v>
      </c>
      <c r="L298">
        <v>1</v>
      </c>
      <c r="M298">
        <v>3</v>
      </c>
      <c r="N298">
        <v>1.4999999999999999E-2</v>
      </c>
      <c r="O298">
        <v>1.4999999999999999E-2</v>
      </c>
      <c r="P298" t="s">
        <v>875</v>
      </c>
      <c r="Q298" t="s">
        <v>875</v>
      </c>
      <c r="R298" t="s">
        <v>875</v>
      </c>
      <c r="S298" t="s">
        <v>875</v>
      </c>
      <c r="T298" t="s">
        <v>875</v>
      </c>
      <c r="U298" t="s">
        <v>875</v>
      </c>
      <c r="V298" t="s">
        <v>56</v>
      </c>
      <c r="W298">
        <v>1</v>
      </c>
      <c r="X298">
        <v>1</v>
      </c>
      <c r="Y298" t="s">
        <v>875</v>
      </c>
      <c r="Z298" t="s">
        <v>875</v>
      </c>
      <c r="AA298" s="19">
        <v>45733.741158171295</v>
      </c>
      <c r="AB298" t="s">
        <v>1209</v>
      </c>
    </row>
    <row r="299" spans="1:28" x14ac:dyDescent="0.35">
      <c r="A299" t="s">
        <v>1991</v>
      </c>
      <c r="B299" t="s">
        <v>311</v>
      </c>
      <c r="C299">
        <v>3820</v>
      </c>
      <c r="D299" s="9">
        <v>40743.818518518521</v>
      </c>
      <c r="E299" s="9">
        <v>44564.555011574077</v>
      </c>
      <c r="F299">
        <v>3026</v>
      </c>
      <c r="G299">
        <v>3026</v>
      </c>
      <c r="H299">
        <v>1105</v>
      </c>
      <c r="I299">
        <v>1921</v>
      </c>
      <c r="J299">
        <v>330</v>
      </c>
      <c r="K299">
        <v>2696</v>
      </c>
      <c r="L299">
        <v>2176</v>
      </c>
      <c r="M299">
        <v>520</v>
      </c>
      <c r="N299">
        <v>0.33600000000000002</v>
      </c>
      <c r="O299">
        <v>0.54100000000000004</v>
      </c>
      <c r="P299">
        <v>0.10299999999999999</v>
      </c>
      <c r="Q299">
        <v>0.627</v>
      </c>
      <c r="R299">
        <v>0.81</v>
      </c>
      <c r="S299">
        <v>0.38300000000000001</v>
      </c>
      <c r="T299">
        <v>0.88300000000000001</v>
      </c>
      <c r="U299">
        <v>829.346</v>
      </c>
      <c r="V299" t="s">
        <v>56</v>
      </c>
      <c r="W299">
        <v>0.94399999999999995</v>
      </c>
      <c r="X299">
        <v>0.94499999999999995</v>
      </c>
      <c r="Y299">
        <v>0.95599999999999996</v>
      </c>
      <c r="Z299">
        <v>0.95799999999999996</v>
      </c>
      <c r="AA299" s="19">
        <v>45734.03726247685</v>
      </c>
      <c r="AB299" t="s">
        <v>2040</v>
      </c>
    </row>
    <row r="300" spans="1:28" hidden="1" x14ac:dyDescent="0.35">
      <c r="A300" t="s">
        <v>1991</v>
      </c>
      <c r="B300" t="s">
        <v>312</v>
      </c>
      <c r="C300">
        <v>98</v>
      </c>
      <c r="D300" s="9">
        <v>44466.260636574072</v>
      </c>
      <c r="E300" s="9">
        <v>44564.555011574077</v>
      </c>
      <c r="F300" t="s">
        <v>872</v>
      </c>
      <c r="G300" t="s">
        <v>872</v>
      </c>
      <c r="H300">
        <v>20</v>
      </c>
      <c r="I300">
        <v>15</v>
      </c>
      <c r="J300">
        <v>1</v>
      </c>
      <c r="K300" t="s">
        <v>873</v>
      </c>
      <c r="L300">
        <v>20</v>
      </c>
      <c r="M300">
        <v>14</v>
      </c>
      <c r="N300">
        <v>0.192</v>
      </c>
      <c r="O300">
        <v>0.14299999999999999</v>
      </c>
      <c r="P300" t="s">
        <v>875</v>
      </c>
      <c r="Q300">
        <v>0.184</v>
      </c>
      <c r="R300" t="s">
        <v>875</v>
      </c>
      <c r="S300" t="s">
        <v>875</v>
      </c>
      <c r="T300" t="s">
        <v>875</v>
      </c>
      <c r="U300" t="s">
        <v>875</v>
      </c>
      <c r="V300" t="s">
        <v>56</v>
      </c>
      <c r="W300">
        <v>0.89800000000000002</v>
      </c>
      <c r="X300">
        <v>0.96499999999999997</v>
      </c>
      <c r="Y300" t="s">
        <v>875</v>
      </c>
      <c r="Z300">
        <v>0.97499999999999998</v>
      </c>
      <c r="AA300" s="19">
        <v>45734.037262557868</v>
      </c>
      <c r="AB300" t="s">
        <v>2040</v>
      </c>
    </row>
    <row r="301" spans="1:28" x14ac:dyDescent="0.35">
      <c r="A301" t="s">
        <v>916</v>
      </c>
      <c r="B301" t="s">
        <v>311</v>
      </c>
      <c r="C301">
        <v>1172</v>
      </c>
      <c r="D301" s="9">
        <v>40136.637499999997</v>
      </c>
      <c r="E301" s="9">
        <v>41309.629166666666</v>
      </c>
      <c r="F301">
        <v>287</v>
      </c>
      <c r="G301">
        <v>287</v>
      </c>
      <c r="H301">
        <v>180</v>
      </c>
      <c r="I301">
        <v>107</v>
      </c>
      <c r="J301">
        <v>0</v>
      </c>
      <c r="K301">
        <v>287</v>
      </c>
      <c r="L301">
        <v>261</v>
      </c>
      <c r="M301">
        <v>26</v>
      </c>
      <c r="N301">
        <v>0.155</v>
      </c>
      <c r="O301">
        <v>9.6000000000000002E-2</v>
      </c>
      <c r="P301">
        <v>0</v>
      </c>
      <c r="Q301">
        <v>0.216</v>
      </c>
      <c r="R301">
        <v>0.86099999999999999</v>
      </c>
      <c r="S301">
        <v>0.61799999999999999</v>
      </c>
      <c r="T301">
        <v>1</v>
      </c>
      <c r="U301">
        <v>120.37</v>
      </c>
      <c r="V301" t="s">
        <v>56</v>
      </c>
      <c r="W301">
        <v>0.88100000000000001</v>
      </c>
      <c r="X301">
        <v>0.98699999999999999</v>
      </c>
      <c r="Y301">
        <v>0</v>
      </c>
      <c r="Z301">
        <v>0.93899999999999995</v>
      </c>
      <c r="AA301" s="19">
        <v>45732.98781677083</v>
      </c>
      <c r="AB301" t="s">
        <v>1178</v>
      </c>
    </row>
    <row r="302" spans="1:28" hidden="1" x14ac:dyDescent="0.35">
      <c r="A302" t="s">
        <v>916</v>
      </c>
      <c r="B302" t="s">
        <v>312</v>
      </c>
      <c r="C302">
        <v>98</v>
      </c>
      <c r="D302" s="9">
        <v>41211.606944444444</v>
      </c>
      <c r="E302" s="9">
        <v>41309.629166666666</v>
      </c>
      <c r="F302" t="s">
        <v>872</v>
      </c>
      <c r="G302" t="s">
        <v>872</v>
      </c>
      <c r="H302">
        <v>24</v>
      </c>
      <c r="I302">
        <v>8</v>
      </c>
      <c r="J302">
        <v>1</v>
      </c>
      <c r="K302" t="s">
        <v>873</v>
      </c>
      <c r="L302">
        <v>64</v>
      </c>
      <c r="M302">
        <v>-33</v>
      </c>
      <c r="N302">
        <v>0.20499999999999999</v>
      </c>
      <c r="O302">
        <v>6.6000000000000003E-2</v>
      </c>
      <c r="P302">
        <v>0</v>
      </c>
      <c r="Q302">
        <v>0.58699999999999997</v>
      </c>
      <c r="R302">
        <v>2.1659999999999999</v>
      </c>
      <c r="S302">
        <v>0.75600000000000001</v>
      </c>
      <c r="T302">
        <v>1</v>
      </c>
      <c r="U302">
        <v>44.292999999999999</v>
      </c>
      <c r="V302" t="s">
        <v>62</v>
      </c>
      <c r="W302">
        <v>0.98199999999999998</v>
      </c>
      <c r="X302">
        <v>0.95499999999999996</v>
      </c>
      <c r="Y302">
        <v>0</v>
      </c>
      <c r="Z302">
        <v>0.71299999999999997</v>
      </c>
      <c r="AA302" s="19">
        <v>45732.987827025463</v>
      </c>
      <c r="AB302" t="s">
        <v>1178</v>
      </c>
    </row>
    <row r="303" spans="1:28" x14ac:dyDescent="0.35">
      <c r="A303" t="s">
        <v>917</v>
      </c>
      <c r="B303" t="s">
        <v>311</v>
      </c>
      <c r="C303">
        <v>569</v>
      </c>
      <c r="D303" s="9">
        <v>42786.486111111109</v>
      </c>
      <c r="E303" s="9">
        <v>43355.722916666666</v>
      </c>
      <c r="F303">
        <v>238</v>
      </c>
      <c r="G303">
        <v>226</v>
      </c>
      <c r="H303">
        <v>170</v>
      </c>
      <c r="I303">
        <v>56</v>
      </c>
      <c r="J303">
        <v>0</v>
      </c>
      <c r="K303">
        <v>226</v>
      </c>
      <c r="L303">
        <v>169</v>
      </c>
      <c r="M303">
        <v>57</v>
      </c>
      <c r="N303">
        <v>0.26700000000000002</v>
      </c>
      <c r="O303">
        <v>8.2000000000000003E-2</v>
      </c>
      <c r="P303">
        <v>0</v>
      </c>
      <c r="Q303">
        <v>0.28499999999999998</v>
      </c>
      <c r="R303">
        <v>0.81699999999999995</v>
      </c>
      <c r="S303">
        <v>0.76500000000000001</v>
      </c>
      <c r="T303">
        <v>1</v>
      </c>
      <c r="U303">
        <v>200</v>
      </c>
      <c r="V303" t="s">
        <v>56</v>
      </c>
      <c r="W303">
        <v>0.53400000000000003</v>
      </c>
      <c r="X303">
        <v>0.81899999999999995</v>
      </c>
      <c r="Y303">
        <v>0</v>
      </c>
      <c r="Z303">
        <v>0.57199999999999995</v>
      </c>
      <c r="AA303" s="19">
        <v>45732.987888657408</v>
      </c>
      <c r="AB303" t="s">
        <v>1178</v>
      </c>
    </row>
    <row r="304" spans="1:28" hidden="1" x14ac:dyDescent="0.35">
      <c r="A304" t="s">
        <v>917</v>
      </c>
      <c r="B304" t="s">
        <v>312</v>
      </c>
      <c r="C304">
        <v>63</v>
      </c>
      <c r="D304" s="9">
        <v>43292.393055555556</v>
      </c>
      <c r="E304" s="9">
        <v>43355.722916666666</v>
      </c>
      <c r="F304" t="s">
        <v>872</v>
      </c>
      <c r="G304" t="s">
        <v>872</v>
      </c>
      <c r="H304">
        <v>10</v>
      </c>
      <c r="I304">
        <v>9</v>
      </c>
      <c r="J304">
        <v>1</v>
      </c>
      <c r="K304" t="s">
        <v>873</v>
      </c>
      <c r="L304">
        <v>10</v>
      </c>
      <c r="M304">
        <v>8</v>
      </c>
      <c r="N304">
        <v>0.13500000000000001</v>
      </c>
      <c r="O304">
        <v>0.17</v>
      </c>
      <c r="P304">
        <v>0</v>
      </c>
      <c r="Q304">
        <v>0.23599999999999999</v>
      </c>
      <c r="R304">
        <v>0.77400000000000002</v>
      </c>
      <c r="S304">
        <v>0.443</v>
      </c>
      <c r="T304">
        <v>1</v>
      </c>
      <c r="U304">
        <v>241.52500000000001</v>
      </c>
      <c r="V304" t="s">
        <v>56</v>
      </c>
      <c r="W304">
        <v>0.71899999999999997</v>
      </c>
      <c r="X304">
        <v>0.55400000000000005</v>
      </c>
      <c r="Y304">
        <v>0</v>
      </c>
      <c r="Z304">
        <v>0.52300000000000002</v>
      </c>
      <c r="AA304" s="19">
        <v>45732.98789866898</v>
      </c>
      <c r="AB304" t="s">
        <v>1178</v>
      </c>
    </row>
    <row r="305" spans="1:28" x14ac:dyDescent="0.35">
      <c r="A305" t="s">
        <v>1990</v>
      </c>
      <c r="B305" t="s">
        <v>311</v>
      </c>
      <c r="C305">
        <v>1491</v>
      </c>
      <c r="D305" s="9">
        <v>41129.094074074077</v>
      </c>
      <c r="E305" s="9">
        <v>42620.415775462963</v>
      </c>
      <c r="F305">
        <v>413</v>
      </c>
      <c r="G305">
        <v>413</v>
      </c>
      <c r="H305">
        <v>205</v>
      </c>
      <c r="I305">
        <v>208</v>
      </c>
      <c r="J305">
        <v>23</v>
      </c>
      <c r="K305">
        <v>390</v>
      </c>
      <c r="L305">
        <v>306</v>
      </c>
      <c r="M305">
        <v>84</v>
      </c>
      <c r="N305">
        <v>0.19</v>
      </c>
      <c r="O305">
        <v>0.20499999999999999</v>
      </c>
      <c r="P305">
        <v>2.3E-2</v>
      </c>
      <c r="Q305">
        <v>0.28699999999999998</v>
      </c>
      <c r="R305">
        <v>0.77200000000000002</v>
      </c>
      <c r="S305">
        <v>0.48099999999999998</v>
      </c>
      <c r="T305">
        <v>0.94199999999999995</v>
      </c>
      <c r="U305">
        <v>292.68299999999999</v>
      </c>
      <c r="V305" t="s">
        <v>56</v>
      </c>
      <c r="W305">
        <v>0.88</v>
      </c>
      <c r="X305">
        <v>0.88600000000000001</v>
      </c>
      <c r="Y305">
        <v>0.92900000000000005</v>
      </c>
      <c r="Z305">
        <v>0.89900000000000002</v>
      </c>
      <c r="AA305" s="19">
        <v>45734.03716403935</v>
      </c>
      <c r="AB305" t="s">
        <v>2040</v>
      </c>
    </row>
    <row r="306" spans="1:28" hidden="1" x14ac:dyDescent="0.35">
      <c r="A306" t="s">
        <v>1990</v>
      </c>
      <c r="B306" t="s">
        <v>312</v>
      </c>
      <c r="C306">
        <v>0</v>
      </c>
      <c r="D306" s="9">
        <v>42620.415775462963</v>
      </c>
      <c r="E306" s="9">
        <v>42620.415775462963</v>
      </c>
      <c r="F306" t="s">
        <v>872</v>
      </c>
      <c r="G306" t="s">
        <v>872</v>
      </c>
      <c r="H306">
        <v>1</v>
      </c>
      <c r="I306">
        <v>1</v>
      </c>
      <c r="J306">
        <v>1</v>
      </c>
      <c r="K306" t="s">
        <v>873</v>
      </c>
      <c r="L306">
        <v>1</v>
      </c>
      <c r="M306">
        <v>0</v>
      </c>
      <c r="N306" t="s">
        <v>875</v>
      </c>
      <c r="O306" t="s">
        <v>875</v>
      </c>
      <c r="P306" t="s">
        <v>875</v>
      </c>
      <c r="Q306" t="s">
        <v>875</v>
      </c>
      <c r="R306" t="s">
        <v>875</v>
      </c>
      <c r="S306" t="s">
        <v>875</v>
      </c>
      <c r="T306" t="s">
        <v>875</v>
      </c>
      <c r="U306" t="s">
        <v>875</v>
      </c>
      <c r="V306" t="s">
        <v>56</v>
      </c>
      <c r="W306" t="s">
        <v>875</v>
      </c>
      <c r="X306" t="s">
        <v>875</v>
      </c>
      <c r="Y306" t="s">
        <v>875</v>
      </c>
      <c r="Z306" t="s">
        <v>875</v>
      </c>
      <c r="AA306" s="19">
        <v>45734.037164097223</v>
      </c>
      <c r="AB306" t="s">
        <v>2040</v>
      </c>
    </row>
    <row r="307" spans="1:28" x14ac:dyDescent="0.35">
      <c r="A307" t="s">
        <v>918</v>
      </c>
      <c r="B307" t="s">
        <v>311</v>
      </c>
      <c r="C307">
        <v>145</v>
      </c>
      <c r="D307" s="9">
        <v>42690.565972222219</v>
      </c>
      <c r="E307" s="9">
        <v>42835.576388888891</v>
      </c>
      <c r="F307">
        <v>138</v>
      </c>
      <c r="G307">
        <v>114</v>
      </c>
      <c r="H307">
        <v>114</v>
      </c>
      <c r="I307">
        <v>0</v>
      </c>
      <c r="J307">
        <v>0</v>
      </c>
      <c r="K307">
        <v>114</v>
      </c>
      <c r="L307">
        <v>0</v>
      </c>
      <c r="M307">
        <v>114</v>
      </c>
      <c r="N307">
        <v>0.68</v>
      </c>
      <c r="O307">
        <v>0</v>
      </c>
      <c r="P307">
        <v>0</v>
      </c>
      <c r="Q307">
        <v>0</v>
      </c>
      <c r="R307">
        <v>0</v>
      </c>
      <c r="S307">
        <v>1</v>
      </c>
      <c r="T307">
        <v>1</v>
      </c>
      <c r="U307" t="s">
        <v>875</v>
      </c>
      <c r="V307" t="s">
        <v>876</v>
      </c>
      <c r="W307">
        <v>0.95699999999999996</v>
      </c>
      <c r="X307">
        <v>0</v>
      </c>
      <c r="Y307">
        <v>0</v>
      </c>
      <c r="Z307">
        <v>0</v>
      </c>
      <c r="AA307" s="19">
        <v>45732.987949201386</v>
      </c>
      <c r="AB307" t="s">
        <v>1178</v>
      </c>
    </row>
    <row r="308" spans="1:28" hidden="1" x14ac:dyDescent="0.35">
      <c r="A308" t="s">
        <v>918</v>
      </c>
      <c r="B308" t="s">
        <v>312</v>
      </c>
      <c r="C308">
        <v>0</v>
      </c>
      <c r="D308" s="9">
        <v>42924.484722222223</v>
      </c>
      <c r="E308" s="9">
        <v>42924.484722222223</v>
      </c>
      <c r="F308" t="s">
        <v>872</v>
      </c>
      <c r="G308" t="s">
        <v>872</v>
      </c>
      <c r="H308">
        <v>1</v>
      </c>
      <c r="I308">
        <v>1</v>
      </c>
      <c r="J308">
        <v>1</v>
      </c>
      <c r="K308" t="s">
        <v>873</v>
      </c>
      <c r="L308">
        <v>1</v>
      </c>
      <c r="M308">
        <v>0</v>
      </c>
      <c r="N308" t="s">
        <v>875</v>
      </c>
      <c r="O308">
        <v>0</v>
      </c>
      <c r="P308">
        <v>0</v>
      </c>
      <c r="Q308" t="s">
        <v>875</v>
      </c>
      <c r="R308" t="s">
        <v>875</v>
      </c>
      <c r="S308" t="s">
        <v>875</v>
      </c>
      <c r="T308" t="s">
        <v>875</v>
      </c>
      <c r="U308" t="s">
        <v>875</v>
      </c>
      <c r="V308" t="s">
        <v>876</v>
      </c>
      <c r="W308" t="s">
        <v>875</v>
      </c>
      <c r="X308">
        <v>0</v>
      </c>
      <c r="Y308">
        <v>0</v>
      </c>
      <c r="Z308" t="s">
        <v>875</v>
      </c>
      <c r="AA308" s="19">
        <v>45732.987949212962</v>
      </c>
      <c r="AB308" t="s">
        <v>1178</v>
      </c>
    </row>
    <row r="309" spans="1:28" x14ac:dyDescent="0.35">
      <c r="A309" t="s">
        <v>919</v>
      </c>
      <c r="B309" t="s">
        <v>311</v>
      </c>
      <c r="C309">
        <v>100</v>
      </c>
      <c r="D309" s="9">
        <v>43607.470833333333</v>
      </c>
      <c r="E309" s="9">
        <v>43707.635416666664</v>
      </c>
      <c r="F309">
        <v>190</v>
      </c>
      <c r="G309">
        <v>188</v>
      </c>
      <c r="H309">
        <v>188</v>
      </c>
      <c r="I309">
        <v>0</v>
      </c>
      <c r="J309">
        <v>0</v>
      </c>
      <c r="K309">
        <v>188</v>
      </c>
      <c r="L309">
        <v>138</v>
      </c>
      <c r="M309">
        <v>50</v>
      </c>
      <c r="N309">
        <v>3.2570000000000001</v>
      </c>
      <c r="O309">
        <v>0</v>
      </c>
      <c r="P309">
        <v>0</v>
      </c>
      <c r="Q309">
        <v>1.2370000000000001</v>
      </c>
      <c r="R309">
        <v>0.38</v>
      </c>
      <c r="S309">
        <v>1</v>
      </c>
      <c r="T309">
        <v>1</v>
      </c>
      <c r="U309">
        <v>40.42</v>
      </c>
      <c r="V309" t="s">
        <v>56</v>
      </c>
      <c r="W309">
        <v>0.65900000000000003</v>
      </c>
      <c r="X309">
        <v>0</v>
      </c>
      <c r="Y309">
        <v>0</v>
      </c>
      <c r="Z309">
        <v>0.70399999999999996</v>
      </c>
      <c r="AA309" s="19">
        <v>45732.988009340275</v>
      </c>
      <c r="AB309" t="s">
        <v>1178</v>
      </c>
    </row>
    <row r="310" spans="1:28" hidden="1" x14ac:dyDescent="0.35">
      <c r="A310" t="s">
        <v>919</v>
      </c>
      <c r="B310" t="s">
        <v>312</v>
      </c>
      <c r="C310">
        <v>99</v>
      </c>
      <c r="D310" s="9">
        <v>43607.645138888889</v>
      </c>
      <c r="E310" s="9">
        <v>43707.635416666664</v>
      </c>
      <c r="F310" t="s">
        <v>872</v>
      </c>
      <c r="G310" t="s">
        <v>872</v>
      </c>
      <c r="H310">
        <v>172</v>
      </c>
      <c r="I310">
        <v>1</v>
      </c>
      <c r="J310">
        <v>1</v>
      </c>
      <c r="K310" t="s">
        <v>873</v>
      </c>
      <c r="L310">
        <v>138</v>
      </c>
      <c r="M310">
        <v>33</v>
      </c>
      <c r="N310">
        <v>3.069</v>
      </c>
      <c r="O310">
        <v>0</v>
      </c>
      <c r="P310">
        <v>0</v>
      </c>
      <c r="Q310">
        <v>1.2350000000000001</v>
      </c>
      <c r="R310">
        <v>0.40200000000000002</v>
      </c>
      <c r="S310">
        <v>1</v>
      </c>
      <c r="T310">
        <v>1</v>
      </c>
      <c r="U310">
        <v>40.485999999999997</v>
      </c>
      <c r="V310" t="s">
        <v>56</v>
      </c>
      <c r="W310">
        <v>0.69199999999999995</v>
      </c>
      <c r="X310">
        <v>0</v>
      </c>
      <c r="Y310">
        <v>0</v>
      </c>
      <c r="Z310">
        <v>0.70599999999999996</v>
      </c>
      <c r="AA310" s="19">
        <v>45732.98801872685</v>
      </c>
      <c r="AB310" t="s">
        <v>1178</v>
      </c>
    </row>
    <row r="311" spans="1:28" x14ac:dyDescent="0.35">
      <c r="A311" t="s">
        <v>920</v>
      </c>
      <c r="B311" t="s">
        <v>311</v>
      </c>
      <c r="C311">
        <v>140</v>
      </c>
      <c r="D311" s="9">
        <v>40280.629861111112</v>
      </c>
      <c r="E311" s="9">
        <v>40420.776388888888</v>
      </c>
      <c r="F311">
        <v>303</v>
      </c>
      <c r="G311">
        <v>303</v>
      </c>
      <c r="H311">
        <v>51</v>
      </c>
      <c r="I311">
        <v>252</v>
      </c>
      <c r="J311">
        <v>0</v>
      </c>
      <c r="K311">
        <v>303</v>
      </c>
      <c r="L311">
        <v>303</v>
      </c>
      <c r="M311">
        <v>0</v>
      </c>
      <c r="N311">
        <v>0.47299999999999998</v>
      </c>
      <c r="O311">
        <v>3.6459999999999999</v>
      </c>
      <c r="P311">
        <v>0</v>
      </c>
      <c r="Q311">
        <v>3.4529999999999998</v>
      </c>
      <c r="R311">
        <v>0.83799999999999997</v>
      </c>
      <c r="S311">
        <v>0.115</v>
      </c>
      <c r="T311">
        <v>1</v>
      </c>
      <c r="U311">
        <v>0</v>
      </c>
      <c r="V311" t="s">
        <v>80</v>
      </c>
      <c r="W311">
        <v>0.85599999999999998</v>
      </c>
      <c r="X311">
        <v>0.66700000000000004</v>
      </c>
      <c r="Y311">
        <v>0</v>
      </c>
      <c r="Z311">
        <v>0.66700000000000004</v>
      </c>
      <c r="AA311" s="19">
        <v>45732.988080543983</v>
      </c>
      <c r="AB311" t="s">
        <v>1178</v>
      </c>
    </row>
    <row r="312" spans="1:28" hidden="1" x14ac:dyDescent="0.35">
      <c r="A312" t="s">
        <v>920</v>
      </c>
      <c r="B312" t="s">
        <v>312</v>
      </c>
      <c r="C312">
        <v>96</v>
      </c>
      <c r="D312" s="9">
        <v>40324.536805555559</v>
      </c>
      <c r="E312" s="9">
        <v>40420.776388888888</v>
      </c>
      <c r="F312" t="s">
        <v>872</v>
      </c>
      <c r="G312" t="s">
        <v>872</v>
      </c>
      <c r="H312">
        <v>38</v>
      </c>
      <c r="I312">
        <v>250</v>
      </c>
      <c r="J312">
        <v>1</v>
      </c>
      <c r="K312" t="s">
        <v>873</v>
      </c>
      <c r="L312">
        <v>301</v>
      </c>
      <c r="M312">
        <v>-14</v>
      </c>
      <c r="N312">
        <v>0.629</v>
      </c>
      <c r="O312">
        <v>3.9020000000000001</v>
      </c>
      <c r="P312">
        <v>0</v>
      </c>
      <c r="Q312">
        <v>3.6110000000000002</v>
      </c>
      <c r="R312">
        <v>0.79700000000000004</v>
      </c>
      <c r="S312">
        <v>0.13900000000000001</v>
      </c>
      <c r="T312">
        <v>1</v>
      </c>
      <c r="U312">
        <v>0</v>
      </c>
      <c r="V312" t="s">
        <v>80</v>
      </c>
      <c r="W312">
        <v>0.73699999999999999</v>
      </c>
      <c r="X312">
        <v>0.68100000000000005</v>
      </c>
      <c r="Y312">
        <v>0</v>
      </c>
      <c r="Z312">
        <v>0.67100000000000004</v>
      </c>
      <c r="AA312" s="19">
        <v>45732.988092372689</v>
      </c>
      <c r="AB312" t="s">
        <v>1178</v>
      </c>
    </row>
    <row r="313" spans="1:28" x14ac:dyDescent="0.35">
      <c r="A313" t="s">
        <v>1989</v>
      </c>
      <c r="B313" t="s">
        <v>311</v>
      </c>
      <c r="C313">
        <v>3177</v>
      </c>
      <c r="D313" s="9">
        <v>39848.45925925926</v>
      </c>
      <c r="E313" s="9">
        <v>43025.912881944445</v>
      </c>
      <c r="F313">
        <v>938</v>
      </c>
      <c r="G313">
        <v>938</v>
      </c>
      <c r="H313">
        <v>358</v>
      </c>
      <c r="I313">
        <v>580</v>
      </c>
      <c r="J313">
        <v>176</v>
      </c>
      <c r="K313">
        <v>762</v>
      </c>
      <c r="L313">
        <v>692</v>
      </c>
      <c r="M313">
        <v>70</v>
      </c>
      <c r="N313">
        <v>0.13200000000000001</v>
      </c>
      <c r="O313">
        <v>0.249</v>
      </c>
      <c r="P313">
        <v>6.0999999999999999E-2</v>
      </c>
      <c r="Q313">
        <v>0.26400000000000001</v>
      </c>
      <c r="R313">
        <v>0.82499999999999996</v>
      </c>
      <c r="S313">
        <v>0.34599999999999997</v>
      </c>
      <c r="T313">
        <v>0.84</v>
      </c>
      <c r="U313">
        <v>265.15199999999999</v>
      </c>
      <c r="V313" t="s">
        <v>56</v>
      </c>
      <c r="W313">
        <v>0.97399999999999998</v>
      </c>
      <c r="X313">
        <v>0.89400000000000002</v>
      </c>
      <c r="Y313">
        <v>0.94599999999999995</v>
      </c>
      <c r="Z313">
        <v>0.95199999999999996</v>
      </c>
      <c r="AA313" s="19">
        <v>45734.0370778125</v>
      </c>
      <c r="AB313" t="s">
        <v>2040</v>
      </c>
    </row>
    <row r="314" spans="1:28" hidden="1" x14ac:dyDescent="0.35">
      <c r="A314" t="s">
        <v>1989</v>
      </c>
      <c r="B314" t="s">
        <v>312</v>
      </c>
      <c r="C314">
        <v>92</v>
      </c>
      <c r="D314" s="9">
        <v>42933.895104166666</v>
      </c>
      <c r="E314" s="9">
        <v>43025.912881944445</v>
      </c>
      <c r="F314" t="s">
        <v>872</v>
      </c>
      <c r="G314" t="s">
        <v>872</v>
      </c>
      <c r="H314">
        <v>1</v>
      </c>
      <c r="I314">
        <v>7</v>
      </c>
      <c r="J314">
        <v>45</v>
      </c>
      <c r="K314" t="s">
        <v>873</v>
      </c>
      <c r="L314">
        <v>41</v>
      </c>
      <c r="M314">
        <v>-78</v>
      </c>
      <c r="N314" t="s">
        <v>875</v>
      </c>
      <c r="O314">
        <v>5.5E-2</v>
      </c>
      <c r="P314">
        <v>0.30199999999999999</v>
      </c>
      <c r="Q314">
        <v>0.29099999999999998</v>
      </c>
      <c r="R314" t="s">
        <v>875</v>
      </c>
      <c r="S314" t="s">
        <v>875</v>
      </c>
      <c r="T314" t="s">
        <v>875</v>
      </c>
      <c r="U314" t="s">
        <v>875</v>
      </c>
      <c r="V314" t="s">
        <v>56</v>
      </c>
      <c r="W314" t="s">
        <v>875</v>
      </c>
      <c r="X314">
        <v>0.78700000000000003</v>
      </c>
      <c r="Y314">
        <v>0.31</v>
      </c>
      <c r="Z314">
        <v>0.746</v>
      </c>
      <c r="AA314" s="19">
        <v>45734.037077881942</v>
      </c>
      <c r="AB314" t="s">
        <v>2040</v>
      </c>
    </row>
    <row r="315" spans="1:28" hidden="1" x14ac:dyDescent="0.35">
      <c r="A315" t="s">
        <v>921</v>
      </c>
      <c r="B315" t="s">
        <v>312</v>
      </c>
      <c r="C315">
        <v>0</v>
      </c>
      <c r="D315" s="9">
        <v>40715.345833333333</v>
      </c>
      <c r="E315" s="9">
        <v>40715.345833333333</v>
      </c>
      <c r="F315" t="s">
        <v>872</v>
      </c>
      <c r="G315" t="s">
        <v>872</v>
      </c>
      <c r="H315">
        <v>1</v>
      </c>
      <c r="I315">
        <v>1</v>
      </c>
      <c r="J315">
        <v>1</v>
      </c>
      <c r="K315" t="s">
        <v>873</v>
      </c>
      <c r="L315">
        <v>1</v>
      </c>
      <c r="M315">
        <v>0</v>
      </c>
      <c r="N315" t="s">
        <v>875</v>
      </c>
      <c r="O315" t="s">
        <v>875</v>
      </c>
      <c r="P315">
        <v>0</v>
      </c>
      <c r="Q315" t="s">
        <v>875</v>
      </c>
      <c r="R315" t="s">
        <v>875</v>
      </c>
      <c r="S315" t="s">
        <v>875</v>
      </c>
      <c r="T315" t="s">
        <v>875</v>
      </c>
      <c r="U315" t="s">
        <v>875</v>
      </c>
      <c r="V315" t="s">
        <v>80</v>
      </c>
      <c r="W315" t="s">
        <v>875</v>
      </c>
      <c r="X315" t="s">
        <v>875</v>
      </c>
      <c r="Y315">
        <v>0</v>
      </c>
      <c r="Z315" t="s">
        <v>875</v>
      </c>
      <c r="AA315" s="19">
        <v>45732.98814966435</v>
      </c>
      <c r="AB315" t="s">
        <v>1178</v>
      </c>
    </row>
    <row r="316" spans="1:28" x14ac:dyDescent="0.35">
      <c r="A316" t="s">
        <v>921</v>
      </c>
      <c r="B316" t="s">
        <v>311</v>
      </c>
      <c r="C316">
        <v>663</v>
      </c>
      <c r="D316" s="9">
        <v>40051.370833333334</v>
      </c>
      <c r="E316" s="9">
        <v>40715.345833333333</v>
      </c>
      <c r="F316">
        <v>142</v>
      </c>
      <c r="G316">
        <v>142</v>
      </c>
      <c r="H316">
        <v>8</v>
      </c>
      <c r="I316">
        <v>134</v>
      </c>
      <c r="J316">
        <v>0</v>
      </c>
      <c r="K316">
        <v>142</v>
      </c>
      <c r="L316">
        <v>136</v>
      </c>
      <c r="M316">
        <v>6</v>
      </c>
      <c r="N316">
        <v>2.9000000000000001E-2</v>
      </c>
      <c r="O316">
        <v>0.45</v>
      </c>
      <c r="P316">
        <v>0</v>
      </c>
      <c r="Q316">
        <v>0.34100000000000003</v>
      </c>
      <c r="R316">
        <v>0.71199999999999997</v>
      </c>
      <c r="S316">
        <v>6.0999999999999999E-2</v>
      </c>
      <c r="T316">
        <v>1</v>
      </c>
      <c r="U316">
        <v>17.594999999999999</v>
      </c>
      <c r="V316" t="s">
        <v>80</v>
      </c>
      <c r="W316">
        <v>0.86599999999999999</v>
      </c>
      <c r="X316">
        <v>0.91600000000000004</v>
      </c>
      <c r="Y316">
        <v>0</v>
      </c>
      <c r="Z316">
        <v>0.749</v>
      </c>
      <c r="AA316" s="19">
        <v>45732.98814966435</v>
      </c>
      <c r="AB316" t="s">
        <v>1178</v>
      </c>
    </row>
    <row r="317" spans="1:28" x14ac:dyDescent="0.35">
      <c r="A317" t="s">
        <v>1422</v>
      </c>
      <c r="B317" t="s">
        <v>311</v>
      </c>
      <c r="C317">
        <v>4231</v>
      </c>
      <c r="D317" s="9">
        <v>40024.150590277779</v>
      </c>
      <c r="E317" s="9">
        <v>44255.69798611111</v>
      </c>
      <c r="F317">
        <v>89</v>
      </c>
      <c r="G317">
        <v>89</v>
      </c>
      <c r="H317">
        <v>54</v>
      </c>
      <c r="I317">
        <v>35</v>
      </c>
      <c r="J317">
        <v>4</v>
      </c>
      <c r="K317">
        <v>85</v>
      </c>
      <c r="L317">
        <v>68</v>
      </c>
      <c r="M317">
        <v>17</v>
      </c>
      <c r="N317">
        <v>3.4000000000000002E-2</v>
      </c>
      <c r="O317">
        <v>1.7999999999999999E-2</v>
      </c>
      <c r="P317">
        <v>1E-3</v>
      </c>
      <c r="Q317">
        <v>1.7000000000000001E-2</v>
      </c>
      <c r="R317">
        <v>0.33300000000000002</v>
      </c>
      <c r="S317">
        <v>0.65400000000000003</v>
      </c>
      <c r="T317">
        <v>0.98099999999999998</v>
      </c>
      <c r="U317">
        <v>1000</v>
      </c>
      <c r="V317" t="s">
        <v>56</v>
      </c>
      <c r="W317">
        <v>0.63800000000000001</v>
      </c>
      <c r="X317">
        <v>0.64500000000000002</v>
      </c>
      <c r="Y317">
        <v>0.6</v>
      </c>
      <c r="Z317">
        <v>0.22900000000000001</v>
      </c>
      <c r="AA317" s="19">
        <v>45733.918531377312</v>
      </c>
      <c r="AB317" t="s">
        <v>1425</v>
      </c>
    </row>
    <row r="318" spans="1:28" hidden="1" x14ac:dyDescent="0.35">
      <c r="A318" t="s">
        <v>1422</v>
      </c>
      <c r="B318" t="s">
        <v>312</v>
      </c>
      <c r="C318">
        <v>0</v>
      </c>
      <c r="D318" s="9">
        <v>44255.694178240738</v>
      </c>
      <c r="E318" s="9">
        <v>44255.69798611111</v>
      </c>
      <c r="F318" t="s">
        <v>872</v>
      </c>
      <c r="G318" t="s">
        <v>872</v>
      </c>
      <c r="H318">
        <v>1</v>
      </c>
      <c r="I318">
        <v>1</v>
      </c>
      <c r="J318">
        <v>3</v>
      </c>
      <c r="K318" t="s">
        <v>873</v>
      </c>
      <c r="L318">
        <v>1</v>
      </c>
      <c r="M318">
        <v>-3</v>
      </c>
      <c r="N318" t="s">
        <v>875</v>
      </c>
      <c r="O318" t="s">
        <v>875</v>
      </c>
      <c r="P318">
        <v>1.5</v>
      </c>
      <c r="Q318" t="s">
        <v>875</v>
      </c>
      <c r="R318" t="s">
        <v>875</v>
      </c>
      <c r="S318" t="s">
        <v>875</v>
      </c>
      <c r="T318" t="s">
        <v>875</v>
      </c>
      <c r="U318" t="s">
        <v>875</v>
      </c>
      <c r="V318" t="s">
        <v>56</v>
      </c>
      <c r="W318" t="s">
        <v>875</v>
      </c>
      <c r="X318" t="s">
        <v>875</v>
      </c>
      <c r="Y318">
        <v>0.75</v>
      </c>
      <c r="Z318" t="s">
        <v>875</v>
      </c>
      <c r="AA318" s="19">
        <v>45733.918531446761</v>
      </c>
      <c r="AB318" t="s">
        <v>1425</v>
      </c>
    </row>
    <row r="319" spans="1:28" x14ac:dyDescent="0.35">
      <c r="A319" t="s">
        <v>922</v>
      </c>
      <c r="B319" t="s">
        <v>311</v>
      </c>
      <c r="C319">
        <v>325</v>
      </c>
      <c r="D319" s="9">
        <v>40939.415972222225</v>
      </c>
      <c r="E319" s="9">
        <v>41264.469444444447</v>
      </c>
      <c r="F319">
        <v>403</v>
      </c>
      <c r="G319">
        <v>403</v>
      </c>
      <c r="H319">
        <v>79</v>
      </c>
      <c r="I319">
        <v>324</v>
      </c>
      <c r="J319">
        <v>0</v>
      </c>
      <c r="K319">
        <v>403</v>
      </c>
      <c r="L319">
        <v>393</v>
      </c>
      <c r="M319">
        <v>10</v>
      </c>
      <c r="N319">
        <v>0.38500000000000001</v>
      </c>
      <c r="O319">
        <v>2.1920000000000002</v>
      </c>
      <c r="P319">
        <v>0</v>
      </c>
      <c r="Q319">
        <v>2.5019999999999998</v>
      </c>
      <c r="R319">
        <v>0.97099999999999997</v>
      </c>
      <c r="S319">
        <v>0.14899999999999999</v>
      </c>
      <c r="T319">
        <v>1</v>
      </c>
      <c r="U319">
        <v>3.9969999999999999</v>
      </c>
      <c r="V319" t="s">
        <v>80</v>
      </c>
      <c r="W319">
        <v>0.85499999999999998</v>
      </c>
      <c r="X319">
        <v>0.53300000000000003</v>
      </c>
      <c r="Y319">
        <v>0</v>
      </c>
      <c r="Z319">
        <v>0.53800000000000003</v>
      </c>
      <c r="AA319" s="19">
        <v>45732.988210509262</v>
      </c>
      <c r="AB319" t="s">
        <v>1178</v>
      </c>
    </row>
    <row r="320" spans="1:28" hidden="1" x14ac:dyDescent="0.35">
      <c r="A320" t="s">
        <v>922</v>
      </c>
      <c r="B320" t="s">
        <v>312</v>
      </c>
      <c r="C320">
        <v>97</v>
      </c>
      <c r="D320" s="9">
        <v>41166.71875</v>
      </c>
      <c r="E320" s="9">
        <v>41264.469444444447</v>
      </c>
      <c r="F320" t="s">
        <v>872</v>
      </c>
      <c r="G320" t="s">
        <v>872</v>
      </c>
      <c r="H320">
        <v>3</v>
      </c>
      <c r="I320">
        <v>10</v>
      </c>
      <c r="J320">
        <v>1</v>
      </c>
      <c r="K320" t="s">
        <v>873</v>
      </c>
      <c r="L320">
        <v>13</v>
      </c>
      <c r="M320">
        <v>1</v>
      </c>
      <c r="N320">
        <v>2.4E-2</v>
      </c>
      <c r="O320">
        <v>0.879</v>
      </c>
      <c r="P320">
        <v>0</v>
      </c>
      <c r="Q320">
        <v>0.112</v>
      </c>
      <c r="R320">
        <v>0.124</v>
      </c>
      <c r="S320">
        <v>2.7E-2</v>
      </c>
      <c r="T320">
        <v>1</v>
      </c>
      <c r="U320">
        <v>89.286000000000001</v>
      </c>
      <c r="V320" t="s">
        <v>56</v>
      </c>
      <c r="W320">
        <v>0.75</v>
      </c>
      <c r="X320">
        <v>0.88500000000000001</v>
      </c>
      <c r="Y320">
        <v>0</v>
      </c>
      <c r="Z320">
        <v>0.82699999999999996</v>
      </c>
      <c r="AA320" s="19">
        <v>45732.988221354164</v>
      </c>
      <c r="AB320" t="s">
        <v>1178</v>
      </c>
    </row>
    <row r="321" spans="1:28" x14ac:dyDescent="0.35">
      <c r="A321" t="s">
        <v>923</v>
      </c>
      <c r="B321" t="s">
        <v>311</v>
      </c>
      <c r="C321">
        <v>157</v>
      </c>
      <c r="D321" s="9">
        <v>43381.494444444441</v>
      </c>
      <c r="E321" s="9">
        <v>43539.490972222222</v>
      </c>
      <c r="F321">
        <v>193</v>
      </c>
      <c r="G321">
        <v>178</v>
      </c>
      <c r="H321">
        <v>169</v>
      </c>
      <c r="I321">
        <v>9</v>
      </c>
      <c r="J321">
        <v>0</v>
      </c>
      <c r="K321">
        <v>178</v>
      </c>
      <c r="L321">
        <v>161</v>
      </c>
      <c r="M321">
        <v>17</v>
      </c>
      <c r="N321">
        <v>1.06</v>
      </c>
      <c r="O321">
        <v>5.3999999999999999E-2</v>
      </c>
      <c r="P321">
        <v>0</v>
      </c>
      <c r="Q321">
        <v>1.0289999999999999</v>
      </c>
      <c r="R321">
        <v>0.92400000000000004</v>
      </c>
      <c r="S321">
        <v>0.95199999999999996</v>
      </c>
      <c r="T321">
        <v>1</v>
      </c>
      <c r="U321">
        <v>16.521000000000001</v>
      </c>
      <c r="V321" t="s">
        <v>80</v>
      </c>
      <c r="W321">
        <v>0.85299999999999998</v>
      </c>
      <c r="X321">
        <v>0.76500000000000001</v>
      </c>
      <c r="Y321">
        <v>0</v>
      </c>
      <c r="Z321">
        <v>0.93400000000000005</v>
      </c>
      <c r="AA321" s="19">
        <v>45732.988281724538</v>
      </c>
      <c r="AB321" t="s">
        <v>1178</v>
      </c>
    </row>
    <row r="322" spans="1:28" hidden="1" x14ac:dyDescent="0.35">
      <c r="A322" t="s">
        <v>923</v>
      </c>
      <c r="B322" t="s">
        <v>312</v>
      </c>
      <c r="C322">
        <v>99</v>
      </c>
      <c r="D322" s="9">
        <v>43439.599305555559</v>
      </c>
      <c r="E322" s="9">
        <v>43539.490972222222</v>
      </c>
      <c r="F322" t="s">
        <v>872</v>
      </c>
      <c r="G322" t="s">
        <v>872</v>
      </c>
      <c r="H322">
        <v>59</v>
      </c>
      <c r="I322">
        <v>6</v>
      </c>
      <c r="J322">
        <v>1</v>
      </c>
      <c r="K322" t="s">
        <v>873</v>
      </c>
      <c r="L322">
        <v>99</v>
      </c>
      <c r="M322">
        <v>-35</v>
      </c>
      <c r="N322">
        <v>0.46899999999999997</v>
      </c>
      <c r="O322">
        <v>3.6999999999999998E-2</v>
      </c>
      <c r="P322">
        <v>0</v>
      </c>
      <c r="Q322">
        <v>0.76900000000000002</v>
      </c>
      <c r="R322">
        <v>1.52</v>
      </c>
      <c r="S322">
        <v>0.92700000000000005</v>
      </c>
      <c r="T322">
        <v>1</v>
      </c>
      <c r="U322">
        <v>22.106999999999999</v>
      </c>
      <c r="V322" t="s">
        <v>92</v>
      </c>
      <c r="W322">
        <v>0.91200000000000003</v>
      </c>
      <c r="X322">
        <v>0.83099999999999996</v>
      </c>
      <c r="Y322">
        <v>0</v>
      </c>
      <c r="Z322">
        <v>0.91900000000000004</v>
      </c>
      <c r="AA322" s="19">
        <v>45732.988292476854</v>
      </c>
      <c r="AB322" t="s">
        <v>1178</v>
      </c>
    </row>
    <row r="323" spans="1:28" x14ac:dyDescent="0.35">
      <c r="A323" t="s">
        <v>1988</v>
      </c>
      <c r="B323" t="s">
        <v>311</v>
      </c>
      <c r="C323">
        <v>2492</v>
      </c>
      <c r="D323" s="9">
        <v>41807.375706018516</v>
      </c>
      <c r="E323" s="9">
        <v>44299.742210648146</v>
      </c>
      <c r="F323">
        <v>595</v>
      </c>
      <c r="G323">
        <v>595</v>
      </c>
      <c r="H323">
        <v>139</v>
      </c>
      <c r="I323">
        <v>456</v>
      </c>
      <c r="J323">
        <v>33</v>
      </c>
      <c r="K323">
        <v>562</v>
      </c>
      <c r="L323">
        <v>279</v>
      </c>
      <c r="M323">
        <v>283</v>
      </c>
      <c r="N323">
        <v>7.2999999999999995E-2</v>
      </c>
      <c r="O323">
        <v>0.29299999999999998</v>
      </c>
      <c r="P323">
        <v>2.1000000000000001E-2</v>
      </c>
      <c r="Q323">
        <v>0.17899999999999999</v>
      </c>
      <c r="R323">
        <v>0.51900000000000002</v>
      </c>
      <c r="S323">
        <v>0.19900000000000001</v>
      </c>
      <c r="T323">
        <v>0.94299999999999995</v>
      </c>
      <c r="U323">
        <v>1581.0060000000001</v>
      </c>
      <c r="V323" t="s">
        <v>56</v>
      </c>
      <c r="W323">
        <v>0.93300000000000005</v>
      </c>
      <c r="X323">
        <v>0.91700000000000004</v>
      </c>
      <c r="Y323">
        <v>0.90700000000000003</v>
      </c>
      <c r="Z323">
        <v>0.86799999999999999</v>
      </c>
      <c r="AA323" s="19">
        <v>45734.036983020836</v>
      </c>
      <c r="AB323" t="s">
        <v>2040</v>
      </c>
    </row>
    <row r="324" spans="1:28" hidden="1" x14ac:dyDescent="0.35">
      <c r="A324" t="s">
        <v>1988</v>
      </c>
      <c r="B324" t="s">
        <v>312</v>
      </c>
      <c r="C324">
        <v>52</v>
      </c>
      <c r="D324" s="9">
        <v>44247.716192129628</v>
      </c>
      <c r="E324" s="9">
        <v>44299.742210648146</v>
      </c>
      <c r="F324" t="s">
        <v>872</v>
      </c>
      <c r="G324" t="s">
        <v>872</v>
      </c>
      <c r="H324">
        <v>1</v>
      </c>
      <c r="I324">
        <v>1</v>
      </c>
      <c r="J324">
        <v>1</v>
      </c>
      <c r="K324" t="s">
        <v>873</v>
      </c>
      <c r="L324">
        <v>1</v>
      </c>
      <c r="M324">
        <v>0</v>
      </c>
      <c r="N324" t="s">
        <v>875</v>
      </c>
      <c r="O324" t="s">
        <v>875</v>
      </c>
      <c r="P324" t="s">
        <v>875</v>
      </c>
      <c r="Q324" t="s">
        <v>875</v>
      </c>
      <c r="R324" t="s">
        <v>875</v>
      </c>
      <c r="S324" t="s">
        <v>875</v>
      </c>
      <c r="T324" t="s">
        <v>875</v>
      </c>
      <c r="U324" t="s">
        <v>875</v>
      </c>
      <c r="V324" t="s">
        <v>56</v>
      </c>
      <c r="W324" t="s">
        <v>875</v>
      </c>
      <c r="X324" t="s">
        <v>875</v>
      </c>
      <c r="Y324" t="s">
        <v>875</v>
      </c>
      <c r="Z324" t="s">
        <v>875</v>
      </c>
      <c r="AA324" s="19">
        <v>45734.036983067126</v>
      </c>
      <c r="AB324" t="s">
        <v>2040</v>
      </c>
    </row>
    <row r="325" spans="1:28" x14ac:dyDescent="0.35">
      <c r="A325" t="s">
        <v>1286</v>
      </c>
      <c r="B325" t="s">
        <v>311</v>
      </c>
      <c r="C325">
        <v>3956</v>
      </c>
      <c r="D325" s="9">
        <v>40468.689236111109</v>
      </c>
      <c r="E325" s="9">
        <v>44425.172627314816</v>
      </c>
      <c r="F325">
        <v>41</v>
      </c>
      <c r="G325">
        <v>41</v>
      </c>
      <c r="H325">
        <v>28</v>
      </c>
      <c r="I325">
        <v>13</v>
      </c>
      <c r="J325">
        <v>4</v>
      </c>
      <c r="K325">
        <v>37</v>
      </c>
      <c r="L325">
        <v>17</v>
      </c>
      <c r="M325">
        <v>20</v>
      </c>
      <c r="N325">
        <v>7.0000000000000001E-3</v>
      </c>
      <c r="O325">
        <v>5.0000000000000001E-3</v>
      </c>
      <c r="P325">
        <v>2E-3</v>
      </c>
      <c r="Q325">
        <v>6.0000000000000001E-3</v>
      </c>
      <c r="R325">
        <v>0.6</v>
      </c>
      <c r="S325">
        <v>0.58299999999999996</v>
      </c>
      <c r="T325">
        <v>0.83299999999999996</v>
      </c>
      <c r="U325">
        <v>3333.3330000000001</v>
      </c>
      <c r="V325" t="s">
        <v>56</v>
      </c>
      <c r="W325">
        <v>0.80200000000000005</v>
      </c>
      <c r="X325">
        <v>0.93</v>
      </c>
      <c r="Y325">
        <v>0.60499999999999998</v>
      </c>
      <c r="Z325">
        <v>0.85299999999999998</v>
      </c>
      <c r="AA325" s="19">
        <v>45733.829568877314</v>
      </c>
      <c r="AB325" t="s">
        <v>1303</v>
      </c>
    </row>
    <row r="326" spans="1:28" hidden="1" x14ac:dyDescent="0.35">
      <c r="A326" t="s">
        <v>1286</v>
      </c>
      <c r="B326" t="s">
        <v>312</v>
      </c>
      <c r="C326">
        <v>0</v>
      </c>
      <c r="D326" s="9">
        <v>44425.172627314816</v>
      </c>
      <c r="E326" s="9">
        <v>44425.172627314816</v>
      </c>
      <c r="F326" t="s">
        <v>872</v>
      </c>
      <c r="G326" t="s">
        <v>872</v>
      </c>
      <c r="H326">
        <v>1</v>
      </c>
      <c r="I326">
        <v>1</v>
      </c>
      <c r="J326">
        <v>1</v>
      </c>
      <c r="K326" t="s">
        <v>873</v>
      </c>
      <c r="L326">
        <v>1</v>
      </c>
      <c r="M326">
        <v>0</v>
      </c>
      <c r="N326" t="s">
        <v>875</v>
      </c>
      <c r="O326" t="s">
        <v>875</v>
      </c>
      <c r="P326" t="s">
        <v>875</v>
      </c>
      <c r="Q326" t="s">
        <v>875</v>
      </c>
      <c r="R326" t="s">
        <v>875</v>
      </c>
      <c r="S326" t="s">
        <v>875</v>
      </c>
      <c r="T326" t="s">
        <v>875</v>
      </c>
      <c r="U326" t="s">
        <v>875</v>
      </c>
      <c r="V326" t="s">
        <v>56</v>
      </c>
      <c r="W326" t="s">
        <v>875</v>
      </c>
      <c r="X326" t="s">
        <v>875</v>
      </c>
      <c r="Y326" t="s">
        <v>875</v>
      </c>
      <c r="Z326" t="s">
        <v>875</v>
      </c>
      <c r="AA326" s="19">
        <v>45733.82956903935</v>
      </c>
      <c r="AB326" t="s">
        <v>1303</v>
      </c>
    </row>
    <row r="327" spans="1:28" x14ac:dyDescent="0.35">
      <c r="A327" t="s">
        <v>1230</v>
      </c>
      <c r="B327" t="s">
        <v>311</v>
      </c>
      <c r="C327">
        <v>3597</v>
      </c>
      <c r="D327" s="9">
        <v>40969.152083333334</v>
      </c>
      <c r="E327" s="9">
        <v>44566.609699074077</v>
      </c>
      <c r="F327">
        <v>7885</v>
      </c>
      <c r="G327">
        <v>7885</v>
      </c>
      <c r="H327">
        <v>4942</v>
      </c>
      <c r="I327">
        <v>2943</v>
      </c>
      <c r="J327">
        <v>2140</v>
      </c>
      <c r="K327">
        <v>5745</v>
      </c>
      <c r="L327">
        <v>3519</v>
      </c>
      <c r="M327">
        <v>2226</v>
      </c>
      <c r="N327">
        <v>1.522</v>
      </c>
      <c r="O327">
        <v>0.94199999999999995</v>
      </c>
      <c r="P327">
        <v>0.78900000000000003</v>
      </c>
      <c r="Q327">
        <v>1.139</v>
      </c>
      <c r="R327">
        <v>0.68</v>
      </c>
      <c r="S327">
        <v>0.61799999999999999</v>
      </c>
      <c r="T327">
        <v>0.68</v>
      </c>
      <c r="U327">
        <v>1954.346</v>
      </c>
      <c r="V327" t="s">
        <v>56</v>
      </c>
      <c r="W327">
        <v>0.98799999999999999</v>
      </c>
      <c r="X327">
        <v>0.95</v>
      </c>
      <c r="Y327">
        <v>0.95499999999999996</v>
      </c>
      <c r="Z327">
        <v>0.96299999999999997</v>
      </c>
      <c r="AA327" s="19">
        <v>45733.884886041669</v>
      </c>
      <c r="AB327" t="s">
        <v>1234</v>
      </c>
    </row>
    <row r="328" spans="1:28" hidden="1" x14ac:dyDescent="0.35">
      <c r="A328" t="s">
        <v>1230</v>
      </c>
      <c r="B328" t="s">
        <v>312</v>
      </c>
      <c r="C328">
        <v>99</v>
      </c>
      <c r="D328" s="9">
        <v>44466.62158564815</v>
      </c>
      <c r="E328" s="9">
        <v>44566.609699074077</v>
      </c>
      <c r="F328" t="s">
        <v>872</v>
      </c>
      <c r="G328" t="s">
        <v>872</v>
      </c>
      <c r="H328">
        <v>70</v>
      </c>
      <c r="I328">
        <v>34</v>
      </c>
      <c r="J328">
        <v>13</v>
      </c>
      <c r="K328" t="s">
        <v>873</v>
      </c>
      <c r="L328">
        <v>38</v>
      </c>
      <c r="M328">
        <v>52</v>
      </c>
      <c r="N328">
        <v>0.7</v>
      </c>
      <c r="O328">
        <v>0.378</v>
      </c>
      <c r="P328">
        <v>0.11899999999999999</v>
      </c>
      <c r="Q328">
        <v>0.41299999999999998</v>
      </c>
      <c r="R328">
        <v>0.43099999999999999</v>
      </c>
      <c r="S328">
        <v>0.64900000000000002</v>
      </c>
      <c r="T328">
        <v>0.89</v>
      </c>
      <c r="U328">
        <v>5389.8310000000001</v>
      </c>
      <c r="V328" t="s">
        <v>56</v>
      </c>
      <c r="W328">
        <v>0.93899999999999995</v>
      </c>
      <c r="X328">
        <v>0.95</v>
      </c>
      <c r="Y328">
        <v>0.92800000000000005</v>
      </c>
      <c r="Z328">
        <v>0.93899999999999995</v>
      </c>
      <c r="AA328" s="19">
        <v>45733.884901759258</v>
      </c>
      <c r="AB328" t="s">
        <v>1234</v>
      </c>
    </row>
    <row r="329" spans="1:28" x14ac:dyDescent="0.35">
      <c r="A329" t="s">
        <v>1987</v>
      </c>
      <c r="B329" t="s">
        <v>311</v>
      </c>
      <c r="C329">
        <v>4765</v>
      </c>
      <c r="D329" s="9">
        <v>39128.792974537035</v>
      </c>
      <c r="E329" s="9">
        <v>43894.532187500001</v>
      </c>
      <c r="F329">
        <v>44</v>
      </c>
      <c r="G329">
        <v>44</v>
      </c>
      <c r="H329">
        <v>16</v>
      </c>
      <c r="I329">
        <v>28</v>
      </c>
      <c r="J329">
        <v>5</v>
      </c>
      <c r="K329">
        <v>39</v>
      </c>
      <c r="L329">
        <v>27</v>
      </c>
      <c r="M329">
        <v>12</v>
      </c>
      <c r="N329">
        <v>7.0000000000000001E-3</v>
      </c>
      <c r="O329">
        <v>6.0000000000000001E-3</v>
      </c>
      <c r="P329">
        <v>1E-3</v>
      </c>
      <c r="Q329">
        <v>7.0000000000000001E-3</v>
      </c>
      <c r="R329">
        <v>0.58299999999999996</v>
      </c>
      <c r="S329">
        <v>0.53800000000000003</v>
      </c>
      <c r="T329">
        <v>0.92300000000000004</v>
      </c>
      <c r="U329">
        <v>1714.2860000000001</v>
      </c>
      <c r="V329" t="s">
        <v>56</v>
      </c>
      <c r="W329">
        <v>0.84799999999999998</v>
      </c>
      <c r="X329">
        <v>0.8</v>
      </c>
      <c r="Y329">
        <v>0.84099999999999997</v>
      </c>
      <c r="Z329">
        <v>0.78200000000000003</v>
      </c>
      <c r="AA329" s="19">
        <v>45734.036888530092</v>
      </c>
      <c r="AB329" t="s">
        <v>2040</v>
      </c>
    </row>
    <row r="330" spans="1:28" hidden="1" x14ac:dyDescent="0.35">
      <c r="A330" t="s">
        <v>1987</v>
      </c>
      <c r="B330" t="s">
        <v>312</v>
      </c>
      <c r="C330">
        <v>1</v>
      </c>
      <c r="D330" s="9">
        <v>43892.724178240744</v>
      </c>
      <c r="E330" s="9">
        <v>43894.532187500001</v>
      </c>
      <c r="F330" t="s">
        <v>872</v>
      </c>
      <c r="G330" t="s">
        <v>872</v>
      </c>
      <c r="H330">
        <v>1</v>
      </c>
      <c r="I330">
        <v>1</v>
      </c>
      <c r="J330">
        <v>1</v>
      </c>
      <c r="K330" t="s">
        <v>873</v>
      </c>
      <c r="L330">
        <v>1</v>
      </c>
      <c r="M330">
        <v>-1</v>
      </c>
      <c r="N330" t="s">
        <v>875</v>
      </c>
      <c r="O330" t="s">
        <v>875</v>
      </c>
      <c r="P330" t="s">
        <v>875</v>
      </c>
      <c r="Q330" t="s">
        <v>875</v>
      </c>
      <c r="R330" t="s">
        <v>875</v>
      </c>
      <c r="S330" t="s">
        <v>875</v>
      </c>
      <c r="T330" t="s">
        <v>875</v>
      </c>
      <c r="U330" t="s">
        <v>875</v>
      </c>
      <c r="V330" t="s">
        <v>56</v>
      </c>
      <c r="W330" t="s">
        <v>875</v>
      </c>
      <c r="X330" t="s">
        <v>875</v>
      </c>
      <c r="Y330" t="s">
        <v>875</v>
      </c>
      <c r="Z330" t="s">
        <v>875</v>
      </c>
      <c r="AA330" s="19">
        <v>45734.036888599534</v>
      </c>
      <c r="AB330" t="s">
        <v>2040</v>
      </c>
    </row>
    <row r="331" spans="1:28" x14ac:dyDescent="0.35">
      <c r="A331" t="s">
        <v>924</v>
      </c>
      <c r="B331" t="s">
        <v>311</v>
      </c>
      <c r="C331">
        <v>306</v>
      </c>
      <c r="D331" s="9">
        <v>42782.405555555553</v>
      </c>
      <c r="E331" s="9">
        <v>43088.445833333331</v>
      </c>
      <c r="F331">
        <v>780</v>
      </c>
      <c r="G331">
        <v>780</v>
      </c>
      <c r="H331">
        <v>779</v>
      </c>
      <c r="I331">
        <v>1</v>
      </c>
      <c r="J331">
        <v>0</v>
      </c>
      <c r="K331">
        <v>780</v>
      </c>
      <c r="L331">
        <v>754</v>
      </c>
      <c r="M331">
        <v>26</v>
      </c>
      <c r="N331">
        <v>3.2229999999999999</v>
      </c>
      <c r="O331">
        <v>0</v>
      </c>
      <c r="P331">
        <v>0</v>
      </c>
      <c r="Q331">
        <v>3.0990000000000002</v>
      </c>
      <c r="R331">
        <v>0.96199999999999997</v>
      </c>
      <c r="S331">
        <v>1</v>
      </c>
      <c r="T331">
        <v>1</v>
      </c>
      <c r="U331">
        <v>8.39</v>
      </c>
      <c r="V331" t="s">
        <v>80</v>
      </c>
      <c r="W331">
        <v>0.96</v>
      </c>
      <c r="X331">
        <v>0</v>
      </c>
      <c r="Y331">
        <v>0</v>
      </c>
      <c r="Z331">
        <v>0.82699999999999996</v>
      </c>
      <c r="AA331" s="19">
        <v>45732.98835324074</v>
      </c>
      <c r="AB331" t="s">
        <v>1178</v>
      </c>
    </row>
    <row r="332" spans="1:28" hidden="1" x14ac:dyDescent="0.35">
      <c r="A332" t="s">
        <v>924</v>
      </c>
      <c r="B332" t="s">
        <v>312</v>
      </c>
      <c r="C332">
        <v>98</v>
      </c>
      <c r="D332" s="9">
        <v>42989.470833333333</v>
      </c>
      <c r="E332" s="9">
        <v>43088.445833333331</v>
      </c>
      <c r="F332" t="s">
        <v>872</v>
      </c>
      <c r="G332" t="s">
        <v>872</v>
      </c>
      <c r="H332">
        <v>300</v>
      </c>
      <c r="I332">
        <v>1</v>
      </c>
      <c r="J332">
        <v>1</v>
      </c>
      <c r="K332" t="s">
        <v>873</v>
      </c>
      <c r="L332">
        <v>455</v>
      </c>
      <c r="M332">
        <v>-156</v>
      </c>
      <c r="N332">
        <v>3.0089999999999999</v>
      </c>
      <c r="O332" t="s">
        <v>875</v>
      </c>
      <c r="P332">
        <v>0</v>
      </c>
      <c r="Q332">
        <v>5.1319999999999997</v>
      </c>
      <c r="R332" t="s">
        <v>875</v>
      </c>
      <c r="S332" t="s">
        <v>875</v>
      </c>
      <c r="T332" t="s">
        <v>875</v>
      </c>
      <c r="U332" t="s">
        <v>875</v>
      </c>
      <c r="V332" t="s">
        <v>80</v>
      </c>
      <c r="W332">
        <v>0.95699999999999996</v>
      </c>
      <c r="X332" t="s">
        <v>875</v>
      </c>
      <c r="Y332">
        <v>0</v>
      </c>
      <c r="Z332">
        <v>0.77900000000000003</v>
      </c>
      <c r="AA332" s="19">
        <v>45732.988353263892</v>
      </c>
      <c r="AB332" t="s">
        <v>1178</v>
      </c>
    </row>
    <row r="333" spans="1:28" hidden="1" x14ac:dyDescent="0.35">
      <c r="A333" t="s">
        <v>75</v>
      </c>
      <c r="B333" t="s">
        <v>312</v>
      </c>
      <c r="C333">
        <v>85</v>
      </c>
      <c r="D333" s="9">
        <v>45523.804166666669</v>
      </c>
      <c r="E333" s="9">
        <v>45609.425694444442</v>
      </c>
      <c r="F333" t="s">
        <v>872</v>
      </c>
      <c r="G333" t="s">
        <v>872</v>
      </c>
      <c r="H333">
        <v>29</v>
      </c>
      <c r="I333">
        <v>7</v>
      </c>
      <c r="J333">
        <v>22</v>
      </c>
      <c r="K333" t="s">
        <v>873</v>
      </c>
      <c r="L333">
        <v>19</v>
      </c>
      <c r="M333">
        <v>-6</v>
      </c>
      <c r="N333">
        <v>0.35699999999999998</v>
      </c>
      <c r="O333">
        <v>6.8000000000000005E-2</v>
      </c>
      <c r="P333">
        <v>0.41399999999999998</v>
      </c>
      <c r="Q333">
        <v>0.20399999999999999</v>
      </c>
      <c r="R333">
        <v>18.545000000000002</v>
      </c>
      <c r="S333">
        <v>0.84</v>
      </c>
      <c r="T333">
        <v>2.5999999999999999E-2</v>
      </c>
      <c r="U333">
        <v>348.03899999999999</v>
      </c>
      <c r="V333" t="s">
        <v>62</v>
      </c>
      <c r="W333">
        <v>0.94199999999999995</v>
      </c>
      <c r="X333">
        <v>0.97499999999999998</v>
      </c>
      <c r="Y333">
        <v>0.57899999999999996</v>
      </c>
      <c r="Z333">
        <v>0.94199999999999995</v>
      </c>
      <c r="AA333" s="9">
        <v>45713.608815335647</v>
      </c>
      <c r="AB333" t="s">
        <v>871</v>
      </c>
    </row>
    <row r="334" spans="1:28" x14ac:dyDescent="0.35">
      <c r="A334" t="s">
        <v>75</v>
      </c>
      <c r="B334" t="s">
        <v>311</v>
      </c>
      <c r="C334">
        <v>1994</v>
      </c>
      <c r="D334" s="9">
        <v>43614.54583333333</v>
      </c>
      <c r="E334" s="9">
        <v>45609.425694444442</v>
      </c>
      <c r="F334">
        <v>459</v>
      </c>
      <c r="G334">
        <v>386</v>
      </c>
      <c r="H334">
        <v>348</v>
      </c>
      <c r="I334">
        <v>38</v>
      </c>
      <c r="J334">
        <v>88</v>
      </c>
      <c r="K334">
        <v>298</v>
      </c>
      <c r="L334">
        <v>227</v>
      </c>
      <c r="M334">
        <v>71</v>
      </c>
      <c r="N334">
        <v>0.189</v>
      </c>
      <c r="O334">
        <v>2.7E-2</v>
      </c>
      <c r="P334">
        <v>8.8999999999999996E-2</v>
      </c>
      <c r="Q334">
        <v>0.13800000000000001</v>
      </c>
      <c r="R334">
        <v>1.087</v>
      </c>
      <c r="S334">
        <v>0.875</v>
      </c>
      <c r="T334">
        <v>0.58799999999999997</v>
      </c>
      <c r="U334">
        <v>514.49300000000005</v>
      </c>
      <c r="V334" t="s">
        <v>62</v>
      </c>
      <c r="W334">
        <v>0.95899999999999996</v>
      </c>
      <c r="X334">
        <v>0.63500000000000001</v>
      </c>
      <c r="Y334">
        <v>0.94899999999999995</v>
      </c>
      <c r="Z334">
        <v>0.96199999999999997</v>
      </c>
      <c r="AA334" s="9">
        <v>45713.608799837966</v>
      </c>
      <c r="AB334" t="s">
        <v>871</v>
      </c>
    </row>
    <row r="335" spans="1:28" x14ac:dyDescent="0.35">
      <c r="A335" t="s">
        <v>75</v>
      </c>
      <c r="B335" t="s">
        <v>311</v>
      </c>
      <c r="C335">
        <v>1256</v>
      </c>
      <c r="D335" s="9">
        <v>43294.82917824074</v>
      </c>
      <c r="E335" s="9">
        <v>44551.672951388886</v>
      </c>
      <c r="F335">
        <v>144</v>
      </c>
      <c r="G335">
        <v>144</v>
      </c>
      <c r="H335">
        <v>142</v>
      </c>
      <c r="I335">
        <v>2</v>
      </c>
      <c r="J335">
        <v>0</v>
      </c>
      <c r="K335">
        <v>144</v>
      </c>
      <c r="L335">
        <v>70</v>
      </c>
      <c r="M335">
        <v>74</v>
      </c>
      <c r="N335">
        <v>0.152</v>
      </c>
      <c r="O335">
        <v>0.5</v>
      </c>
      <c r="P335">
        <v>0</v>
      </c>
      <c r="Q335">
        <v>0.10299999999999999</v>
      </c>
      <c r="R335">
        <v>0.158</v>
      </c>
      <c r="S335">
        <v>0.23300000000000001</v>
      </c>
      <c r="T335">
        <v>1</v>
      </c>
      <c r="U335">
        <v>718.447</v>
      </c>
      <c r="V335" t="s">
        <v>56</v>
      </c>
      <c r="W335">
        <v>0.83099999999999996</v>
      </c>
      <c r="X335">
        <v>1</v>
      </c>
      <c r="Y335">
        <v>0</v>
      </c>
      <c r="Z335">
        <v>0.84399999999999997</v>
      </c>
      <c r="AA335" s="19">
        <v>45733.918464814815</v>
      </c>
      <c r="AB335" t="s">
        <v>1425</v>
      </c>
    </row>
    <row r="336" spans="1:28" hidden="1" x14ac:dyDescent="0.35">
      <c r="A336" t="s">
        <v>75</v>
      </c>
      <c r="B336" t="s">
        <v>312</v>
      </c>
      <c r="C336">
        <v>98</v>
      </c>
      <c r="D336" s="9">
        <v>44453.640601851854</v>
      </c>
      <c r="E336" s="9">
        <v>44551.672951388886</v>
      </c>
      <c r="F336" t="s">
        <v>872</v>
      </c>
      <c r="G336" t="s">
        <v>872</v>
      </c>
      <c r="H336">
        <v>18</v>
      </c>
      <c r="I336">
        <v>1</v>
      </c>
      <c r="J336">
        <v>1</v>
      </c>
      <c r="K336" t="s">
        <v>873</v>
      </c>
      <c r="L336">
        <v>19</v>
      </c>
      <c r="M336">
        <v>0</v>
      </c>
      <c r="N336">
        <v>0.128</v>
      </c>
      <c r="O336" t="s">
        <v>875</v>
      </c>
      <c r="P336">
        <v>0</v>
      </c>
      <c r="Q336">
        <v>0.184</v>
      </c>
      <c r="R336" t="s">
        <v>875</v>
      </c>
      <c r="S336" t="s">
        <v>875</v>
      </c>
      <c r="T336" t="s">
        <v>875</v>
      </c>
      <c r="U336" t="s">
        <v>875</v>
      </c>
      <c r="V336" t="s">
        <v>56</v>
      </c>
      <c r="W336">
        <v>0.92700000000000005</v>
      </c>
      <c r="X336" t="s">
        <v>875</v>
      </c>
      <c r="Y336">
        <v>0</v>
      </c>
      <c r="Z336">
        <v>0.96299999999999997</v>
      </c>
      <c r="AA336" s="19">
        <v>45733.918464814815</v>
      </c>
      <c r="AB336" t="s">
        <v>1425</v>
      </c>
    </row>
    <row r="337" spans="1:28" x14ac:dyDescent="0.35">
      <c r="A337" t="s">
        <v>1986</v>
      </c>
      <c r="B337" t="s">
        <v>311</v>
      </c>
      <c r="C337">
        <v>3926</v>
      </c>
      <c r="D337" s="9">
        <v>39426.832777777781</v>
      </c>
      <c r="E337" s="9">
        <v>43353.370520833334</v>
      </c>
      <c r="F337">
        <v>731</v>
      </c>
      <c r="G337">
        <v>731</v>
      </c>
      <c r="H337">
        <v>278</v>
      </c>
      <c r="I337">
        <v>453</v>
      </c>
      <c r="J337">
        <v>173</v>
      </c>
      <c r="K337">
        <v>558</v>
      </c>
      <c r="L337">
        <v>543</v>
      </c>
      <c r="M337">
        <v>15</v>
      </c>
      <c r="N337">
        <v>9.2999999999999999E-2</v>
      </c>
      <c r="O337">
        <v>0.16400000000000001</v>
      </c>
      <c r="P337">
        <v>3.9E-2</v>
      </c>
      <c r="Q337">
        <v>0.16300000000000001</v>
      </c>
      <c r="R337">
        <v>0.748</v>
      </c>
      <c r="S337">
        <v>0.36199999999999999</v>
      </c>
      <c r="T337">
        <v>0.84799999999999998</v>
      </c>
      <c r="U337">
        <v>92.025000000000006</v>
      </c>
      <c r="V337" t="s">
        <v>56</v>
      </c>
      <c r="W337">
        <v>0.79300000000000004</v>
      </c>
      <c r="X337">
        <v>0.80900000000000005</v>
      </c>
      <c r="Y337">
        <v>0.89</v>
      </c>
      <c r="Z337">
        <v>0.82699999999999996</v>
      </c>
      <c r="AA337" s="19">
        <v>45734.036797673609</v>
      </c>
      <c r="AB337" t="s">
        <v>2040</v>
      </c>
    </row>
    <row r="338" spans="1:28" hidden="1" x14ac:dyDescent="0.35">
      <c r="A338" t="s">
        <v>1986</v>
      </c>
      <c r="B338" t="s">
        <v>312</v>
      </c>
      <c r="C338">
        <v>79</v>
      </c>
      <c r="D338" s="9">
        <v>43273.420891203707</v>
      </c>
      <c r="E338" s="9">
        <v>43353.370520833334</v>
      </c>
      <c r="F338" t="s">
        <v>872</v>
      </c>
      <c r="G338" t="s">
        <v>872</v>
      </c>
      <c r="H338">
        <v>1</v>
      </c>
      <c r="I338">
        <v>3</v>
      </c>
      <c r="J338">
        <v>1</v>
      </c>
      <c r="K338" t="s">
        <v>873</v>
      </c>
      <c r="L338">
        <v>1</v>
      </c>
      <c r="M338">
        <v>2</v>
      </c>
      <c r="N338" t="s">
        <v>875</v>
      </c>
      <c r="O338">
        <v>1.9E-2</v>
      </c>
      <c r="P338" t="s">
        <v>875</v>
      </c>
      <c r="Q338" t="s">
        <v>875</v>
      </c>
      <c r="R338" t="s">
        <v>875</v>
      </c>
      <c r="S338" t="s">
        <v>875</v>
      </c>
      <c r="T338" t="s">
        <v>875</v>
      </c>
      <c r="U338" t="s">
        <v>875</v>
      </c>
      <c r="V338" t="s">
        <v>56</v>
      </c>
      <c r="W338" t="s">
        <v>875</v>
      </c>
      <c r="X338">
        <v>0.77800000000000002</v>
      </c>
      <c r="Y338" t="s">
        <v>875</v>
      </c>
      <c r="Z338" t="s">
        <v>875</v>
      </c>
      <c r="AA338" s="19">
        <v>45734.036797743058</v>
      </c>
      <c r="AB338" t="s">
        <v>2040</v>
      </c>
    </row>
    <row r="339" spans="1:28" x14ac:dyDescent="0.35">
      <c r="A339" t="s">
        <v>1985</v>
      </c>
      <c r="B339" t="s">
        <v>311</v>
      </c>
      <c r="C339">
        <v>4213</v>
      </c>
      <c r="D339" s="9">
        <v>40254.432175925926</v>
      </c>
      <c r="E339" s="9">
        <v>44468.372824074075</v>
      </c>
      <c r="F339">
        <v>179</v>
      </c>
      <c r="G339">
        <v>179</v>
      </c>
      <c r="H339">
        <v>56</v>
      </c>
      <c r="I339">
        <v>123</v>
      </c>
      <c r="J339">
        <v>24</v>
      </c>
      <c r="K339">
        <v>155</v>
      </c>
      <c r="L339">
        <v>148</v>
      </c>
      <c r="M339">
        <v>7</v>
      </c>
      <c r="N339">
        <v>1.2E-2</v>
      </c>
      <c r="O339">
        <v>2.7E-2</v>
      </c>
      <c r="P339">
        <v>8.0000000000000002E-3</v>
      </c>
      <c r="Q339">
        <v>3.2000000000000001E-2</v>
      </c>
      <c r="R339">
        <v>1.032</v>
      </c>
      <c r="S339">
        <v>0.308</v>
      </c>
      <c r="T339">
        <v>0.79500000000000004</v>
      </c>
      <c r="U339">
        <v>218.75</v>
      </c>
      <c r="V339" t="s">
        <v>62</v>
      </c>
      <c r="W339">
        <v>0.85099999999999998</v>
      </c>
      <c r="X339">
        <v>0.84599999999999997</v>
      </c>
      <c r="Y339">
        <v>0.77900000000000003</v>
      </c>
      <c r="Z339">
        <v>0.85</v>
      </c>
      <c r="AA339" s="19">
        <v>45734.03671</v>
      </c>
      <c r="AB339" t="s">
        <v>2040</v>
      </c>
    </row>
    <row r="340" spans="1:28" hidden="1" x14ac:dyDescent="0.35">
      <c r="A340" t="s">
        <v>1985</v>
      </c>
      <c r="B340" t="s">
        <v>312</v>
      </c>
      <c r="C340">
        <v>0</v>
      </c>
      <c r="D340" s="9">
        <v>44468.372824074075</v>
      </c>
      <c r="E340" s="9">
        <v>44468.372824074075</v>
      </c>
      <c r="F340" t="s">
        <v>872</v>
      </c>
      <c r="G340" t="s">
        <v>872</v>
      </c>
      <c r="H340">
        <v>1</v>
      </c>
      <c r="I340">
        <v>1</v>
      </c>
      <c r="J340">
        <v>1</v>
      </c>
      <c r="K340" t="s">
        <v>873</v>
      </c>
      <c r="L340">
        <v>1</v>
      </c>
      <c r="M340">
        <v>0</v>
      </c>
      <c r="N340" t="s">
        <v>875</v>
      </c>
      <c r="O340" t="s">
        <v>875</v>
      </c>
      <c r="P340" t="s">
        <v>875</v>
      </c>
      <c r="Q340" t="s">
        <v>875</v>
      </c>
      <c r="R340" t="s">
        <v>875</v>
      </c>
      <c r="S340" t="s">
        <v>875</v>
      </c>
      <c r="T340" t="s">
        <v>875</v>
      </c>
      <c r="U340" t="s">
        <v>875</v>
      </c>
      <c r="V340" t="s">
        <v>62</v>
      </c>
      <c r="W340" t="s">
        <v>875</v>
      </c>
      <c r="X340" t="s">
        <v>875</v>
      </c>
      <c r="Y340" t="s">
        <v>875</v>
      </c>
      <c r="Z340" t="s">
        <v>875</v>
      </c>
      <c r="AA340" s="19">
        <v>45734.036710057873</v>
      </c>
      <c r="AB340" t="s">
        <v>2040</v>
      </c>
    </row>
    <row r="341" spans="1:28" x14ac:dyDescent="0.35">
      <c r="A341" t="s">
        <v>1447</v>
      </c>
      <c r="B341" t="s">
        <v>311</v>
      </c>
      <c r="C341">
        <v>5214</v>
      </c>
      <c r="D341" s="9">
        <v>39274.315648148149</v>
      </c>
      <c r="E341" s="9">
        <v>44488.470023148147</v>
      </c>
      <c r="F341">
        <v>167</v>
      </c>
      <c r="G341">
        <v>167</v>
      </c>
      <c r="H341">
        <v>59</v>
      </c>
      <c r="I341">
        <v>108</v>
      </c>
      <c r="J341">
        <v>21</v>
      </c>
      <c r="K341">
        <v>146</v>
      </c>
      <c r="L341">
        <v>109</v>
      </c>
      <c r="M341">
        <v>37</v>
      </c>
      <c r="N341">
        <v>1.7000000000000001E-2</v>
      </c>
      <c r="O341">
        <v>2.1999999999999999E-2</v>
      </c>
      <c r="P341">
        <v>6.0000000000000001E-3</v>
      </c>
      <c r="Q341">
        <v>2.7E-2</v>
      </c>
      <c r="R341">
        <v>0.81799999999999995</v>
      </c>
      <c r="S341">
        <v>0.436</v>
      </c>
      <c r="T341">
        <v>0.84599999999999997</v>
      </c>
      <c r="U341">
        <v>1370.37</v>
      </c>
      <c r="V341" t="s">
        <v>56</v>
      </c>
      <c r="W341">
        <v>0.78600000000000003</v>
      </c>
      <c r="X341">
        <v>0.79300000000000004</v>
      </c>
      <c r="Y341">
        <v>0.89200000000000002</v>
      </c>
      <c r="Z341">
        <v>0.81</v>
      </c>
      <c r="AA341" s="19">
        <v>45733.83988796296</v>
      </c>
      <c r="AB341" t="s">
        <v>1449</v>
      </c>
    </row>
    <row r="342" spans="1:28" hidden="1" x14ac:dyDescent="0.35">
      <c r="A342" t="s">
        <v>1447</v>
      </c>
      <c r="B342" t="s">
        <v>312</v>
      </c>
      <c r="C342">
        <v>0</v>
      </c>
      <c r="D342" s="9">
        <v>44488.470023148147</v>
      </c>
      <c r="E342" s="9">
        <v>44488.470023148147</v>
      </c>
      <c r="F342" t="s">
        <v>872</v>
      </c>
      <c r="G342" t="s">
        <v>872</v>
      </c>
      <c r="H342">
        <v>1</v>
      </c>
      <c r="I342">
        <v>1</v>
      </c>
      <c r="J342">
        <v>1</v>
      </c>
      <c r="K342" t="s">
        <v>873</v>
      </c>
      <c r="L342">
        <v>1</v>
      </c>
      <c r="M342">
        <v>0</v>
      </c>
      <c r="N342" t="s">
        <v>875</v>
      </c>
      <c r="O342" t="s">
        <v>875</v>
      </c>
      <c r="P342" t="s">
        <v>875</v>
      </c>
      <c r="Q342" t="s">
        <v>875</v>
      </c>
      <c r="R342" t="s">
        <v>875</v>
      </c>
      <c r="S342" t="s">
        <v>875</v>
      </c>
      <c r="T342" t="s">
        <v>875</v>
      </c>
      <c r="U342" t="s">
        <v>875</v>
      </c>
      <c r="V342" t="s">
        <v>56</v>
      </c>
      <c r="W342" t="s">
        <v>875</v>
      </c>
      <c r="X342" t="s">
        <v>875</v>
      </c>
      <c r="Y342" t="s">
        <v>875</v>
      </c>
      <c r="Z342" t="s">
        <v>875</v>
      </c>
      <c r="AA342" s="19">
        <v>45733.839887997688</v>
      </c>
      <c r="AB342" t="s">
        <v>1449</v>
      </c>
    </row>
    <row r="343" spans="1:28" x14ac:dyDescent="0.35">
      <c r="A343" t="s">
        <v>76</v>
      </c>
      <c r="B343" t="s">
        <v>311</v>
      </c>
      <c r="C343">
        <v>3836</v>
      </c>
      <c r="D343" s="9">
        <v>41753.263888888891</v>
      </c>
      <c r="E343" s="9">
        <v>45589.443749999999</v>
      </c>
      <c r="F343">
        <v>2189</v>
      </c>
      <c r="G343">
        <v>2189</v>
      </c>
      <c r="H343">
        <v>1866</v>
      </c>
      <c r="I343">
        <v>323</v>
      </c>
      <c r="J343">
        <v>40</v>
      </c>
      <c r="K343">
        <v>2149</v>
      </c>
      <c r="L343">
        <v>2028</v>
      </c>
      <c r="M343">
        <v>121</v>
      </c>
      <c r="N343">
        <v>1.0640000000000001</v>
      </c>
      <c r="O343">
        <v>0.114</v>
      </c>
      <c r="P343">
        <v>4.9000000000000002E-2</v>
      </c>
      <c r="Q343">
        <v>0.97099999999999997</v>
      </c>
      <c r="R343">
        <v>0.86</v>
      </c>
      <c r="S343">
        <v>0.90300000000000002</v>
      </c>
      <c r="T343">
        <v>0.95799999999999996</v>
      </c>
      <c r="U343">
        <v>124.614</v>
      </c>
      <c r="V343" t="s">
        <v>56</v>
      </c>
      <c r="W343">
        <v>0.90100000000000002</v>
      </c>
      <c r="X343">
        <v>0.96499999999999997</v>
      </c>
      <c r="Y343">
        <v>0.81799999999999995</v>
      </c>
      <c r="Z343">
        <v>0.90100000000000002</v>
      </c>
      <c r="AA343" s="9">
        <v>45713.608891446762</v>
      </c>
      <c r="AB343" t="s">
        <v>871</v>
      </c>
    </row>
    <row r="344" spans="1:28" x14ac:dyDescent="0.35">
      <c r="A344" t="s">
        <v>76</v>
      </c>
      <c r="B344" t="s">
        <v>311</v>
      </c>
      <c r="C344">
        <v>2812</v>
      </c>
      <c r="D344" s="9">
        <v>41753.263888888891</v>
      </c>
      <c r="E344" s="9">
        <v>44565.53769675926</v>
      </c>
      <c r="F344">
        <v>2123</v>
      </c>
      <c r="G344">
        <v>2123</v>
      </c>
      <c r="H344">
        <v>1811</v>
      </c>
      <c r="I344">
        <v>312</v>
      </c>
      <c r="J344">
        <v>2</v>
      </c>
      <c r="K344">
        <v>2121</v>
      </c>
      <c r="L344">
        <v>1966</v>
      </c>
      <c r="M344">
        <v>155</v>
      </c>
      <c r="N344">
        <v>1.105</v>
      </c>
      <c r="O344">
        <v>0.13300000000000001</v>
      </c>
      <c r="P344">
        <v>0</v>
      </c>
      <c r="Q344">
        <v>1.0409999999999999</v>
      </c>
      <c r="R344">
        <v>0.84099999999999997</v>
      </c>
      <c r="S344">
        <v>0.89300000000000002</v>
      </c>
      <c r="T344">
        <v>1</v>
      </c>
      <c r="U344">
        <v>148.89500000000001</v>
      </c>
      <c r="V344" t="s">
        <v>56</v>
      </c>
      <c r="W344">
        <v>0.90900000000000003</v>
      </c>
      <c r="X344">
        <v>0.98599999999999999</v>
      </c>
      <c r="Y344">
        <v>0</v>
      </c>
      <c r="Z344">
        <v>0.90800000000000003</v>
      </c>
      <c r="AA344" s="19">
        <v>45733.918395347224</v>
      </c>
      <c r="AB344" t="s">
        <v>1425</v>
      </c>
    </row>
    <row r="345" spans="1:28" hidden="1" x14ac:dyDescent="0.35">
      <c r="A345" t="s">
        <v>76</v>
      </c>
      <c r="B345" t="s">
        <v>312</v>
      </c>
      <c r="C345">
        <v>99</v>
      </c>
      <c r="D345" s="9">
        <v>44466.418229166666</v>
      </c>
      <c r="E345" s="9">
        <v>44565.53769675926</v>
      </c>
      <c r="F345" t="s">
        <v>872</v>
      </c>
      <c r="G345" t="s">
        <v>872</v>
      </c>
      <c r="H345">
        <v>73</v>
      </c>
      <c r="I345">
        <v>7</v>
      </c>
      <c r="J345">
        <v>1</v>
      </c>
      <c r="K345" t="s">
        <v>873</v>
      </c>
      <c r="L345">
        <v>95</v>
      </c>
      <c r="M345">
        <v>-16</v>
      </c>
      <c r="N345">
        <v>0.82499999999999996</v>
      </c>
      <c r="O345">
        <v>6.7000000000000004E-2</v>
      </c>
      <c r="P345" t="s">
        <v>875</v>
      </c>
      <c r="Q345">
        <v>1.0720000000000001</v>
      </c>
      <c r="R345" t="s">
        <v>875</v>
      </c>
      <c r="S345" t="s">
        <v>875</v>
      </c>
      <c r="T345" t="s">
        <v>875</v>
      </c>
      <c r="U345" t="s">
        <v>875</v>
      </c>
      <c r="V345" t="s">
        <v>56</v>
      </c>
      <c r="W345">
        <v>0.98299999999999998</v>
      </c>
      <c r="X345">
        <v>0.86299999999999999</v>
      </c>
      <c r="Y345" t="s">
        <v>875</v>
      </c>
      <c r="Z345">
        <v>0.96399999999999997</v>
      </c>
      <c r="AA345" s="19">
        <v>45733.918395474539</v>
      </c>
      <c r="AB345" t="s">
        <v>1425</v>
      </c>
    </row>
    <row r="346" spans="1:28" x14ac:dyDescent="0.35">
      <c r="A346" t="s">
        <v>77</v>
      </c>
      <c r="B346" t="s">
        <v>311</v>
      </c>
      <c r="C346">
        <v>5571</v>
      </c>
      <c r="D346" s="9">
        <v>40002.269444444442</v>
      </c>
      <c r="E346" s="9">
        <v>45573.70416666667</v>
      </c>
      <c r="F346">
        <v>435</v>
      </c>
      <c r="G346">
        <v>435</v>
      </c>
      <c r="H346">
        <v>195</v>
      </c>
      <c r="I346">
        <v>240</v>
      </c>
      <c r="J346">
        <v>45</v>
      </c>
      <c r="K346">
        <v>390</v>
      </c>
      <c r="L346">
        <v>365</v>
      </c>
      <c r="M346">
        <v>25</v>
      </c>
      <c r="N346">
        <v>3.5999999999999997E-2</v>
      </c>
      <c r="O346">
        <v>4.5999999999999999E-2</v>
      </c>
      <c r="P346">
        <v>0.01</v>
      </c>
      <c r="Q346">
        <v>6.8000000000000005E-2</v>
      </c>
      <c r="R346">
        <v>0.94399999999999995</v>
      </c>
      <c r="S346">
        <v>0.439</v>
      </c>
      <c r="T346">
        <v>0.878</v>
      </c>
      <c r="U346">
        <v>367.64699999999999</v>
      </c>
      <c r="V346" t="s">
        <v>56</v>
      </c>
      <c r="W346">
        <v>0.93200000000000005</v>
      </c>
      <c r="X346">
        <v>0.9</v>
      </c>
      <c r="Y346">
        <v>0.97799999999999998</v>
      </c>
      <c r="Z346">
        <v>0.90500000000000003</v>
      </c>
      <c r="AA346" s="9">
        <v>45713.608965474537</v>
      </c>
      <c r="AB346" t="s">
        <v>871</v>
      </c>
    </row>
    <row r="347" spans="1:28" x14ac:dyDescent="0.35">
      <c r="A347" t="s">
        <v>77</v>
      </c>
      <c r="B347" t="s">
        <v>311</v>
      </c>
      <c r="C347">
        <v>4523</v>
      </c>
      <c r="D347" s="9">
        <v>40002.270115740743</v>
      </c>
      <c r="E347" s="9">
        <v>44525.56145833333</v>
      </c>
      <c r="F347">
        <v>412</v>
      </c>
      <c r="G347">
        <v>412</v>
      </c>
      <c r="H347">
        <v>183</v>
      </c>
      <c r="I347">
        <v>229</v>
      </c>
      <c r="J347">
        <v>4</v>
      </c>
      <c r="K347">
        <v>408</v>
      </c>
      <c r="L347">
        <v>386</v>
      </c>
      <c r="M347">
        <v>22</v>
      </c>
      <c r="N347">
        <v>3.9E-2</v>
      </c>
      <c r="O347">
        <v>5.1999999999999998E-2</v>
      </c>
      <c r="P347">
        <v>1E-3</v>
      </c>
      <c r="Q347">
        <v>8.3000000000000004E-2</v>
      </c>
      <c r="R347">
        <v>0.92200000000000004</v>
      </c>
      <c r="S347">
        <v>0.42899999999999999</v>
      </c>
      <c r="T347">
        <v>0.98899999999999999</v>
      </c>
      <c r="U347">
        <v>265.06</v>
      </c>
      <c r="V347" t="s">
        <v>56</v>
      </c>
      <c r="W347">
        <v>0.93799999999999994</v>
      </c>
      <c r="X347">
        <v>0.92600000000000005</v>
      </c>
      <c r="Y347">
        <v>1</v>
      </c>
      <c r="Z347">
        <v>0.93899999999999995</v>
      </c>
      <c r="AA347" s="19">
        <v>45733.918320416669</v>
      </c>
      <c r="AB347" t="s">
        <v>1425</v>
      </c>
    </row>
    <row r="348" spans="1:28" hidden="1" x14ac:dyDescent="0.35">
      <c r="A348" t="s">
        <v>77</v>
      </c>
      <c r="B348" t="s">
        <v>312</v>
      </c>
      <c r="C348">
        <v>93</v>
      </c>
      <c r="D348" s="9">
        <v>44432.50472222222</v>
      </c>
      <c r="E348" s="9">
        <v>44525.56145833333</v>
      </c>
      <c r="F348" t="s">
        <v>872</v>
      </c>
      <c r="G348" t="s">
        <v>872</v>
      </c>
      <c r="H348">
        <v>3</v>
      </c>
      <c r="I348">
        <v>1</v>
      </c>
      <c r="J348">
        <v>1</v>
      </c>
      <c r="K348" t="s">
        <v>873</v>
      </c>
      <c r="L348">
        <v>3</v>
      </c>
      <c r="M348">
        <v>-1</v>
      </c>
      <c r="N348">
        <v>3.5999999999999997E-2</v>
      </c>
      <c r="O348" t="s">
        <v>875</v>
      </c>
      <c r="P348" t="s">
        <v>875</v>
      </c>
      <c r="Q348">
        <v>0.02</v>
      </c>
      <c r="R348" t="s">
        <v>875</v>
      </c>
      <c r="S348" t="s">
        <v>875</v>
      </c>
      <c r="T348" t="s">
        <v>875</v>
      </c>
      <c r="U348" t="s">
        <v>875</v>
      </c>
      <c r="V348" t="s">
        <v>56</v>
      </c>
      <c r="W348">
        <v>0.89300000000000002</v>
      </c>
      <c r="X348" t="s">
        <v>875</v>
      </c>
      <c r="Y348" t="s">
        <v>875</v>
      </c>
      <c r="Z348">
        <v>0.83</v>
      </c>
      <c r="AA348" s="19">
        <v>45733.918320520832</v>
      </c>
      <c r="AB348" t="s">
        <v>1425</v>
      </c>
    </row>
    <row r="349" spans="1:28" x14ac:dyDescent="0.35">
      <c r="A349" t="s">
        <v>925</v>
      </c>
      <c r="B349" t="s">
        <v>311</v>
      </c>
      <c r="C349">
        <v>578</v>
      </c>
      <c r="D349" s="9">
        <v>41260.421527777777</v>
      </c>
      <c r="E349" s="9">
        <v>41838.440972222219</v>
      </c>
      <c r="F349">
        <v>452</v>
      </c>
      <c r="G349">
        <v>452</v>
      </c>
      <c r="H349">
        <v>441</v>
      </c>
      <c r="I349">
        <v>11</v>
      </c>
      <c r="J349">
        <v>0</v>
      </c>
      <c r="K349">
        <v>452</v>
      </c>
      <c r="L349">
        <v>433</v>
      </c>
      <c r="M349">
        <v>19</v>
      </c>
      <c r="N349">
        <v>1.498</v>
      </c>
      <c r="O349">
        <v>5.2999999999999999E-2</v>
      </c>
      <c r="P349">
        <v>0</v>
      </c>
      <c r="Q349">
        <v>1.304</v>
      </c>
      <c r="R349">
        <v>0.84099999999999997</v>
      </c>
      <c r="S349">
        <v>0.96599999999999997</v>
      </c>
      <c r="T349">
        <v>1</v>
      </c>
      <c r="U349">
        <v>14.571</v>
      </c>
      <c r="V349" t="s">
        <v>80</v>
      </c>
      <c r="W349">
        <v>0.84</v>
      </c>
      <c r="X349">
        <v>0.91500000000000004</v>
      </c>
      <c r="Y349">
        <v>0</v>
      </c>
      <c r="Z349">
        <v>0.77400000000000002</v>
      </c>
      <c r="AA349" s="19">
        <v>45732.988410810183</v>
      </c>
      <c r="AB349" t="s">
        <v>1178</v>
      </c>
    </row>
    <row r="350" spans="1:28" hidden="1" x14ac:dyDescent="0.35">
      <c r="A350" t="s">
        <v>925</v>
      </c>
      <c r="B350" t="s">
        <v>312</v>
      </c>
      <c r="C350">
        <v>0</v>
      </c>
      <c r="D350" s="9">
        <v>41838.440972222219</v>
      </c>
      <c r="E350" s="9">
        <v>41838.440972222219</v>
      </c>
      <c r="F350" t="s">
        <v>872</v>
      </c>
      <c r="G350" t="s">
        <v>872</v>
      </c>
      <c r="H350">
        <v>1</v>
      </c>
      <c r="I350">
        <v>1</v>
      </c>
      <c r="J350">
        <v>1</v>
      </c>
      <c r="K350" t="s">
        <v>873</v>
      </c>
      <c r="L350">
        <v>3</v>
      </c>
      <c r="M350">
        <v>-2</v>
      </c>
      <c r="N350" t="s">
        <v>875</v>
      </c>
      <c r="O350" t="s">
        <v>875</v>
      </c>
      <c r="P350">
        <v>0</v>
      </c>
      <c r="Q350" t="s">
        <v>875</v>
      </c>
      <c r="R350" t="s">
        <v>875</v>
      </c>
      <c r="S350" t="s">
        <v>875</v>
      </c>
      <c r="T350" t="s">
        <v>875</v>
      </c>
      <c r="U350" t="s">
        <v>875</v>
      </c>
      <c r="V350" t="s">
        <v>80</v>
      </c>
      <c r="W350" t="s">
        <v>875</v>
      </c>
      <c r="X350" t="s">
        <v>875</v>
      </c>
      <c r="Y350">
        <v>0</v>
      </c>
      <c r="Z350" t="s">
        <v>875</v>
      </c>
      <c r="AA350" s="19">
        <v>45732.988410833335</v>
      </c>
      <c r="AB350" t="s">
        <v>1178</v>
      </c>
    </row>
    <row r="351" spans="1:28" x14ac:dyDescent="0.35">
      <c r="A351" t="s">
        <v>926</v>
      </c>
      <c r="B351" t="s">
        <v>311</v>
      </c>
      <c r="C351">
        <v>1083</v>
      </c>
      <c r="D351" s="9">
        <v>42635.647222222222</v>
      </c>
      <c r="E351" s="9">
        <v>43718.663888888892</v>
      </c>
      <c r="F351">
        <v>843</v>
      </c>
      <c r="G351">
        <v>830</v>
      </c>
      <c r="H351">
        <v>759</v>
      </c>
      <c r="I351">
        <v>71</v>
      </c>
      <c r="J351">
        <v>0</v>
      </c>
      <c r="K351">
        <v>830</v>
      </c>
      <c r="L351">
        <v>689</v>
      </c>
      <c r="M351">
        <v>141</v>
      </c>
      <c r="N351">
        <v>1.762</v>
      </c>
      <c r="O351">
        <v>0.129</v>
      </c>
      <c r="P351">
        <v>0</v>
      </c>
      <c r="Q351">
        <v>1.712</v>
      </c>
      <c r="R351">
        <v>0.90500000000000003</v>
      </c>
      <c r="S351">
        <v>0.93200000000000005</v>
      </c>
      <c r="T351">
        <v>1</v>
      </c>
      <c r="U351">
        <v>82.36</v>
      </c>
      <c r="V351" t="s">
        <v>56</v>
      </c>
      <c r="W351">
        <v>0.93600000000000005</v>
      </c>
      <c r="X351">
        <v>0.95699999999999996</v>
      </c>
      <c r="Y351">
        <v>0</v>
      </c>
      <c r="Z351">
        <v>0.88800000000000001</v>
      </c>
      <c r="AA351" s="19">
        <v>45732.988470555552</v>
      </c>
      <c r="AB351" t="s">
        <v>1178</v>
      </c>
    </row>
    <row r="352" spans="1:28" hidden="1" x14ac:dyDescent="0.35">
      <c r="A352" t="s">
        <v>926</v>
      </c>
      <c r="B352" t="s">
        <v>312</v>
      </c>
      <c r="C352">
        <v>0</v>
      </c>
      <c r="D352" s="9">
        <v>43718.663888888892</v>
      </c>
      <c r="E352" s="9">
        <v>43718.663888888892</v>
      </c>
      <c r="F352" t="s">
        <v>872</v>
      </c>
      <c r="G352" t="s">
        <v>872</v>
      </c>
      <c r="H352">
        <v>1</v>
      </c>
      <c r="I352">
        <v>1</v>
      </c>
      <c r="J352">
        <v>1</v>
      </c>
      <c r="K352" t="s">
        <v>873</v>
      </c>
      <c r="L352">
        <v>1</v>
      </c>
      <c r="M352">
        <v>0</v>
      </c>
      <c r="N352" t="s">
        <v>875</v>
      </c>
      <c r="O352" t="s">
        <v>875</v>
      </c>
      <c r="P352">
        <v>0</v>
      </c>
      <c r="Q352" t="s">
        <v>875</v>
      </c>
      <c r="R352" t="s">
        <v>875</v>
      </c>
      <c r="S352" t="s">
        <v>875</v>
      </c>
      <c r="T352" t="s">
        <v>875</v>
      </c>
      <c r="U352" t="s">
        <v>875</v>
      </c>
      <c r="V352" t="s">
        <v>56</v>
      </c>
      <c r="W352" t="s">
        <v>875</v>
      </c>
      <c r="X352" t="s">
        <v>875</v>
      </c>
      <c r="Y352">
        <v>0</v>
      </c>
      <c r="Z352" t="s">
        <v>875</v>
      </c>
      <c r="AA352" s="19">
        <v>45732.988470567128</v>
      </c>
      <c r="AB352" t="s">
        <v>1178</v>
      </c>
    </row>
    <row r="353" spans="1:28" x14ac:dyDescent="0.35">
      <c r="A353" t="s">
        <v>927</v>
      </c>
      <c r="B353" t="s">
        <v>311</v>
      </c>
      <c r="C353">
        <v>1070</v>
      </c>
      <c r="D353" s="9">
        <v>39778.518055555556</v>
      </c>
      <c r="E353" s="9">
        <v>40849.495833333334</v>
      </c>
      <c r="F353">
        <v>250</v>
      </c>
      <c r="G353">
        <v>250</v>
      </c>
      <c r="H353">
        <v>219</v>
      </c>
      <c r="I353">
        <v>31</v>
      </c>
      <c r="J353">
        <v>0</v>
      </c>
      <c r="K353">
        <v>250</v>
      </c>
      <c r="L353">
        <v>239</v>
      </c>
      <c r="M353">
        <v>11</v>
      </c>
      <c r="N353">
        <v>0.433</v>
      </c>
      <c r="O353">
        <v>0.05</v>
      </c>
      <c r="P353">
        <v>0</v>
      </c>
      <c r="Q353">
        <v>0.496</v>
      </c>
      <c r="R353">
        <v>1.0269999999999999</v>
      </c>
      <c r="S353">
        <v>0.89600000000000002</v>
      </c>
      <c r="T353">
        <v>1</v>
      </c>
      <c r="U353">
        <v>22.177</v>
      </c>
      <c r="V353" t="s">
        <v>92</v>
      </c>
      <c r="W353">
        <v>0.255</v>
      </c>
      <c r="X353">
        <v>0.46700000000000003</v>
      </c>
      <c r="Y353">
        <v>0</v>
      </c>
      <c r="Z353">
        <v>0.29899999999999999</v>
      </c>
      <c r="AA353" s="19">
        <v>45732.988529328701</v>
      </c>
      <c r="AB353" t="s">
        <v>1178</v>
      </c>
    </row>
    <row r="354" spans="1:28" hidden="1" x14ac:dyDescent="0.35">
      <c r="A354" t="s">
        <v>927</v>
      </c>
      <c r="B354" t="s">
        <v>312</v>
      </c>
      <c r="C354">
        <v>0</v>
      </c>
      <c r="D354" s="9">
        <v>40849.495833333334</v>
      </c>
      <c r="E354" s="9">
        <v>40849.495833333334</v>
      </c>
      <c r="F354" t="s">
        <v>872</v>
      </c>
      <c r="G354" t="s">
        <v>872</v>
      </c>
      <c r="H354">
        <v>1</v>
      </c>
      <c r="I354">
        <v>1</v>
      </c>
      <c r="J354">
        <v>1</v>
      </c>
      <c r="K354" t="s">
        <v>873</v>
      </c>
      <c r="L354">
        <v>1</v>
      </c>
      <c r="M354">
        <v>0</v>
      </c>
      <c r="N354" t="s">
        <v>875</v>
      </c>
      <c r="O354" t="s">
        <v>875</v>
      </c>
      <c r="P354">
        <v>0</v>
      </c>
      <c r="Q354" t="s">
        <v>875</v>
      </c>
      <c r="R354" t="s">
        <v>875</v>
      </c>
      <c r="S354" t="s">
        <v>875</v>
      </c>
      <c r="T354" t="s">
        <v>875</v>
      </c>
      <c r="U354" t="s">
        <v>875</v>
      </c>
      <c r="V354" t="s">
        <v>92</v>
      </c>
      <c r="W354" t="s">
        <v>875</v>
      </c>
      <c r="X354" t="s">
        <v>875</v>
      </c>
      <c r="Y354">
        <v>0</v>
      </c>
      <c r="Z354" t="s">
        <v>875</v>
      </c>
      <c r="AA354" s="19">
        <v>45732.988529340277</v>
      </c>
      <c r="AB354" t="s">
        <v>1178</v>
      </c>
    </row>
    <row r="355" spans="1:28" x14ac:dyDescent="0.35">
      <c r="A355" t="s">
        <v>1285</v>
      </c>
      <c r="B355" t="s">
        <v>311</v>
      </c>
      <c r="C355">
        <v>1930</v>
      </c>
      <c r="D355" s="9">
        <v>42592.084317129629</v>
      </c>
      <c r="E355" s="9">
        <v>44522.743726851855</v>
      </c>
      <c r="F355">
        <v>139</v>
      </c>
      <c r="G355">
        <v>139</v>
      </c>
      <c r="H355">
        <v>77</v>
      </c>
      <c r="I355">
        <v>62</v>
      </c>
      <c r="J355">
        <v>19</v>
      </c>
      <c r="K355">
        <v>120</v>
      </c>
      <c r="L355">
        <v>95</v>
      </c>
      <c r="M355">
        <v>25</v>
      </c>
      <c r="N355">
        <v>3.2000000000000001E-2</v>
      </c>
      <c r="O355">
        <v>2.5000000000000001E-2</v>
      </c>
      <c r="P355">
        <v>8.0000000000000002E-3</v>
      </c>
      <c r="Q355">
        <v>3.5999999999999997E-2</v>
      </c>
      <c r="R355">
        <v>0.73499999999999999</v>
      </c>
      <c r="S355">
        <v>0.56100000000000005</v>
      </c>
      <c r="T355">
        <v>0.86</v>
      </c>
      <c r="U355">
        <v>694.44399999999996</v>
      </c>
      <c r="V355" t="s">
        <v>56</v>
      </c>
      <c r="W355">
        <v>0.497</v>
      </c>
      <c r="X355">
        <v>0.26100000000000001</v>
      </c>
      <c r="Y355">
        <v>0.81599999999999995</v>
      </c>
      <c r="Z355">
        <v>0.46200000000000002</v>
      </c>
      <c r="AA355" s="19">
        <v>45733.829508807874</v>
      </c>
      <c r="AB355" t="s">
        <v>1303</v>
      </c>
    </row>
    <row r="356" spans="1:28" hidden="1" x14ac:dyDescent="0.35">
      <c r="A356" t="s">
        <v>1285</v>
      </c>
      <c r="B356" t="s">
        <v>312</v>
      </c>
      <c r="C356">
        <v>0</v>
      </c>
      <c r="D356" s="9">
        <v>44522.743726851855</v>
      </c>
      <c r="E356" s="9">
        <v>44522.743726851855</v>
      </c>
      <c r="F356" t="s">
        <v>872</v>
      </c>
      <c r="G356" t="s">
        <v>872</v>
      </c>
      <c r="H356">
        <v>1</v>
      </c>
      <c r="I356">
        <v>1</v>
      </c>
      <c r="J356">
        <v>1</v>
      </c>
      <c r="K356" t="s">
        <v>873</v>
      </c>
      <c r="L356">
        <v>1</v>
      </c>
      <c r="M356">
        <v>0</v>
      </c>
      <c r="N356" t="s">
        <v>875</v>
      </c>
      <c r="O356" t="s">
        <v>875</v>
      </c>
      <c r="P356" t="s">
        <v>875</v>
      </c>
      <c r="Q356" t="s">
        <v>875</v>
      </c>
      <c r="R356" t="s">
        <v>875</v>
      </c>
      <c r="S356" t="s">
        <v>875</v>
      </c>
      <c r="T356" t="s">
        <v>875</v>
      </c>
      <c r="U356" t="s">
        <v>875</v>
      </c>
      <c r="V356" t="s">
        <v>56</v>
      </c>
      <c r="W356" t="s">
        <v>875</v>
      </c>
      <c r="X356" t="s">
        <v>875</v>
      </c>
      <c r="Y356" t="s">
        <v>875</v>
      </c>
      <c r="Z356" t="s">
        <v>875</v>
      </c>
      <c r="AA356" s="19">
        <v>45733.82950890046</v>
      </c>
      <c r="AB356" t="s">
        <v>1303</v>
      </c>
    </row>
    <row r="357" spans="1:28" x14ac:dyDescent="0.35">
      <c r="A357" t="s">
        <v>1984</v>
      </c>
      <c r="B357" t="s">
        <v>311</v>
      </c>
      <c r="C357">
        <v>3722</v>
      </c>
      <c r="D357" s="9">
        <v>37001.748148148145</v>
      </c>
      <c r="E357" s="9">
        <v>40724.15320601852</v>
      </c>
      <c r="F357">
        <v>275</v>
      </c>
      <c r="G357">
        <v>275</v>
      </c>
      <c r="H357">
        <v>97</v>
      </c>
      <c r="I357">
        <v>178</v>
      </c>
      <c r="J357">
        <v>52</v>
      </c>
      <c r="K357">
        <v>223</v>
      </c>
      <c r="L357">
        <v>128</v>
      </c>
      <c r="M357">
        <v>95</v>
      </c>
      <c r="N357">
        <v>4.1000000000000002E-2</v>
      </c>
      <c r="O357">
        <v>6.6000000000000003E-2</v>
      </c>
      <c r="P357">
        <v>1.9E-2</v>
      </c>
      <c r="Q357">
        <v>5.5E-2</v>
      </c>
      <c r="R357">
        <v>0.625</v>
      </c>
      <c r="S357">
        <v>0.38300000000000001</v>
      </c>
      <c r="T357">
        <v>0.82199999999999995</v>
      </c>
      <c r="U357">
        <v>1727.2729999999999</v>
      </c>
      <c r="V357" t="s">
        <v>56</v>
      </c>
      <c r="W357">
        <v>0.624</v>
      </c>
      <c r="X357">
        <v>0.82399999999999995</v>
      </c>
      <c r="Y357">
        <v>0.77300000000000002</v>
      </c>
      <c r="Z357">
        <v>0.72899999999999998</v>
      </c>
      <c r="AA357" s="19">
        <v>45734.036624814813</v>
      </c>
      <c r="AB357" t="s">
        <v>2040</v>
      </c>
    </row>
    <row r="358" spans="1:28" hidden="1" x14ac:dyDescent="0.35">
      <c r="A358" t="s">
        <v>1984</v>
      </c>
      <c r="B358" t="s">
        <v>312</v>
      </c>
      <c r="C358">
        <v>0</v>
      </c>
      <c r="D358" s="9">
        <v>40724.15320601852</v>
      </c>
      <c r="E358" s="9">
        <v>40724.15320601852</v>
      </c>
      <c r="F358" t="s">
        <v>872</v>
      </c>
      <c r="G358" t="s">
        <v>872</v>
      </c>
      <c r="H358">
        <v>1</v>
      </c>
      <c r="I358">
        <v>1</v>
      </c>
      <c r="J358">
        <v>1</v>
      </c>
      <c r="K358" t="s">
        <v>873</v>
      </c>
      <c r="L358">
        <v>1</v>
      </c>
      <c r="M358">
        <v>0</v>
      </c>
      <c r="N358" t="s">
        <v>875</v>
      </c>
      <c r="O358" t="s">
        <v>875</v>
      </c>
      <c r="P358" t="s">
        <v>875</v>
      </c>
      <c r="Q358" t="s">
        <v>875</v>
      </c>
      <c r="R358" t="s">
        <v>875</v>
      </c>
      <c r="S358" t="s">
        <v>875</v>
      </c>
      <c r="T358" t="s">
        <v>875</v>
      </c>
      <c r="U358" t="s">
        <v>875</v>
      </c>
      <c r="V358" t="s">
        <v>56</v>
      </c>
      <c r="W358" t="s">
        <v>875</v>
      </c>
      <c r="X358" t="s">
        <v>875</v>
      </c>
      <c r="Y358" t="s">
        <v>875</v>
      </c>
      <c r="Z358" t="s">
        <v>875</v>
      </c>
      <c r="AA358" s="19">
        <v>45734.036624872686</v>
      </c>
      <c r="AB358" t="s">
        <v>2040</v>
      </c>
    </row>
    <row r="359" spans="1:28" x14ac:dyDescent="0.35">
      <c r="A359" t="s">
        <v>1983</v>
      </c>
      <c r="B359" t="s">
        <v>311</v>
      </c>
      <c r="C359">
        <v>2757</v>
      </c>
      <c r="D359" s="9">
        <v>41808.314942129633</v>
      </c>
      <c r="E359" s="9">
        <v>44566.07608796296</v>
      </c>
      <c r="F359">
        <v>4721</v>
      </c>
      <c r="G359">
        <v>4721</v>
      </c>
      <c r="H359">
        <v>1557</v>
      </c>
      <c r="I359">
        <v>3164</v>
      </c>
      <c r="J359">
        <v>444</v>
      </c>
      <c r="K359">
        <v>4277</v>
      </c>
      <c r="L359">
        <v>2960</v>
      </c>
      <c r="M359">
        <v>1317</v>
      </c>
      <c r="N359">
        <v>0.60099999999999998</v>
      </c>
      <c r="O359">
        <v>1.103</v>
      </c>
      <c r="P359">
        <v>0.182</v>
      </c>
      <c r="Q359">
        <v>1.0589999999999999</v>
      </c>
      <c r="R359">
        <v>0.69599999999999995</v>
      </c>
      <c r="S359">
        <v>0.35299999999999998</v>
      </c>
      <c r="T359">
        <v>0.89300000000000002</v>
      </c>
      <c r="U359">
        <v>1243.626</v>
      </c>
      <c r="V359" t="s">
        <v>56</v>
      </c>
      <c r="W359">
        <v>0.95499999999999996</v>
      </c>
      <c r="X359">
        <v>0.998</v>
      </c>
      <c r="Y359">
        <v>0.96799999999999997</v>
      </c>
      <c r="Z359">
        <v>0.99099999999999999</v>
      </c>
      <c r="AA359" s="19">
        <v>45734.03652523148</v>
      </c>
      <c r="AB359" t="s">
        <v>2040</v>
      </c>
    </row>
    <row r="360" spans="1:28" hidden="1" x14ac:dyDescent="0.35">
      <c r="A360" t="s">
        <v>1983</v>
      </c>
      <c r="B360" t="s">
        <v>312</v>
      </c>
      <c r="C360">
        <v>100</v>
      </c>
      <c r="D360" s="9">
        <v>44466.008159722223</v>
      </c>
      <c r="E360" s="9">
        <v>44566.07608796296</v>
      </c>
      <c r="F360" t="s">
        <v>872</v>
      </c>
      <c r="G360" t="s">
        <v>872</v>
      </c>
      <c r="H360">
        <v>71</v>
      </c>
      <c r="I360">
        <v>96</v>
      </c>
      <c r="J360">
        <v>21</v>
      </c>
      <c r="K360" t="s">
        <v>873</v>
      </c>
      <c r="L360">
        <v>98</v>
      </c>
      <c r="M360">
        <v>49</v>
      </c>
      <c r="N360">
        <v>0.622</v>
      </c>
      <c r="O360">
        <v>0.92100000000000004</v>
      </c>
      <c r="P360">
        <v>0.19</v>
      </c>
      <c r="Q360">
        <v>0.61499999999999999</v>
      </c>
      <c r="R360">
        <v>0.45500000000000002</v>
      </c>
      <c r="S360">
        <v>0.40300000000000002</v>
      </c>
      <c r="T360">
        <v>0.877</v>
      </c>
      <c r="U360">
        <v>2141.4630000000002</v>
      </c>
      <c r="V360" t="s">
        <v>56</v>
      </c>
      <c r="W360">
        <v>0.94799999999999995</v>
      </c>
      <c r="X360">
        <v>0.98599999999999999</v>
      </c>
      <c r="Y360">
        <v>0.92200000000000004</v>
      </c>
      <c r="Z360">
        <v>0.81799999999999995</v>
      </c>
      <c r="AA360" s="19">
        <v>45734.036539062501</v>
      </c>
      <c r="AB360" t="s">
        <v>2040</v>
      </c>
    </row>
    <row r="361" spans="1:28" x14ac:dyDescent="0.35">
      <c r="A361" t="s">
        <v>1982</v>
      </c>
      <c r="B361" t="s">
        <v>311</v>
      </c>
      <c r="C361">
        <v>5376</v>
      </c>
      <c r="D361" s="9">
        <v>39190.670891203707</v>
      </c>
      <c r="E361" s="9">
        <v>44566.950208333335</v>
      </c>
      <c r="F361">
        <v>16782</v>
      </c>
      <c r="G361">
        <v>16782</v>
      </c>
      <c r="H361">
        <v>11088</v>
      </c>
      <c r="I361">
        <v>5694</v>
      </c>
      <c r="J361">
        <v>2137</v>
      </c>
      <c r="K361">
        <v>14645</v>
      </c>
      <c r="L361">
        <v>14003</v>
      </c>
      <c r="M361">
        <v>642</v>
      </c>
      <c r="N361">
        <v>2.1019999999999999</v>
      </c>
      <c r="O361">
        <v>1.1319999999999999</v>
      </c>
      <c r="P361">
        <v>0.45100000000000001</v>
      </c>
      <c r="Q361">
        <v>2.6949999999999998</v>
      </c>
      <c r="R361">
        <v>0.96799999999999997</v>
      </c>
      <c r="S361">
        <v>0.65</v>
      </c>
      <c r="T361">
        <v>0.86099999999999999</v>
      </c>
      <c r="U361">
        <v>238.21899999999999</v>
      </c>
      <c r="V361" t="s">
        <v>56</v>
      </c>
      <c r="W361">
        <v>0.997</v>
      </c>
      <c r="X361">
        <v>0.999</v>
      </c>
      <c r="Y361">
        <v>0.995</v>
      </c>
      <c r="Z361">
        <v>0.998</v>
      </c>
      <c r="AA361" s="19">
        <v>45734.036409340275</v>
      </c>
      <c r="AB361" t="s">
        <v>2040</v>
      </c>
    </row>
    <row r="362" spans="1:28" hidden="1" x14ac:dyDescent="0.35">
      <c r="A362" t="s">
        <v>1982</v>
      </c>
      <c r="B362" t="s">
        <v>312</v>
      </c>
      <c r="C362">
        <v>100</v>
      </c>
      <c r="D362" s="9">
        <v>44466.552060185182</v>
      </c>
      <c r="E362" s="9">
        <v>44566.950208333335</v>
      </c>
      <c r="F362" t="s">
        <v>872</v>
      </c>
      <c r="G362" t="s">
        <v>872</v>
      </c>
      <c r="H362">
        <v>312</v>
      </c>
      <c r="I362">
        <v>104</v>
      </c>
      <c r="J362">
        <v>34</v>
      </c>
      <c r="K362" t="s">
        <v>873</v>
      </c>
      <c r="L362">
        <v>324</v>
      </c>
      <c r="M362">
        <v>59</v>
      </c>
      <c r="N362">
        <v>2.9870000000000001</v>
      </c>
      <c r="O362">
        <v>0.98099999999999998</v>
      </c>
      <c r="P362">
        <v>0.38400000000000001</v>
      </c>
      <c r="Q362">
        <v>3.1429999999999998</v>
      </c>
      <c r="R362">
        <v>0.877</v>
      </c>
      <c r="S362">
        <v>0.753</v>
      </c>
      <c r="T362">
        <v>0.90300000000000002</v>
      </c>
      <c r="U362">
        <v>204.26300000000001</v>
      </c>
      <c r="V362" t="s">
        <v>56</v>
      </c>
      <c r="W362">
        <v>0.98699999999999999</v>
      </c>
      <c r="X362">
        <v>0.995</v>
      </c>
      <c r="Y362">
        <v>0.96499999999999997</v>
      </c>
      <c r="Z362">
        <v>0.996</v>
      </c>
      <c r="AA362" s="19">
        <v>45734.036424270831</v>
      </c>
      <c r="AB362" t="s">
        <v>2040</v>
      </c>
    </row>
    <row r="363" spans="1:28" x14ac:dyDescent="0.35">
      <c r="A363" t="s">
        <v>1421</v>
      </c>
      <c r="B363" t="s">
        <v>311</v>
      </c>
      <c r="C363">
        <v>3284</v>
      </c>
      <c r="D363" s="9">
        <v>40918.688796296294</v>
      </c>
      <c r="E363" s="9">
        <v>44203.596712962964</v>
      </c>
      <c r="F363">
        <v>245</v>
      </c>
      <c r="G363">
        <v>245</v>
      </c>
      <c r="H363">
        <v>168</v>
      </c>
      <c r="I363">
        <v>77</v>
      </c>
      <c r="J363">
        <v>0</v>
      </c>
      <c r="K363">
        <v>245</v>
      </c>
      <c r="L363">
        <v>216</v>
      </c>
      <c r="M363">
        <v>29</v>
      </c>
      <c r="N363">
        <v>0.124</v>
      </c>
      <c r="O363">
        <v>2.7E-2</v>
      </c>
      <c r="P363">
        <v>0</v>
      </c>
      <c r="Q363">
        <v>0.17</v>
      </c>
      <c r="R363">
        <v>1.1259999999999999</v>
      </c>
      <c r="S363">
        <v>0.82099999999999995</v>
      </c>
      <c r="T363">
        <v>1</v>
      </c>
      <c r="U363">
        <v>170.58799999999999</v>
      </c>
      <c r="V363" t="s">
        <v>62</v>
      </c>
      <c r="W363">
        <v>0.69299999999999995</v>
      </c>
      <c r="X363">
        <v>0.56699999999999995</v>
      </c>
      <c r="Y363">
        <v>0</v>
      </c>
      <c r="Z363">
        <v>0.69199999999999995</v>
      </c>
      <c r="AA363" s="19">
        <v>45733.918247453701</v>
      </c>
      <c r="AB363" t="s">
        <v>1425</v>
      </c>
    </row>
    <row r="364" spans="1:28" hidden="1" x14ac:dyDescent="0.35">
      <c r="A364" t="s">
        <v>1421</v>
      </c>
      <c r="B364" t="s">
        <v>312</v>
      </c>
      <c r="C364">
        <v>15</v>
      </c>
      <c r="D364" s="9">
        <v>44187.631365740737</v>
      </c>
      <c r="E364" s="9">
        <v>44203.596712962964</v>
      </c>
      <c r="F364" t="s">
        <v>872</v>
      </c>
      <c r="G364" t="s">
        <v>872</v>
      </c>
      <c r="H364">
        <v>1</v>
      </c>
      <c r="I364">
        <v>2</v>
      </c>
      <c r="J364">
        <v>1</v>
      </c>
      <c r="K364" t="s">
        <v>873</v>
      </c>
      <c r="L364">
        <v>1</v>
      </c>
      <c r="M364">
        <v>1</v>
      </c>
      <c r="N364" t="s">
        <v>875</v>
      </c>
      <c r="O364">
        <v>6.2E-2</v>
      </c>
      <c r="P364">
        <v>0</v>
      </c>
      <c r="Q364" t="s">
        <v>875</v>
      </c>
      <c r="R364" t="s">
        <v>875</v>
      </c>
      <c r="S364" t="s">
        <v>875</v>
      </c>
      <c r="T364" t="s">
        <v>875</v>
      </c>
      <c r="U364" t="s">
        <v>875</v>
      </c>
      <c r="V364" t="s">
        <v>62</v>
      </c>
      <c r="W364" t="s">
        <v>875</v>
      </c>
      <c r="X364">
        <v>1</v>
      </c>
      <c r="Y364">
        <v>0</v>
      </c>
      <c r="Z364" t="s">
        <v>875</v>
      </c>
      <c r="AA364" s="19">
        <v>45733.918247581016</v>
      </c>
      <c r="AB364" t="s">
        <v>1425</v>
      </c>
    </row>
    <row r="365" spans="1:28" x14ac:dyDescent="0.35">
      <c r="A365" t="s">
        <v>1981</v>
      </c>
      <c r="B365" t="s">
        <v>311</v>
      </c>
      <c r="C365">
        <v>2018</v>
      </c>
      <c r="D365" s="9">
        <v>42541.030057870368</v>
      </c>
      <c r="E365" s="9">
        <v>44559.414583333331</v>
      </c>
      <c r="F365">
        <v>3703</v>
      </c>
      <c r="G365">
        <v>3703</v>
      </c>
      <c r="H365">
        <v>1303</v>
      </c>
      <c r="I365">
        <v>2400</v>
      </c>
      <c r="J365">
        <v>230</v>
      </c>
      <c r="K365">
        <v>3473</v>
      </c>
      <c r="L365">
        <v>2640</v>
      </c>
      <c r="M365">
        <v>833</v>
      </c>
      <c r="N365">
        <v>0.77700000000000002</v>
      </c>
      <c r="O365">
        <v>1.3380000000000001</v>
      </c>
      <c r="P365">
        <v>0.121</v>
      </c>
      <c r="Q365">
        <v>1.4970000000000001</v>
      </c>
      <c r="R365">
        <v>0.751</v>
      </c>
      <c r="S365">
        <v>0.36699999999999999</v>
      </c>
      <c r="T365">
        <v>0.94299999999999995</v>
      </c>
      <c r="U365">
        <v>556.44600000000003</v>
      </c>
      <c r="V365" t="s">
        <v>56</v>
      </c>
      <c r="W365">
        <v>0.93799999999999994</v>
      </c>
      <c r="X365">
        <v>0.92900000000000005</v>
      </c>
      <c r="Y365">
        <v>0.81699999999999995</v>
      </c>
      <c r="Z365">
        <v>0.93400000000000005</v>
      </c>
      <c r="AA365" s="19">
        <v>45734.03628025463</v>
      </c>
      <c r="AB365" t="s">
        <v>2040</v>
      </c>
    </row>
    <row r="366" spans="1:28" hidden="1" x14ac:dyDescent="0.35">
      <c r="A366" t="s">
        <v>1981</v>
      </c>
      <c r="B366" t="s">
        <v>312</v>
      </c>
      <c r="C366">
        <v>100</v>
      </c>
      <c r="D366" s="9">
        <v>44459.198946759258</v>
      </c>
      <c r="E366" s="9">
        <v>44559.414583333331</v>
      </c>
      <c r="F366" t="s">
        <v>872</v>
      </c>
      <c r="G366" t="s">
        <v>872</v>
      </c>
      <c r="H366">
        <v>10</v>
      </c>
      <c r="I366">
        <v>19</v>
      </c>
      <c r="J366">
        <v>1</v>
      </c>
      <c r="K366" t="s">
        <v>873</v>
      </c>
      <c r="L366">
        <v>23</v>
      </c>
      <c r="M366">
        <v>7</v>
      </c>
      <c r="N366">
        <v>8.4000000000000005E-2</v>
      </c>
      <c r="O366">
        <v>0.27300000000000002</v>
      </c>
      <c r="P366" t="s">
        <v>875</v>
      </c>
      <c r="Q366">
        <v>0.17100000000000001</v>
      </c>
      <c r="R366" t="s">
        <v>875</v>
      </c>
      <c r="S366" t="s">
        <v>875</v>
      </c>
      <c r="T366" t="s">
        <v>875</v>
      </c>
      <c r="U366" t="s">
        <v>875</v>
      </c>
      <c r="V366" t="s">
        <v>56</v>
      </c>
      <c r="W366">
        <v>0.93400000000000005</v>
      </c>
      <c r="X366">
        <v>0.83</v>
      </c>
      <c r="Y366" t="s">
        <v>875</v>
      </c>
      <c r="Z366">
        <v>0.85899999999999999</v>
      </c>
      <c r="AA366" s="19">
        <v>45734.036280347224</v>
      </c>
      <c r="AB366" t="s">
        <v>2040</v>
      </c>
    </row>
    <row r="367" spans="1:28" x14ac:dyDescent="0.35">
      <c r="A367" t="s">
        <v>1199</v>
      </c>
      <c r="B367" t="s">
        <v>311</v>
      </c>
      <c r="C367">
        <v>2047</v>
      </c>
      <c r="D367" s="9">
        <v>42468.326608796298</v>
      </c>
      <c r="E367" s="9">
        <v>44515.919166666667</v>
      </c>
      <c r="F367">
        <v>912</v>
      </c>
      <c r="G367">
        <v>912</v>
      </c>
      <c r="H367">
        <v>575</v>
      </c>
      <c r="I367">
        <v>337</v>
      </c>
      <c r="J367">
        <v>0</v>
      </c>
      <c r="K367">
        <v>912</v>
      </c>
      <c r="L367">
        <v>0</v>
      </c>
      <c r="M367">
        <v>912</v>
      </c>
      <c r="N367">
        <v>0.34899999999999998</v>
      </c>
      <c r="O367">
        <v>0.2</v>
      </c>
      <c r="P367">
        <v>0</v>
      </c>
      <c r="Q367">
        <v>0</v>
      </c>
      <c r="R367">
        <v>0</v>
      </c>
      <c r="S367">
        <v>0.63600000000000001</v>
      </c>
      <c r="T367">
        <v>1</v>
      </c>
      <c r="U367" t="s">
        <v>875</v>
      </c>
      <c r="V367" t="s">
        <v>876</v>
      </c>
      <c r="W367">
        <v>0.96899999999999997</v>
      </c>
      <c r="X367">
        <v>0.98799999999999999</v>
      </c>
      <c r="Y367">
        <v>0</v>
      </c>
      <c r="Z367">
        <v>0</v>
      </c>
      <c r="AA367" s="19">
        <v>45733.729579537037</v>
      </c>
      <c r="AB367" t="s">
        <v>1200</v>
      </c>
    </row>
    <row r="368" spans="1:28" hidden="1" x14ac:dyDescent="0.35">
      <c r="A368" t="s">
        <v>1199</v>
      </c>
      <c r="B368" t="s">
        <v>312</v>
      </c>
      <c r="C368">
        <v>56</v>
      </c>
      <c r="D368" s="9">
        <v>44459.431250000001</v>
      </c>
      <c r="E368" s="9">
        <v>44515.919166666667</v>
      </c>
      <c r="F368" t="s">
        <v>872</v>
      </c>
      <c r="G368" t="s">
        <v>872</v>
      </c>
      <c r="H368">
        <v>6</v>
      </c>
      <c r="I368">
        <v>3</v>
      </c>
      <c r="J368">
        <v>1</v>
      </c>
      <c r="K368" t="s">
        <v>873</v>
      </c>
      <c r="L368">
        <v>1</v>
      </c>
      <c r="M368">
        <v>8</v>
      </c>
      <c r="N368">
        <v>6.5000000000000002E-2</v>
      </c>
      <c r="O368">
        <v>6.4000000000000001E-2</v>
      </c>
      <c r="P368">
        <v>0</v>
      </c>
      <c r="Q368" t="s">
        <v>875</v>
      </c>
      <c r="R368" t="s">
        <v>875</v>
      </c>
      <c r="S368" t="s">
        <v>875</v>
      </c>
      <c r="T368" t="s">
        <v>875</v>
      </c>
      <c r="U368" t="s">
        <v>875</v>
      </c>
      <c r="V368" t="s">
        <v>876</v>
      </c>
      <c r="W368">
        <v>0.57599999999999996</v>
      </c>
      <c r="X368">
        <v>0.90200000000000002</v>
      </c>
      <c r="Y368">
        <v>0</v>
      </c>
      <c r="Z368" t="s">
        <v>875</v>
      </c>
      <c r="AA368" s="19">
        <v>45733.729579733794</v>
      </c>
      <c r="AB368" t="s">
        <v>1200</v>
      </c>
    </row>
    <row r="369" spans="1:28" x14ac:dyDescent="0.35">
      <c r="A369" t="s">
        <v>1980</v>
      </c>
      <c r="B369" t="s">
        <v>311</v>
      </c>
      <c r="C369">
        <v>4687</v>
      </c>
      <c r="D369" s="9">
        <v>39879.150752314818</v>
      </c>
      <c r="E369" s="9">
        <v>44566.565092592595</v>
      </c>
      <c r="F369">
        <v>16399</v>
      </c>
      <c r="G369">
        <v>16399</v>
      </c>
      <c r="H369">
        <v>6968</v>
      </c>
      <c r="I369">
        <v>9431</v>
      </c>
      <c r="J369">
        <v>4491</v>
      </c>
      <c r="K369">
        <v>11908</v>
      </c>
      <c r="L369">
        <v>9756</v>
      </c>
      <c r="M369">
        <v>2152</v>
      </c>
      <c r="N369">
        <v>1.649</v>
      </c>
      <c r="O369">
        <v>2.347</v>
      </c>
      <c r="P369">
        <v>1.1559999999999999</v>
      </c>
      <c r="Q369">
        <v>2.2610000000000001</v>
      </c>
      <c r="R369">
        <v>0.79600000000000004</v>
      </c>
      <c r="S369">
        <v>0.41299999999999998</v>
      </c>
      <c r="T369">
        <v>0.71099999999999997</v>
      </c>
      <c r="U369">
        <v>951.79100000000005</v>
      </c>
      <c r="V369" t="s">
        <v>56</v>
      </c>
      <c r="W369">
        <v>0.97099999999999997</v>
      </c>
      <c r="X369">
        <v>0.97699999999999998</v>
      </c>
      <c r="Y369">
        <v>0.94</v>
      </c>
      <c r="Z369">
        <v>0.97399999999999998</v>
      </c>
      <c r="AA369" s="19">
        <v>45734.036166342594</v>
      </c>
      <c r="AB369" t="s">
        <v>2040</v>
      </c>
    </row>
    <row r="370" spans="1:28" hidden="1" x14ac:dyDescent="0.35">
      <c r="A370" t="s">
        <v>1980</v>
      </c>
      <c r="B370" t="s">
        <v>312</v>
      </c>
      <c r="C370">
        <v>99</v>
      </c>
      <c r="D370" s="9">
        <v>44466.576458333337</v>
      </c>
      <c r="E370" s="9">
        <v>44566.565092592595</v>
      </c>
      <c r="F370" t="s">
        <v>872</v>
      </c>
      <c r="G370" t="s">
        <v>872</v>
      </c>
      <c r="H370">
        <v>122</v>
      </c>
      <c r="I370">
        <v>91</v>
      </c>
      <c r="J370">
        <v>44</v>
      </c>
      <c r="K370" t="s">
        <v>873</v>
      </c>
      <c r="L370">
        <v>144</v>
      </c>
      <c r="M370">
        <v>24</v>
      </c>
      <c r="N370">
        <v>1.254</v>
      </c>
      <c r="O370">
        <v>0.97699999999999998</v>
      </c>
      <c r="P370">
        <v>0.41699999999999998</v>
      </c>
      <c r="Q370">
        <v>1.575</v>
      </c>
      <c r="R370">
        <v>0.86799999999999999</v>
      </c>
      <c r="S370">
        <v>0.56200000000000006</v>
      </c>
      <c r="T370">
        <v>0.81299999999999994</v>
      </c>
      <c r="U370">
        <v>1366.3489999999999</v>
      </c>
      <c r="V370" t="s">
        <v>56</v>
      </c>
      <c r="W370">
        <v>0.99</v>
      </c>
      <c r="X370">
        <v>0.96399999999999997</v>
      </c>
      <c r="Y370">
        <v>0.875</v>
      </c>
      <c r="Z370">
        <v>0.96699999999999997</v>
      </c>
      <c r="AA370" s="19">
        <v>45734.036180763891</v>
      </c>
      <c r="AB370" t="s">
        <v>2040</v>
      </c>
    </row>
    <row r="371" spans="1:28" x14ac:dyDescent="0.35">
      <c r="A371" t="s">
        <v>1979</v>
      </c>
      <c r="B371" t="s">
        <v>311</v>
      </c>
      <c r="C371">
        <v>6614</v>
      </c>
      <c r="D371" s="9">
        <v>37933.100497685184</v>
      </c>
      <c r="E371" s="9">
        <v>44547.418923611112</v>
      </c>
      <c r="F371">
        <v>2642</v>
      </c>
      <c r="G371">
        <v>2642</v>
      </c>
      <c r="H371">
        <v>1278</v>
      </c>
      <c r="I371">
        <v>1364</v>
      </c>
      <c r="J371">
        <v>329</v>
      </c>
      <c r="K371">
        <v>2313</v>
      </c>
      <c r="L371">
        <v>1875</v>
      </c>
      <c r="M371">
        <v>438</v>
      </c>
      <c r="N371">
        <v>0.20399999999999999</v>
      </c>
      <c r="O371">
        <v>0.21</v>
      </c>
      <c r="P371">
        <v>5.7000000000000002E-2</v>
      </c>
      <c r="Q371">
        <v>0.28799999999999998</v>
      </c>
      <c r="R371">
        <v>0.80700000000000005</v>
      </c>
      <c r="S371">
        <v>0.49299999999999999</v>
      </c>
      <c r="T371">
        <v>0.86199999999999999</v>
      </c>
      <c r="U371">
        <v>1520.8330000000001</v>
      </c>
      <c r="V371" t="s">
        <v>56</v>
      </c>
      <c r="W371">
        <v>0.96299999999999997</v>
      </c>
      <c r="X371">
        <v>0.97699999999999998</v>
      </c>
      <c r="Y371">
        <v>0.90200000000000002</v>
      </c>
      <c r="Z371">
        <v>0.98</v>
      </c>
      <c r="AA371" s="19">
        <v>45734.036038460647</v>
      </c>
      <c r="AB371" t="s">
        <v>2040</v>
      </c>
    </row>
    <row r="372" spans="1:28" hidden="1" x14ac:dyDescent="0.35">
      <c r="A372" t="s">
        <v>1979</v>
      </c>
      <c r="B372" t="s">
        <v>312</v>
      </c>
      <c r="C372">
        <v>99</v>
      </c>
      <c r="D372" s="9">
        <v>44447.469525462962</v>
      </c>
      <c r="E372" s="9">
        <v>44547.418923611112</v>
      </c>
      <c r="F372" t="s">
        <v>872</v>
      </c>
      <c r="G372" t="s">
        <v>872</v>
      </c>
      <c r="H372">
        <v>2</v>
      </c>
      <c r="I372">
        <v>5</v>
      </c>
      <c r="J372">
        <v>1</v>
      </c>
      <c r="K372" t="s">
        <v>873</v>
      </c>
      <c r="L372">
        <v>8</v>
      </c>
      <c r="M372">
        <v>-3</v>
      </c>
      <c r="N372">
        <v>1.2E-2</v>
      </c>
      <c r="O372">
        <v>3.6999999999999998E-2</v>
      </c>
      <c r="P372" t="s">
        <v>875</v>
      </c>
      <c r="Q372">
        <v>0.06</v>
      </c>
      <c r="R372" t="s">
        <v>875</v>
      </c>
      <c r="S372" t="s">
        <v>875</v>
      </c>
      <c r="T372" t="s">
        <v>875</v>
      </c>
      <c r="U372" t="s">
        <v>875</v>
      </c>
      <c r="V372" t="s">
        <v>56</v>
      </c>
      <c r="W372">
        <v>1</v>
      </c>
      <c r="X372">
        <v>0.91500000000000004</v>
      </c>
      <c r="Y372" t="s">
        <v>875</v>
      </c>
      <c r="Z372">
        <v>0.63700000000000001</v>
      </c>
      <c r="AA372" s="19">
        <v>45734.036038541664</v>
      </c>
      <c r="AB372" t="s">
        <v>2040</v>
      </c>
    </row>
    <row r="373" spans="1:28" x14ac:dyDescent="0.35">
      <c r="A373" t="s">
        <v>928</v>
      </c>
      <c r="B373" t="s">
        <v>311</v>
      </c>
      <c r="C373">
        <v>3233</v>
      </c>
      <c r="D373" s="9">
        <v>40841.559699074074</v>
      </c>
      <c r="E373" s="9">
        <v>44074.58761574074</v>
      </c>
      <c r="F373">
        <v>11874</v>
      </c>
      <c r="G373">
        <v>11874</v>
      </c>
      <c r="H373">
        <v>2972</v>
      </c>
      <c r="I373">
        <v>8902</v>
      </c>
      <c r="J373">
        <v>3944</v>
      </c>
      <c r="K373">
        <v>7930</v>
      </c>
      <c r="L373">
        <v>6850</v>
      </c>
      <c r="M373">
        <v>1080</v>
      </c>
      <c r="N373">
        <v>1.3440000000000001</v>
      </c>
      <c r="O373">
        <v>4.1280000000000001</v>
      </c>
      <c r="P373">
        <v>1.413</v>
      </c>
      <c r="Q373">
        <v>2.9750000000000001</v>
      </c>
      <c r="R373">
        <v>0.73299999999999998</v>
      </c>
      <c r="S373">
        <v>0.246</v>
      </c>
      <c r="T373">
        <v>0.74199999999999999</v>
      </c>
      <c r="U373">
        <v>363.02499999999998</v>
      </c>
      <c r="V373" t="s">
        <v>56</v>
      </c>
      <c r="W373">
        <v>0.99</v>
      </c>
      <c r="X373">
        <v>0.99</v>
      </c>
      <c r="Y373">
        <v>0.99099999999999999</v>
      </c>
      <c r="Z373">
        <v>0.96599999999999997</v>
      </c>
      <c r="AA373" s="19">
        <v>45734.035939872687</v>
      </c>
      <c r="AB373" t="s">
        <v>2040</v>
      </c>
    </row>
    <row r="374" spans="1:28" x14ac:dyDescent="0.35">
      <c r="A374" t="s">
        <v>928</v>
      </c>
      <c r="B374" t="s">
        <v>311</v>
      </c>
      <c r="C374">
        <v>630</v>
      </c>
      <c r="D374" s="9">
        <v>39779.52847222222</v>
      </c>
      <c r="E374" s="9">
        <v>40410.492361111108</v>
      </c>
      <c r="F374">
        <v>202</v>
      </c>
      <c r="G374">
        <v>202</v>
      </c>
      <c r="H374">
        <v>152</v>
      </c>
      <c r="I374">
        <v>50</v>
      </c>
      <c r="J374">
        <v>0</v>
      </c>
      <c r="K374">
        <v>202</v>
      </c>
      <c r="L374">
        <v>182</v>
      </c>
      <c r="M374">
        <v>20</v>
      </c>
      <c r="N374">
        <v>1.2709999999999999</v>
      </c>
      <c r="O374">
        <v>8.7999999999999995E-2</v>
      </c>
      <c r="P374">
        <v>0</v>
      </c>
      <c r="Q374">
        <v>1.76</v>
      </c>
      <c r="R374">
        <v>1.2949999999999999</v>
      </c>
      <c r="S374">
        <v>0.93500000000000005</v>
      </c>
      <c r="T374">
        <v>1</v>
      </c>
      <c r="U374">
        <v>11.364000000000001</v>
      </c>
      <c r="V374" t="s">
        <v>92</v>
      </c>
      <c r="W374">
        <v>0.92800000000000005</v>
      </c>
      <c r="X374">
        <v>0.80800000000000005</v>
      </c>
      <c r="Y374">
        <v>0</v>
      </c>
      <c r="Z374">
        <v>0.92500000000000004</v>
      </c>
      <c r="AA374" s="19">
        <v>45732.98858553241</v>
      </c>
      <c r="AB374" t="s">
        <v>1178</v>
      </c>
    </row>
    <row r="375" spans="1:28" hidden="1" x14ac:dyDescent="0.35">
      <c r="A375" t="s">
        <v>928</v>
      </c>
      <c r="B375" t="s">
        <v>312</v>
      </c>
      <c r="C375">
        <v>0</v>
      </c>
      <c r="D375" s="9">
        <v>41105.783333333333</v>
      </c>
      <c r="E375" s="9">
        <v>41105.783333333333</v>
      </c>
      <c r="F375" t="s">
        <v>872</v>
      </c>
      <c r="G375" t="s">
        <v>872</v>
      </c>
      <c r="H375">
        <v>1</v>
      </c>
      <c r="I375">
        <v>1</v>
      </c>
      <c r="J375">
        <v>1</v>
      </c>
      <c r="K375" t="s">
        <v>873</v>
      </c>
      <c r="L375">
        <v>1</v>
      </c>
      <c r="M375">
        <v>0</v>
      </c>
      <c r="N375" t="s">
        <v>875</v>
      </c>
      <c r="O375" t="s">
        <v>875</v>
      </c>
      <c r="P375">
        <v>0</v>
      </c>
      <c r="Q375" t="s">
        <v>875</v>
      </c>
      <c r="R375" t="s">
        <v>875</v>
      </c>
      <c r="S375" t="s">
        <v>875</v>
      </c>
      <c r="T375" t="s">
        <v>875</v>
      </c>
      <c r="U375" t="s">
        <v>875</v>
      </c>
      <c r="V375" t="s">
        <v>92</v>
      </c>
      <c r="W375" t="s">
        <v>875</v>
      </c>
      <c r="X375" t="s">
        <v>875</v>
      </c>
      <c r="Y375">
        <v>0</v>
      </c>
      <c r="Z375" t="s">
        <v>875</v>
      </c>
      <c r="AA375" s="19">
        <v>45732.988585543979</v>
      </c>
      <c r="AB375" t="s">
        <v>1178</v>
      </c>
    </row>
    <row r="376" spans="1:28" hidden="1" x14ac:dyDescent="0.35">
      <c r="A376" t="s">
        <v>928</v>
      </c>
      <c r="B376" t="s">
        <v>312</v>
      </c>
      <c r="C376">
        <v>67</v>
      </c>
      <c r="D376" s="9">
        <v>44006.589270833334</v>
      </c>
      <c r="E376" s="9">
        <v>44074.58761574074</v>
      </c>
      <c r="F376" t="s">
        <v>872</v>
      </c>
      <c r="G376" t="s">
        <v>872</v>
      </c>
      <c r="H376">
        <v>1</v>
      </c>
      <c r="I376">
        <v>1</v>
      </c>
      <c r="J376">
        <v>126</v>
      </c>
      <c r="K376" t="s">
        <v>873</v>
      </c>
      <c r="L376">
        <v>29</v>
      </c>
      <c r="M376">
        <v>-154</v>
      </c>
      <c r="N376" t="s">
        <v>875</v>
      </c>
      <c r="O376" t="s">
        <v>875</v>
      </c>
      <c r="P376">
        <v>1.252</v>
      </c>
      <c r="Q376">
        <v>10.427</v>
      </c>
      <c r="R376" t="s">
        <v>875</v>
      </c>
      <c r="S376" t="s">
        <v>875</v>
      </c>
      <c r="T376" t="s">
        <v>875</v>
      </c>
      <c r="U376" t="s">
        <v>875</v>
      </c>
      <c r="V376" t="s">
        <v>56</v>
      </c>
      <c r="W376" t="s">
        <v>875</v>
      </c>
      <c r="X376" t="s">
        <v>875</v>
      </c>
      <c r="Y376">
        <v>4.2999999999999997E-2</v>
      </c>
      <c r="Z376">
        <v>0.32900000000000001</v>
      </c>
      <c r="AA376" s="19">
        <v>45734.035940011578</v>
      </c>
      <c r="AB376" t="s">
        <v>2040</v>
      </c>
    </row>
    <row r="377" spans="1:28" x14ac:dyDescent="0.35">
      <c r="A377" t="s">
        <v>929</v>
      </c>
      <c r="B377" t="s">
        <v>311</v>
      </c>
      <c r="C377">
        <v>818</v>
      </c>
      <c r="D377" s="9">
        <v>39604.572916666664</v>
      </c>
      <c r="E377" s="9">
        <v>40423.550000000003</v>
      </c>
      <c r="F377">
        <v>256</v>
      </c>
      <c r="G377">
        <v>256</v>
      </c>
      <c r="H377">
        <v>165</v>
      </c>
      <c r="I377">
        <v>91</v>
      </c>
      <c r="J377">
        <v>0</v>
      </c>
      <c r="K377">
        <v>256</v>
      </c>
      <c r="L377">
        <v>150</v>
      </c>
      <c r="M377">
        <v>106</v>
      </c>
      <c r="N377">
        <v>0.75</v>
      </c>
      <c r="O377">
        <v>0.44600000000000001</v>
      </c>
      <c r="P377">
        <v>0</v>
      </c>
      <c r="Q377">
        <v>0.23799999999999999</v>
      </c>
      <c r="R377">
        <v>0.19900000000000001</v>
      </c>
      <c r="S377">
        <v>0.627</v>
      </c>
      <c r="T377">
        <v>1</v>
      </c>
      <c r="U377">
        <v>445.37799999999999</v>
      </c>
      <c r="V377" t="s">
        <v>56</v>
      </c>
      <c r="W377">
        <v>0.86699999999999999</v>
      </c>
      <c r="X377">
        <v>0.85199999999999998</v>
      </c>
      <c r="Y377">
        <v>0</v>
      </c>
      <c r="Z377">
        <v>0.40300000000000002</v>
      </c>
      <c r="AA377" s="19">
        <v>45732.988642326389</v>
      </c>
      <c r="AB377" t="s">
        <v>1178</v>
      </c>
    </row>
    <row r="378" spans="1:28" hidden="1" x14ac:dyDescent="0.35">
      <c r="A378" t="s">
        <v>929</v>
      </c>
      <c r="B378" t="s">
        <v>312</v>
      </c>
      <c r="C378">
        <v>2</v>
      </c>
      <c r="D378" s="9">
        <v>40421.438194444447</v>
      </c>
      <c r="E378" s="9">
        <v>40423.550000000003</v>
      </c>
      <c r="F378" t="s">
        <v>872</v>
      </c>
      <c r="G378" t="s">
        <v>872</v>
      </c>
      <c r="H378">
        <v>1</v>
      </c>
      <c r="I378">
        <v>1</v>
      </c>
      <c r="J378">
        <v>1</v>
      </c>
      <c r="K378" t="s">
        <v>873</v>
      </c>
      <c r="L378">
        <v>6</v>
      </c>
      <c r="M378">
        <v>-5</v>
      </c>
      <c r="N378" t="s">
        <v>875</v>
      </c>
      <c r="O378" t="s">
        <v>875</v>
      </c>
      <c r="P378">
        <v>0</v>
      </c>
      <c r="Q378">
        <v>2</v>
      </c>
      <c r="R378" t="s">
        <v>875</v>
      </c>
      <c r="S378" t="s">
        <v>875</v>
      </c>
      <c r="T378" t="s">
        <v>875</v>
      </c>
      <c r="U378" t="s">
        <v>875</v>
      </c>
      <c r="V378" t="s">
        <v>56</v>
      </c>
      <c r="W378" t="s">
        <v>875</v>
      </c>
      <c r="X378" t="s">
        <v>875</v>
      </c>
      <c r="Y378">
        <v>0</v>
      </c>
      <c r="Z378">
        <v>0.91400000000000003</v>
      </c>
      <c r="AA378" s="19">
        <v>45732.988642337965</v>
      </c>
      <c r="AB378" t="s">
        <v>1178</v>
      </c>
    </row>
    <row r="379" spans="1:28" x14ac:dyDescent="0.35">
      <c r="A379" t="s">
        <v>78</v>
      </c>
      <c r="B379" t="s">
        <v>311</v>
      </c>
      <c r="C379">
        <v>1396</v>
      </c>
      <c r="D379" s="9">
        <v>44207.632638888892</v>
      </c>
      <c r="E379" s="9">
        <v>45603.761805555558</v>
      </c>
      <c r="F379">
        <v>423</v>
      </c>
      <c r="G379">
        <v>370</v>
      </c>
      <c r="H379">
        <v>357</v>
      </c>
      <c r="I379">
        <v>13</v>
      </c>
      <c r="J379">
        <v>74</v>
      </c>
      <c r="K379">
        <v>296</v>
      </c>
      <c r="L379">
        <v>213</v>
      </c>
      <c r="M379">
        <v>83</v>
      </c>
      <c r="N379">
        <v>0.25</v>
      </c>
      <c r="O379">
        <v>0.01</v>
      </c>
      <c r="P379">
        <v>5.0999999999999997E-2</v>
      </c>
      <c r="Q379">
        <v>0.14599999999999999</v>
      </c>
      <c r="R379">
        <v>0.69899999999999995</v>
      </c>
      <c r="S379">
        <v>0.96199999999999997</v>
      </c>
      <c r="T379">
        <v>0.80400000000000005</v>
      </c>
      <c r="U379">
        <v>568.49300000000005</v>
      </c>
      <c r="V379" t="s">
        <v>56</v>
      </c>
      <c r="W379">
        <v>0.95599999999999996</v>
      </c>
      <c r="X379">
        <v>0.94699999999999995</v>
      </c>
      <c r="Y379">
        <v>0.77600000000000002</v>
      </c>
      <c r="Z379">
        <v>0.91200000000000003</v>
      </c>
      <c r="AA379" s="9">
        <v>45713.609043159726</v>
      </c>
      <c r="AB379" t="s">
        <v>871</v>
      </c>
    </row>
    <row r="380" spans="1:28" x14ac:dyDescent="0.35">
      <c r="A380" t="s">
        <v>78</v>
      </c>
      <c r="B380" t="s">
        <v>311</v>
      </c>
      <c r="C380">
        <v>358</v>
      </c>
      <c r="D380" s="9">
        <v>44207.632905092592</v>
      </c>
      <c r="E380" s="9">
        <v>44565.728182870371</v>
      </c>
      <c r="F380">
        <v>82</v>
      </c>
      <c r="G380">
        <v>82</v>
      </c>
      <c r="H380">
        <v>78</v>
      </c>
      <c r="I380">
        <v>4</v>
      </c>
      <c r="J380">
        <v>0</v>
      </c>
      <c r="K380">
        <v>82</v>
      </c>
      <c r="L380">
        <v>47</v>
      </c>
      <c r="M380">
        <v>35</v>
      </c>
      <c r="N380">
        <v>0.182</v>
      </c>
      <c r="O380">
        <v>1.7999999999999999E-2</v>
      </c>
      <c r="P380">
        <v>0</v>
      </c>
      <c r="Q380">
        <v>0.127</v>
      </c>
      <c r="R380">
        <v>0.63500000000000001</v>
      </c>
      <c r="S380">
        <v>0.91</v>
      </c>
      <c r="T380">
        <v>1</v>
      </c>
      <c r="U380">
        <v>275.59100000000001</v>
      </c>
      <c r="V380" t="s">
        <v>56</v>
      </c>
      <c r="W380">
        <v>0.96299999999999997</v>
      </c>
      <c r="X380">
        <v>0.86499999999999999</v>
      </c>
      <c r="Y380">
        <v>0</v>
      </c>
      <c r="Z380">
        <v>0.96899999999999997</v>
      </c>
      <c r="AA380" s="19">
        <v>45733.918183344904</v>
      </c>
      <c r="AB380" t="s">
        <v>1425</v>
      </c>
    </row>
    <row r="381" spans="1:28" hidden="1" x14ac:dyDescent="0.35">
      <c r="A381" t="s">
        <v>78</v>
      </c>
      <c r="B381" t="s">
        <v>312</v>
      </c>
      <c r="C381">
        <v>98</v>
      </c>
      <c r="D381" s="9">
        <v>44467.689016203702</v>
      </c>
      <c r="E381" s="9">
        <v>44565.728182870371</v>
      </c>
      <c r="F381" t="s">
        <v>872</v>
      </c>
      <c r="G381" t="s">
        <v>872</v>
      </c>
      <c r="H381">
        <v>20</v>
      </c>
      <c r="I381">
        <v>1</v>
      </c>
      <c r="J381">
        <v>1</v>
      </c>
      <c r="K381" t="s">
        <v>873</v>
      </c>
      <c r="L381">
        <v>16</v>
      </c>
      <c r="M381">
        <v>5</v>
      </c>
      <c r="N381">
        <v>0.28899999999999998</v>
      </c>
      <c r="O381" t="s">
        <v>875</v>
      </c>
      <c r="P381">
        <v>0</v>
      </c>
      <c r="Q381">
        <v>0.17199999999999999</v>
      </c>
      <c r="R381" t="s">
        <v>875</v>
      </c>
      <c r="S381" t="s">
        <v>875</v>
      </c>
      <c r="T381" t="s">
        <v>875</v>
      </c>
      <c r="U381" t="s">
        <v>875</v>
      </c>
      <c r="V381" t="s">
        <v>56</v>
      </c>
      <c r="W381">
        <v>0.94899999999999995</v>
      </c>
      <c r="X381" t="s">
        <v>875</v>
      </c>
      <c r="Y381">
        <v>0</v>
      </c>
      <c r="Z381">
        <v>0.93400000000000005</v>
      </c>
      <c r="AA381" s="19">
        <v>45733.918183483795</v>
      </c>
      <c r="AB381" t="s">
        <v>1425</v>
      </c>
    </row>
    <row r="382" spans="1:28" x14ac:dyDescent="0.35">
      <c r="A382" t="s">
        <v>930</v>
      </c>
      <c r="B382" t="s">
        <v>311</v>
      </c>
      <c r="C382">
        <v>936</v>
      </c>
      <c r="D382" s="9">
        <v>40675.561805555553</v>
      </c>
      <c r="E382" s="9">
        <v>41612.442361111112</v>
      </c>
      <c r="F382">
        <v>109</v>
      </c>
      <c r="G382">
        <v>109</v>
      </c>
      <c r="H382">
        <v>54</v>
      </c>
      <c r="I382">
        <v>55</v>
      </c>
      <c r="J382">
        <v>0</v>
      </c>
      <c r="K382">
        <v>109</v>
      </c>
      <c r="L382">
        <v>77</v>
      </c>
      <c r="M382">
        <v>32</v>
      </c>
      <c r="N382">
        <v>8.4000000000000005E-2</v>
      </c>
      <c r="O382">
        <v>0.11700000000000001</v>
      </c>
      <c r="P382">
        <v>0</v>
      </c>
      <c r="Q382">
        <v>9.5000000000000001E-2</v>
      </c>
      <c r="R382">
        <v>0.47299999999999998</v>
      </c>
      <c r="S382">
        <v>0.41799999999999998</v>
      </c>
      <c r="T382">
        <v>1</v>
      </c>
      <c r="U382">
        <v>336.84199999999998</v>
      </c>
      <c r="V382" t="s">
        <v>56</v>
      </c>
      <c r="W382">
        <v>0.91500000000000004</v>
      </c>
      <c r="X382">
        <v>0.74299999999999999</v>
      </c>
      <c r="Y382">
        <v>0</v>
      </c>
      <c r="Z382">
        <v>0.90100000000000002</v>
      </c>
      <c r="AA382" s="19">
        <v>45732.988697442132</v>
      </c>
      <c r="AB382" t="s">
        <v>1178</v>
      </c>
    </row>
    <row r="383" spans="1:28" hidden="1" x14ac:dyDescent="0.35">
      <c r="A383" t="s">
        <v>930</v>
      </c>
      <c r="B383" t="s">
        <v>312</v>
      </c>
      <c r="C383">
        <v>0</v>
      </c>
      <c r="D383" s="9">
        <v>41612.44027777778</v>
      </c>
      <c r="E383" s="9">
        <v>41612.442361111112</v>
      </c>
      <c r="F383" t="s">
        <v>872</v>
      </c>
      <c r="G383" t="s">
        <v>872</v>
      </c>
      <c r="H383">
        <v>1</v>
      </c>
      <c r="I383">
        <v>1</v>
      </c>
      <c r="J383">
        <v>1</v>
      </c>
      <c r="K383" t="s">
        <v>873</v>
      </c>
      <c r="L383">
        <v>3</v>
      </c>
      <c r="M383">
        <v>-2</v>
      </c>
      <c r="N383" t="s">
        <v>875</v>
      </c>
      <c r="O383" t="s">
        <v>875</v>
      </c>
      <c r="P383">
        <v>0</v>
      </c>
      <c r="Q383">
        <v>1.5</v>
      </c>
      <c r="R383" t="s">
        <v>875</v>
      </c>
      <c r="S383" t="s">
        <v>875</v>
      </c>
      <c r="T383" t="s">
        <v>875</v>
      </c>
      <c r="U383" t="s">
        <v>875</v>
      </c>
      <c r="V383" t="s">
        <v>56</v>
      </c>
      <c r="W383" t="s">
        <v>875</v>
      </c>
      <c r="X383" t="s">
        <v>875</v>
      </c>
      <c r="Y383">
        <v>0</v>
      </c>
      <c r="Z383">
        <v>0.75</v>
      </c>
      <c r="AA383" s="19">
        <v>45732.9886974537</v>
      </c>
      <c r="AB383" t="s">
        <v>1178</v>
      </c>
    </row>
    <row r="384" spans="1:28" x14ac:dyDescent="0.35">
      <c r="A384" t="s">
        <v>79</v>
      </c>
      <c r="B384" t="s">
        <v>311</v>
      </c>
      <c r="C384">
        <v>4190</v>
      </c>
      <c r="D384" s="9">
        <v>40144.981944444444</v>
      </c>
      <c r="E384" s="9">
        <v>44335.30972222222</v>
      </c>
      <c r="F384">
        <v>722</v>
      </c>
      <c r="G384">
        <v>722</v>
      </c>
      <c r="H384">
        <v>284</v>
      </c>
      <c r="I384">
        <v>438</v>
      </c>
      <c r="J384">
        <v>353</v>
      </c>
      <c r="K384">
        <v>369</v>
      </c>
      <c r="L384">
        <v>369</v>
      </c>
      <c r="M384">
        <v>0</v>
      </c>
      <c r="N384">
        <v>0.09</v>
      </c>
      <c r="O384">
        <v>0.159</v>
      </c>
      <c r="P384">
        <v>6.2E-2</v>
      </c>
      <c r="Q384">
        <v>0.14899999999999999</v>
      </c>
      <c r="R384">
        <v>0.79700000000000004</v>
      </c>
      <c r="S384">
        <v>0.36099999999999999</v>
      </c>
      <c r="T384">
        <v>0.751</v>
      </c>
      <c r="U384">
        <v>0</v>
      </c>
      <c r="V384" t="s">
        <v>80</v>
      </c>
      <c r="W384">
        <v>0.95499999999999996</v>
      </c>
      <c r="X384">
        <v>0.95799999999999996</v>
      </c>
      <c r="Y384">
        <v>0.63300000000000001</v>
      </c>
      <c r="Z384">
        <v>0.92400000000000004</v>
      </c>
      <c r="AA384" s="9">
        <v>45713.609116388892</v>
      </c>
      <c r="AB384" t="s">
        <v>871</v>
      </c>
    </row>
    <row r="385" spans="1:28" x14ac:dyDescent="0.35">
      <c r="A385" t="s">
        <v>79</v>
      </c>
      <c r="B385" t="s">
        <v>311</v>
      </c>
      <c r="C385">
        <v>4190</v>
      </c>
      <c r="D385" s="9">
        <v>40144.982152777775</v>
      </c>
      <c r="E385" s="9">
        <v>44335.310277777775</v>
      </c>
      <c r="F385">
        <v>723</v>
      </c>
      <c r="G385">
        <v>723</v>
      </c>
      <c r="H385">
        <v>285</v>
      </c>
      <c r="I385">
        <v>438</v>
      </c>
      <c r="J385">
        <v>2</v>
      </c>
      <c r="K385">
        <v>721</v>
      </c>
      <c r="L385">
        <v>721</v>
      </c>
      <c r="M385">
        <v>0</v>
      </c>
      <c r="N385">
        <v>9.0999999999999998E-2</v>
      </c>
      <c r="O385">
        <v>0.159</v>
      </c>
      <c r="P385">
        <v>1.0999999999999999E-2</v>
      </c>
      <c r="Q385">
        <v>0.14399999999999999</v>
      </c>
      <c r="R385">
        <v>0.60299999999999998</v>
      </c>
      <c r="S385">
        <v>0.36399999999999999</v>
      </c>
      <c r="T385">
        <v>0.95599999999999996</v>
      </c>
      <c r="U385">
        <v>0</v>
      </c>
      <c r="V385" t="s">
        <v>80</v>
      </c>
      <c r="W385">
        <v>0.95499999999999996</v>
      </c>
      <c r="X385">
        <v>0.95799999999999996</v>
      </c>
      <c r="Y385">
        <v>1</v>
      </c>
      <c r="Z385">
        <v>0.92300000000000004</v>
      </c>
      <c r="AA385" s="19">
        <v>45733.91811486111</v>
      </c>
      <c r="AB385" t="s">
        <v>1425</v>
      </c>
    </row>
    <row r="386" spans="1:28" hidden="1" x14ac:dyDescent="0.35">
      <c r="A386" t="s">
        <v>79</v>
      </c>
      <c r="B386" t="s">
        <v>312</v>
      </c>
      <c r="C386">
        <v>0</v>
      </c>
      <c r="D386" s="9">
        <v>44335.304201388892</v>
      </c>
      <c r="E386" s="9">
        <v>44335.310277777775</v>
      </c>
      <c r="F386" t="s">
        <v>872</v>
      </c>
      <c r="G386" t="s">
        <v>872</v>
      </c>
      <c r="H386">
        <v>1</v>
      </c>
      <c r="I386">
        <v>1</v>
      </c>
      <c r="J386">
        <v>1</v>
      </c>
      <c r="K386" t="s">
        <v>873</v>
      </c>
      <c r="L386">
        <v>250</v>
      </c>
      <c r="M386">
        <v>-249</v>
      </c>
      <c r="N386" t="s">
        <v>875</v>
      </c>
      <c r="O386" t="s">
        <v>875</v>
      </c>
      <c r="P386" t="s">
        <v>875</v>
      </c>
      <c r="Q386">
        <v>125</v>
      </c>
      <c r="R386" t="s">
        <v>875</v>
      </c>
      <c r="S386" t="s">
        <v>875</v>
      </c>
      <c r="T386" t="s">
        <v>875</v>
      </c>
      <c r="U386" t="s">
        <v>875</v>
      </c>
      <c r="V386" t="s">
        <v>80</v>
      </c>
      <c r="W386" t="s">
        <v>875</v>
      </c>
      <c r="X386" t="s">
        <v>875</v>
      </c>
      <c r="Y386" t="s">
        <v>875</v>
      </c>
      <c r="Z386">
        <v>0.52800000000000002</v>
      </c>
      <c r="AA386" s="19">
        <v>45733.918114976848</v>
      </c>
      <c r="AB386" t="s">
        <v>1425</v>
      </c>
    </row>
    <row r="387" spans="1:28" x14ac:dyDescent="0.35">
      <c r="A387" t="s">
        <v>81</v>
      </c>
      <c r="B387" t="s">
        <v>311</v>
      </c>
      <c r="C387">
        <v>3749</v>
      </c>
      <c r="D387" s="9">
        <v>39801.320833333331</v>
      </c>
      <c r="E387" s="9">
        <v>43550.478472222225</v>
      </c>
      <c r="F387">
        <v>452</v>
      </c>
      <c r="G387">
        <v>452</v>
      </c>
      <c r="H387">
        <v>147</v>
      </c>
      <c r="I387">
        <v>305</v>
      </c>
      <c r="J387">
        <v>69</v>
      </c>
      <c r="K387">
        <v>383</v>
      </c>
      <c r="L387">
        <v>378</v>
      </c>
      <c r="M387">
        <v>5</v>
      </c>
      <c r="N387">
        <v>4.5999999999999999E-2</v>
      </c>
      <c r="O387">
        <v>8.1000000000000003E-2</v>
      </c>
      <c r="P387">
        <v>1.7999999999999999E-2</v>
      </c>
      <c r="Q387">
        <v>0.113</v>
      </c>
      <c r="R387">
        <v>1.0369999999999999</v>
      </c>
      <c r="S387">
        <v>0.36199999999999999</v>
      </c>
      <c r="T387">
        <v>0.85799999999999998</v>
      </c>
      <c r="U387">
        <v>44.247999999999998</v>
      </c>
      <c r="V387" t="s">
        <v>62</v>
      </c>
      <c r="W387">
        <v>0.98499999999999999</v>
      </c>
      <c r="X387">
        <v>0.94</v>
      </c>
      <c r="Y387">
        <v>0.96799999999999997</v>
      </c>
      <c r="Z387">
        <v>0.97199999999999998</v>
      </c>
      <c r="AA387" s="9">
        <v>45713.609195115743</v>
      </c>
      <c r="AB387" t="s">
        <v>871</v>
      </c>
    </row>
    <row r="388" spans="1:28" x14ac:dyDescent="0.35">
      <c r="A388" t="s">
        <v>1420</v>
      </c>
      <c r="B388" t="s">
        <v>311</v>
      </c>
      <c r="C388">
        <v>1699</v>
      </c>
      <c r="D388" s="9">
        <v>42608.568912037037</v>
      </c>
      <c r="E388" s="9">
        <v>44308.460231481484</v>
      </c>
      <c r="F388">
        <v>393</v>
      </c>
      <c r="G388">
        <v>393</v>
      </c>
      <c r="H388">
        <v>136</v>
      </c>
      <c r="I388">
        <v>257</v>
      </c>
      <c r="J388">
        <v>21</v>
      </c>
      <c r="K388">
        <v>372</v>
      </c>
      <c r="L388">
        <v>319</v>
      </c>
      <c r="M388">
        <v>53</v>
      </c>
      <c r="N388">
        <v>0.108</v>
      </c>
      <c r="O388">
        <v>0.26200000000000001</v>
      </c>
      <c r="P388">
        <v>1.9E-2</v>
      </c>
      <c r="Q388">
        <v>0.32300000000000001</v>
      </c>
      <c r="R388">
        <v>0.92</v>
      </c>
      <c r="S388">
        <v>0.29199999999999998</v>
      </c>
      <c r="T388">
        <v>0.94899999999999995</v>
      </c>
      <c r="U388">
        <v>164.08699999999999</v>
      </c>
      <c r="V388" t="s">
        <v>56</v>
      </c>
      <c r="W388">
        <v>0.94399999999999995</v>
      </c>
      <c r="X388">
        <v>0.95599999999999996</v>
      </c>
      <c r="Y388">
        <v>0.92300000000000004</v>
      </c>
      <c r="Z388">
        <v>0.89200000000000002</v>
      </c>
      <c r="AA388" s="19">
        <v>45733.918045312501</v>
      </c>
      <c r="AB388" t="s">
        <v>1425</v>
      </c>
    </row>
    <row r="389" spans="1:28" hidden="1" x14ac:dyDescent="0.35">
      <c r="A389" t="s">
        <v>1420</v>
      </c>
      <c r="B389" t="s">
        <v>312</v>
      </c>
      <c r="C389">
        <v>94</v>
      </c>
      <c r="D389" s="9">
        <v>44214.232187499998</v>
      </c>
      <c r="E389" s="9">
        <v>44308.460231481484</v>
      </c>
      <c r="F389" t="s">
        <v>872</v>
      </c>
      <c r="G389" t="s">
        <v>872</v>
      </c>
      <c r="H389">
        <v>1</v>
      </c>
      <c r="I389">
        <v>1</v>
      </c>
      <c r="J389">
        <v>1</v>
      </c>
      <c r="K389" t="s">
        <v>873</v>
      </c>
      <c r="L389">
        <v>2</v>
      </c>
      <c r="M389">
        <v>-2</v>
      </c>
      <c r="N389" t="s">
        <v>875</v>
      </c>
      <c r="O389" t="s">
        <v>875</v>
      </c>
      <c r="P389" t="s">
        <v>875</v>
      </c>
      <c r="Q389" t="s">
        <v>875</v>
      </c>
      <c r="R389" t="s">
        <v>875</v>
      </c>
      <c r="S389" t="s">
        <v>875</v>
      </c>
      <c r="T389" t="s">
        <v>875</v>
      </c>
      <c r="U389" t="s">
        <v>875</v>
      </c>
      <c r="V389" t="s">
        <v>56</v>
      </c>
      <c r="W389" t="s">
        <v>875</v>
      </c>
      <c r="X389" t="s">
        <v>875</v>
      </c>
      <c r="Y389" t="s">
        <v>875</v>
      </c>
      <c r="Z389" t="s">
        <v>875</v>
      </c>
      <c r="AA389" s="19">
        <v>45733.918045358798</v>
      </c>
      <c r="AB389" t="s">
        <v>1425</v>
      </c>
    </row>
    <row r="390" spans="1:28" x14ac:dyDescent="0.35">
      <c r="A390" t="s">
        <v>1354</v>
      </c>
      <c r="B390" t="s">
        <v>311</v>
      </c>
      <c r="C390">
        <v>3923</v>
      </c>
      <c r="D390" s="9">
        <v>40641.83761574074</v>
      </c>
      <c r="E390" s="9">
        <v>44565.664629629631</v>
      </c>
      <c r="F390">
        <v>3339</v>
      </c>
      <c r="G390">
        <v>3339</v>
      </c>
      <c r="H390">
        <v>1938</v>
      </c>
      <c r="I390">
        <v>1401</v>
      </c>
      <c r="J390">
        <v>587</v>
      </c>
      <c r="K390">
        <v>2752</v>
      </c>
      <c r="L390">
        <v>2262</v>
      </c>
      <c r="M390">
        <v>490</v>
      </c>
      <c r="N390">
        <v>0.61099999999999999</v>
      </c>
      <c r="O390">
        <v>0.48799999999999999</v>
      </c>
      <c r="P390">
        <v>0.20399999999999999</v>
      </c>
      <c r="Q390">
        <v>0.78700000000000003</v>
      </c>
      <c r="R390">
        <v>0.879</v>
      </c>
      <c r="S390">
        <v>0.55600000000000005</v>
      </c>
      <c r="T390">
        <v>0.81399999999999995</v>
      </c>
      <c r="U390">
        <v>622.61800000000005</v>
      </c>
      <c r="V390" t="s">
        <v>56</v>
      </c>
      <c r="W390">
        <v>0.97</v>
      </c>
      <c r="X390">
        <v>0.95699999999999996</v>
      </c>
      <c r="Y390">
        <v>0.96099999999999997</v>
      </c>
      <c r="Z390">
        <v>0.96</v>
      </c>
      <c r="AA390" s="19">
        <v>45733.868077708335</v>
      </c>
      <c r="AB390" t="s">
        <v>1355</v>
      </c>
    </row>
    <row r="391" spans="1:28" hidden="1" x14ac:dyDescent="0.35">
      <c r="A391" t="s">
        <v>1354</v>
      </c>
      <c r="B391" t="s">
        <v>312</v>
      </c>
      <c r="C391">
        <v>97</v>
      </c>
      <c r="D391" s="9">
        <v>44467.754988425928</v>
      </c>
      <c r="E391" s="9">
        <v>44565.664629629631</v>
      </c>
      <c r="F391" t="s">
        <v>872</v>
      </c>
      <c r="G391" t="s">
        <v>872</v>
      </c>
      <c r="H391">
        <v>57</v>
      </c>
      <c r="I391">
        <v>22</v>
      </c>
      <c r="J391">
        <v>10</v>
      </c>
      <c r="K391" t="s">
        <v>873</v>
      </c>
      <c r="L391">
        <v>31</v>
      </c>
      <c r="M391">
        <v>37</v>
      </c>
      <c r="N391">
        <v>0.58199999999999996</v>
      </c>
      <c r="O391">
        <v>0.2</v>
      </c>
      <c r="P391">
        <v>0.106</v>
      </c>
      <c r="Q391">
        <v>0.36699999999999999</v>
      </c>
      <c r="R391">
        <v>0.54300000000000004</v>
      </c>
      <c r="S391">
        <v>0.74399999999999999</v>
      </c>
      <c r="T391">
        <v>0.86399999999999999</v>
      </c>
      <c r="U391">
        <v>1335.15</v>
      </c>
      <c r="V391" t="s">
        <v>56</v>
      </c>
      <c r="W391">
        <v>0.93799999999999994</v>
      </c>
      <c r="X391">
        <v>0.97</v>
      </c>
      <c r="Y391">
        <v>0.97099999999999997</v>
      </c>
      <c r="Z391">
        <v>0.92200000000000004</v>
      </c>
      <c r="AA391" s="19">
        <v>45733.868092766206</v>
      </c>
      <c r="AB391" t="s">
        <v>1355</v>
      </c>
    </row>
    <row r="392" spans="1:28" x14ac:dyDescent="0.35">
      <c r="A392" t="s">
        <v>931</v>
      </c>
      <c r="B392" t="s">
        <v>311</v>
      </c>
      <c r="C392">
        <v>1339</v>
      </c>
      <c r="D392" s="9">
        <v>42747.071134259262</v>
      </c>
      <c r="E392" s="9">
        <v>44086.325937499998</v>
      </c>
      <c r="F392">
        <v>572</v>
      </c>
      <c r="G392">
        <v>572</v>
      </c>
      <c r="H392">
        <v>367</v>
      </c>
      <c r="I392">
        <v>205</v>
      </c>
      <c r="J392">
        <v>0</v>
      </c>
      <c r="K392">
        <v>572</v>
      </c>
      <c r="L392">
        <v>520</v>
      </c>
      <c r="M392">
        <v>52</v>
      </c>
      <c r="N392">
        <v>0.375</v>
      </c>
      <c r="O392">
        <v>0.24299999999999999</v>
      </c>
      <c r="P392">
        <v>0</v>
      </c>
      <c r="Q392">
        <v>0.58299999999999996</v>
      </c>
      <c r="R392">
        <v>0.94299999999999995</v>
      </c>
      <c r="S392">
        <v>0.60699999999999998</v>
      </c>
      <c r="T392">
        <v>1</v>
      </c>
      <c r="U392">
        <v>89.194000000000003</v>
      </c>
      <c r="V392" t="s">
        <v>56</v>
      </c>
      <c r="W392">
        <v>0.997</v>
      </c>
      <c r="X392">
        <v>0.96399999999999997</v>
      </c>
      <c r="Y392">
        <v>0</v>
      </c>
      <c r="Z392">
        <v>0.99199999999999999</v>
      </c>
      <c r="AA392" s="19">
        <v>45733.80411675926</v>
      </c>
      <c r="AB392" t="s">
        <v>1197</v>
      </c>
    </row>
    <row r="393" spans="1:28" x14ac:dyDescent="0.35">
      <c r="A393" t="s">
        <v>931</v>
      </c>
      <c r="B393" t="s">
        <v>311</v>
      </c>
      <c r="C393">
        <v>3386</v>
      </c>
      <c r="D393" s="9">
        <v>41017.807326388887</v>
      </c>
      <c r="E393" s="9">
        <v>44404.468807870369</v>
      </c>
      <c r="F393">
        <v>924</v>
      </c>
      <c r="G393">
        <v>924</v>
      </c>
      <c r="H393">
        <v>507</v>
      </c>
      <c r="I393">
        <v>417</v>
      </c>
      <c r="J393">
        <v>246</v>
      </c>
      <c r="K393">
        <v>678</v>
      </c>
      <c r="L393">
        <v>421</v>
      </c>
      <c r="M393">
        <v>257</v>
      </c>
      <c r="N393">
        <v>0.42199999999999999</v>
      </c>
      <c r="O393">
        <v>0.37</v>
      </c>
      <c r="P393">
        <v>0.22700000000000001</v>
      </c>
      <c r="Q393">
        <v>0.22800000000000001</v>
      </c>
      <c r="R393">
        <v>0.40400000000000003</v>
      </c>
      <c r="S393">
        <v>0.53300000000000003</v>
      </c>
      <c r="T393">
        <v>0.71299999999999997</v>
      </c>
      <c r="U393">
        <v>1127.193</v>
      </c>
      <c r="V393" t="s">
        <v>56</v>
      </c>
      <c r="W393">
        <v>0.879</v>
      </c>
      <c r="X393">
        <v>0.88300000000000001</v>
      </c>
      <c r="Y393">
        <v>0.92</v>
      </c>
      <c r="Z393">
        <v>0.68300000000000005</v>
      </c>
      <c r="AA393" s="19">
        <v>45733.829447256947</v>
      </c>
      <c r="AB393" t="s">
        <v>1303</v>
      </c>
    </row>
    <row r="394" spans="1:28" x14ac:dyDescent="0.35">
      <c r="A394" t="s">
        <v>931</v>
      </c>
      <c r="B394" t="s">
        <v>311</v>
      </c>
      <c r="C394">
        <v>186</v>
      </c>
      <c r="D394" s="9">
        <v>40693.544444444444</v>
      </c>
      <c r="E394" s="9">
        <v>40879.730555555558</v>
      </c>
      <c r="F394">
        <v>212</v>
      </c>
      <c r="G394">
        <v>212</v>
      </c>
      <c r="H394">
        <v>59</v>
      </c>
      <c r="I394">
        <v>153</v>
      </c>
      <c r="J394">
        <v>0</v>
      </c>
      <c r="K394">
        <v>212</v>
      </c>
      <c r="L394">
        <v>203</v>
      </c>
      <c r="M394">
        <v>9</v>
      </c>
      <c r="N394">
        <v>0.35899999999999999</v>
      </c>
      <c r="O394">
        <v>1.714</v>
      </c>
      <c r="P394">
        <v>0</v>
      </c>
      <c r="Q394">
        <v>1.823</v>
      </c>
      <c r="R394">
        <v>0.879</v>
      </c>
      <c r="S394">
        <v>0.17299999999999999</v>
      </c>
      <c r="T394">
        <v>1</v>
      </c>
      <c r="U394">
        <v>4.9370000000000003</v>
      </c>
      <c r="V394" t="s">
        <v>80</v>
      </c>
      <c r="W394">
        <v>0.96899999999999997</v>
      </c>
      <c r="X394">
        <v>0.96899999999999997</v>
      </c>
      <c r="Y394">
        <v>0</v>
      </c>
      <c r="Z394">
        <v>0.94899999999999995</v>
      </c>
      <c r="AA394" s="19">
        <v>45732.988757175925</v>
      </c>
      <c r="AB394" t="s">
        <v>1178</v>
      </c>
    </row>
    <row r="395" spans="1:28" hidden="1" x14ac:dyDescent="0.35">
      <c r="A395" t="s">
        <v>931</v>
      </c>
      <c r="B395" t="s">
        <v>312</v>
      </c>
      <c r="C395">
        <v>99</v>
      </c>
      <c r="D395" s="9">
        <v>40780.37222222222</v>
      </c>
      <c r="E395" s="9">
        <v>40879.730555555558</v>
      </c>
      <c r="F395" t="s">
        <v>872</v>
      </c>
      <c r="G395" t="s">
        <v>872</v>
      </c>
      <c r="H395">
        <v>25</v>
      </c>
      <c r="I395">
        <v>23</v>
      </c>
      <c r="J395">
        <v>1</v>
      </c>
      <c r="K395" t="s">
        <v>873</v>
      </c>
      <c r="L395">
        <v>62</v>
      </c>
      <c r="M395">
        <v>-13</v>
      </c>
      <c r="N395">
        <v>0.317</v>
      </c>
      <c r="O395">
        <v>0.77</v>
      </c>
      <c r="P395">
        <v>0</v>
      </c>
      <c r="Q395">
        <v>0.86</v>
      </c>
      <c r="R395">
        <v>0.79100000000000004</v>
      </c>
      <c r="S395">
        <v>0.29199999999999998</v>
      </c>
      <c r="T395">
        <v>1</v>
      </c>
      <c r="U395">
        <v>10.465</v>
      </c>
      <c r="V395" t="s">
        <v>80</v>
      </c>
      <c r="W395">
        <v>0.83399999999999996</v>
      </c>
      <c r="X395">
        <v>0.92600000000000005</v>
      </c>
      <c r="Y395">
        <v>0</v>
      </c>
      <c r="Z395">
        <v>0.68400000000000005</v>
      </c>
      <c r="AA395" s="19">
        <v>45732.988768078707</v>
      </c>
      <c r="AB395" t="s">
        <v>1178</v>
      </c>
    </row>
    <row r="396" spans="1:28" hidden="1" x14ac:dyDescent="0.35">
      <c r="A396" t="s">
        <v>931</v>
      </c>
      <c r="B396" t="s">
        <v>312</v>
      </c>
      <c r="C396">
        <v>0</v>
      </c>
      <c r="D396" s="9">
        <v>44086.325937499998</v>
      </c>
      <c r="E396" s="9">
        <v>44086.325937499998</v>
      </c>
      <c r="F396" t="s">
        <v>872</v>
      </c>
      <c r="G396" t="s">
        <v>872</v>
      </c>
      <c r="H396">
        <v>1</v>
      </c>
      <c r="I396">
        <v>1</v>
      </c>
      <c r="J396">
        <v>1</v>
      </c>
      <c r="K396" t="s">
        <v>873</v>
      </c>
      <c r="L396">
        <v>1</v>
      </c>
      <c r="M396">
        <v>0</v>
      </c>
      <c r="N396" t="s">
        <v>875</v>
      </c>
      <c r="O396" t="s">
        <v>875</v>
      </c>
      <c r="P396">
        <v>0</v>
      </c>
      <c r="Q396" t="s">
        <v>875</v>
      </c>
      <c r="R396" t="s">
        <v>875</v>
      </c>
      <c r="S396" t="s">
        <v>875</v>
      </c>
      <c r="T396" t="s">
        <v>875</v>
      </c>
      <c r="U396" t="s">
        <v>875</v>
      </c>
      <c r="V396" t="s">
        <v>56</v>
      </c>
      <c r="W396" t="s">
        <v>875</v>
      </c>
      <c r="X396" t="s">
        <v>875</v>
      </c>
      <c r="Y396">
        <v>0</v>
      </c>
      <c r="Z396" t="s">
        <v>875</v>
      </c>
      <c r="AA396" s="19">
        <v>45733.804116944448</v>
      </c>
      <c r="AB396" t="s">
        <v>1197</v>
      </c>
    </row>
    <row r="397" spans="1:28" hidden="1" x14ac:dyDescent="0.35">
      <c r="A397" t="s">
        <v>931</v>
      </c>
      <c r="B397" t="s">
        <v>312</v>
      </c>
      <c r="C397">
        <v>0</v>
      </c>
      <c r="D397" s="9">
        <v>44404.468784722223</v>
      </c>
      <c r="E397" s="9">
        <v>44404.468807870369</v>
      </c>
      <c r="F397" t="s">
        <v>872</v>
      </c>
      <c r="G397" t="s">
        <v>872</v>
      </c>
      <c r="H397">
        <v>1</v>
      </c>
      <c r="I397">
        <v>1</v>
      </c>
      <c r="J397">
        <v>1</v>
      </c>
      <c r="K397" t="s">
        <v>873</v>
      </c>
      <c r="L397">
        <v>4</v>
      </c>
      <c r="M397">
        <v>-3</v>
      </c>
      <c r="N397" t="s">
        <v>875</v>
      </c>
      <c r="O397" t="s">
        <v>875</v>
      </c>
      <c r="P397" t="s">
        <v>875</v>
      </c>
      <c r="Q397">
        <v>2</v>
      </c>
      <c r="R397" t="s">
        <v>875</v>
      </c>
      <c r="S397" t="s">
        <v>875</v>
      </c>
      <c r="T397" t="s">
        <v>875</v>
      </c>
      <c r="U397" t="s">
        <v>875</v>
      </c>
      <c r="V397" t="s">
        <v>56</v>
      </c>
      <c r="W397" t="s">
        <v>875</v>
      </c>
      <c r="X397" t="s">
        <v>875</v>
      </c>
      <c r="Y397" t="s">
        <v>875</v>
      </c>
      <c r="Z397">
        <v>0.6</v>
      </c>
      <c r="AA397" s="19">
        <v>45733.829447337965</v>
      </c>
      <c r="AB397" t="s">
        <v>1303</v>
      </c>
    </row>
    <row r="398" spans="1:28" x14ac:dyDescent="0.35">
      <c r="A398" t="s">
        <v>1978</v>
      </c>
      <c r="B398" t="s">
        <v>311</v>
      </c>
      <c r="C398">
        <v>3208</v>
      </c>
      <c r="D398" s="9">
        <v>40521.392164351855</v>
      </c>
      <c r="E398" s="9">
        <v>43729.403252314813</v>
      </c>
      <c r="F398">
        <v>467</v>
      </c>
      <c r="G398">
        <v>467</v>
      </c>
      <c r="H398">
        <v>205</v>
      </c>
      <c r="I398">
        <v>262</v>
      </c>
      <c r="J398">
        <v>33</v>
      </c>
      <c r="K398">
        <v>434</v>
      </c>
      <c r="L398">
        <v>390</v>
      </c>
      <c r="M398">
        <v>44</v>
      </c>
      <c r="N398">
        <v>7.9000000000000001E-2</v>
      </c>
      <c r="O398">
        <v>0.122</v>
      </c>
      <c r="P398">
        <v>1.0999999999999999E-2</v>
      </c>
      <c r="Q398">
        <v>0.152</v>
      </c>
      <c r="R398">
        <v>0.8</v>
      </c>
      <c r="S398">
        <v>0.39300000000000002</v>
      </c>
      <c r="T398">
        <v>0.94499999999999995</v>
      </c>
      <c r="U398">
        <v>289.47399999999999</v>
      </c>
      <c r="V398" t="s">
        <v>56</v>
      </c>
      <c r="W398">
        <v>0.97599999999999998</v>
      </c>
      <c r="X398">
        <v>0.88200000000000001</v>
      </c>
      <c r="Y398">
        <v>0.91700000000000004</v>
      </c>
      <c r="Z398">
        <v>0.92500000000000004</v>
      </c>
      <c r="AA398" s="19">
        <v>45734.035822962964</v>
      </c>
      <c r="AB398" t="s">
        <v>2040</v>
      </c>
    </row>
    <row r="399" spans="1:28" hidden="1" x14ac:dyDescent="0.35">
      <c r="A399" t="s">
        <v>1978</v>
      </c>
      <c r="B399" t="s">
        <v>312</v>
      </c>
      <c r="C399">
        <v>87</v>
      </c>
      <c r="D399" s="9">
        <v>43641.758067129631</v>
      </c>
      <c r="E399" s="9">
        <v>43729.403252314813</v>
      </c>
      <c r="F399" t="s">
        <v>872</v>
      </c>
      <c r="G399" t="s">
        <v>872</v>
      </c>
      <c r="H399">
        <v>3</v>
      </c>
      <c r="I399">
        <v>4</v>
      </c>
      <c r="J399">
        <v>12</v>
      </c>
      <c r="K399" t="s">
        <v>873</v>
      </c>
      <c r="L399">
        <v>37</v>
      </c>
      <c r="M399">
        <v>-41</v>
      </c>
      <c r="N399">
        <v>4.7E-2</v>
      </c>
      <c r="O399">
        <v>2.5999999999999999E-2</v>
      </c>
      <c r="P399" t="s">
        <v>875</v>
      </c>
      <c r="Q399">
        <v>0.23100000000000001</v>
      </c>
      <c r="R399" t="s">
        <v>875</v>
      </c>
      <c r="S399" t="s">
        <v>875</v>
      </c>
      <c r="T399" t="s">
        <v>875</v>
      </c>
      <c r="U399" t="s">
        <v>875</v>
      </c>
      <c r="V399" t="s">
        <v>56</v>
      </c>
      <c r="W399">
        <v>0.75</v>
      </c>
      <c r="X399">
        <v>0.69499999999999995</v>
      </c>
      <c r="Y399" t="s">
        <v>875</v>
      </c>
      <c r="Z399">
        <v>0.36199999999999999</v>
      </c>
      <c r="AA399" s="19">
        <v>45734.035823020837</v>
      </c>
      <c r="AB399" t="s">
        <v>2040</v>
      </c>
    </row>
    <row r="400" spans="1:28" hidden="1" x14ac:dyDescent="0.35">
      <c r="A400" t="s">
        <v>82</v>
      </c>
      <c r="B400" t="s">
        <v>312</v>
      </c>
      <c r="C400">
        <v>87</v>
      </c>
      <c r="D400" s="9">
        <v>45524.309027777781</v>
      </c>
      <c r="E400" s="9">
        <v>45611.626388888886</v>
      </c>
      <c r="F400" t="s">
        <v>872</v>
      </c>
      <c r="G400" t="s">
        <v>872</v>
      </c>
      <c r="H400">
        <v>52</v>
      </c>
      <c r="I400">
        <v>3</v>
      </c>
      <c r="J400">
        <v>8</v>
      </c>
      <c r="K400" t="s">
        <v>873</v>
      </c>
      <c r="L400">
        <v>25</v>
      </c>
      <c r="M400">
        <v>23</v>
      </c>
      <c r="N400">
        <v>0.52300000000000002</v>
      </c>
      <c r="O400">
        <v>0.03</v>
      </c>
      <c r="P400">
        <v>0.28399999999999997</v>
      </c>
      <c r="Q400">
        <v>0.32300000000000001</v>
      </c>
      <c r="R400">
        <v>1.2010000000000001</v>
      </c>
      <c r="S400">
        <v>0.94599999999999995</v>
      </c>
      <c r="T400">
        <v>0.48599999999999999</v>
      </c>
      <c r="U400">
        <v>102.167</v>
      </c>
      <c r="V400" t="s">
        <v>62</v>
      </c>
      <c r="W400">
        <v>0.89600000000000002</v>
      </c>
      <c r="X400">
        <v>0.99099999999999999</v>
      </c>
      <c r="Y400">
        <v>0.59199999999999997</v>
      </c>
      <c r="Z400">
        <v>0.91800000000000004</v>
      </c>
      <c r="AA400" s="9">
        <v>45713.609320069445</v>
      </c>
      <c r="AB400" t="s">
        <v>871</v>
      </c>
    </row>
    <row r="401" spans="1:28" x14ac:dyDescent="0.35">
      <c r="A401" t="s">
        <v>82</v>
      </c>
      <c r="B401" t="s">
        <v>311</v>
      </c>
      <c r="C401">
        <v>1306</v>
      </c>
      <c r="D401" s="9">
        <v>44305.305555555555</v>
      </c>
      <c r="E401" s="9">
        <v>45611.626388888886</v>
      </c>
      <c r="F401">
        <v>606</v>
      </c>
      <c r="G401">
        <v>604</v>
      </c>
      <c r="H401">
        <v>331</v>
      </c>
      <c r="I401">
        <v>273</v>
      </c>
      <c r="J401">
        <v>51</v>
      </c>
      <c r="K401">
        <v>553</v>
      </c>
      <c r="L401">
        <v>520</v>
      </c>
      <c r="M401">
        <v>33</v>
      </c>
      <c r="N401">
        <v>0.217</v>
      </c>
      <c r="O401">
        <v>0.26600000000000001</v>
      </c>
      <c r="P401">
        <v>4.5999999999999999E-2</v>
      </c>
      <c r="Q401">
        <v>0.39400000000000002</v>
      </c>
      <c r="R401">
        <v>0.90200000000000002</v>
      </c>
      <c r="S401">
        <v>0.44900000000000001</v>
      </c>
      <c r="T401">
        <v>0.90500000000000003</v>
      </c>
      <c r="U401">
        <v>83.756</v>
      </c>
      <c r="V401" t="s">
        <v>56</v>
      </c>
      <c r="W401">
        <v>0.63800000000000001</v>
      </c>
      <c r="X401">
        <v>0.17599999999999999</v>
      </c>
      <c r="Y401">
        <v>0.92100000000000004</v>
      </c>
      <c r="Z401">
        <v>0.41</v>
      </c>
      <c r="AA401" s="9">
        <v>45713.609297627314</v>
      </c>
      <c r="AB401" t="s">
        <v>871</v>
      </c>
    </row>
    <row r="402" spans="1:28" hidden="1" x14ac:dyDescent="0.35">
      <c r="A402" t="s">
        <v>932</v>
      </c>
      <c r="B402" t="s">
        <v>312</v>
      </c>
      <c r="C402">
        <v>0</v>
      </c>
      <c r="D402" s="9">
        <v>41612.44027777778</v>
      </c>
      <c r="E402" s="9">
        <v>41612.442361111112</v>
      </c>
      <c r="F402" t="s">
        <v>872</v>
      </c>
      <c r="G402" t="s">
        <v>872</v>
      </c>
      <c r="H402">
        <v>1</v>
      </c>
      <c r="I402">
        <v>1</v>
      </c>
      <c r="J402">
        <v>1</v>
      </c>
      <c r="K402" t="s">
        <v>873</v>
      </c>
      <c r="L402">
        <v>5</v>
      </c>
      <c r="M402">
        <v>-4</v>
      </c>
      <c r="N402" t="s">
        <v>875</v>
      </c>
      <c r="O402" t="s">
        <v>875</v>
      </c>
      <c r="P402">
        <v>0</v>
      </c>
      <c r="Q402">
        <v>2.5</v>
      </c>
      <c r="R402" t="s">
        <v>875</v>
      </c>
      <c r="S402" t="s">
        <v>875</v>
      </c>
      <c r="T402" t="s">
        <v>875</v>
      </c>
      <c r="U402" t="s">
        <v>875</v>
      </c>
      <c r="V402" t="s">
        <v>56</v>
      </c>
      <c r="W402" t="s">
        <v>875</v>
      </c>
      <c r="X402" t="s">
        <v>875</v>
      </c>
      <c r="Y402">
        <v>0</v>
      </c>
      <c r="Z402">
        <v>0.75</v>
      </c>
      <c r="AA402" s="19">
        <v>45732.98882327546</v>
      </c>
      <c r="AB402" t="s">
        <v>1178</v>
      </c>
    </row>
    <row r="403" spans="1:28" x14ac:dyDescent="0.35">
      <c r="A403" t="s">
        <v>932</v>
      </c>
      <c r="B403" t="s">
        <v>311</v>
      </c>
      <c r="C403">
        <v>914</v>
      </c>
      <c r="D403" s="9">
        <v>40697.836111111108</v>
      </c>
      <c r="E403" s="9">
        <v>41612.442361111112</v>
      </c>
      <c r="F403">
        <v>60</v>
      </c>
      <c r="G403">
        <v>60</v>
      </c>
      <c r="H403">
        <v>31</v>
      </c>
      <c r="I403">
        <v>29</v>
      </c>
      <c r="J403">
        <v>0</v>
      </c>
      <c r="K403">
        <v>60</v>
      </c>
      <c r="L403">
        <v>43</v>
      </c>
      <c r="M403">
        <v>17</v>
      </c>
      <c r="N403">
        <v>0.105</v>
      </c>
      <c r="O403">
        <v>8.5000000000000006E-2</v>
      </c>
      <c r="P403">
        <v>0</v>
      </c>
      <c r="Q403">
        <v>3.7999999999999999E-2</v>
      </c>
      <c r="R403">
        <v>0.2</v>
      </c>
      <c r="S403">
        <v>0.55300000000000005</v>
      </c>
      <c r="T403">
        <v>1</v>
      </c>
      <c r="U403">
        <v>447.36799999999999</v>
      </c>
      <c r="V403" t="s">
        <v>56</v>
      </c>
      <c r="W403">
        <v>0.94499999999999995</v>
      </c>
      <c r="X403">
        <v>0.73699999999999999</v>
      </c>
      <c r="Y403">
        <v>0</v>
      </c>
      <c r="Z403">
        <v>0.69899999999999995</v>
      </c>
      <c r="AA403" s="19">
        <v>45732.98882327546</v>
      </c>
      <c r="AB403" t="s">
        <v>1178</v>
      </c>
    </row>
    <row r="404" spans="1:28" x14ac:dyDescent="0.35">
      <c r="A404" t="s">
        <v>83</v>
      </c>
      <c r="B404" t="s">
        <v>311</v>
      </c>
      <c r="C404">
        <v>1239</v>
      </c>
      <c r="D404" s="9">
        <v>44369.488888888889</v>
      </c>
      <c r="E404" s="9">
        <v>45608.613194444442</v>
      </c>
      <c r="F404">
        <v>791</v>
      </c>
      <c r="G404">
        <v>725</v>
      </c>
      <c r="H404">
        <v>712</v>
      </c>
      <c r="I404">
        <v>13</v>
      </c>
      <c r="J404">
        <v>98</v>
      </c>
      <c r="K404">
        <v>627</v>
      </c>
      <c r="L404">
        <v>508</v>
      </c>
      <c r="M404">
        <v>119</v>
      </c>
      <c r="N404">
        <v>0.58599999999999997</v>
      </c>
      <c r="O404">
        <v>1.0999999999999999E-2</v>
      </c>
      <c r="P404">
        <v>7.6999999999999999E-2</v>
      </c>
      <c r="Q404">
        <v>0.436</v>
      </c>
      <c r="R404">
        <v>0.83799999999999997</v>
      </c>
      <c r="S404">
        <v>0.98199999999999998</v>
      </c>
      <c r="T404">
        <v>0.871</v>
      </c>
      <c r="U404">
        <v>272.93599999999998</v>
      </c>
      <c r="V404" t="s">
        <v>56</v>
      </c>
      <c r="W404">
        <v>0.96399999999999997</v>
      </c>
      <c r="X404">
        <v>0.82299999999999995</v>
      </c>
      <c r="Y404">
        <v>0.96499999999999997</v>
      </c>
      <c r="Z404">
        <v>0.96799999999999997</v>
      </c>
      <c r="AA404" s="9">
        <v>45713.609412349535</v>
      </c>
      <c r="AB404" t="s">
        <v>871</v>
      </c>
    </row>
    <row r="405" spans="1:28" x14ac:dyDescent="0.35">
      <c r="A405" t="s">
        <v>933</v>
      </c>
      <c r="B405" t="s">
        <v>311</v>
      </c>
      <c r="C405">
        <v>868</v>
      </c>
      <c r="D405" s="9">
        <v>40743.454861111109</v>
      </c>
      <c r="E405" s="9">
        <v>41612.440972222219</v>
      </c>
      <c r="F405">
        <v>296</v>
      </c>
      <c r="G405">
        <v>296</v>
      </c>
      <c r="H405">
        <v>132</v>
      </c>
      <c r="I405">
        <v>164</v>
      </c>
      <c r="J405">
        <v>0</v>
      </c>
      <c r="K405">
        <v>296</v>
      </c>
      <c r="L405">
        <v>262</v>
      </c>
      <c r="M405">
        <v>34</v>
      </c>
      <c r="N405">
        <v>0.35399999999999998</v>
      </c>
      <c r="O405">
        <v>0.83399999999999996</v>
      </c>
      <c r="P405">
        <v>0</v>
      </c>
      <c r="Q405">
        <v>0.52100000000000002</v>
      </c>
      <c r="R405">
        <v>0.439</v>
      </c>
      <c r="S405">
        <v>0.29799999999999999</v>
      </c>
      <c r="T405">
        <v>1</v>
      </c>
      <c r="U405">
        <v>65.259</v>
      </c>
      <c r="V405" t="s">
        <v>56</v>
      </c>
      <c r="W405">
        <v>0.78600000000000003</v>
      </c>
      <c r="X405">
        <v>0.84899999999999998</v>
      </c>
      <c r="Y405">
        <v>0</v>
      </c>
      <c r="Z405">
        <v>0.46100000000000002</v>
      </c>
      <c r="AA405" s="19">
        <v>45732.988879872682</v>
      </c>
      <c r="AB405" t="s">
        <v>1178</v>
      </c>
    </row>
    <row r="406" spans="1:28" hidden="1" x14ac:dyDescent="0.35">
      <c r="A406" t="s">
        <v>933</v>
      </c>
      <c r="B406" t="s">
        <v>312</v>
      </c>
      <c r="C406">
        <v>0</v>
      </c>
      <c r="D406" s="9">
        <v>41612.438888888886</v>
      </c>
      <c r="E406" s="9">
        <v>41612.440972222219</v>
      </c>
      <c r="F406" t="s">
        <v>872</v>
      </c>
      <c r="G406" t="s">
        <v>872</v>
      </c>
      <c r="H406">
        <v>1</v>
      </c>
      <c r="I406">
        <v>1</v>
      </c>
      <c r="J406">
        <v>1</v>
      </c>
      <c r="K406" t="s">
        <v>873</v>
      </c>
      <c r="L406">
        <v>3</v>
      </c>
      <c r="M406">
        <v>-2</v>
      </c>
      <c r="N406" t="s">
        <v>875</v>
      </c>
      <c r="O406" t="s">
        <v>875</v>
      </c>
      <c r="P406">
        <v>0</v>
      </c>
      <c r="Q406" t="s">
        <v>875</v>
      </c>
      <c r="R406" t="s">
        <v>875</v>
      </c>
      <c r="S406" t="s">
        <v>875</v>
      </c>
      <c r="T406" t="s">
        <v>875</v>
      </c>
      <c r="U406" t="s">
        <v>875</v>
      </c>
      <c r="V406" t="s">
        <v>56</v>
      </c>
      <c r="W406" t="s">
        <v>875</v>
      </c>
      <c r="X406" t="s">
        <v>875</v>
      </c>
      <c r="Y406">
        <v>0</v>
      </c>
      <c r="Z406" t="s">
        <v>875</v>
      </c>
      <c r="AA406" s="19">
        <v>45732.988879884258</v>
      </c>
      <c r="AB406" t="s">
        <v>1178</v>
      </c>
    </row>
    <row r="407" spans="1:28" x14ac:dyDescent="0.35">
      <c r="A407" t="s">
        <v>84</v>
      </c>
      <c r="B407" t="s">
        <v>311</v>
      </c>
      <c r="C407">
        <v>4138</v>
      </c>
      <c r="D407" s="9">
        <v>41464.209722222222</v>
      </c>
      <c r="E407" s="9">
        <v>45602.430555555555</v>
      </c>
      <c r="F407">
        <v>602</v>
      </c>
      <c r="G407">
        <v>602</v>
      </c>
      <c r="H407">
        <v>95</v>
      </c>
      <c r="I407">
        <v>507</v>
      </c>
      <c r="J407">
        <v>47</v>
      </c>
      <c r="K407">
        <v>555</v>
      </c>
      <c r="L407">
        <v>531</v>
      </c>
      <c r="M407">
        <v>24</v>
      </c>
      <c r="N407">
        <v>3.3000000000000002E-2</v>
      </c>
      <c r="O407">
        <v>0.17299999999999999</v>
      </c>
      <c r="P407">
        <v>1.6E-2</v>
      </c>
      <c r="Q407">
        <v>0.157</v>
      </c>
      <c r="R407">
        <v>0.82599999999999996</v>
      </c>
      <c r="S407">
        <v>0.16</v>
      </c>
      <c r="T407">
        <v>0.92200000000000004</v>
      </c>
      <c r="U407">
        <v>152.86600000000001</v>
      </c>
      <c r="V407" t="s">
        <v>56</v>
      </c>
      <c r="W407">
        <v>0.66400000000000003</v>
      </c>
      <c r="X407">
        <v>0.92500000000000004</v>
      </c>
      <c r="Y407">
        <v>0.92200000000000004</v>
      </c>
      <c r="Z407">
        <v>0.97199999999999998</v>
      </c>
      <c r="AA407" s="9">
        <v>45713.60949534722</v>
      </c>
      <c r="AB407" t="s">
        <v>871</v>
      </c>
    </row>
    <row r="408" spans="1:28" x14ac:dyDescent="0.35">
      <c r="A408" t="s">
        <v>84</v>
      </c>
      <c r="B408" t="s">
        <v>311</v>
      </c>
      <c r="C408">
        <v>3025</v>
      </c>
      <c r="D408" s="9">
        <v>41464.210266203707</v>
      </c>
      <c r="E408" s="9">
        <v>44489.539490740739</v>
      </c>
      <c r="F408">
        <v>499</v>
      </c>
      <c r="G408">
        <v>499</v>
      </c>
      <c r="H408">
        <v>21</v>
      </c>
      <c r="I408">
        <v>478</v>
      </c>
      <c r="J408">
        <v>6</v>
      </c>
      <c r="K408">
        <v>493</v>
      </c>
      <c r="L408">
        <v>470</v>
      </c>
      <c r="M408">
        <v>23</v>
      </c>
      <c r="N408">
        <v>6.0000000000000001E-3</v>
      </c>
      <c r="O408">
        <v>0.20499999999999999</v>
      </c>
      <c r="P408">
        <v>3.0000000000000001E-3</v>
      </c>
      <c r="Q408">
        <v>0.19700000000000001</v>
      </c>
      <c r="R408">
        <v>0.94699999999999995</v>
      </c>
      <c r="S408">
        <v>2.8000000000000001E-2</v>
      </c>
      <c r="T408">
        <v>0.98599999999999999</v>
      </c>
      <c r="U408">
        <v>116.751</v>
      </c>
      <c r="V408" t="s">
        <v>56</v>
      </c>
      <c r="W408">
        <v>0.68100000000000005</v>
      </c>
      <c r="X408">
        <v>0.97599999999999998</v>
      </c>
      <c r="Y408">
        <v>0.92600000000000005</v>
      </c>
      <c r="Z408">
        <v>0.98099999999999998</v>
      </c>
      <c r="AA408" s="19">
        <v>45733.917973055555</v>
      </c>
      <c r="AB408" t="s">
        <v>1425</v>
      </c>
    </row>
    <row r="409" spans="1:28" hidden="1" x14ac:dyDescent="0.35">
      <c r="A409" t="s">
        <v>84</v>
      </c>
      <c r="B409" t="s">
        <v>312</v>
      </c>
      <c r="C409">
        <v>93</v>
      </c>
      <c r="D409" s="9">
        <v>44396.417986111112</v>
      </c>
      <c r="E409" s="9">
        <v>44489.539490740739</v>
      </c>
      <c r="F409" t="s">
        <v>872</v>
      </c>
      <c r="G409" t="s">
        <v>872</v>
      </c>
      <c r="H409">
        <v>7</v>
      </c>
      <c r="I409">
        <v>5</v>
      </c>
      <c r="J409">
        <v>1</v>
      </c>
      <c r="K409" t="s">
        <v>873</v>
      </c>
      <c r="L409">
        <v>5</v>
      </c>
      <c r="M409">
        <v>6</v>
      </c>
      <c r="N409">
        <v>5.2999999999999999E-2</v>
      </c>
      <c r="O409">
        <v>3.9E-2</v>
      </c>
      <c r="P409" t="s">
        <v>875</v>
      </c>
      <c r="Q409">
        <v>7.8E-2</v>
      </c>
      <c r="R409" t="s">
        <v>875</v>
      </c>
      <c r="S409" t="s">
        <v>875</v>
      </c>
      <c r="T409" t="s">
        <v>875</v>
      </c>
      <c r="U409" t="s">
        <v>875</v>
      </c>
      <c r="V409" t="s">
        <v>56</v>
      </c>
      <c r="W409">
        <v>0.81399999999999995</v>
      </c>
      <c r="X409">
        <v>0.9</v>
      </c>
      <c r="Y409" t="s">
        <v>875</v>
      </c>
      <c r="Z409">
        <v>0.88300000000000001</v>
      </c>
      <c r="AA409" s="19">
        <v>45733.917973136573</v>
      </c>
      <c r="AB409" t="s">
        <v>1425</v>
      </c>
    </row>
    <row r="410" spans="1:28" x14ac:dyDescent="0.35">
      <c r="A410" t="s">
        <v>934</v>
      </c>
      <c r="B410" t="s">
        <v>311</v>
      </c>
      <c r="C410">
        <v>847</v>
      </c>
      <c r="D410" s="9">
        <v>40781.625</v>
      </c>
      <c r="E410" s="9">
        <v>41628.912499999999</v>
      </c>
      <c r="F410">
        <v>647</v>
      </c>
      <c r="G410">
        <v>647</v>
      </c>
      <c r="H410">
        <v>371</v>
      </c>
      <c r="I410">
        <v>276</v>
      </c>
      <c r="J410">
        <v>0</v>
      </c>
      <c r="K410">
        <v>647</v>
      </c>
      <c r="L410">
        <v>586</v>
      </c>
      <c r="M410">
        <v>61</v>
      </c>
      <c r="N410">
        <v>1.056</v>
      </c>
      <c r="O410">
        <v>1.0109999999999999</v>
      </c>
      <c r="P410">
        <v>0</v>
      </c>
      <c r="Q410">
        <v>1.5249999999999999</v>
      </c>
      <c r="R410">
        <v>0.73799999999999999</v>
      </c>
      <c r="S410">
        <v>0.51100000000000001</v>
      </c>
      <c r="T410">
        <v>1</v>
      </c>
      <c r="U410">
        <v>40</v>
      </c>
      <c r="V410" t="s">
        <v>56</v>
      </c>
      <c r="W410">
        <v>0.89700000000000002</v>
      </c>
      <c r="X410">
        <v>0.86399999999999999</v>
      </c>
      <c r="Y410">
        <v>0</v>
      </c>
      <c r="Z410">
        <v>0.74099999999999999</v>
      </c>
      <c r="AA410" s="19">
        <v>45732.988937534719</v>
      </c>
      <c r="AB410" t="s">
        <v>1178</v>
      </c>
    </row>
    <row r="411" spans="1:28" hidden="1" x14ac:dyDescent="0.35">
      <c r="A411" t="s">
        <v>934</v>
      </c>
      <c r="B411" t="s">
        <v>312</v>
      </c>
      <c r="C411">
        <v>16</v>
      </c>
      <c r="D411" s="9">
        <v>41612.438888888886</v>
      </c>
      <c r="E411" s="9">
        <v>41628.912499999999</v>
      </c>
      <c r="F411" t="s">
        <v>872</v>
      </c>
      <c r="G411" t="s">
        <v>872</v>
      </c>
      <c r="H411">
        <v>1</v>
      </c>
      <c r="I411">
        <v>1</v>
      </c>
      <c r="J411">
        <v>1</v>
      </c>
      <c r="K411" t="s">
        <v>873</v>
      </c>
      <c r="L411">
        <v>4</v>
      </c>
      <c r="M411">
        <v>-3</v>
      </c>
      <c r="N411" t="s">
        <v>875</v>
      </c>
      <c r="O411" t="s">
        <v>875</v>
      </c>
      <c r="P411">
        <v>0</v>
      </c>
      <c r="Q411">
        <v>0.11799999999999999</v>
      </c>
      <c r="R411" t="s">
        <v>875</v>
      </c>
      <c r="S411" t="s">
        <v>875</v>
      </c>
      <c r="T411" t="s">
        <v>875</v>
      </c>
      <c r="U411" t="s">
        <v>875</v>
      </c>
      <c r="V411" t="s">
        <v>56</v>
      </c>
      <c r="W411" t="s">
        <v>875</v>
      </c>
      <c r="X411" t="s">
        <v>875</v>
      </c>
      <c r="Y411">
        <v>0</v>
      </c>
      <c r="Z411">
        <v>0.6</v>
      </c>
      <c r="AA411" s="19">
        <v>45732.988937546295</v>
      </c>
      <c r="AB411" t="s">
        <v>1178</v>
      </c>
    </row>
    <row r="412" spans="1:28" x14ac:dyDescent="0.35">
      <c r="A412" t="s">
        <v>1284</v>
      </c>
      <c r="B412" t="s">
        <v>311</v>
      </c>
      <c r="C412">
        <v>168</v>
      </c>
      <c r="D412" s="9">
        <v>41802.07476851852</v>
      </c>
      <c r="E412" s="9">
        <v>41970.888958333337</v>
      </c>
      <c r="F412">
        <v>64</v>
      </c>
      <c r="G412">
        <v>64</v>
      </c>
      <c r="H412">
        <v>30</v>
      </c>
      <c r="I412">
        <v>34</v>
      </c>
      <c r="J412">
        <v>0</v>
      </c>
      <c r="K412">
        <v>64</v>
      </c>
      <c r="L412">
        <v>61</v>
      </c>
      <c r="M412">
        <v>3</v>
      </c>
      <c r="N412">
        <v>0.15</v>
      </c>
      <c r="O412">
        <v>0.189</v>
      </c>
      <c r="P412">
        <v>0</v>
      </c>
      <c r="Q412">
        <v>0.33500000000000002</v>
      </c>
      <c r="R412">
        <v>0.98799999999999999</v>
      </c>
      <c r="S412">
        <v>0.442</v>
      </c>
      <c r="T412">
        <v>1</v>
      </c>
      <c r="U412">
        <v>8.9550000000000001</v>
      </c>
      <c r="V412" t="s">
        <v>80</v>
      </c>
      <c r="W412">
        <v>0.94199999999999995</v>
      </c>
      <c r="X412">
        <v>0.76700000000000002</v>
      </c>
      <c r="Y412">
        <v>0</v>
      </c>
      <c r="Z412">
        <v>0.80200000000000005</v>
      </c>
      <c r="AA412" s="19">
        <v>45733.829371388892</v>
      </c>
      <c r="AB412" t="s">
        <v>1303</v>
      </c>
    </row>
    <row r="413" spans="1:28" hidden="1" x14ac:dyDescent="0.35">
      <c r="A413" t="s">
        <v>1284</v>
      </c>
      <c r="B413" t="s">
        <v>312</v>
      </c>
      <c r="C413">
        <v>84</v>
      </c>
      <c r="D413" s="9">
        <v>41886.797974537039</v>
      </c>
      <c r="E413" s="9">
        <v>41970.888958333337</v>
      </c>
      <c r="F413" t="s">
        <v>872</v>
      </c>
      <c r="G413" t="s">
        <v>872</v>
      </c>
      <c r="H413">
        <v>16</v>
      </c>
      <c r="I413">
        <v>28</v>
      </c>
      <c r="J413">
        <v>1</v>
      </c>
      <c r="K413" t="s">
        <v>873</v>
      </c>
      <c r="L413">
        <v>49</v>
      </c>
      <c r="M413">
        <v>-6</v>
      </c>
      <c r="N413">
        <v>0.218</v>
      </c>
      <c r="O413">
        <v>0.38400000000000001</v>
      </c>
      <c r="P413">
        <v>0</v>
      </c>
      <c r="Q413">
        <v>0.71599999999999997</v>
      </c>
      <c r="R413">
        <v>1.1890000000000001</v>
      </c>
      <c r="S413">
        <v>0.36199999999999999</v>
      </c>
      <c r="T413">
        <v>1</v>
      </c>
      <c r="U413">
        <v>4.1900000000000004</v>
      </c>
      <c r="V413" t="s">
        <v>92</v>
      </c>
      <c r="W413">
        <v>0.96299999999999997</v>
      </c>
      <c r="X413">
        <v>0.83899999999999997</v>
      </c>
      <c r="Y413">
        <v>0</v>
      </c>
      <c r="Z413">
        <v>0.92</v>
      </c>
      <c r="AA413" s="19">
        <v>45733.8293834375</v>
      </c>
      <c r="AB413" t="s">
        <v>1303</v>
      </c>
    </row>
    <row r="414" spans="1:28" x14ac:dyDescent="0.35">
      <c r="A414" t="s">
        <v>1977</v>
      </c>
      <c r="B414" t="s">
        <v>311</v>
      </c>
      <c r="C414">
        <v>6269</v>
      </c>
      <c r="D414" s="9">
        <v>37893.256921296299</v>
      </c>
      <c r="E414" s="9">
        <v>44162.445752314816</v>
      </c>
      <c r="F414">
        <v>107</v>
      </c>
      <c r="G414">
        <v>107</v>
      </c>
      <c r="H414">
        <v>65</v>
      </c>
      <c r="I414">
        <v>42</v>
      </c>
      <c r="J414">
        <v>5</v>
      </c>
      <c r="K414">
        <v>102</v>
      </c>
      <c r="L414">
        <v>69</v>
      </c>
      <c r="M414">
        <v>33</v>
      </c>
      <c r="N414">
        <v>1.2999999999999999E-2</v>
      </c>
      <c r="O414">
        <v>8.9999999999999993E-3</v>
      </c>
      <c r="P414">
        <v>2E-3</v>
      </c>
      <c r="Q414">
        <v>0.02</v>
      </c>
      <c r="R414">
        <v>1</v>
      </c>
      <c r="S414">
        <v>0.59099999999999997</v>
      </c>
      <c r="T414">
        <v>0.90900000000000003</v>
      </c>
      <c r="U414">
        <v>1650</v>
      </c>
      <c r="V414" t="s">
        <v>62</v>
      </c>
      <c r="W414">
        <v>0.83</v>
      </c>
      <c r="X414">
        <v>0.91300000000000003</v>
      </c>
      <c r="Y414">
        <v>0.90700000000000003</v>
      </c>
      <c r="Z414">
        <v>0.92100000000000004</v>
      </c>
      <c r="AA414" s="19">
        <v>45734.035728854164</v>
      </c>
      <c r="AB414" t="s">
        <v>2040</v>
      </c>
    </row>
    <row r="415" spans="1:28" hidden="1" x14ac:dyDescent="0.35">
      <c r="A415" t="s">
        <v>1977</v>
      </c>
      <c r="B415" t="s">
        <v>312</v>
      </c>
      <c r="C415">
        <v>0</v>
      </c>
      <c r="D415" s="9">
        <v>44162.445752314816</v>
      </c>
      <c r="E415" s="9">
        <v>44162.445752314816</v>
      </c>
      <c r="F415" t="s">
        <v>872</v>
      </c>
      <c r="G415" t="s">
        <v>872</v>
      </c>
      <c r="H415">
        <v>1</v>
      </c>
      <c r="I415">
        <v>1</v>
      </c>
      <c r="J415">
        <v>1</v>
      </c>
      <c r="K415" t="s">
        <v>873</v>
      </c>
      <c r="L415">
        <v>1</v>
      </c>
      <c r="M415">
        <v>0</v>
      </c>
      <c r="N415" t="s">
        <v>875</v>
      </c>
      <c r="O415" t="s">
        <v>875</v>
      </c>
      <c r="P415" t="s">
        <v>875</v>
      </c>
      <c r="Q415" t="s">
        <v>875</v>
      </c>
      <c r="R415" t="s">
        <v>875</v>
      </c>
      <c r="S415" t="s">
        <v>875</v>
      </c>
      <c r="T415" t="s">
        <v>875</v>
      </c>
      <c r="U415" t="s">
        <v>875</v>
      </c>
      <c r="V415" t="s">
        <v>62</v>
      </c>
      <c r="W415" t="s">
        <v>875</v>
      </c>
      <c r="X415" t="s">
        <v>875</v>
      </c>
      <c r="Y415" t="s">
        <v>875</v>
      </c>
      <c r="Z415" t="s">
        <v>875</v>
      </c>
      <c r="AA415" s="19">
        <v>45734.035728912037</v>
      </c>
      <c r="AB415" t="s">
        <v>2040</v>
      </c>
    </row>
    <row r="416" spans="1:28" x14ac:dyDescent="0.35">
      <c r="A416" t="s">
        <v>1976</v>
      </c>
      <c r="B416" t="s">
        <v>311</v>
      </c>
      <c r="C416">
        <v>6365</v>
      </c>
      <c r="D416" s="9">
        <v>37999.349409722221</v>
      </c>
      <c r="E416" s="9">
        <v>44365.051863425928</v>
      </c>
      <c r="F416">
        <v>42</v>
      </c>
      <c r="G416">
        <v>42</v>
      </c>
      <c r="H416">
        <v>13</v>
      </c>
      <c r="I416">
        <v>29</v>
      </c>
      <c r="J416">
        <v>4</v>
      </c>
      <c r="K416">
        <v>38</v>
      </c>
      <c r="L416">
        <v>4</v>
      </c>
      <c r="M416">
        <v>34</v>
      </c>
      <c r="N416">
        <v>2E-3</v>
      </c>
      <c r="O416">
        <v>5.0000000000000001E-3</v>
      </c>
      <c r="P416">
        <v>0</v>
      </c>
      <c r="Q416">
        <v>6.0000000000000001E-3</v>
      </c>
      <c r="R416">
        <v>0.85699999999999998</v>
      </c>
      <c r="S416">
        <v>0.28599999999999998</v>
      </c>
      <c r="T416">
        <v>1</v>
      </c>
      <c r="U416">
        <v>5666.6670000000004</v>
      </c>
      <c r="V416" t="s">
        <v>56</v>
      </c>
      <c r="W416">
        <v>0.68400000000000005</v>
      </c>
      <c r="X416">
        <v>0.93899999999999995</v>
      </c>
      <c r="Y416">
        <v>0</v>
      </c>
      <c r="Z416">
        <v>0.81699999999999995</v>
      </c>
      <c r="AA416" s="19">
        <v>45734.035641435185</v>
      </c>
      <c r="AB416" t="s">
        <v>2040</v>
      </c>
    </row>
    <row r="417" spans="1:28" hidden="1" x14ac:dyDescent="0.35">
      <c r="A417" t="s">
        <v>1976</v>
      </c>
      <c r="B417" t="s">
        <v>312</v>
      </c>
      <c r="C417">
        <v>0</v>
      </c>
      <c r="D417" s="9">
        <v>44365.051215277781</v>
      </c>
      <c r="E417" s="9">
        <v>44365.051863425928</v>
      </c>
      <c r="F417" t="s">
        <v>872</v>
      </c>
      <c r="G417" t="s">
        <v>872</v>
      </c>
      <c r="H417">
        <v>1</v>
      </c>
      <c r="I417">
        <v>1</v>
      </c>
      <c r="J417">
        <v>4</v>
      </c>
      <c r="K417" t="s">
        <v>873</v>
      </c>
      <c r="L417">
        <v>1</v>
      </c>
      <c r="M417">
        <v>-3</v>
      </c>
      <c r="N417" t="s">
        <v>875</v>
      </c>
      <c r="O417" t="s">
        <v>875</v>
      </c>
      <c r="P417">
        <v>2</v>
      </c>
      <c r="Q417" t="s">
        <v>875</v>
      </c>
      <c r="R417" t="s">
        <v>875</v>
      </c>
      <c r="S417" t="s">
        <v>875</v>
      </c>
      <c r="T417" t="s">
        <v>875</v>
      </c>
      <c r="U417" t="s">
        <v>875</v>
      </c>
      <c r="V417" t="s">
        <v>56</v>
      </c>
      <c r="W417" t="s">
        <v>875</v>
      </c>
      <c r="X417" t="s">
        <v>875</v>
      </c>
      <c r="Y417">
        <v>0.6</v>
      </c>
      <c r="Z417" t="s">
        <v>875</v>
      </c>
      <c r="AA417" s="19">
        <v>45734.035641516202</v>
      </c>
      <c r="AB417" t="s">
        <v>2040</v>
      </c>
    </row>
    <row r="418" spans="1:28" x14ac:dyDescent="0.35">
      <c r="A418" t="s">
        <v>85</v>
      </c>
      <c r="B418" t="s">
        <v>311</v>
      </c>
      <c r="C418">
        <v>2440</v>
      </c>
      <c r="D418" s="9">
        <v>42615.530555555553</v>
      </c>
      <c r="E418" s="9">
        <v>45056.390972222223</v>
      </c>
      <c r="F418">
        <v>216</v>
      </c>
      <c r="G418">
        <v>216</v>
      </c>
      <c r="H418">
        <v>177</v>
      </c>
      <c r="I418">
        <v>39</v>
      </c>
      <c r="J418">
        <v>90</v>
      </c>
      <c r="K418">
        <v>126</v>
      </c>
      <c r="L418">
        <v>119</v>
      </c>
      <c r="M418">
        <v>7</v>
      </c>
      <c r="N418">
        <v>0.58199999999999996</v>
      </c>
      <c r="O418">
        <v>0.02</v>
      </c>
      <c r="P418">
        <v>2.9000000000000001E-2</v>
      </c>
      <c r="Q418">
        <v>6.3E-2</v>
      </c>
      <c r="R418">
        <v>0.11</v>
      </c>
      <c r="S418">
        <v>0.96699999999999997</v>
      </c>
      <c r="T418">
        <v>0.95199999999999996</v>
      </c>
      <c r="U418">
        <v>111.111</v>
      </c>
      <c r="V418" t="s">
        <v>56</v>
      </c>
      <c r="W418">
        <v>0.97</v>
      </c>
      <c r="X418">
        <v>0.216</v>
      </c>
      <c r="Y418">
        <v>0.27900000000000003</v>
      </c>
      <c r="Z418">
        <v>0.23100000000000001</v>
      </c>
      <c r="AA418" s="9">
        <v>45713.609573796297</v>
      </c>
      <c r="AB418" t="s">
        <v>871</v>
      </c>
    </row>
    <row r="419" spans="1:28" x14ac:dyDescent="0.35">
      <c r="A419" t="s">
        <v>85</v>
      </c>
      <c r="B419" t="s">
        <v>311</v>
      </c>
      <c r="C419">
        <v>1824</v>
      </c>
      <c r="D419" s="9">
        <v>42615.530601851853</v>
      </c>
      <c r="E419" s="9">
        <v>44440.487060185187</v>
      </c>
      <c r="F419">
        <v>217</v>
      </c>
      <c r="G419">
        <v>217</v>
      </c>
      <c r="H419">
        <v>177</v>
      </c>
      <c r="I419">
        <v>40</v>
      </c>
      <c r="J419">
        <v>5</v>
      </c>
      <c r="K419">
        <v>212</v>
      </c>
      <c r="L419">
        <v>198</v>
      </c>
      <c r="M419">
        <v>14</v>
      </c>
      <c r="N419">
        <v>0.58199999999999996</v>
      </c>
      <c r="O419">
        <v>2.1000000000000001E-2</v>
      </c>
      <c r="P419">
        <v>2.1000000000000001E-2</v>
      </c>
      <c r="Q419">
        <v>0.31900000000000001</v>
      </c>
      <c r="R419">
        <v>0.54800000000000004</v>
      </c>
      <c r="S419">
        <v>0.96499999999999997</v>
      </c>
      <c r="T419">
        <v>0.96499999999999997</v>
      </c>
      <c r="U419">
        <v>43.887</v>
      </c>
      <c r="V419" t="s">
        <v>56</v>
      </c>
      <c r="W419">
        <v>0.97</v>
      </c>
      <c r="X419">
        <v>0.22</v>
      </c>
      <c r="Y419">
        <v>0.78</v>
      </c>
      <c r="Z419">
        <v>0.52700000000000002</v>
      </c>
      <c r="AA419" s="19">
        <v>45733.917901620371</v>
      </c>
      <c r="AB419" t="s">
        <v>1425</v>
      </c>
    </row>
    <row r="420" spans="1:28" hidden="1" x14ac:dyDescent="0.35">
      <c r="A420" t="s">
        <v>85</v>
      </c>
      <c r="B420" t="s">
        <v>312</v>
      </c>
      <c r="C420">
        <v>0</v>
      </c>
      <c r="D420" s="9">
        <v>44440.487060185187</v>
      </c>
      <c r="E420" s="9">
        <v>44440.487060185187</v>
      </c>
      <c r="F420" t="s">
        <v>872</v>
      </c>
      <c r="G420" t="s">
        <v>872</v>
      </c>
      <c r="H420">
        <v>1</v>
      </c>
      <c r="I420">
        <v>1</v>
      </c>
      <c r="J420">
        <v>1</v>
      </c>
      <c r="K420" t="s">
        <v>873</v>
      </c>
      <c r="L420">
        <v>1</v>
      </c>
      <c r="M420">
        <v>0</v>
      </c>
      <c r="N420" t="s">
        <v>875</v>
      </c>
      <c r="O420" t="s">
        <v>875</v>
      </c>
      <c r="P420" t="s">
        <v>875</v>
      </c>
      <c r="Q420" t="s">
        <v>875</v>
      </c>
      <c r="R420" t="s">
        <v>875</v>
      </c>
      <c r="S420" t="s">
        <v>875</v>
      </c>
      <c r="T420" t="s">
        <v>875</v>
      </c>
      <c r="U420" t="s">
        <v>875</v>
      </c>
      <c r="V420" t="s">
        <v>56</v>
      </c>
      <c r="W420" t="s">
        <v>875</v>
      </c>
      <c r="X420" t="s">
        <v>875</v>
      </c>
      <c r="Y420" t="s">
        <v>875</v>
      </c>
      <c r="Z420" t="s">
        <v>875</v>
      </c>
      <c r="AA420" s="19">
        <v>45733.917901620371</v>
      </c>
      <c r="AB420" t="s">
        <v>1425</v>
      </c>
    </row>
    <row r="421" spans="1:28" x14ac:dyDescent="0.35">
      <c r="A421" t="s">
        <v>1446</v>
      </c>
      <c r="B421" t="s">
        <v>311</v>
      </c>
      <c r="C421">
        <v>3365</v>
      </c>
      <c r="D421" s="9">
        <v>39237.608796296299</v>
      </c>
      <c r="E421" s="9">
        <v>42603.602384259262</v>
      </c>
      <c r="F421">
        <v>48</v>
      </c>
      <c r="G421">
        <v>48</v>
      </c>
      <c r="H421">
        <v>14</v>
      </c>
      <c r="I421">
        <v>34</v>
      </c>
      <c r="J421">
        <v>4</v>
      </c>
      <c r="K421">
        <v>44</v>
      </c>
      <c r="L421">
        <v>40</v>
      </c>
      <c r="M421">
        <v>4</v>
      </c>
      <c r="N421">
        <v>3.0000000000000001E-3</v>
      </c>
      <c r="O421">
        <v>1.4999999999999999E-2</v>
      </c>
      <c r="P421">
        <v>8.9999999999999993E-3</v>
      </c>
      <c r="Q421">
        <v>1.6E-2</v>
      </c>
      <c r="R421">
        <v>1.778</v>
      </c>
      <c r="S421">
        <v>0.16700000000000001</v>
      </c>
      <c r="T421">
        <v>0.5</v>
      </c>
      <c r="U421">
        <v>250</v>
      </c>
      <c r="V421" t="s">
        <v>62</v>
      </c>
      <c r="W421">
        <v>0.83499999999999996</v>
      </c>
      <c r="X421">
        <v>0.66300000000000003</v>
      </c>
      <c r="Y421">
        <v>0.81299999999999994</v>
      </c>
      <c r="Z421">
        <v>0.2</v>
      </c>
      <c r="AA421" s="19">
        <v>45733.839819548608</v>
      </c>
      <c r="AB421" t="s">
        <v>1449</v>
      </c>
    </row>
    <row r="422" spans="1:28" hidden="1" x14ac:dyDescent="0.35">
      <c r="A422" t="s">
        <v>1446</v>
      </c>
      <c r="B422" t="s">
        <v>312</v>
      </c>
      <c r="C422">
        <v>0</v>
      </c>
      <c r="D422" s="9">
        <v>42603.595868055556</v>
      </c>
      <c r="E422" s="9">
        <v>42603.602384259262</v>
      </c>
      <c r="F422" t="s">
        <v>872</v>
      </c>
      <c r="G422" t="s">
        <v>872</v>
      </c>
      <c r="H422">
        <v>1</v>
      </c>
      <c r="I422">
        <v>1</v>
      </c>
      <c r="J422">
        <v>1</v>
      </c>
      <c r="K422" t="s">
        <v>873</v>
      </c>
      <c r="L422">
        <v>1</v>
      </c>
      <c r="M422">
        <v>0</v>
      </c>
      <c r="N422" t="s">
        <v>875</v>
      </c>
      <c r="O422" t="s">
        <v>875</v>
      </c>
      <c r="P422" t="s">
        <v>875</v>
      </c>
      <c r="Q422" t="s">
        <v>875</v>
      </c>
      <c r="R422" t="s">
        <v>875</v>
      </c>
      <c r="S422" t="s">
        <v>875</v>
      </c>
      <c r="T422" t="s">
        <v>875</v>
      </c>
      <c r="U422" t="s">
        <v>875</v>
      </c>
      <c r="V422" t="s">
        <v>62</v>
      </c>
      <c r="W422" t="s">
        <v>875</v>
      </c>
      <c r="X422" t="s">
        <v>875</v>
      </c>
      <c r="Y422" t="s">
        <v>875</v>
      </c>
      <c r="Z422" t="s">
        <v>875</v>
      </c>
      <c r="AA422" s="19">
        <v>45733.839819687499</v>
      </c>
      <c r="AB422" t="s">
        <v>1449</v>
      </c>
    </row>
    <row r="423" spans="1:28" x14ac:dyDescent="0.35">
      <c r="A423" t="s">
        <v>1975</v>
      </c>
      <c r="B423" t="s">
        <v>311</v>
      </c>
      <c r="C423">
        <v>3907</v>
      </c>
      <c r="D423" s="9">
        <v>39744.403506944444</v>
      </c>
      <c r="E423" s="9">
        <v>43651.778703703705</v>
      </c>
      <c r="F423">
        <v>803</v>
      </c>
      <c r="G423">
        <v>803</v>
      </c>
      <c r="H423">
        <v>424</v>
      </c>
      <c r="I423">
        <v>379</v>
      </c>
      <c r="J423">
        <v>66</v>
      </c>
      <c r="K423">
        <v>737</v>
      </c>
      <c r="L423">
        <v>601</v>
      </c>
      <c r="M423">
        <v>136</v>
      </c>
      <c r="N423">
        <v>0.13100000000000001</v>
      </c>
      <c r="O423">
        <v>0.115</v>
      </c>
      <c r="P423">
        <v>3.5999999999999997E-2</v>
      </c>
      <c r="Q423">
        <v>0.17699999999999999</v>
      </c>
      <c r="R423">
        <v>0.84299999999999997</v>
      </c>
      <c r="S423">
        <v>0.53300000000000003</v>
      </c>
      <c r="T423">
        <v>0.85399999999999998</v>
      </c>
      <c r="U423">
        <v>768.36199999999997</v>
      </c>
      <c r="V423" t="s">
        <v>56</v>
      </c>
      <c r="W423">
        <v>0.72199999999999998</v>
      </c>
      <c r="X423">
        <v>0.77500000000000002</v>
      </c>
      <c r="Y423">
        <v>0.81299999999999994</v>
      </c>
      <c r="Z423">
        <v>0.80800000000000005</v>
      </c>
      <c r="AA423" s="19">
        <v>45734.035556666669</v>
      </c>
      <c r="AB423" t="s">
        <v>2040</v>
      </c>
    </row>
    <row r="424" spans="1:28" hidden="1" x14ac:dyDescent="0.35">
      <c r="A424" t="s">
        <v>1975</v>
      </c>
      <c r="B424" t="s">
        <v>312</v>
      </c>
      <c r="C424">
        <v>95</v>
      </c>
      <c r="D424" s="9">
        <v>43555.860115740739</v>
      </c>
      <c r="E424" s="9">
        <v>43651.778703703705</v>
      </c>
      <c r="F424" t="s">
        <v>872</v>
      </c>
      <c r="G424" t="s">
        <v>872</v>
      </c>
      <c r="H424">
        <v>1</v>
      </c>
      <c r="I424">
        <v>1</v>
      </c>
      <c r="J424">
        <v>1</v>
      </c>
      <c r="K424" t="s">
        <v>873</v>
      </c>
      <c r="L424">
        <v>1</v>
      </c>
      <c r="M424">
        <v>0</v>
      </c>
      <c r="N424" t="s">
        <v>875</v>
      </c>
      <c r="O424" t="s">
        <v>875</v>
      </c>
      <c r="P424" t="s">
        <v>875</v>
      </c>
      <c r="Q424" t="s">
        <v>875</v>
      </c>
      <c r="R424" t="s">
        <v>875</v>
      </c>
      <c r="S424" t="s">
        <v>875</v>
      </c>
      <c r="T424" t="s">
        <v>875</v>
      </c>
      <c r="U424" t="s">
        <v>875</v>
      </c>
      <c r="V424" t="s">
        <v>56</v>
      </c>
      <c r="W424" t="s">
        <v>875</v>
      </c>
      <c r="X424" t="s">
        <v>875</v>
      </c>
      <c r="Y424" t="s">
        <v>875</v>
      </c>
      <c r="Z424" t="s">
        <v>875</v>
      </c>
      <c r="AA424" s="19">
        <v>45734.035556724535</v>
      </c>
      <c r="AB424" t="s">
        <v>2040</v>
      </c>
    </row>
    <row r="425" spans="1:28" x14ac:dyDescent="0.35">
      <c r="A425" t="s">
        <v>935</v>
      </c>
      <c r="B425" t="s">
        <v>311</v>
      </c>
      <c r="C425">
        <v>549</v>
      </c>
      <c r="D425" s="9">
        <v>40694.455555555556</v>
      </c>
      <c r="E425" s="9">
        <v>41243.474999999999</v>
      </c>
      <c r="F425">
        <v>129</v>
      </c>
      <c r="G425">
        <v>129</v>
      </c>
      <c r="H425">
        <v>40</v>
      </c>
      <c r="I425">
        <v>89</v>
      </c>
      <c r="J425">
        <v>0</v>
      </c>
      <c r="K425">
        <v>129</v>
      </c>
      <c r="L425">
        <v>123</v>
      </c>
      <c r="M425">
        <v>6</v>
      </c>
      <c r="N425">
        <v>0.23899999999999999</v>
      </c>
      <c r="O425">
        <v>4.7960000000000003</v>
      </c>
      <c r="P425">
        <v>0</v>
      </c>
      <c r="Q425">
        <v>0.19800000000000001</v>
      </c>
      <c r="R425">
        <v>3.9E-2</v>
      </c>
      <c r="S425">
        <v>4.7E-2</v>
      </c>
      <c r="T425">
        <v>1</v>
      </c>
      <c r="U425">
        <v>30.303000000000001</v>
      </c>
      <c r="V425" t="s">
        <v>56</v>
      </c>
      <c r="W425">
        <v>0.53400000000000003</v>
      </c>
      <c r="X425">
        <v>0.96499999999999997</v>
      </c>
      <c r="Y425">
        <v>0</v>
      </c>
      <c r="Z425">
        <v>7.4999999999999997E-2</v>
      </c>
      <c r="AA425" s="19">
        <v>45732.98899416667</v>
      </c>
      <c r="AB425" t="s">
        <v>1178</v>
      </c>
    </row>
    <row r="426" spans="1:28" hidden="1" x14ac:dyDescent="0.35">
      <c r="A426" t="s">
        <v>935</v>
      </c>
      <c r="B426" t="s">
        <v>312</v>
      </c>
      <c r="C426">
        <v>0</v>
      </c>
      <c r="D426" s="9">
        <v>41243.474999999999</v>
      </c>
      <c r="E426" s="9">
        <v>41243.474999999999</v>
      </c>
      <c r="F426" t="s">
        <v>872</v>
      </c>
      <c r="G426" t="s">
        <v>872</v>
      </c>
      <c r="H426">
        <v>1</v>
      </c>
      <c r="I426">
        <v>1</v>
      </c>
      <c r="J426">
        <v>1</v>
      </c>
      <c r="K426" t="s">
        <v>873</v>
      </c>
      <c r="L426">
        <v>1</v>
      </c>
      <c r="M426">
        <v>0</v>
      </c>
      <c r="N426" t="s">
        <v>875</v>
      </c>
      <c r="O426" t="s">
        <v>875</v>
      </c>
      <c r="P426">
        <v>0</v>
      </c>
      <c r="Q426" t="s">
        <v>875</v>
      </c>
      <c r="R426" t="s">
        <v>875</v>
      </c>
      <c r="S426" t="s">
        <v>875</v>
      </c>
      <c r="T426" t="s">
        <v>875</v>
      </c>
      <c r="U426" t="s">
        <v>875</v>
      </c>
      <c r="V426" t="s">
        <v>56</v>
      </c>
      <c r="W426" t="s">
        <v>875</v>
      </c>
      <c r="X426" t="s">
        <v>875</v>
      </c>
      <c r="Y426">
        <v>0</v>
      </c>
      <c r="Z426" t="s">
        <v>875</v>
      </c>
      <c r="AA426" s="19">
        <v>45732.988994178238</v>
      </c>
      <c r="AB426" t="s">
        <v>1178</v>
      </c>
    </row>
    <row r="427" spans="1:28" x14ac:dyDescent="0.35">
      <c r="A427" t="s">
        <v>936</v>
      </c>
      <c r="B427" t="s">
        <v>311</v>
      </c>
      <c r="C427">
        <v>322</v>
      </c>
      <c r="D427" s="9">
        <v>42668.638194444444</v>
      </c>
      <c r="E427" s="9">
        <v>42991.631944444445</v>
      </c>
      <c r="F427">
        <v>540</v>
      </c>
      <c r="G427">
        <v>540</v>
      </c>
      <c r="H427">
        <v>540</v>
      </c>
      <c r="I427">
        <v>0</v>
      </c>
      <c r="J427">
        <v>0</v>
      </c>
      <c r="K427">
        <v>540</v>
      </c>
      <c r="L427">
        <v>236</v>
      </c>
      <c r="M427">
        <v>304</v>
      </c>
      <c r="N427">
        <v>7.3010000000000002</v>
      </c>
      <c r="O427">
        <v>0</v>
      </c>
      <c r="P427">
        <v>0</v>
      </c>
      <c r="Q427">
        <v>0.51300000000000001</v>
      </c>
      <c r="R427">
        <v>7.0000000000000007E-2</v>
      </c>
      <c r="S427">
        <v>1</v>
      </c>
      <c r="T427">
        <v>1</v>
      </c>
      <c r="U427">
        <v>592.59299999999996</v>
      </c>
      <c r="V427" t="s">
        <v>56</v>
      </c>
      <c r="W427">
        <v>3.4000000000000002E-2</v>
      </c>
      <c r="X427">
        <v>0</v>
      </c>
      <c r="Y427">
        <v>0</v>
      </c>
      <c r="Z427">
        <v>0.44400000000000001</v>
      </c>
      <c r="AA427" s="19">
        <v>45732.989048240743</v>
      </c>
      <c r="AB427" t="s">
        <v>1178</v>
      </c>
    </row>
    <row r="428" spans="1:28" hidden="1" x14ac:dyDescent="0.35">
      <c r="A428" t="s">
        <v>936</v>
      </c>
      <c r="B428" t="s">
        <v>312</v>
      </c>
      <c r="C428">
        <v>100</v>
      </c>
      <c r="D428" s="9">
        <v>42891.556944444441</v>
      </c>
      <c r="E428" s="9">
        <v>42991.631944444445</v>
      </c>
      <c r="F428" t="s">
        <v>872</v>
      </c>
      <c r="G428" t="s">
        <v>872</v>
      </c>
      <c r="H428">
        <v>1</v>
      </c>
      <c r="I428">
        <v>1</v>
      </c>
      <c r="J428">
        <v>1</v>
      </c>
      <c r="K428" t="s">
        <v>873</v>
      </c>
      <c r="L428">
        <v>32</v>
      </c>
      <c r="M428">
        <v>-31</v>
      </c>
      <c r="N428" t="s">
        <v>875</v>
      </c>
      <c r="O428">
        <v>0</v>
      </c>
      <c r="P428">
        <v>0</v>
      </c>
      <c r="Q428">
        <v>0.16</v>
      </c>
      <c r="R428" t="s">
        <v>875</v>
      </c>
      <c r="S428" t="s">
        <v>875</v>
      </c>
      <c r="T428" t="s">
        <v>875</v>
      </c>
      <c r="U428" t="s">
        <v>875</v>
      </c>
      <c r="V428" t="s">
        <v>56</v>
      </c>
      <c r="W428" t="s">
        <v>875</v>
      </c>
      <c r="X428">
        <v>0</v>
      </c>
      <c r="Y428">
        <v>0</v>
      </c>
      <c r="Z428">
        <v>0.751</v>
      </c>
      <c r="AA428" s="19">
        <v>45732.989048263888</v>
      </c>
      <c r="AB428" t="s">
        <v>1178</v>
      </c>
    </row>
    <row r="429" spans="1:28" x14ac:dyDescent="0.35">
      <c r="A429" t="s">
        <v>937</v>
      </c>
      <c r="B429" t="s">
        <v>311</v>
      </c>
      <c r="C429">
        <v>414</v>
      </c>
      <c r="D429" s="9">
        <v>42830.55972222222</v>
      </c>
      <c r="E429" s="9">
        <v>43245.463888888888</v>
      </c>
      <c r="F429">
        <v>257</v>
      </c>
      <c r="G429">
        <v>252</v>
      </c>
      <c r="H429">
        <v>175</v>
      </c>
      <c r="I429">
        <v>77</v>
      </c>
      <c r="J429">
        <v>0</v>
      </c>
      <c r="K429">
        <v>252</v>
      </c>
      <c r="L429">
        <v>218</v>
      </c>
      <c r="M429">
        <v>34</v>
      </c>
      <c r="N429">
        <v>0.36799999999999999</v>
      </c>
      <c r="O429">
        <v>0.33300000000000002</v>
      </c>
      <c r="P429">
        <v>0</v>
      </c>
      <c r="Q429">
        <v>0.53200000000000003</v>
      </c>
      <c r="R429">
        <v>0.75900000000000001</v>
      </c>
      <c r="S429">
        <v>0.52500000000000002</v>
      </c>
      <c r="T429">
        <v>1</v>
      </c>
      <c r="U429">
        <v>63.91</v>
      </c>
      <c r="V429" t="s">
        <v>56</v>
      </c>
      <c r="W429">
        <v>0.92600000000000005</v>
      </c>
      <c r="X429">
        <v>0.92100000000000004</v>
      </c>
      <c r="Y429">
        <v>0</v>
      </c>
      <c r="Z429">
        <v>0.86899999999999999</v>
      </c>
      <c r="AA429" s="19">
        <v>45732.989107326386</v>
      </c>
      <c r="AB429" t="s">
        <v>1178</v>
      </c>
    </row>
    <row r="430" spans="1:28" hidden="1" x14ac:dyDescent="0.35">
      <c r="A430" t="s">
        <v>937</v>
      </c>
      <c r="B430" t="s">
        <v>312</v>
      </c>
      <c r="C430">
        <v>43</v>
      </c>
      <c r="D430" s="9">
        <v>43202.34652777778</v>
      </c>
      <c r="E430" s="9">
        <v>43245.463888888888</v>
      </c>
      <c r="F430" t="s">
        <v>872</v>
      </c>
      <c r="G430" t="s">
        <v>872</v>
      </c>
      <c r="H430">
        <v>58</v>
      </c>
      <c r="I430">
        <v>1</v>
      </c>
      <c r="J430">
        <v>1</v>
      </c>
      <c r="K430" t="s">
        <v>873</v>
      </c>
      <c r="L430">
        <v>31</v>
      </c>
      <c r="M430">
        <v>26</v>
      </c>
      <c r="N430">
        <v>1.105</v>
      </c>
      <c r="O430" t="s">
        <v>875</v>
      </c>
      <c r="P430">
        <v>0</v>
      </c>
      <c r="Q430">
        <v>5.1669999999999998</v>
      </c>
      <c r="R430" t="s">
        <v>875</v>
      </c>
      <c r="S430" t="s">
        <v>875</v>
      </c>
      <c r="T430" t="s">
        <v>875</v>
      </c>
      <c r="U430" t="s">
        <v>875</v>
      </c>
      <c r="V430" t="s">
        <v>56</v>
      </c>
      <c r="W430">
        <v>0.76200000000000001</v>
      </c>
      <c r="X430" t="s">
        <v>875</v>
      </c>
      <c r="Y430">
        <v>0</v>
      </c>
      <c r="Z430">
        <v>9.4E-2</v>
      </c>
      <c r="AA430" s="19">
        <v>45732.989107349538</v>
      </c>
      <c r="AB430" t="s">
        <v>1178</v>
      </c>
    </row>
    <row r="431" spans="1:28" hidden="1" x14ac:dyDescent="0.35">
      <c r="A431" t="s">
        <v>86</v>
      </c>
      <c r="B431" t="s">
        <v>312</v>
      </c>
      <c r="C431">
        <v>92</v>
      </c>
      <c r="D431" s="9">
        <v>45511.589583333334</v>
      </c>
      <c r="E431" s="9">
        <v>45603.701388888891</v>
      </c>
      <c r="F431" t="s">
        <v>872</v>
      </c>
      <c r="G431" t="s">
        <v>872</v>
      </c>
      <c r="H431">
        <v>11</v>
      </c>
      <c r="I431">
        <v>7</v>
      </c>
      <c r="J431">
        <v>2</v>
      </c>
      <c r="K431" t="s">
        <v>873</v>
      </c>
      <c r="L431">
        <v>10</v>
      </c>
      <c r="M431">
        <v>7</v>
      </c>
      <c r="N431">
        <v>0.14199999999999999</v>
      </c>
      <c r="O431">
        <v>7.0000000000000007E-2</v>
      </c>
      <c r="P431">
        <v>1.4E-2</v>
      </c>
      <c r="Q431">
        <v>7.6999999999999999E-2</v>
      </c>
      <c r="R431">
        <v>0.38900000000000001</v>
      </c>
      <c r="S431">
        <v>0.67</v>
      </c>
      <c r="T431">
        <v>0.93400000000000005</v>
      </c>
      <c r="U431">
        <v>935.06500000000005</v>
      </c>
      <c r="V431" t="s">
        <v>56</v>
      </c>
      <c r="W431">
        <v>0.84899999999999998</v>
      </c>
      <c r="X431">
        <v>0.755</v>
      </c>
      <c r="Y431">
        <v>1</v>
      </c>
      <c r="Z431">
        <v>0.79200000000000004</v>
      </c>
      <c r="AA431" s="9">
        <v>45713.609673125</v>
      </c>
      <c r="AB431" t="s">
        <v>871</v>
      </c>
    </row>
    <row r="432" spans="1:28" x14ac:dyDescent="0.35">
      <c r="A432" t="s">
        <v>86</v>
      </c>
      <c r="B432" t="s">
        <v>311</v>
      </c>
      <c r="C432">
        <v>1788</v>
      </c>
      <c r="D432" s="9">
        <v>43815.474999999999</v>
      </c>
      <c r="E432" s="9">
        <v>45603.701388888891</v>
      </c>
      <c r="F432">
        <v>89</v>
      </c>
      <c r="G432">
        <v>89</v>
      </c>
      <c r="H432">
        <v>72</v>
      </c>
      <c r="I432">
        <v>17</v>
      </c>
      <c r="J432">
        <v>3</v>
      </c>
      <c r="K432">
        <v>86</v>
      </c>
      <c r="L432">
        <v>14</v>
      </c>
      <c r="M432">
        <v>72</v>
      </c>
      <c r="N432">
        <v>0.04</v>
      </c>
      <c r="O432">
        <v>3.1E-2</v>
      </c>
      <c r="P432">
        <v>8.9999999999999993E-3</v>
      </c>
      <c r="Q432">
        <v>4.2999999999999997E-2</v>
      </c>
      <c r="R432">
        <v>0.69399999999999995</v>
      </c>
      <c r="S432">
        <v>0.56299999999999994</v>
      </c>
      <c r="T432">
        <v>0.873</v>
      </c>
      <c r="U432">
        <v>1674.4190000000001</v>
      </c>
      <c r="V432" t="s">
        <v>56</v>
      </c>
      <c r="W432">
        <v>0.81599999999999995</v>
      </c>
      <c r="X432">
        <v>0.95</v>
      </c>
      <c r="Y432">
        <v>0.96499999999999997</v>
      </c>
      <c r="Z432">
        <v>0.85699999999999998</v>
      </c>
      <c r="AA432" s="9">
        <v>45713.609656817127</v>
      </c>
      <c r="AB432" t="s">
        <v>871</v>
      </c>
    </row>
    <row r="433" spans="1:28" x14ac:dyDescent="0.35">
      <c r="A433" t="s">
        <v>1974</v>
      </c>
      <c r="B433" t="s">
        <v>311</v>
      </c>
      <c r="C433">
        <v>4289</v>
      </c>
      <c r="D433" s="9">
        <v>40148.138472222221</v>
      </c>
      <c r="E433" s="9">
        <v>44437.258657407408</v>
      </c>
      <c r="F433">
        <v>977</v>
      </c>
      <c r="G433">
        <v>977</v>
      </c>
      <c r="H433">
        <v>548</v>
      </c>
      <c r="I433">
        <v>429</v>
      </c>
      <c r="J433">
        <v>56</v>
      </c>
      <c r="K433">
        <v>921</v>
      </c>
      <c r="L433">
        <v>678</v>
      </c>
      <c r="M433">
        <v>243</v>
      </c>
      <c r="N433">
        <v>0.14099999999999999</v>
      </c>
      <c r="O433">
        <v>0.183</v>
      </c>
      <c r="P433">
        <v>1.2999999999999999E-2</v>
      </c>
      <c r="Q433">
        <v>0.19600000000000001</v>
      </c>
      <c r="R433">
        <v>0.63</v>
      </c>
      <c r="S433">
        <v>0.435</v>
      </c>
      <c r="T433">
        <v>0.96</v>
      </c>
      <c r="U433">
        <v>1239.796</v>
      </c>
      <c r="V433" t="s">
        <v>56</v>
      </c>
      <c r="W433">
        <v>0.71599999999999997</v>
      </c>
      <c r="X433">
        <v>0.89100000000000001</v>
      </c>
      <c r="Y433">
        <v>0.70899999999999996</v>
      </c>
      <c r="Z433">
        <v>0.749</v>
      </c>
      <c r="AA433" s="19">
        <v>45734.035461504631</v>
      </c>
      <c r="AB433" t="s">
        <v>2040</v>
      </c>
    </row>
    <row r="434" spans="1:28" hidden="1" x14ac:dyDescent="0.35">
      <c r="A434" t="s">
        <v>1974</v>
      </c>
      <c r="B434" t="s">
        <v>312</v>
      </c>
      <c r="C434">
        <v>69</v>
      </c>
      <c r="D434" s="9">
        <v>44367.33761574074</v>
      </c>
      <c r="E434" s="9">
        <v>44437.258657407408</v>
      </c>
      <c r="F434" t="s">
        <v>872</v>
      </c>
      <c r="G434" t="s">
        <v>872</v>
      </c>
      <c r="H434">
        <v>4</v>
      </c>
      <c r="I434">
        <v>1</v>
      </c>
      <c r="J434">
        <v>1</v>
      </c>
      <c r="K434" t="s">
        <v>873</v>
      </c>
      <c r="L434">
        <v>3</v>
      </c>
      <c r="M434">
        <v>0</v>
      </c>
      <c r="N434">
        <v>0.04</v>
      </c>
      <c r="O434" t="s">
        <v>875</v>
      </c>
      <c r="P434" t="s">
        <v>875</v>
      </c>
      <c r="Q434" t="s">
        <v>875</v>
      </c>
      <c r="R434" t="s">
        <v>875</v>
      </c>
      <c r="S434" t="s">
        <v>875</v>
      </c>
      <c r="T434" t="s">
        <v>875</v>
      </c>
      <c r="U434" t="s">
        <v>875</v>
      </c>
      <c r="V434" t="s">
        <v>56</v>
      </c>
      <c r="W434">
        <v>0.85399999999999998</v>
      </c>
      <c r="X434" t="s">
        <v>875</v>
      </c>
      <c r="Y434" t="s">
        <v>875</v>
      </c>
      <c r="Z434" t="s">
        <v>875</v>
      </c>
      <c r="AA434" s="19">
        <v>45734.035461574073</v>
      </c>
      <c r="AB434" t="s">
        <v>2040</v>
      </c>
    </row>
    <row r="435" spans="1:28" x14ac:dyDescent="0.35">
      <c r="A435" t="s">
        <v>1973</v>
      </c>
      <c r="B435" t="s">
        <v>311</v>
      </c>
      <c r="C435">
        <v>7105</v>
      </c>
      <c r="D435" s="9">
        <v>37425.596504629626</v>
      </c>
      <c r="E435" s="9">
        <v>44530.918703703705</v>
      </c>
      <c r="F435">
        <v>312</v>
      </c>
      <c r="G435">
        <v>312</v>
      </c>
      <c r="H435">
        <v>114</v>
      </c>
      <c r="I435">
        <v>198</v>
      </c>
      <c r="J435">
        <v>57</v>
      </c>
      <c r="K435">
        <v>255</v>
      </c>
      <c r="L435">
        <v>170</v>
      </c>
      <c r="M435">
        <v>85</v>
      </c>
      <c r="N435">
        <v>1.6E-2</v>
      </c>
      <c r="O435">
        <v>2.8000000000000001E-2</v>
      </c>
      <c r="P435">
        <v>1.2999999999999999E-2</v>
      </c>
      <c r="Q435">
        <v>3.5000000000000003E-2</v>
      </c>
      <c r="R435">
        <v>1.129</v>
      </c>
      <c r="S435">
        <v>0.36399999999999999</v>
      </c>
      <c r="T435">
        <v>0.70499999999999996</v>
      </c>
      <c r="U435">
        <v>2428.5709999999999</v>
      </c>
      <c r="V435" t="s">
        <v>62</v>
      </c>
      <c r="W435">
        <v>0.94699999999999995</v>
      </c>
      <c r="X435">
        <v>0.94099999999999995</v>
      </c>
      <c r="Y435">
        <v>0.754</v>
      </c>
      <c r="Z435">
        <v>0.69099999999999995</v>
      </c>
      <c r="AA435" s="19">
        <v>45734.035366956021</v>
      </c>
      <c r="AB435" t="s">
        <v>2040</v>
      </c>
    </row>
    <row r="436" spans="1:28" x14ac:dyDescent="0.35">
      <c r="A436" t="s">
        <v>1973</v>
      </c>
      <c r="B436" t="s">
        <v>311</v>
      </c>
      <c r="C436">
        <v>2282</v>
      </c>
      <c r="D436" s="9">
        <v>41841.839583333334</v>
      </c>
      <c r="E436" s="9">
        <v>44124.673611111109</v>
      </c>
      <c r="F436">
        <v>644</v>
      </c>
      <c r="G436">
        <v>642</v>
      </c>
      <c r="H436">
        <v>243</v>
      </c>
      <c r="I436">
        <v>399</v>
      </c>
      <c r="J436">
        <v>121</v>
      </c>
      <c r="K436">
        <v>521</v>
      </c>
      <c r="L436">
        <v>453</v>
      </c>
      <c r="M436">
        <v>68</v>
      </c>
      <c r="N436">
        <v>0.125</v>
      </c>
      <c r="O436">
        <v>0.23499999999999999</v>
      </c>
      <c r="P436">
        <v>6.4000000000000001E-2</v>
      </c>
      <c r="Q436">
        <v>0.23899999999999999</v>
      </c>
      <c r="R436">
        <v>0.80700000000000005</v>
      </c>
      <c r="S436">
        <v>0.34699999999999998</v>
      </c>
      <c r="T436">
        <v>0.82199999999999995</v>
      </c>
      <c r="U436">
        <v>284.51900000000001</v>
      </c>
      <c r="V436" t="s">
        <v>56</v>
      </c>
      <c r="W436">
        <v>0.83399999999999996</v>
      </c>
      <c r="X436">
        <v>0.82699999999999996</v>
      </c>
      <c r="Y436">
        <v>0.90200000000000002</v>
      </c>
      <c r="Z436">
        <v>0.91300000000000003</v>
      </c>
      <c r="AA436" s="19">
        <v>45736.486241064813</v>
      </c>
      <c r="AB436" t="s">
        <v>2054</v>
      </c>
    </row>
    <row r="437" spans="1:28" hidden="1" x14ac:dyDescent="0.35">
      <c r="A437" t="s">
        <v>1973</v>
      </c>
      <c r="B437" t="s">
        <v>312</v>
      </c>
      <c r="C437">
        <v>45</v>
      </c>
      <c r="D437" s="9">
        <v>44485.426134259258</v>
      </c>
      <c r="E437" s="9">
        <v>44530.918703703705</v>
      </c>
      <c r="F437" t="s">
        <v>872</v>
      </c>
      <c r="G437" t="s">
        <v>872</v>
      </c>
      <c r="H437">
        <v>1</v>
      </c>
      <c r="I437">
        <v>3</v>
      </c>
      <c r="J437">
        <v>1</v>
      </c>
      <c r="K437" t="s">
        <v>873</v>
      </c>
      <c r="L437">
        <v>1</v>
      </c>
      <c r="M437">
        <v>2</v>
      </c>
      <c r="N437" t="s">
        <v>875</v>
      </c>
      <c r="O437">
        <v>5.3999999999999999E-2</v>
      </c>
      <c r="P437" t="s">
        <v>875</v>
      </c>
      <c r="Q437" t="s">
        <v>875</v>
      </c>
      <c r="R437" t="s">
        <v>875</v>
      </c>
      <c r="S437" t="s">
        <v>875</v>
      </c>
      <c r="T437" t="s">
        <v>875</v>
      </c>
      <c r="U437" t="s">
        <v>875</v>
      </c>
      <c r="V437" t="s">
        <v>62</v>
      </c>
      <c r="W437" t="s">
        <v>875</v>
      </c>
      <c r="X437">
        <v>0.99399999999999999</v>
      </c>
      <c r="Y437" t="s">
        <v>875</v>
      </c>
      <c r="Z437" t="s">
        <v>875</v>
      </c>
      <c r="AA437" s="19">
        <v>45734.035367025463</v>
      </c>
      <c r="AB437" t="s">
        <v>2040</v>
      </c>
    </row>
    <row r="438" spans="1:28" hidden="1" x14ac:dyDescent="0.35">
      <c r="A438" t="s">
        <v>1973</v>
      </c>
      <c r="B438" t="s">
        <v>312</v>
      </c>
      <c r="C438">
        <v>97</v>
      </c>
      <c r="D438" s="9">
        <v>44026.690972222219</v>
      </c>
      <c r="E438" s="9">
        <v>44124.673611111109</v>
      </c>
      <c r="F438" t="s">
        <v>872</v>
      </c>
      <c r="G438" t="s">
        <v>872</v>
      </c>
      <c r="H438">
        <v>5</v>
      </c>
      <c r="I438">
        <v>2</v>
      </c>
      <c r="J438">
        <v>1</v>
      </c>
      <c r="K438" t="s">
        <v>873</v>
      </c>
      <c r="L438">
        <v>8</v>
      </c>
      <c r="M438">
        <v>0</v>
      </c>
      <c r="N438">
        <v>4.3999999999999997E-2</v>
      </c>
      <c r="O438">
        <v>2.9000000000000001E-2</v>
      </c>
      <c r="P438" t="s">
        <v>875</v>
      </c>
      <c r="Q438">
        <v>0.1</v>
      </c>
      <c r="R438" t="s">
        <v>875</v>
      </c>
      <c r="S438" t="s">
        <v>875</v>
      </c>
      <c r="T438" t="s">
        <v>875</v>
      </c>
      <c r="U438" t="s">
        <v>875</v>
      </c>
      <c r="V438" t="s">
        <v>56</v>
      </c>
      <c r="W438">
        <v>0.95799999999999996</v>
      </c>
      <c r="X438">
        <v>1</v>
      </c>
      <c r="Y438" t="s">
        <v>875</v>
      </c>
      <c r="Z438">
        <v>0.86</v>
      </c>
      <c r="AA438" s="19">
        <v>45736.486241238425</v>
      </c>
      <c r="AB438" t="s">
        <v>2054</v>
      </c>
    </row>
    <row r="439" spans="1:28" x14ac:dyDescent="0.35">
      <c r="A439" t="s">
        <v>87</v>
      </c>
      <c r="B439" t="s">
        <v>311</v>
      </c>
      <c r="C439">
        <v>1161</v>
      </c>
      <c r="D439" s="9">
        <v>44439.726388888892</v>
      </c>
      <c r="E439" s="9">
        <v>45601.431944444441</v>
      </c>
      <c r="F439">
        <v>166</v>
      </c>
      <c r="G439">
        <v>166</v>
      </c>
      <c r="H439">
        <v>163</v>
      </c>
      <c r="I439">
        <v>3</v>
      </c>
      <c r="J439">
        <v>9</v>
      </c>
      <c r="K439">
        <v>157</v>
      </c>
      <c r="L439">
        <v>91</v>
      </c>
      <c r="M439">
        <v>66</v>
      </c>
      <c r="N439">
        <v>0.28199999999999997</v>
      </c>
      <c r="O439">
        <v>1.4E-2</v>
      </c>
      <c r="P439">
        <v>3.7999999999999999E-2</v>
      </c>
      <c r="Q439">
        <v>0.318</v>
      </c>
      <c r="R439">
        <v>1.2330000000000001</v>
      </c>
      <c r="S439">
        <v>0.95299999999999996</v>
      </c>
      <c r="T439">
        <v>0.872</v>
      </c>
      <c r="U439">
        <v>207.547</v>
      </c>
      <c r="V439" t="s">
        <v>62</v>
      </c>
      <c r="W439">
        <v>0.72599999999999998</v>
      </c>
      <c r="X439">
        <v>0.97199999999999998</v>
      </c>
      <c r="Y439">
        <v>0.88700000000000001</v>
      </c>
      <c r="Z439">
        <v>0.98299999999999998</v>
      </c>
      <c r="AA439" s="9">
        <v>45713.609757662038</v>
      </c>
      <c r="AB439" t="s">
        <v>871</v>
      </c>
    </row>
    <row r="440" spans="1:28" x14ac:dyDescent="0.35">
      <c r="A440" t="s">
        <v>1972</v>
      </c>
      <c r="B440" t="s">
        <v>311</v>
      </c>
      <c r="C440">
        <v>2494</v>
      </c>
      <c r="D440" s="9">
        <v>41392.667233796295</v>
      </c>
      <c r="E440" s="9">
        <v>43886.98710648148</v>
      </c>
      <c r="F440">
        <v>834</v>
      </c>
      <c r="G440">
        <v>834</v>
      </c>
      <c r="H440">
        <v>525</v>
      </c>
      <c r="I440">
        <v>309</v>
      </c>
      <c r="J440">
        <v>66</v>
      </c>
      <c r="K440">
        <v>768</v>
      </c>
      <c r="L440">
        <v>657</v>
      </c>
      <c r="M440">
        <v>111</v>
      </c>
      <c r="N440">
        <v>0.29299999999999998</v>
      </c>
      <c r="O440">
        <v>0.151</v>
      </c>
      <c r="P440">
        <v>0.03</v>
      </c>
      <c r="Q440">
        <v>0.36099999999999999</v>
      </c>
      <c r="R440">
        <v>0.872</v>
      </c>
      <c r="S440">
        <v>0.66</v>
      </c>
      <c r="T440">
        <v>0.93200000000000005</v>
      </c>
      <c r="U440">
        <v>307.47899999999998</v>
      </c>
      <c r="V440" t="s">
        <v>56</v>
      </c>
      <c r="W440">
        <v>0.90100000000000002</v>
      </c>
      <c r="X440">
        <v>0.95499999999999996</v>
      </c>
      <c r="Y440">
        <v>0.88200000000000001</v>
      </c>
      <c r="Z440">
        <v>0.95499999999999996</v>
      </c>
      <c r="AA440" s="19">
        <v>45734.035274895832</v>
      </c>
      <c r="AB440" t="s">
        <v>2040</v>
      </c>
    </row>
    <row r="441" spans="1:28" hidden="1" x14ac:dyDescent="0.35">
      <c r="A441" t="s">
        <v>1972</v>
      </c>
      <c r="B441" t="s">
        <v>312</v>
      </c>
      <c r="C441">
        <v>28</v>
      </c>
      <c r="D441" s="9">
        <v>43858.256168981483</v>
      </c>
      <c r="E441" s="9">
        <v>43886.98710648148</v>
      </c>
      <c r="F441" t="s">
        <v>872</v>
      </c>
      <c r="G441" t="s">
        <v>872</v>
      </c>
      <c r="H441">
        <v>2</v>
      </c>
      <c r="I441">
        <v>1</v>
      </c>
      <c r="J441">
        <v>1</v>
      </c>
      <c r="K441" t="s">
        <v>873</v>
      </c>
      <c r="L441">
        <v>1</v>
      </c>
      <c r="M441">
        <v>1</v>
      </c>
      <c r="N441">
        <v>7.6999999999999999E-2</v>
      </c>
      <c r="O441" t="s">
        <v>875</v>
      </c>
      <c r="P441" t="s">
        <v>875</v>
      </c>
      <c r="Q441" t="s">
        <v>875</v>
      </c>
      <c r="R441" t="s">
        <v>875</v>
      </c>
      <c r="S441" t="s">
        <v>875</v>
      </c>
      <c r="T441" t="s">
        <v>875</v>
      </c>
      <c r="U441" t="s">
        <v>875</v>
      </c>
      <c r="V441" t="s">
        <v>56</v>
      </c>
      <c r="W441">
        <v>1</v>
      </c>
      <c r="X441" t="s">
        <v>875</v>
      </c>
      <c r="Y441" t="s">
        <v>875</v>
      </c>
      <c r="Z441" t="s">
        <v>875</v>
      </c>
      <c r="AA441" s="19">
        <v>45734.035274953705</v>
      </c>
      <c r="AB441" t="s">
        <v>2040</v>
      </c>
    </row>
    <row r="442" spans="1:28" x14ac:dyDescent="0.35">
      <c r="A442" t="s">
        <v>1971</v>
      </c>
      <c r="B442" t="s">
        <v>311</v>
      </c>
      <c r="C442">
        <v>3254</v>
      </c>
      <c r="D442" s="9">
        <v>38598.242048611108</v>
      </c>
      <c r="E442" s="9">
        <v>41852.848749999997</v>
      </c>
      <c r="F442">
        <v>791</v>
      </c>
      <c r="G442">
        <v>791</v>
      </c>
      <c r="H442">
        <v>427</v>
      </c>
      <c r="I442">
        <v>364</v>
      </c>
      <c r="J442">
        <v>143</v>
      </c>
      <c r="K442">
        <v>648</v>
      </c>
      <c r="L442">
        <v>574</v>
      </c>
      <c r="M442">
        <v>74</v>
      </c>
      <c r="N442">
        <v>0.18</v>
      </c>
      <c r="O442">
        <v>0.16800000000000001</v>
      </c>
      <c r="P442">
        <v>5.2999999999999999E-2</v>
      </c>
      <c r="Q442">
        <v>0.251</v>
      </c>
      <c r="R442">
        <v>0.85099999999999998</v>
      </c>
      <c r="S442">
        <v>0.51700000000000002</v>
      </c>
      <c r="T442">
        <v>0.84799999999999998</v>
      </c>
      <c r="U442">
        <v>294.82100000000003</v>
      </c>
      <c r="V442" t="s">
        <v>56</v>
      </c>
      <c r="W442">
        <v>0.94399999999999995</v>
      </c>
      <c r="X442">
        <v>0.95499999999999996</v>
      </c>
      <c r="Y442">
        <v>0.92500000000000004</v>
      </c>
      <c r="Z442">
        <v>0.95699999999999996</v>
      </c>
      <c r="AA442" s="19">
        <v>45734.035180243052</v>
      </c>
      <c r="AB442" t="s">
        <v>2040</v>
      </c>
    </row>
    <row r="443" spans="1:28" hidden="1" x14ac:dyDescent="0.35">
      <c r="A443" t="s">
        <v>1971</v>
      </c>
      <c r="B443" t="s">
        <v>312</v>
      </c>
      <c r="C443">
        <v>0</v>
      </c>
      <c r="D443" s="9">
        <v>41852.830196759256</v>
      </c>
      <c r="E443" s="9">
        <v>41852.848749999997</v>
      </c>
      <c r="F443" t="s">
        <v>872</v>
      </c>
      <c r="G443" t="s">
        <v>872</v>
      </c>
      <c r="H443">
        <v>1</v>
      </c>
      <c r="I443">
        <v>1</v>
      </c>
      <c r="J443">
        <v>1</v>
      </c>
      <c r="K443" t="s">
        <v>873</v>
      </c>
      <c r="L443">
        <v>1</v>
      </c>
      <c r="M443">
        <v>-1</v>
      </c>
      <c r="N443" t="s">
        <v>875</v>
      </c>
      <c r="O443" t="s">
        <v>875</v>
      </c>
      <c r="P443" t="s">
        <v>875</v>
      </c>
      <c r="Q443" t="s">
        <v>875</v>
      </c>
      <c r="R443" t="s">
        <v>875</v>
      </c>
      <c r="S443" t="s">
        <v>875</v>
      </c>
      <c r="T443" t="s">
        <v>875</v>
      </c>
      <c r="U443" t="s">
        <v>875</v>
      </c>
      <c r="V443" t="s">
        <v>56</v>
      </c>
      <c r="W443" t="s">
        <v>875</v>
      </c>
      <c r="X443" t="s">
        <v>875</v>
      </c>
      <c r="Y443" t="s">
        <v>875</v>
      </c>
      <c r="Z443" t="s">
        <v>875</v>
      </c>
      <c r="AA443" s="19">
        <v>45734.035180300925</v>
      </c>
      <c r="AB443" t="s">
        <v>2040</v>
      </c>
    </row>
    <row r="444" spans="1:28" x14ac:dyDescent="0.35">
      <c r="A444" t="s">
        <v>1970</v>
      </c>
      <c r="B444" t="s">
        <v>311</v>
      </c>
      <c r="C444">
        <v>2026</v>
      </c>
      <c r="D444" s="9">
        <v>38789.195231481484</v>
      </c>
      <c r="E444" s="9">
        <v>40815.803680555553</v>
      </c>
      <c r="F444">
        <v>47</v>
      </c>
      <c r="G444">
        <v>47</v>
      </c>
      <c r="H444">
        <v>36</v>
      </c>
      <c r="I444">
        <v>11</v>
      </c>
      <c r="J444">
        <v>3</v>
      </c>
      <c r="K444">
        <v>44</v>
      </c>
      <c r="L444">
        <v>33</v>
      </c>
      <c r="M444">
        <v>11</v>
      </c>
      <c r="N444">
        <v>1.7999999999999999E-2</v>
      </c>
      <c r="O444">
        <v>4.0000000000000001E-3</v>
      </c>
      <c r="P444">
        <v>2E-3</v>
      </c>
      <c r="Q444">
        <v>1.4E-2</v>
      </c>
      <c r="R444">
        <v>0.7</v>
      </c>
      <c r="S444">
        <v>0.81799999999999995</v>
      </c>
      <c r="T444">
        <v>0.90900000000000003</v>
      </c>
      <c r="U444">
        <v>785.71400000000006</v>
      </c>
      <c r="V444" t="s">
        <v>56</v>
      </c>
      <c r="W444">
        <v>0.96299999999999997</v>
      </c>
      <c r="X444">
        <v>0.91400000000000003</v>
      </c>
      <c r="Y444">
        <v>1</v>
      </c>
      <c r="Z444">
        <v>0.93899999999999995</v>
      </c>
      <c r="AA444" s="19">
        <v>45734.035086053242</v>
      </c>
      <c r="AB444" t="s">
        <v>2040</v>
      </c>
    </row>
    <row r="445" spans="1:28" hidden="1" x14ac:dyDescent="0.35">
      <c r="A445" t="s">
        <v>1970</v>
      </c>
      <c r="B445" t="s">
        <v>312</v>
      </c>
      <c r="C445">
        <v>0</v>
      </c>
      <c r="D445" s="9">
        <v>40815.803680555553</v>
      </c>
      <c r="E445" s="9">
        <v>40815.803680555553</v>
      </c>
      <c r="F445" t="s">
        <v>872</v>
      </c>
      <c r="G445" t="s">
        <v>872</v>
      </c>
      <c r="H445">
        <v>1</v>
      </c>
      <c r="I445">
        <v>1</v>
      </c>
      <c r="J445">
        <v>1</v>
      </c>
      <c r="K445" t="s">
        <v>873</v>
      </c>
      <c r="L445">
        <v>1</v>
      </c>
      <c r="M445">
        <v>0</v>
      </c>
      <c r="N445" t="s">
        <v>875</v>
      </c>
      <c r="O445" t="s">
        <v>875</v>
      </c>
      <c r="P445" t="s">
        <v>875</v>
      </c>
      <c r="Q445" t="s">
        <v>875</v>
      </c>
      <c r="R445" t="s">
        <v>875</v>
      </c>
      <c r="S445" t="s">
        <v>875</v>
      </c>
      <c r="T445" t="s">
        <v>875</v>
      </c>
      <c r="U445" t="s">
        <v>875</v>
      </c>
      <c r="V445" t="s">
        <v>56</v>
      </c>
      <c r="W445" t="s">
        <v>875</v>
      </c>
      <c r="X445" t="s">
        <v>875</v>
      </c>
      <c r="Y445" t="s">
        <v>875</v>
      </c>
      <c r="Z445" t="s">
        <v>875</v>
      </c>
      <c r="AA445" s="19">
        <v>45734.035086122683</v>
      </c>
      <c r="AB445" t="s">
        <v>2040</v>
      </c>
    </row>
    <row r="446" spans="1:28" x14ac:dyDescent="0.35">
      <c r="A446" t="s">
        <v>1445</v>
      </c>
      <c r="B446" t="s">
        <v>311</v>
      </c>
      <c r="C446">
        <v>4182</v>
      </c>
      <c r="D446" s="9">
        <v>40351.014745370368</v>
      </c>
      <c r="E446" s="9">
        <v>44533.863125000003</v>
      </c>
      <c r="F446">
        <v>194</v>
      </c>
      <c r="G446">
        <v>194</v>
      </c>
      <c r="H446">
        <v>60</v>
      </c>
      <c r="I446">
        <v>134</v>
      </c>
      <c r="J446">
        <v>14</v>
      </c>
      <c r="K446">
        <v>180</v>
      </c>
      <c r="L446">
        <v>128</v>
      </c>
      <c r="M446">
        <v>52</v>
      </c>
      <c r="N446">
        <v>1.4999999999999999E-2</v>
      </c>
      <c r="O446">
        <v>3.1E-2</v>
      </c>
      <c r="P446">
        <v>4.0000000000000001E-3</v>
      </c>
      <c r="Q446">
        <v>3.5000000000000003E-2</v>
      </c>
      <c r="R446">
        <v>0.83299999999999996</v>
      </c>
      <c r="S446">
        <v>0.32600000000000001</v>
      </c>
      <c r="T446">
        <v>0.91300000000000003</v>
      </c>
      <c r="U446">
        <v>1485.7139999999999</v>
      </c>
      <c r="V446" t="s">
        <v>56</v>
      </c>
      <c r="W446">
        <v>0.88600000000000001</v>
      </c>
      <c r="X446">
        <v>0.93</v>
      </c>
      <c r="Y446">
        <v>0.92700000000000005</v>
      </c>
      <c r="Z446">
        <v>0.80700000000000005</v>
      </c>
      <c r="AA446" s="19">
        <v>45733.839738333336</v>
      </c>
      <c r="AB446" t="s">
        <v>1449</v>
      </c>
    </row>
    <row r="447" spans="1:28" hidden="1" x14ac:dyDescent="0.35">
      <c r="A447" t="s">
        <v>1445</v>
      </c>
      <c r="B447" t="s">
        <v>312</v>
      </c>
      <c r="C447">
        <v>78</v>
      </c>
      <c r="D447" s="9">
        <v>44455.134884259256</v>
      </c>
      <c r="E447" s="9">
        <v>44533.863125000003</v>
      </c>
      <c r="F447" t="s">
        <v>872</v>
      </c>
      <c r="G447" t="s">
        <v>872</v>
      </c>
      <c r="H447">
        <v>1</v>
      </c>
      <c r="I447">
        <v>4</v>
      </c>
      <c r="J447">
        <v>1</v>
      </c>
      <c r="K447" t="s">
        <v>873</v>
      </c>
      <c r="L447">
        <v>1</v>
      </c>
      <c r="M447">
        <v>3</v>
      </c>
      <c r="N447" t="s">
        <v>875</v>
      </c>
      <c r="O447">
        <v>3.6999999999999998E-2</v>
      </c>
      <c r="P447" t="s">
        <v>875</v>
      </c>
      <c r="Q447" t="s">
        <v>875</v>
      </c>
      <c r="R447" t="s">
        <v>875</v>
      </c>
      <c r="S447" t="s">
        <v>875</v>
      </c>
      <c r="T447" t="s">
        <v>875</v>
      </c>
      <c r="U447" t="s">
        <v>875</v>
      </c>
      <c r="V447" t="s">
        <v>56</v>
      </c>
      <c r="W447" t="s">
        <v>875</v>
      </c>
      <c r="X447">
        <v>0.95499999999999996</v>
      </c>
      <c r="Y447" t="s">
        <v>875</v>
      </c>
      <c r="Z447" t="s">
        <v>875</v>
      </c>
      <c r="AA447" s="19">
        <v>45733.839738449075</v>
      </c>
      <c r="AB447" t="s">
        <v>1449</v>
      </c>
    </row>
    <row r="448" spans="1:28" x14ac:dyDescent="0.35">
      <c r="A448" t="s">
        <v>88</v>
      </c>
      <c r="B448" t="s">
        <v>311</v>
      </c>
      <c r="C448">
        <v>3464</v>
      </c>
      <c r="D448" s="9">
        <v>42116.315972222219</v>
      </c>
      <c r="E448" s="9">
        <v>45581.281944444447</v>
      </c>
      <c r="F448">
        <v>1333</v>
      </c>
      <c r="G448">
        <v>1333</v>
      </c>
      <c r="H448">
        <v>193</v>
      </c>
      <c r="I448">
        <v>1140</v>
      </c>
      <c r="J448">
        <v>161</v>
      </c>
      <c r="K448">
        <v>1172</v>
      </c>
      <c r="L448">
        <v>840</v>
      </c>
      <c r="M448">
        <v>332</v>
      </c>
      <c r="N448">
        <v>8.3000000000000004E-2</v>
      </c>
      <c r="O448">
        <v>0.48599999999999999</v>
      </c>
      <c r="P448">
        <v>7.2999999999999995E-2</v>
      </c>
      <c r="Q448">
        <v>0.34200000000000003</v>
      </c>
      <c r="R448">
        <v>0.69</v>
      </c>
      <c r="S448">
        <v>0.14599999999999999</v>
      </c>
      <c r="T448">
        <v>0.872</v>
      </c>
      <c r="U448">
        <v>970.76</v>
      </c>
      <c r="V448" t="s">
        <v>56</v>
      </c>
      <c r="W448">
        <v>0.89400000000000002</v>
      </c>
      <c r="X448">
        <v>0.86299999999999999</v>
      </c>
      <c r="Y448">
        <v>0.89800000000000002</v>
      </c>
      <c r="Z448">
        <v>0.83699999999999997</v>
      </c>
      <c r="AA448" s="9">
        <v>45713.609841956022</v>
      </c>
      <c r="AB448" t="s">
        <v>871</v>
      </c>
    </row>
    <row r="449" spans="1:28" x14ac:dyDescent="0.35">
      <c r="A449" t="s">
        <v>88</v>
      </c>
      <c r="B449" t="s">
        <v>311</v>
      </c>
      <c r="C449">
        <v>14284</v>
      </c>
      <c r="D449" s="9">
        <v>30281.099305555555</v>
      </c>
      <c r="E449" s="9">
        <v>44565.229259259257</v>
      </c>
      <c r="F449">
        <v>6793</v>
      </c>
      <c r="G449">
        <v>6793</v>
      </c>
      <c r="H449">
        <v>3763</v>
      </c>
      <c r="I449">
        <v>3030</v>
      </c>
      <c r="J449">
        <v>3476</v>
      </c>
      <c r="K449">
        <v>3317</v>
      </c>
      <c r="L449">
        <v>2472</v>
      </c>
      <c r="M449">
        <v>845</v>
      </c>
      <c r="N449">
        <v>0.72499999999999998</v>
      </c>
      <c r="O449">
        <v>0.75</v>
      </c>
      <c r="P449">
        <v>0.57499999999999996</v>
      </c>
      <c r="Q449">
        <v>0.61299999999999999</v>
      </c>
      <c r="R449">
        <v>0.68100000000000005</v>
      </c>
      <c r="S449">
        <v>0.49199999999999999</v>
      </c>
      <c r="T449">
        <v>0.61</v>
      </c>
      <c r="U449">
        <v>1378.4670000000001</v>
      </c>
      <c r="V449" t="s">
        <v>56</v>
      </c>
      <c r="W449">
        <v>0.97</v>
      </c>
      <c r="X449">
        <v>0.86799999999999999</v>
      </c>
      <c r="Y449">
        <v>0.88300000000000001</v>
      </c>
      <c r="Z449">
        <v>0.79200000000000004</v>
      </c>
      <c r="AA449" s="19">
        <v>45733.884777222222</v>
      </c>
      <c r="AB449" t="s">
        <v>1234</v>
      </c>
    </row>
    <row r="450" spans="1:28" x14ac:dyDescent="0.35">
      <c r="A450" t="s">
        <v>88</v>
      </c>
      <c r="B450" t="s">
        <v>311</v>
      </c>
      <c r="C450">
        <v>38</v>
      </c>
      <c r="D450" s="9">
        <v>44523.557337962964</v>
      </c>
      <c r="E450" s="9">
        <v>44561.594224537039</v>
      </c>
      <c r="F450">
        <v>81</v>
      </c>
      <c r="G450">
        <v>81</v>
      </c>
      <c r="H450">
        <v>77</v>
      </c>
      <c r="I450">
        <v>4</v>
      </c>
      <c r="J450">
        <v>3</v>
      </c>
      <c r="K450">
        <v>78</v>
      </c>
      <c r="L450">
        <v>38</v>
      </c>
      <c r="M450">
        <v>40</v>
      </c>
      <c r="N450">
        <v>1.845</v>
      </c>
      <c r="O450">
        <v>0.13800000000000001</v>
      </c>
      <c r="P450">
        <v>0.3</v>
      </c>
      <c r="Q450">
        <v>0.92400000000000004</v>
      </c>
      <c r="R450">
        <v>0.54900000000000004</v>
      </c>
      <c r="S450">
        <v>0.93</v>
      </c>
      <c r="T450">
        <v>0.84899999999999998</v>
      </c>
      <c r="U450">
        <v>43.29</v>
      </c>
      <c r="V450" t="s">
        <v>56</v>
      </c>
      <c r="W450">
        <v>0.72299999999999998</v>
      </c>
      <c r="X450">
        <v>0.98199999999999998</v>
      </c>
      <c r="Y450">
        <v>0.75</v>
      </c>
      <c r="Z450">
        <v>0.96499999999999997</v>
      </c>
      <c r="AA450" s="19">
        <v>45733.874778819445</v>
      </c>
      <c r="AB450" t="s">
        <v>1374</v>
      </c>
    </row>
    <row r="451" spans="1:28" x14ac:dyDescent="0.35">
      <c r="A451" t="s">
        <v>88</v>
      </c>
      <c r="B451" t="s">
        <v>311</v>
      </c>
      <c r="C451">
        <v>2434</v>
      </c>
      <c r="D451" s="9">
        <v>42116.316122685188</v>
      </c>
      <c r="E451" s="9">
        <v>44550.616400462961</v>
      </c>
      <c r="F451">
        <v>2206</v>
      </c>
      <c r="G451">
        <v>2206</v>
      </c>
      <c r="H451">
        <v>1139</v>
      </c>
      <c r="I451">
        <v>1067</v>
      </c>
      <c r="J451">
        <v>31</v>
      </c>
      <c r="K451">
        <v>2175</v>
      </c>
      <c r="L451">
        <v>1815</v>
      </c>
      <c r="M451">
        <v>360</v>
      </c>
      <c r="N451">
        <v>0.64700000000000002</v>
      </c>
      <c r="O451">
        <v>0.64200000000000002</v>
      </c>
      <c r="P451">
        <v>1.9E-2</v>
      </c>
      <c r="Q451">
        <v>1.0740000000000001</v>
      </c>
      <c r="R451">
        <v>0.84599999999999997</v>
      </c>
      <c r="S451">
        <v>0.502</v>
      </c>
      <c r="T451">
        <v>0.98499999999999999</v>
      </c>
      <c r="U451">
        <v>335.19600000000003</v>
      </c>
      <c r="V451" t="s">
        <v>56</v>
      </c>
      <c r="W451">
        <v>0.94199999999999995</v>
      </c>
      <c r="X451">
        <v>0.93600000000000005</v>
      </c>
      <c r="Y451">
        <v>0.82899999999999996</v>
      </c>
      <c r="Z451">
        <v>0.94499999999999995</v>
      </c>
      <c r="AA451" s="19">
        <v>45733.917820439812</v>
      </c>
      <c r="AB451" t="s">
        <v>1425</v>
      </c>
    </row>
    <row r="452" spans="1:28" hidden="1" x14ac:dyDescent="0.35">
      <c r="A452" t="s">
        <v>88</v>
      </c>
      <c r="B452" t="s">
        <v>312</v>
      </c>
      <c r="C452">
        <v>97</v>
      </c>
      <c r="D452" s="9">
        <v>44467.378379629627</v>
      </c>
      <c r="E452" s="9">
        <v>44565.229259259257</v>
      </c>
      <c r="F452" t="s">
        <v>872</v>
      </c>
      <c r="G452" t="s">
        <v>872</v>
      </c>
      <c r="H452">
        <v>31</v>
      </c>
      <c r="I452">
        <v>15</v>
      </c>
      <c r="J452">
        <v>32</v>
      </c>
      <c r="K452" t="s">
        <v>873</v>
      </c>
      <c r="L452">
        <v>25</v>
      </c>
      <c r="M452">
        <v>-12</v>
      </c>
      <c r="N452">
        <v>0.378</v>
      </c>
      <c r="O452">
        <v>0.16500000000000001</v>
      </c>
      <c r="P452">
        <v>0.29099999999999998</v>
      </c>
      <c r="Q452">
        <v>0.224</v>
      </c>
      <c r="R452">
        <v>0.88900000000000001</v>
      </c>
      <c r="S452">
        <v>0.69599999999999995</v>
      </c>
      <c r="T452">
        <v>0.46400000000000002</v>
      </c>
      <c r="U452">
        <v>3772.3209999999999</v>
      </c>
      <c r="V452" t="s">
        <v>56</v>
      </c>
      <c r="W452">
        <v>0.98499999999999999</v>
      </c>
      <c r="X452">
        <v>0.93</v>
      </c>
      <c r="Y452">
        <v>0.97</v>
      </c>
      <c r="Z452">
        <v>0.93899999999999995</v>
      </c>
      <c r="AA452" s="19">
        <v>45733.884793738427</v>
      </c>
      <c r="AB452" t="s">
        <v>1234</v>
      </c>
    </row>
    <row r="453" spans="1:28" hidden="1" x14ac:dyDescent="0.35">
      <c r="A453" t="s">
        <v>88</v>
      </c>
      <c r="B453" t="s">
        <v>312</v>
      </c>
      <c r="C453">
        <v>38</v>
      </c>
      <c r="D453" s="9">
        <v>44523.557337962964</v>
      </c>
      <c r="E453" s="9">
        <v>44561.594224537039</v>
      </c>
      <c r="F453" t="s">
        <v>872</v>
      </c>
      <c r="G453" t="s">
        <v>872</v>
      </c>
      <c r="H453">
        <v>77</v>
      </c>
      <c r="I453">
        <v>4</v>
      </c>
      <c r="J453">
        <v>3</v>
      </c>
      <c r="K453" t="s">
        <v>873</v>
      </c>
      <c r="L453">
        <v>38</v>
      </c>
      <c r="M453">
        <v>39</v>
      </c>
      <c r="N453">
        <v>1.8380000000000001</v>
      </c>
      <c r="O453">
        <v>0.13200000000000001</v>
      </c>
      <c r="P453">
        <v>0.35699999999999998</v>
      </c>
      <c r="Q453">
        <v>0.91400000000000003</v>
      </c>
      <c r="R453">
        <v>0.56699999999999995</v>
      </c>
      <c r="S453">
        <v>0.93300000000000005</v>
      </c>
      <c r="T453">
        <v>0.81899999999999995</v>
      </c>
      <c r="U453">
        <v>43.764000000000003</v>
      </c>
      <c r="V453" t="s">
        <v>56</v>
      </c>
      <c r="W453">
        <v>0.72199999999999998</v>
      </c>
      <c r="X453">
        <v>0.98799999999999999</v>
      </c>
      <c r="Y453">
        <v>0.89300000000000002</v>
      </c>
      <c r="Z453">
        <v>0.97</v>
      </c>
      <c r="AA453" s="19">
        <v>45733.874795659722</v>
      </c>
      <c r="AB453" t="s">
        <v>1374</v>
      </c>
    </row>
    <row r="454" spans="1:28" hidden="1" x14ac:dyDescent="0.35">
      <c r="A454" t="s">
        <v>88</v>
      </c>
      <c r="B454" t="s">
        <v>312</v>
      </c>
      <c r="C454">
        <v>98</v>
      </c>
      <c r="D454" s="9">
        <v>44452.484456018516</v>
      </c>
      <c r="E454" s="9">
        <v>44550.616400462961</v>
      </c>
      <c r="F454" t="s">
        <v>872</v>
      </c>
      <c r="G454" t="s">
        <v>872</v>
      </c>
      <c r="H454">
        <v>20</v>
      </c>
      <c r="I454">
        <v>7</v>
      </c>
      <c r="J454">
        <v>2</v>
      </c>
      <c r="K454" t="s">
        <v>873</v>
      </c>
      <c r="L454">
        <v>25</v>
      </c>
      <c r="M454">
        <v>1</v>
      </c>
      <c r="N454">
        <v>0.19700000000000001</v>
      </c>
      <c r="O454">
        <v>6.7000000000000004E-2</v>
      </c>
      <c r="P454">
        <v>2.4E-2</v>
      </c>
      <c r="Q454">
        <v>0.222</v>
      </c>
      <c r="R454">
        <v>0.92500000000000004</v>
      </c>
      <c r="S454">
        <v>0.746</v>
      </c>
      <c r="T454">
        <v>0.90900000000000003</v>
      </c>
      <c r="U454">
        <v>1621.6220000000001</v>
      </c>
      <c r="V454" t="s">
        <v>56</v>
      </c>
      <c r="W454">
        <v>0.92500000000000004</v>
      </c>
      <c r="X454">
        <v>0.89100000000000001</v>
      </c>
      <c r="Y454">
        <v>1</v>
      </c>
      <c r="Z454">
        <v>0.95799999999999996</v>
      </c>
      <c r="AA454" s="19">
        <v>45733.917835659726</v>
      </c>
      <c r="AB454" t="s">
        <v>1425</v>
      </c>
    </row>
    <row r="455" spans="1:28" x14ac:dyDescent="0.35">
      <c r="A455" t="s">
        <v>1969</v>
      </c>
      <c r="B455" t="s">
        <v>311</v>
      </c>
      <c r="C455">
        <v>2984</v>
      </c>
      <c r="D455" s="9">
        <v>41292.832245370373</v>
      </c>
      <c r="E455" s="9">
        <v>44277.516261574077</v>
      </c>
      <c r="F455">
        <v>39</v>
      </c>
      <c r="G455">
        <v>39</v>
      </c>
      <c r="H455">
        <v>20</v>
      </c>
      <c r="I455">
        <v>19</v>
      </c>
      <c r="J455">
        <v>5</v>
      </c>
      <c r="K455">
        <v>34</v>
      </c>
      <c r="L455">
        <v>9</v>
      </c>
      <c r="M455">
        <v>25</v>
      </c>
      <c r="N455">
        <v>5.0000000000000001E-3</v>
      </c>
      <c r="O455">
        <v>6.0000000000000001E-3</v>
      </c>
      <c r="P455">
        <v>3.0000000000000001E-3</v>
      </c>
      <c r="Q455">
        <v>3.0000000000000001E-3</v>
      </c>
      <c r="R455">
        <v>0.375</v>
      </c>
      <c r="S455">
        <v>0.45500000000000002</v>
      </c>
      <c r="T455">
        <v>0.72699999999999998</v>
      </c>
      <c r="U455">
        <v>8333.3330000000005</v>
      </c>
      <c r="V455" t="s">
        <v>56</v>
      </c>
      <c r="W455">
        <v>0.88700000000000001</v>
      </c>
      <c r="X455">
        <v>0.876</v>
      </c>
      <c r="Y455">
        <v>0.89200000000000002</v>
      </c>
      <c r="Z455">
        <v>0.74</v>
      </c>
      <c r="AA455" s="19">
        <v>45734.03500103009</v>
      </c>
      <c r="AB455" t="s">
        <v>2040</v>
      </c>
    </row>
    <row r="456" spans="1:28" hidden="1" x14ac:dyDescent="0.35">
      <c r="A456" t="s">
        <v>1969</v>
      </c>
      <c r="B456" t="s">
        <v>312</v>
      </c>
      <c r="C456">
        <v>6</v>
      </c>
      <c r="D456" s="9">
        <v>44271.365902777776</v>
      </c>
      <c r="E456" s="9">
        <v>44277.516261574077</v>
      </c>
      <c r="F456" t="s">
        <v>872</v>
      </c>
      <c r="G456" t="s">
        <v>872</v>
      </c>
      <c r="H456">
        <v>7</v>
      </c>
      <c r="I456">
        <v>1</v>
      </c>
      <c r="J456">
        <v>1</v>
      </c>
      <c r="K456" t="s">
        <v>873</v>
      </c>
      <c r="L456">
        <v>1</v>
      </c>
      <c r="M456">
        <v>6</v>
      </c>
      <c r="N456">
        <v>0.88500000000000001</v>
      </c>
      <c r="O456" t="s">
        <v>875</v>
      </c>
      <c r="P456" t="s">
        <v>875</v>
      </c>
      <c r="Q456" t="s">
        <v>875</v>
      </c>
      <c r="R456" t="s">
        <v>875</v>
      </c>
      <c r="S456" t="s">
        <v>875</v>
      </c>
      <c r="T456" t="s">
        <v>875</v>
      </c>
      <c r="U456" t="s">
        <v>875</v>
      </c>
      <c r="V456" t="s">
        <v>56</v>
      </c>
      <c r="W456">
        <v>0.72699999999999998</v>
      </c>
      <c r="X456" t="s">
        <v>875</v>
      </c>
      <c r="Y456" t="s">
        <v>875</v>
      </c>
      <c r="Z456" t="s">
        <v>875</v>
      </c>
      <c r="AA456" s="19">
        <v>45734.035001087963</v>
      </c>
      <c r="AB456" t="s">
        <v>2040</v>
      </c>
    </row>
    <row r="457" spans="1:28" x14ac:dyDescent="0.35">
      <c r="A457" t="s">
        <v>1229</v>
      </c>
      <c r="B457" t="s">
        <v>311</v>
      </c>
      <c r="C457">
        <v>4394</v>
      </c>
      <c r="D457" s="9">
        <v>39295.987280092595</v>
      </c>
      <c r="E457" s="9">
        <v>43690.287615740737</v>
      </c>
      <c r="F457">
        <v>1282</v>
      </c>
      <c r="G457">
        <v>1282</v>
      </c>
      <c r="H457">
        <v>751</v>
      </c>
      <c r="I457">
        <v>531</v>
      </c>
      <c r="J457">
        <v>583</v>
      </c>
      <c r="K457">
        <v>699</v>
      </c>
      <c r="L457">
        <v>699</v>
      </c>
      <c r="M457">
        <v>0</v>
      </c>
      <c r="N457">
        <v>0.21199999999999999</v>
      </c>
      <c r="O457">
        <v>0.161</v>
      </c>
      <c r="P457">
        <v>0.112</v>
      </c>
      <c r="Q457">
        <v>0.20200000000000001</v>
      </c>
      <c r="R457">
        <v>0.77400000000000002</v>
      </c>
      <c r="S457">
        <v>0.56799999999999995</v>
      </c>
      <c r="T457">
        <v>0.7</v>
      </c>
      <c r="U457">
        <v>0</v>
      </c>
      <c r="V457" t="s">
        <v>80</v>
      </c>
      <c r="W457">
        <v>0.94499999999999995</v>
      </c>
      <c r="X457">
        <v>0.98</v>
      </c>
      <c r="Y457">
        <v>0.78400000000000003</v>
      </c>
      <c r="Z457">
        <v>0.94799999999999995</v>
      </c>
      <c r="AA457" s="19">
        <v>45733.88468609954</v>
      </c>
      <c r="AB457" t="s">
        <v>1234</v>
      </c>
    </row>
    <row r="458" spans="1:28" x14ac:dyDescent="0.35">
      <c r="A458" t="s">
        <v>1229</v>
      </c>
      <c r="B458" t="s">
        <v>311</v>
      </c>
      <c r="C458">
        <v>4394</v>
      </c>
      <c r="D458" s="9">
        <v>39296.02847222222</v>
      </c>
      <c r="E458" s="9">
        <v>43690.32916666667</v>
      </c>
      <c r="F458">
        <v>1501</v>
      </c>
      <c r="G458">
        <v>1282</v>
      </c>
      <c r="H458">
        <v>0</v>
      </c>
      <c r="I458">
        <v>1282</v>
      </c>
      <c r="J458">
        <v>521</v>
      </c>
      <c r="K458">
        <v>761</v>
      </c>
      <c r="L458">
        <v>761</v>
      </c>
      <c r="M458">
        <v>0</v>
      </c>
      <c r="N458">
        <v>0</v>
      </c>
      <c r="O458">
        <v>0.371</v>
      </c>
      <c r="P458">
        <v>0.10299999999999999</v>
      </c>
      <c r="Q458">
        <v>0.219</v>
      </c>
      <c r="R458">
        <v>0.81699999999999995</v>
      </c>
      <c r="S458">
        <v>0</v>
      </c>
      <c r="T458">
        <v>0.72199999999999998</v>
      </c>
      <c r="U458">
        <v>0</v>
      </c>
      <c r="V458" t="s">
        <v>80</v>
      </c>
      <c r="W458">
        <v>0</v>
      </c>
      <c r="X458">
        <v>0.96399999999999997</v>
      </c>
      <c r="Y458">
        <v>0.69799999999999995</v>
      </c>
      <c r="Z458">
        <v>0.95399999999999996</v>
      </c>
      <c r="AA458" s="19">
        <v>45736.486525532404</v>
      </c>
      <c r="AB458" t="s">
        <v>2054</v>
      </c>
    </row>
    <row r="459" spans="1:28" hidden="1" x14ac:dyDescent="0.35">
      <c r="A459" t="s">
        <v>1229</v>
      </c>
      <c r="B459" t="s">
        <v>312</v>
      </c>
      <c r="C459">
        <v>1</v>
      </c>
      <c r="D459" s="9">
        <v>43689.275775462964</v>
      </c>
      <c r="E459" s="9">
        <v>43690.287615740737</v>
      </c>
      <c r="F459" t="s">
        <v>872</v>
      </c>
      <c r="G459" t="s">
        <v>872</v>
      </c>
      <c r="H459">
        <v>1</v>
      </c>
      <c r="I459">
        <v>1</v>
      </c>
      <c r="J459">
        <v>324</v>
      </c>
      <c r="K459" t="s">
        <v>873</v>
      </c>
      <c r="L459">
        <v>1</v>
      </c>
      <c r="M459">
        <v>-324</v>
      </c>
      <c r="N459" t="s">
        <v>875</v>
      </c>
      <c r="O459" t="s">
        <v>875</v>
      </c>
      <c r="P459">
        <v>154.001</v>
      </c>
      <c r="Q459" t="s">
        <v>875</v>
      </c>
      <c r="R459" t="s">
        <v>875</v>
      </c>
      <c r="S459" t="s">
        <v>875</v>
      </c>
      <c r="T459" t="s">
        <v>875</v>
      </c>
      <c r="U459" t="s">
        <v>875</v>
      </c>
      <c r="V459" t="s">
        <v>80</v>
      </c>
      <c r="W459" t="s">
        <v>875</v>
      </c>
      <c r="X459" t="s">
        <v>875</v>
      </c>
      <c r="Y459">
        <v>0.66800000000000004</v>
      </c>
      <c r="Z459" t="s">
        <v>875</v>
      </c>
      <c r="AA459" s="19">
        <v>45733.88468609954</v>
      </c>
      <c r="AB459" t="s">
        <v>1234</v>
      </c>
    </row>
    <row r="460" spans="1:28" hidden="1" x14ac:dyDescent="0.35">
      <c r="A460" t="s">
        <v>1229</v>
      </c>
      <c r="B460" t="s">
        <v>312</v>
      </c>
      <c r="C460">
        <v>1</v>
      </c>
      <c r="D460" s="9">
        <v>43689.317361111112</v>
      </c>
      <c r="E460" s="9">
        <v>43690.32916666667</v>
      </c>
      <c r="F460" t="s">
        <v>872</v>
      </c>
      <c r="G460" t="s">
        <v>872</v>
      </c>
      <c r="H460">
        <v>1</v>
      </c>
      <c r="I460">
        <v>1</v>
      </c>
      <c r="J460">
        <v>324</v>
      </c>
      <c r="K460" t="s">
        <v>873</v>
      </c>
      <c r="L460">
        <v>1</v>
      </c>
      <c r="M460">
        <v>-324</v>
      </c>
      <c r="N460">
        <v>0</v>
      </c>
      <c r="O460" t="s">
        <v>875</v>
      </c>
      <c r="P460">
        <v>81</v>
      </c>
      <c r="Q460" t="s">
        <v>875</v>
      </c>
      <c r="R460" t="s">
        <v>875</v>
      </c>
      <c r="S460" t="s">
        <v>875</v>
      </c>
      <c r="T460" t="s">
        <v>875</v>
      </c>
      <c r="U460" t="s">
        <v>875</v>
      </c>
      <c r="V460" t="s">
        <v>80</v>
      </c>
      <c r="W460">
        <v>0</v>
      </c>
      <c r="X460" t="s">
        <v>875</v>
      </c>
      <c r="Y460">
        <v>2.8000000000000001E-2</v>
      </c>
      <c r="Z460" t="s">
        <v>875</v>
      </c>
      <c r="AA460" s="19">
        <v>45736.486525775465</v>
      </c>
      <c r="AB460" t="s">
        <v>2054</v>
      </c>
    </row>
    <row r="461" spans="1:28" x14ac:dyDescent="0.35">
      <c r="A461" t="s">
        <v>1968</v>
      </c>
      <c r="B461" t="s">
        <v>311</v>
      </c>
      <c r="C461">
        <v>3352</v>
      </c>
      <c r="D461" s="9">
        <v>40917.87940972222</v>
      </c>
      <c r="E461" s="9">
        <v>44270.708506944444</v>
      </c>
      <c r="F461">
        <v>120</v>
      </c>
      <c r="G461">
        <v>120</v>
      </c>
      <c r="H461">
        <v>68</v>
      </c>
      <c r="I461">
        <v>52</v>
      </c>
      <c r="J461">
        <v>2</v>
      </c>
      <c r="K461">
        <v>118</v>
      </c>
      <c r="L461">
        <v>89</v>
      </c>
      <c r="M461">
        <v>29</v>
      </c>
      <c r="N461">
        <v>3.9E-2</v>
      </c>
      <c r="O461">
        <v>4.7E-2</v>
      </c>
      <c r="P461">
        <v>2.4E-2</v>
      </c>
      <c r="Q461">
        <v>0.1</v>
      </c>
      <c r="R461">
        <v>1.613</v>
      </c>
      <c r="S461">
        <v>0.45300000000000001</v>
      </c>
      <c r="T461">
        <v>0.72099999999999997</v>
      </c>
      <c r="U461">
        <v>290</v>
      </c>
      <c r="V461" t="s">
        <v>62</v>
      </c>
      <c r="W461">
        <v>0.70499999999999996</v>
      </c>
      <c r="X461">
        <v>0.95</v>
      </c>
      <c r="Y461">
        <v>1</v>
      </c>
      <c r="Z461">
        <v>0.93300000000000005</v>
      </c>
      <c r="AA461" s="19">
        <v>45734.034916689816</v>
      </c>
      <c r="AB461" t="s">
        <v>2040</v>
      </c>
    </row>
    <row r="462" spans="1:28" hidden="1" x14ac:dyDescent="0.35">
      <c r="A462" t="s">
        <v>1968</v>
      </c>
      <c r="B462" t="s">
        <v>312</v>
      </c>
      <c r="C462">
        <v>0</v>
      </c>
      <c r="D462" s="9">
        <v>44270.708506944444</v>
      </c>
      <c r="E462" s="9">
        <v>44270.708506944444</v>
      </c>
      <c r="F462" t="s">
        <v>872</v>
      </c>
      <c r="G462" t="s">
        <v>872</v>
      </c>
      <c r="H462">
        <v>1</v>
      </c>
      <c r="I462">
        <v>1</v>
      </c>
      <c r="J462">
        <v>1</v>
      </c>
      <c r="K462" t="s">
        <v>873</v>
      </c>
      <c r="L462">
        <v>1</v>
      </c>
      <c r="M462">
        <v>0</v>
      </c>
      <c r="N462" t="s">
        <v>875</v>
      </c>
      <c r="O462" t="s">
        <v>875</v>
      </c>
      <c r="P462" t="s">
        <v>875</v>
      </c>
      <c r="Q462" t="s">
        <v>875</v>
      </c>
      <c r="R462" t="s">
        <v>875</v>
      </c>
      <c r="S462" t="s">
        <v>875</v>
      </c>
      <c r="T462" t="s">
        <v>875</v>
      </c>
      <c r="U462" t="s">
        <v>875</v>
      </c>
      <c r="V462" t="s">
        <v>62</v>
      </c>
      <c r="W462" t="s">
        <v>875</v>
      </c>
      <c r="X462" t="s">
        <v>875</v>
      </c>
      <c r="Y462" t="s">
        <v>875</v>
      </c>
      <c r="Z462" t="s">
        <v>875</v>
      </c>
      <c r="AA462" s="19">
        <v>45734.034916736113</v>
      </c>
      <c r="AB462" t="s">
        <v>2040</v>
      </c>
    </row>
    <row r="463" spans="1:28" x14ac:dyDescent="0.35">
      <c r="A463" t="s">
        <v>89</v>
      </c>
      <c r="B463" t="s">
        <v>311</v>
      </c>
      <c r="C463">
        <v>1183</v>
      </c>
      <c r="D463" s="9">
        <v>44420.350694444445</v>
      </c>
      <c r="E463" s="9">
        <v>45604.270833333336</v>
      </c>
      <c r="F463">
        <v>164</v>
      </c>
      <c r="G463">
        <v>164</v>
      </c>
      <c r="H463">
        <v>141</v>
      </c>
      <c r="I463">
        <v>23</v>
      </c>
      <c r="J463">
        <v>6</v>
      </c>
      <c r="K463">
        <v>158</v>
      </c>
      <c r="L463">
        <v>112</v>
      </c>
      <c r="M463">
        <v>46</v>
      </c>
      <c r="N463">
        <v>0.16700000000000001</v>
      </c>
      <c r="O463">
        <v>1.7999999999999999E-2</v>
      </c>
      <c r="P463">
        <v>1.0999999999999999E-2</v>
      </c>
      <c r="Q463">
        <v>0.14099999999999999</v>
      </c>
      <c r="R463">
        <v>0.81</v>
      </c>
      <c r="S463">
        <v>0.90300000000000002</v>
      </c>
      <c r="T463">
        <v>0.94099999999999995</v>
      </c>
      <c r="U463">
        <v>326.24099999999999</v>
      </c>
      <c r="V463" t="s">
        <v>56</v>
      </c>
      <c r="W463">
        <v>0.78700000000000003</v>
      </c>
      <c r="X463">
        <v>0.94699999999999995</v>
      </c>
      <c r="Y463">
        <v>0.77300000000000002</v>
      </c>
      <c r="Z463">
        <v>0.89600000000000002</v>
      </c>
      <c r="AA463" s="9">
        <v>45713.609921805553</v>
      </c>
      <c r="AB463" t="s">
        <v>871</v>
      </c>
    </row>
    <row r="464" spans="1:28" x14ac:dyDescent="0.35">
      <c r="A464" t="s">
        <v>89</v>
      </c>
      <c r="B464" t="s">
        <v>311</v>
      </c>
      <c r="C464">
        <v>744</v>
      </c>
      <c r="D464" s="9">
        <v>43339.397222222222</v>
      </c>
      <c r="E464" s="9">
        <v>44084.374305555553</v>
      </c>
      <c r="F464">
        <v>206</v>
      </c>
      <c r="G464">
        <v>206</v>
      </c>
      <c r="H464">
        <v>112</v>
      </c>
      <c r="I464">
        <v>94</v>
      </c>
      <c r="J464">
        <v>0</v>
      </c>
      <c r="K464">
        <v>206</v>
      </c>
      <c r="L464">
        <v>191</v>
      </c>
      <c r="M464">
        <v>15</v>
      </c>
      <c r="N464">
        <v>0.161</v>
      </c>
      <c r="O464">
        <v>0.17899999999999999</v>
      </c>
      <c r="P464">
        <v>0</v>
      </c>
      <c r="Q464">
        <v>0.36899999999999999</v>
      </c>
      <c r="R464">
        <v>1.085</v>
      </c>
      <c r="S464">
        <v>0.47399999999999998</v>
      </c>
      <c r="T464">
        <v>1</v>
      </c>
      <c r="U464">
        <v>40.65</v>
      </c>
      <c r="V464" t="s">
        <v>62</v>
      </c>
      <c r="W464">
        <v>0.90500000000000003</v>
      </c>
      <c r="X464">
        <v>0.86699999999999999</v>
      </c>
      <c r="Y464">
        <v>0</v>
      </c>
      <c r="Z464">
        <v>0.80600000000000005</v>
      </c>
      <c r="AA464" s="19">
        <v>45732.989162685182</v>
      </c>
      <c r="AB464" t="s">
        <v>1178</v>
      </c>
    </row>
    <row r="465" spans="1:28" hidden="1" x14ac:dyDescent="0.35">
      <c r="A465" t="s">
        <v>89</v>
      </c>
      <c r="B465" t="s">
        <v>312</v>
      </c>
      <c r="C465">
        <v>85</v>
      </c>
      <c r="D465" s="9">
        <v>43998.629861111112</v>
      </c>
      <c r="E465" s="9">
        <v>44084.374305555553</v>
      </c>
      <c r="F465" t="s">
        <v>872</v>
      </c>
      <c r="G465" t="s">
        <v>872</v>
      </c>
      <c r="H465">
        <v>1</v>
      </c>
      <c r="I465">
        <v>1</v>
      </c>
      <c r="J465">
        <v>1</v>
      </c>
      <c r="K465" t="s">
        <v>873</v>
      </c>
      <c r="L465">
        <v>5</v>
      </c>
      <c r="M465">
        <v>-4</v>
      </c>
      <c r="N465" t="s">
        <v>875</v>
      </c>
      <c r="O465" t="s">
        <v>875</v>
      </c>
      <c r="P465">
        <v>0</v>
      </c>
      <c r="Q465">
        <v>2.9000000000000001E-2</v>
      </c>
      <c r="R465" t="s">
        <v>875</v>
      </c>
      <c r="S465" t="s">
        <v>875</v>
      </c>
      <c r="T465" t="s">
        <v>875</v>
      </c>
      <c r="U465" t="s">
        <v>875</v>
      </c>
      <c r="V465" t="s">
        <v>62</v>
      </c>
      <c r="W465" t="s">
        <v>875</v>
      </c>
      <c r="X465" t="s">
        <v>875</v>
      </c>
      <c r="Y465">
        <v>0</v>
      </c>
      <c r="Z465">
        <v>0.5</v>
      </c>
      <c r="AA465" s="19">
        <v>45732.989162696758</v>
      </c>
      <c r="AB465" t="s">
        <v>1178</v>
      </c>
    </row>
    <row r="466" spans="1:28" x14ac:dyDescent="0.35">
      <c r="A466" t="s">
        <v>90</v>
      </c>
      <c r="B466" t="s">
        <v>311</v>
      </c>
      <c r="C466">
        <v>495</v>
      </c>
      <c r="D466" s="9">
        <v>44469.431944444441</v>
      </c>
      <c r="E466" s="9">
        <v>44965.056250000001</v>
      </c>
      <c r="F466">
        <v>111</v>
      </c>
      <c r="G466">
        <v>99</v>
      </c>
      <c r="H466">
        <v>93</v>
      </c>
      <c r="I466">
        <v>6</v>
      </c>
      <c r="J466">
        <v>33</v>
      </c>
      <c r="K466">
        <v>66</v>
      </c>
      <c r="L466">
        <v>41</v>
      </c>
      <c r="M466">
        <v>25</v>
      </c>
      <c r="N466">
        <v>0.442</v>
      </c>
      <c r="O466">
        <v>3.6999999999999998E-2</v>
      </c>
      <c r="P466">
        <v>5.3999999999999999E-2</v>
      </c>
      <c r="Q466">
        <v>0.155</v>
      </c>
      <c r="R466">
        <v>0.36499999999999999</v>
      </c>
      <c r="S466">
        <v>0.92300000000000004</v>
      </c>
      <c r="T466">
        <v>0.88700000000000001</v>
      </c>
      <c r="U466">
        <v>161.29</v>
      </c>
      <c r="V466" t="s">
        <v>56</v>
      </c>
      <c r="W466">
        <v>0.91700000000000004</v>
      </c>
      <c r="X466">
        <v>0.79</v>
      </c>
      <c r="Y466">
        <v>9.8000000000000004E-2</v>
      </c>
      <c r="Z466">
        <v>0.749</v>
      </c>
      <c r="AA466" s="9">
        <v>45713.609996342595</v>
      </c>
      <c r="AB466" t="s">
        <v>871</v>
      </c>
    </row>
    <row r="467" spans="1:28" x14ac:dyDescent="0.35">
      <c r="A467" t="s">
        <v>1967</v>
      </c>
      <c r="B467" t="s">
        <v>311</v>
      </c>
      <c r="C467">
        <v>4607</v>
      </c>
      <c r="D467" s="9">
        <v>39805.425462962965</v>
      </c>
      <c r="E467" s="9">
        <v>44413.290312500001</v>
      </c>
      <c r="F467">
        <v>1046</v>
      </c>
      <c r="G467">
        <v>1046</v>
      </c>
      <c r="H467">
        <v>410</v>
      </c>
      <c r="I467">
        <v>636</v>
      </c>
      <c r="J467">
        <v>225</v>
      </c>
      <c r="K467">
        <v>821</v>
      </c>
      <c r="L467">
        <v>728</v>
      </c>
      <c r="M467">
        <v>93</v>
      </c>
      <c r="N467">
        <v>0.127</v>
      </c>
      <c r="O467">
        <v>0.183</v>
      </c>
      <c r="P467">
        <v>7.0999999999999994E-2</v>
      </c>
      <c r="Q467">
        <v>0.23300000000000001</v>
      </c>
      <c r="R467">
        <v>0.97499999999999998</v>
      </c>
      <c r="S467">
        <v>0.41</v>
      </c>
      <c r="T467">
        <v>0.77100000000000002</v>
      </c>
      <c r="U467">
        <v>399.142</v>
      </c>
      <c r="V467" t="s">
        <v>56</v>
      </c>
      <c r="W467">
        <v>0.91100000000000003</v>
      </c>
      <c r="X467">
        <v>0.93600000000000005</v>
      </c>
      <c r="Y467">
        <v>0.96099999999999997</v>
      </c>
      <c r="Z467">
        <v>0.95</v>
      </c>
      <c r="AA467" s="19">
        <v>45734.034830324075</v>
      </c>
      <c r="AB467" t="s">
        <v>2040</v>
      </c>
    </row>
    <row r="468" spans="1:28" hidden="1" x14ac:dyDescent="0.35">
      <c r="A468" t="s">
        <v>1967</v>
      </c>
      <c r="B468" t="s">
        <v>312</v>
      </c>
      <c r="C468">
        <v>84</v>
      </c>
      <c r="D468" s="9">
        <v>44328.974340277775</v>
      </c>
      <c r="E468" s="9">
        <v>44413.290312500001</v>
      </c>
      <c r="F468" t="s">
        <v>872</v>
      </c>
      <c r="G468" t="s">
        <v>872</v>
      </c>
      <c r="H468">
        <v>1</v>
      </c>
      <c r="I468">
        <v>4</v>
      </c>
      <c r="J468">
        <v>1</v>
      </c>
      <c r="K468" t="s">
        <v>873</v>
      </c>
      <c r="L468">
        <v>1</v>
      </c>
      <c r="M468">
        <v>3</v>
      </c>
      <c r="N468" t="s">
        <v>875</v>
      </c>
      <c r="O468">
        <v>3.1E-2</v>
      </c>
      <c r="P468" t="s">
        <v>875</v>
      </c>
      <c r="Q468" t="s">
        <v>875</v>
      </c>
      <c r="R468" t="s">
        <v>875</v>
      </c>
      <c r="S468" t="s">
        <v>875</v>
      </c>
      <c r="T468" t="s">
        <v>875</v>
      </c>
      <c r="U468" t="s">
        <v>875</v>
      </c>
      <c r="V468" t="s">
        <v>56</v>
      </c>
      <c r="W468" t="s">
        <v>875</v>
      </c>
      <c r="X468">
        <v>0.89800000000000002</v>
      </c>
      <c r="Y468" t="s">
        <v>875</v>
      </c>
      <c r="Z468" t="s">
        <v>875</v>
      </c>
      <c r="AA468" s="19">
        <v>45734.034830393517</v>
      </c>
      <c r="AB468" t="s">
        <v>2040</v>
      </c>
    </row>
    <row r="469" spans="1:28" x14ac:dyDescent="0.35">
      <c r="A469" t="s">
        <v>91</v>
      </c>
      <c r="B469" t="s">
        <v>311</v>
      </c>
      <c r="C469">
        <v>1350</v>
      </c>
      <c r="D469" s="9">
        <v>44239.615972222222</v>
      </c>
      <c r="E469" s="9">
        <v>45590.518750000003</v>
      </c>
      <c r="F469">
        <v>250</v>
      </c>
      <c r="G469">
        <v>250</v>
      </c>
      <c r="H469">
        <v>154</v>
      </c>
      <c r="I469">
        <v>96</v>
      </c>
      <c r="J469">
        <v>113</v>
      </c>
      <c r="K469">
        <v>137</v>
      </c>
      <c r="L469">
        <v>136</v>
      </c>
      <c r="M469">
        <v>1</v>
      </c>
      <c r="N469">
        <v>0.152</v>
      </c>
      <c r="O469">
        <v>0.104</v>
      </c>
      <c r="P469">
        <v>0.161</v>
      </c>
      <c r="Q469">
        <v>0.24399999999999999</v>
      </c>
      <c r="R469">
        <v>2.5680000000000001</v>
      </c>
      <c r="S469">
        <v>0.59399999999999997</v>
      </c>
      <c r="T469">
        <v>0.371</v>
      </c>
      <c r="U469">
        <v>4.0979999999999999</v>
      </c>
      <c r="V469" t="s">
        <v>92</v>
      </c>
      <c r="W469">
        <v>0.83499999999999996</v>
      </c>
      <c r="X469">
        <v>0.92200000000000004</v>
      </c>
      <c r="Y469">
        <v>0.53200000000000003</v>
      </c>
      <c r="Z469">
        <v>0.96199999999999997</v>
      </c>
      <c r="AA469" s="9">
        <v>45713.610084131942</v>
      </c>
      <c r="AB469" t="s">
        <v>871</v>
      </c>
    </row>
    <row r="470" spans="1:28" hidden="1" x14ac:dyDescent="0.35">
      <c r="A470" t="s">
        <v>93</v>
      </c>
      <c r="B470" t="s">
        <v>312</v>
      </c>
      <c r="C470">
        <v>94</v>
      </c>
      <c r="D470" s="9">
        <v>45510.258333333331</v>
      </c>
      <c r="E470" s="9">
        <v>45604.379166666666</v>
      </c>
      <c r="F470" t="s">
        <v>872</v>
      </c>
      <c r="G470" t="s">
        <v>872</v>
      </c>
      <c r="H470">
        <v>53</v>
      </c>
      <c r="I470">
        <v>10</v>
      </c>
      <c r="J470">
        <v>4</v>
      </c>
      <c r="K470" t="s">
        <v>873</v>
      </c>
      <c r="L470">
        <v>39</v>
      </c>
      <c r="M470">
        <v>19</v>
      </c>
      <c r="N470">
        <v>0.54800000000000004</v>
      </c>
      <c r="O470">
        <v>0.107</v>
      </c>
      <c r="P470">
        <v>8.5999999999999993E-2</v>
      </c>
      <c r="Q470">
        <v>0.38800000000000001</v>
      </c>
      <c r="R470">
        <v>0.68200000000000005</v>
      </c>
      <c r="S470">
        <v>0.83699999999999997</v>
      </c>
      <c r="T470">
        <v>0.86899999999999999</v>
      </c>
      <c r="U470">
        <v>391.75299999999999</v>
      </c>
      <c r="V470" t="s">
        <v>56</v>
      </c>
      <c r="W470">
        <v>0.91100000000000003</v>
      </c>
      <c r="X470">
        <v>0.94899999999999995</v>
      </c>
      <c r="Y470">
        <v>0.876</v>
      </c>
      <c r="Z470">
        <v>0.97</v>
      </c>
      <c r="AA470" s="9">
        <v>45713.610195277775</v>
      </c>
      <c r="AB470" t="s">
        <v>871</v>
      </c>
    </row>
    <row r="471" spans="1:28" x14ac:dyDescent="0.35">
      <c r="A471" t="s">
        <v>93</v>
      </c>
      <c r="B471" t="s">
        <v>311</v>
      </c>
      <c r="C471">
        <v>1431</v>
      </c>
      <c r="D471" s="9">
        <v>44173.131249999999</v>
      </c>
      <c r="E471" s="9">
        <v>45604.379166666666</v>
      </c>
      <c r="F471">
        <v>798</v>
      </c>
      <c r="G471">
        <v>798</v>
      </c>
      <c r="H471">
        <v>749</v>
      </c>
      <c r="I471">
        <v>49</v>
      </c>
      <c r="J471">
        <v>59</v>
      </c>
      <c r="K471">
        <v>739</v>
      </c>
      <c r="L471">
        <v>587</v>
      </c>
      <c r="M471">
        <v>152</v>
      </c>
      <c r="N471">
        <v>0.504</v>
      </c>
      <c r="O471">
        <v>3.3000000000000002E-2</v>
      </c>
      <c r="P471">
        <v>5.2999999999999999E-2</v>
      </c>
      <c r="Q471">
        <v>0.41399999999999998</v>
      </c>
      <c r="R471">
        <v>0.85499999999999998</v>
      </c>
      <c r="S471">
        <v>0.93899999999999995</v>
      </c>
      <c r="T471">
        <v>0.90100000000000002</v>
      </c>
      <c r="U471">
        <v>367.15</v>
      </c>
      <c r="V471" t="s">
        <v>56</v>
      </c>
      <c r="W471">
        <v>0.99</v>
      </c>
      <c r="X471">
        <v>0.81399999999999995</v>
      </c>
      <c r="Y471">
        <v>0.97499999999999998</v>
      </c>
      <c r="Z471">
        <v>0.99399999999999999</v>
      </c>
      <c r="AA471" s="9">
        <v>45713.610174687499</v>
      </c>
      <c r="AB471" t="s">
        <v>871</v>
      </c>
    </row>
    <row r="472" spans="1:28" x14ac:dyDescent="0.35">
      <c r="A472" t="s">
        <v>93</v>
      </c>
      <c r="B472" t="s">
        <v>311</v>
      </c>
      <c r="C472">
        <v>336</v>
      </c>
      <c r="D472" s="9">
        <v>44229.435567129629</v>
      </c>
      <c r="E472" s="9">
        <v>44565.645185185182</v>
      </c>
      <c r="F472">
        <v>229</v>
      </c>
      <c r="G472">
        <v>229</v>
      </c>
      <c r="H472">
        <v>222</v>
      </c>
      <c r="I472">
        <v>7</v>
      </c>
      <c r="J472">
        <v>164</v>
      </c>
      <c r="K472">
        <v>65</v>
      </c>
      <c r="L472">
        <v>0</v>
      </c>
      <c r="M472">
        <v>65</v>
      </c>
      <c r="N472">
        <v>0.71699999999999997</v>
      </c>
      <c r="O472">
        <v>6.7000000000000004E-2</v>
      </c>
      <c r="P472">
        <v>0.54500000000000004</v>
      </c>
      <c r="Q472">
        <v>0</v>
      </c>
      <c r="R472">
        <v>0</v>
      </c>
      <c r="S472">
        <v>0.91500000000000004</v>
      </c>
      <c r="T472">
        <v>0.30499999999999999</v>
      </c>
      <c r="U472" t="s">
        <v>875</v>
      </c>
      <c r="V472" t="s">
        <v>876</v>
      </c>
      <c r="W472">
        <v>0.98899999999999999</v>
      </c>
      <c r="X472">
        <v>0.89500000000000002</v>
      </c>
      <c r="Y472">
        <v>0.98899999999999999</v>
      </c>
      <c r="Z472">
        <v>0</v>
      </c>
      <c r="AA472" s="19">
        <v>45733.917743067126</v>
      </c>
      <c r="AB472" t="s">
        <v>1425</v>
      </c>
    </row>
    <row r="473" spans="1:28" hidden="1" x14ac:dyDescent="0.35">
      <c r="A473" t="s">
        <v>93</v>
      </c>
      <c r="B473" t="s">
        <v>312</v>
      </c>
      <c r="C473">
        <v>99</v>
      </c>
      <c r="D473" s="9">
        <v>44466.287546296298</v>
      </c>
      <c r="E473" s="9">
        <v>44565.645185185182</v>
      </c>
      <c r="F473" t="s">
        <v>872</v>
      </c>
      <c r="G473" t="s">
        <v>872</v>
      </c>
      <c r="H473">
        <v>48</v>
      </c>
      <c r="I473">
        <v>1</v>
      </c>
      <c r="J473">
        <v>58</v>
      </c>
      <c r="K473" t="s">
        <v>873</v>
      </c>
      <c r="L473">
        <v>1</v>
      </c>
      <c r="M473">
        <v>-9</v>
      </c>
      <c r="N473">
        <v>0.52100000000000002</v>
      </c>
      <c r="O473" t="s">
        <v>875</v>
      </c>
      <c r="P473">
        <v>0.65700000000000003</v>
      </c>
      <c r="Q473" t="s">
        <v>875</v>
      </c>
      <c r="R473" t="s">
        <v>875</v>
      </c>
      <c r="S473" t="s">
        <v>875</v>
      </c>
      <c r="T473" t="s">
        <v>875</v>
      </c>
      <c r="U473" t="s">
        <v>875</v>
      </c>
      <c r="V473" t="s">
        <v>876</v>
      </c>
      <c r="W473">
        <v>0.96199999999999997</v>
      </c>
      <c r="X473" t="s">
        <v>875</v>
      </c>
      <c r="Y473">
        <v>0.98799999999999999</v>
      </c>
      <c r="Z473" t="s">
        <v>875</v>
      </c>
      <c r="AA473" s="19">
        <v>45733.91774315972</v>
      </c>
      <c r="AB473" t="s">
        <v>1425</v>
      </c>
    </row>
    <row r="474" spans="1:28" x14ac:dyDescent="0.35">
      <c r="A474" t="s">
        <v>94</v>
      </c>
      <c r="B474" t="s">
        <v>311</v>
      </c>
      <c r="C474">
        <v>3196</v>
      </c>
      <c r="D474" s="9">
        <v>42394.599305555559</v>
      </c>
      <c r="E474" s="9">
        <v>45590.816666666666</v>
      </c>
      <c r="F474">
        <v>351</v>
      </c>
      <c r="G474">
        <v>351</v>
      </c>
      <c r="H474">
        <v>231</v>
      </c>
      <c r="I474">
        <v>120</v>
      </c>
      <c r="J474">
        <v>38</v>
      </c>
      <c r="K474">
        <v>313</v>
      </c>
      <c r="L474">
        <v>302</v>
      </c>
      <c r="M474">
        <v>11</v>
      </c>
      <c r="N474">
        <v>6.8000000000000005E-2</v>
      </c>
      <c r="O474">
        <v>4.1000000000000002E-2</v>
      </c>
      <c r="P474">
        <v>1.2999999999999999E-2</v>
      </c>
      <c r="Q474">
        <v>9.1999999999999998E-2</v>
      </c>
      <c r="R474">
        <v>0.95799999999999996</v>
      </c>
      <c r="S474">
        <v>0.624</v>
      </c>
      <c r="T474">
        <v>0.88100000000000001</v>
      </c>
      <c r="U474">
        <v>119.565</v>
      </c>
      <c r="V474" t="s">
        <v>56</v>
      </c>
      <c r="W474">
        <v>0.88</v>
      </c>
      <c r="X474">
        <v>0.89100000000000001</v>
      </c>
      <c r="Y474">
        <v>0.93</v>
      </c>
      <c r="Z474">
        <v>0.871</v>
      </c>
      <c r="AA474" s="9">
        <v>45713.610275486113</v>
      </c>
      <c r="AB474" t="s">
        <v>871</v>
      </c>
    </row>
    <row r="475" spans="1:28" x14ac:dyDescent="0.35">
      <c r="A475" t="s">
        <v>94</v>
      </c>
      <c r="B475" t="s">
        <v>311</v>
      </c>
      <c r="C475">
        <v>2109</v>
      </c>
      <c r="D475" s="9">
        <v>42394.599988425929</v>
      </c>
      <c r="E475" s="9">
        <v>44503.655868055554</v>
      </c>
      <c r="F475">
        <v>300</v>
      </c>
      <c r="G475">
        <v>300</v>
      </c>
      <c r="H475">
        <v>198</v>
      </c>
      <c r="I475">
        <v>102</v>
      </c>
      <c r="J475">
        <v>8</v>
      </c>
      <c r="K475">
        <v>292</v>
      </c>
      <c r="L475">
        <v>282</v>
      </c>
      <c r="M475">
        <v>10</v>
      </c>
      <c r="N475">
        <v>9.0999999999999998E-2</v>
      </c>
      <c r="O475">
        <v>5.8999999999999997E-2</v>
      </c>
      <c r="P475">
        <v>5.0000000000000001E-3</v>
      </c>
      <c r="Q475">
        <v>0.14199999999999999</v>
      </c>
      <c r="R475">
        <v>0.97899999999999998</v>
      </c>
      <c r="S475">
        <v>0.60699999999999998</v>
      </c>
      <c r="T475">
        <v>0.96699999999999997</v>
      </c>
      <c r="U475">
        <v>70.423000000000002</v>
      </c>
      <c r="V475" t="s">
        <v>56</v>
      </c>
      <c r="W475">
        <v>0.89700000000000002</v>
      </c>
      <c r="X475">
        <v>0.95699999999999996</v>
      </c>
      <c r="Y475">
        <v>0.876</v>
      </c>
      <c r="Z475">
        <v>0.92700000000000005</v>
      </c>
      <c r="AA475" s="19">
        <v>45733.917676168981</v>
      </c>
      <c r="AB475" t="s">
        <v>1425</v>
      </c>
    </row>
    <row r="476" spans="1:28" hidden="1" x14ac:dyDescent="0.35">
      <c r="A476" t="s">
        <v>94</v>
      </c>
      <c r="B476" t="s">
        <v>312</v>
      </c>
      <c r="C476">
        <v>76</v>
      </c>
      <c r="D476" s="9">
        <v>44427.420381944445</v>
      </c>
      <c r="E476" s="9">
        <v>44503.655868055554</v>
      </c>
      <c r="F476" t="s">
        <v>872</v>
      </c>
      <c r="G476" t="s">
        <v>872</v>
      </c>
      <c r="H476">
        <v>10</v>
      </c>
      <c r="I476">
        <v>1</v>
      </c>
      <c r="J476">
        <v>1</v>
      </c>
      <c r="K476" t="s">
        <v>873</v>
      </c>
      <c r="L476">
        <v>8</v>
      </c>
      <c r="M476">
        <v>1</v>
      </c>
      <c r="N476">
        <v>0.12</v>
      </c>
      <c r="O476" t="s">
        <v>875</v>
      </c>
      <c r="P476" t="s">
        <v>875</v>
      </c>
      <c r="Q476">
        <v>0.48499999999999999</v>
      </c>
      <c r="R476" t="s">
        <v>875</v>
      </c>
      <c r="S476" t="s">
        <v>875</v>
      </c>
      <c r="T476" t="s">
        <v>875</v>
      </c>
      <c r="U476" t="s">
        <v>875</v>
      </c>
      <c r="V476" t="s">
        <v>56</v>
      </c>
      <c r="W476">
        <v>0.71899999999999997</v>
      </c>
      <c r="X476" t="s">
        <v>875</v>
      </c>
      <c r="Y476" t="s">
        <v>875</v>
      </c>
      <c r="Z476">
        <v>0.73399999999999999</v>
      </c>
      <c r="AA476" s="19">
        <v>45733.917676215278</v>
      </c>
      <c r="AB476" t="s">
        <v>1425</v>
      </c>
    </row>
    <row r="477" spans="1:28" x14ac:dyDescent="0.35">
      <c r="A477" t="s">
        <v>938</v>
      </c>
      <c r="B477" t="s">
        <v>311</v>
      </c>
      <c r="C477">
        <v>304</v>
      </c>
      <c r="D477" s="9">
        <v>42024.703472222223</v>
      </c>
      <c r="E477" s="9">
        <v>42328.775694444441</v>
      </c>
      <c r="F477">
        <v>1048</v>
      </c>
      <c r="G477">
        <v>1048</v>
      </c>
      <c r="H477">
        <v>404</v>
      </c>
      <c r="I477">
        <v>644</v>
      </c>
      <c r="J477">
        <v>0</v>
      </c>
      <c r="K477">
        <v>1048</v>
      </c>
      <c r="L477">
        <v>716</v>
      </c>
      <c r="M477">
        <v>332</v>
      </c>
      <c r="N477">
        <v>2.5939999999999999</v>
      </c>
      <c r="O477">
        <v>4.9820000000000002</v>
      </c>
      <c r="P477">
        <v>0</v>
      </c>
      <c r="Q477">
        <v>2.2730000000000001</v>
      </c>
      <c r="R477">
        <v>0.3</v>
      </c>
      <c r="S477">
        <v>0.34200000000000003</v>
      </c>
      <c r="T477">
        <v>1</v>
      </c>
      <c r="U477">
        <v>146.06200000000001</v>
      </c>
      <c r="V477" t="s">
        <v>56</v>
      </c>
      <c r="W477">
        <v>0.61</v>
      </c>
      <c r="X477">
        <v>0.69199999999999995</v>
      </c>
      <c r="Y477">
        <v>0</v>
      </c>
      <c r="Z477">
        <v>0.68700000000000006</v>
      </c>
      <c r="AA477" s="19">
        <v>45732.989225902777</v>
      </c>
      <c r="AB477" t="s">
        <v>1178</v>
      </c>
    </row>
    <row r="478" spans="1:28" hidden="1" x14ac:dyDescent="0.35">
      <c r="A478" t="s">
        <v>938</v>
      </c>
      <c r="B478" t="s">
        <v>312</v>
      </c>
      <c r="C478">
        <v>92</v>
      </c>
      <c r="D478" s="9">
        <v>42236.570833333331</v>
      </c>
      <c r="E478" s="9">
        <v>42328.775694444441</v>
      </c>
      <c r="F478" t="s">
        <v>872</v>
      </c>
      <c r="G478" t="s">
        <v>872</v>
      </c>
      <c r="H478">
        <v>5</v>
      </c>
      <c r="I478">
        <v>6</v>
      </c>
      <c r="J478">
        <v>1</v>
      </c>
      <c r="K478" t="s">
        <v>873</v>
      </c>
      <c r="L478">
        <v>76</v>
      </c>
      <c r="M478">
        <v>-66</v>
      </c>
      <c r="N478">
        <v>8.8999999999999996E-2</v>
      </c>
      <c r="O478">
        <v>5.2999999999999999E-2</v>
      </c>
      <c r="P478">
        <v>0</v>
      </c>
      <c r="Q478">
        <v>0.52900000000000003</v>
      </c>
      <c r="R478">
        <v>3.7250000000000001</v>
      </c>
      <c r="S478">
        <v>0.627</v>
      </c>
      <c r="T478">
        <v>1</v>
      </c>
      <c r="U478">
        <v>627.59900000000005</v>
      </c>
      <c r="V478" t="s">
        <v>62</v>
      </c>
      <c r="W478">
        <v>0.80100000000000005</v>
      </c>
      <c r="X478">
        <v>0.92400000000000004</v>
      </c>
      <c r="Y478">
        <v>0</v>
      </c>
      <c r="Z478">
        <v>0.245</v>
      </c>
      <c r="AA478" s="19">
        <v>45732.989236423608</v>
      </c>
      <c r="AB478" t="s">
        <v>1178</v>
      </c>
    </row>
    <row r="479" spans="1:28" x14ac:dyDescent="0.35">
      <c r="A479" t="s">
        <v>95</v>
      </c>
      <c r="B479" t="s">
        <v>311</v>
      </c>
      <c r="C479">
        <v>1417</v>
      </c>
      <c r="D479" s="9">
        <v>43955.092361111114</v>
      </c>
      <c r="E479" s="9">
        <v>45372.87222222222</v>
      </c>
      <c r="F479">
        <v>78</v>
      </c>
      <c r="G479">
        <v>78</v>
      </c>
      <c r="H479">
        <v>72</v>
      </c>
      <c r="I479">
        <v>6</v>
      </c>
      <c r="J479">
        <v>0</v>
      </c>
      <c r="K479">
        <v>78</v>
      </c>
      <c r="L479">
        <v>42</v>
      </c>
      <c r="M479">
        <v>36</v>
      </c>
      <c r="N479">
        <v>5.8000000000000003E-2</v>
      </c>
      <c r="O479">
        <v>5.0000000000000001E-3</v>
      </c>
      <c r="P479">
        <v>0</v>
      </c>
      <c r="Q479">
        <v>3.4000000000000002E-2</v>
      </c>
      <c r="R479">
        <v>0.54</v>
      </c>
      <c r="S479">
        <v>0.92100000000000004</v>
      </c>
      <c r="T479">
        <v>1</v>
      </c>
      <c r="U479">
        <v>1058.8240000000001</v>
      </c>
      <c r="V479" t="s">
        <v>56</v>
      </c>
      <c r="W479">
        <v>0.84599999999999997</v>
      </c>
      <c r="X479">
        <v>0.75</v>
      </c>
      <c r="Y479">
        <v>0</v>
      </c>
      <c r="Z479">
        <v>0.94199999999999995</v>
      </c>
      <c r="AA479" s="9">
        <v>45713.610354328703</v>
      </c>
      <c r="AB479" t="s">
        <v>871</v>
      </c>
    </row>
    <row r="480" spans="1:28" x14ac:dyDescent="0.35">
      <c r="A480" t="s">
        <v>95</v>
      </c>
      <c r="B480" t="s">
        <v>311</v>
      </c>
      <c r="C480">
        <v>584</v>
      </c>
      <c r="D480" s="9">
        <v>43955.09238425926</v>
      </c>
      <c r="E480" s="9">
        <v>44539.562326388892</v>
      </c>
      <c r="F480">
        <v>49</v>
      </c>
      <c r="G480">
        <v>49</v>
      </c>
      <c r="H480">
        <v>45</v>
      </c>
      <c r="I480">
        <v>4</v>
      </c>
      <c r="J480">
        <v>0</v>
      </c>
      <c r="K480">
        <v>49</v>
      </c>
      <c r="L480">
        <v>21</v>
      </c>
      <c r="M480">
        <v>28</v>
      </c>
      <c r="N480">
        <v>9.2999999999999999E-2</v>
      </c>
      <c r="O480">
        <v>2.1000000000000001E-2</v>
      </c>
      <c r="P480">
        <v>0</v>
      </c>
      <c r="Q480">
        <v>4.1000000000000002E-2</v>
      </c>
      <c r="R480">
        <v>0.36</v>
      </c>
      <c r="S480">
        <v>0.81599999999999995</v>
      </c>
      <c r="T480">
        <v>1</v>
      </c>
      <c r="U480">
        <v>682.92700000000002</v>
      </c>
      <c r="V480" t="s">
        <v>56</v>
      </c>
      <c r="W480">
        <v>0.57599999999999996</v>
      </c>
      <c r="X480">
        <v>0.6</v>
      </c>
      <c r="Y480">
        <v>0</v>
      </c>
      <c r="Z480">
        <v>0.71899999999999997</v>
      </c>
      <c r="AA480" s="19">
        <v>45733.917605208335</v>
      </c>
      <c r="AB480" t="s">
        <v>1425</v>
      </c>
    </row>
    <row r="481" spans="1:28" hidden="1" x14ac:dyDescent="0.35">
      <c r="A481" t="s">
        <v>95</v>
      </c>
      <c r="B481" t="s">
        <v>312</v>
      </c>
      <c r="C481">
        <v>0</v>
      </c>
      <c r="D481" s="9">
        <v>44539.562326388892</v>
      </c>
      <c r="E481" s="9">
        <v>44539.562326388892</v>
      </c>
      <c r="F481" t="s">
        <v>872</v>
      </c>
      <c r="G481" t="s">
        <v>872</v>
      </c>
      <c r="H481">
        <v>1</v>
      </c>
      <c r="I481">
        <v>1</v>
      </c>
      <c r="J481">
        <v>1</v>
      </c>
      <c r="K481" t="s">
        <v>873</v>
      </c>
      <c r="L481">
        <v>1</v>
      </c>
      <c r="M481">
        <v>0</v>
      </c>
      <c r="N481" t="s">
        <v>875</v>
      </c>
      <c r="O481" t="s">
        <v>875</v>
      </c>
      <c r="P481">
        <v>0</v>
      </c>
      <c r="Q481" t="s">
        <v>875</v>
      </c>
      <c r="R481" t="s">
        <v>875</v>
      </c>
      <c r="S481" t="s">
        <v>875</v>
      </c>
      <c r="T481" t="s">
        <v>875</v>
      </c>
      <c r="U481" t="s">
        <v>875</v>
      </c>
      <c r="V481" t="s">
        <v>56</v>
      </c>
      <c r="W481" t="s">
        <v>875</v>
      </c>
      <c r="X481" t="s">
        <v>875</v>
      </c>
      <c r="Y481">
        <v>0</v>
      </c>
      <c r="Z481" t="s">
        <v>875</v>
      </c>
      <c r="AA481" s="19">
        <v>45733.917605243056</v>
      </c>
      <c r="AB481" t="s">
        <v>1425</v>
      </c>
    </row>
    <row r="482" spans="1:28" hidden="1" x14ac:dyDescent="0.35">
      <c r="A482" t="s">
        <v>96</v>
      </c>
      <c r="B482" t="s">
        <v>312</v>
      </c>
      <c r="C482">
        <v>100</v>
      </c>
      <c r="D482" s="9">
        <v>45509.61041666667</v>
      </c>
      <c r="E482" s="9">
        <v>45609.786111111112</v>
      </c>
      <c r="F482" t="s">
        <v>872</v>
      </c>
      <c r="G482" t="s">
        <v>872</v>
      </c>
      <c r="H482">
        <v>1582</v>
      </c>
      <c r="I482">
        <v>330</v>
      </c>
      <c r="J482">
        <v>153</v>
      </c>
      <c r="K482" t="s">
        <v>873</v>
      </c>
      <c r="L482">
        <v>1480</v>
      </c>
      <c r="M482">
        <v>280</v>
      </c>
      <c r="N482">
        <v>14.394</v>
      </c>
      <c r="O482">
        <v>3.1619999999999999</v>
      </c>
      <c r="P482">
        <v>1.454</v>
      </c>
      <c r="Q482">
        <v>13.811999999999999</v>
      </c>
      <c r="R482">
        <v>0.85799999999999998</v>
      </c>
      <c r="S482">
        <v>0.82</v>
      </c>
      <c r="T482">
        <v>0.91700000000000004</v>
      </c>
      <c r="U482">
        <v>175.64400000000001</v>
      </c>
      <c r="V482" t="s">
        <v>56</v>
      </c>
      <c r="W482">
        <v>0.96</v>
      </c>
      <c r="X482">
        <v>0.98799999999999999</v>
      </c>
      <c r="Y482">
        <v>0.97899999999999998</v>
      </c>
      <c r="Z482">
        <v>0.996</v>
      </c>
      <c r="AA482" s="9">
        <v>45713.61047861111</v>
      </c>
      <c r="AB482" t="s">
        <v>871</v>
      </c>
    </row>
    <row r="483" spans="1:28" x14ac:dyDescent="0.35">
      <c r="A483" t="s">
        <v>96</v>
      </c>
      <c r="B483" t="s">
        <v>311</v>
      </c>
      <c r="C483">
        <v>2079</v>
      </c>
      <c r="D483" s="9">
        <v>43530.405555555553</v>
      </c>
      <c r="E483" s="9">
        <v>45609.786111111112</v>
      </c>
      <c r="F483">
        <v>11789</v>
      </c>
      <c r="G483">
        <v>10975</v>
      </c>
      <c r="H483">
        <v>7472</v>
      </c>
      <c r="I483">
        <v>3503</v>
      </c>
      <c r="J483">
        <v>1484</v>
      </c>
      <c r="K483">
        <v>9491</v>
      </c>
      <c r="L483">
        <v>7065</v>
      </c>
      <c r="M483">
        <v>2426</v>
      </c>
      <c r="N483">
        <v>8.7899999999999991</v>
      </c>
      <c r="O483">
        <v>3.226</v>
      </c>
      <c r="P483">
        <v>1.871</v>
      </c>
      <c r="Q483">
        <v>8.1519999999999992</v>
      </c>
      <c r="R483">
        <v>0.80400000000000005</v>
      </c>
      <c r="S483">
        <v>0.73199999999999998</v>
      </c>
      <c r="T483">
        <v>0.84399999999999997</v>
      </c>
      <c r="U483">
        <v>297.596</v>
      </c>
      <c r="V483" t="s">
        <v>56</v>
      </c>
      <c r="W483">
        <v>0.98199999999999998</v>
      </c>
      <c r="X483">
        <v>0.92500000000000004</v>
      </c>
      <c r="Y483">
        <v>0.91800000000000004</v>
      </c>
      <c r="Z483">
        <v>0.95499999999999996</v>
      </c>
      <c r="AA483" s="9">
        <v>45713.610459236108</v>
      </c>
      <c r="AB483" t="s">
        <v>871</v>
      </c>
    </row>
    <row r="484" spans="1:28" x14ac:dyDescent="0.35">
      <c r="A484" t="s">
        <v>939</v>
      </c>
      <c r="B484" t="s">
        <v>311</v>
      </c>
      <c r="C484">
        <v>148</v>
      </c>
      <c r="D484" s="9">
        <v>42464.556250000001</v>
      </c>
      <c r="E484" s="9">
        <v>42613.406944444447</v>
      </c>
      <c r="F484">
        <v>123</v>
      </c>
      <c r="G484">
        <v>119</v>
      </c>
      <c r="H484">
        <v>90</v>
      </c>
      <c r="I484">
        <v>29</v>
      </c>
      <c r="J484">
        <v>0</v>
      </c>
      <c r="K484">
        <v>119</v>
      </c>
      <c r="L484">
        <v>93</v>
      </c>
      <c r="M484">
        <v>26</v>
      </c>
      <c r="N484">
        <v>0.52900000000000003</v>
      </c>
      <c r="O484">
        <v>0.19</v>
      </c>
      <c r="P484">
        <v>0</v>
      </c>
      <c r="Q484">
        <v>0.56000000000000005</v>
      </c>
      <c r="R484">
        <v>0.77900000000000003</v>
      </c>
      <c r="S484">
        <v>0.73599999999999999</v>
      </c>
      <c r="T484">
        <v>1</v>
      </c>
      <c r="U484">
        <v>46.429000000000002</v>
      </c>
      <c r="V484" t="s">
        <v>56</v>
      </c>
      <c r="W484">
        <v>0.78800000000000003</v>
      </c>
      <c r="X484">
        <v>0.93300000000000005</v>
      </c>
      <c r="Y484">
        <v>0</v>
      </c>
      <c r="Z484">
        <v>0.73299999999999998</v>
      </c>
      <c r="AA484" s="19">
        <v>45732.98929503472</v>
      </c>
      <c r="AB484" t="s">
        <v>1178</v>
      </c>
    </row>
    <row r="485" spans="1:28" hidden="1" x14ac:dyDescent="0.35">
      <c r="A485" t="s">
        <v>939</v>
      </c>
      <c r="B485" t="s">
        <v>312</v>
      </c>
      <c r="C485">
        <v>90</v>
      </c>
      <c r="D485" s="9">
        <v>42523.356944444444</v>
      </c>
      <c r="E485" s="9">
        <v>42613.406944444447</v>
      </c>
      <c r="F485" t="s">
        <v>872</v>
      </c>
      <c r="G485" t="s">
        <v>872</v>
      </c>
      <c r="H485">
        <v>23</v>
      </c>
      <c r="I485">
        <v>19</v>
      </c>
      <c r="J485">
        <v>1</v>
      </c>
      <c r="K485" t="s">
        <v>873</v>
      </c>
      <c r="L485">
        <v>30</v>
      </c>
      <c r="M485">
        <v>11</v>
      </c>
      <c r="N485">
        <v>0.24199999999999999</v>
      </c>
      <c r="O485">
        <v>0.215</v>
      </c>
      <c r="P485">
        <v>0</v>
      </c>
      <c r="Q485">
        <v>0.245</v>
      </c>
      <c r="R485">
        <v>0.53600000000000003</v>
      </c>
      <c r="S485">
        <v>0.53</v>
      </c>
      <c r="T485">
        <v>1</v>
      </c>
      <c r="U485">
        <v>106.122</v>
      </c>
      <c r="V485" t="s">
        <v>56</v>
      </c>
      <c r="W485">
        <v>0.95799999999999996</v>
      </c>
      <c r="X485">
        <v>0.84799999999999998</v>
      </c>
      <c r="Y485">
        <v>0</v>
      </c>
      <c r="Z485">
        <v>0.80700000000000005</v>
      </c>
      <c r="AA485" s="19">
        <v>45732.989305162038</v>
      </c>
      <c r="AB485" t="s">
        <v>1178</v>
      </c>
    </row>
    <row r="486" spans="1:28" x14ac:dyDescent="0.35">
      <c r="A486" t="s">
        <v>97</v>
      </c>
      <c r="B486" t="s">
        <v>311</v>
      </c>
      <c r="C486">
        <v>1702</v>
      </c>
      <c r="D486" s="9">
        <v>43887.138888888891</v>
      </c>
      <c r="E486" s="9">
        <v>45589.466666666667</v>
      </c>
      <c r="F486">
        <v>167</v>
      </c>
      <c r="G486">
        <v>167</v>
      </c>
      <c r="H486">
        <v>162</v>
      </c>
      <c r="I486">
        <v>5</v>
      </c>
      <c r="J486">
        <v>25</v>
      </c>
      <c r="K486">
        <v>142</v>
      </c>
      <c r="L486">
        <v>97</v>
      </c>
      <c r="M486">
        <v>45</v>
      </c>
      <c r="N486">
        <v>0.13300000000000001</v>
      </c>
      <c r="O486">
        <v>1.2E-2</v>
      </c>
      <c r="P486">
        <v>3.9E-2</v>
      </c>
      <c r="Q486">
        <v>8.1000000000000003E-2</v>
      </c>
      <c r="R486">
        <v>0.76400000000000001</v>
      </c>
      <c r="S486">
        <v>0.91700000000000004</v>
      </c>
      <c r="T486">
        <v>0.73099999999999998</v>
      </c>
      <c r="U486">
        <v>555.55600000000004</v>
      </c>
      <c r="V486" t="s">
        <v>56</v>
      </c>
      <c r="W486">
        <v>0.748</v>
      </c>
      <c r="X486">
        <v>0.93799999999999994</v>
      </c>
      <c r="Y486">
        <v>0.70399999999999996</v>
      </c>
      <c r="Z486">
        <v>0.70799999999999996</v>
      </c>
      <c r="AA486" s="9">
        <v>45713.610554259256</v>
      </c>
      <c r="AB486" t="s">
        <v>871</v>
      </c>
    </row>
    <row r="487" spans="1:28" x14ac:dyDescent="0.35">
      <c r="A487" t="s">
        <v>1966</v>
      </c>
      <c r="B487" t="s">
        <v>311</v>
      </c>
      <c r="C487">
        <v>7128</v>
      </c>
      <c r="D487" s="9">
        <v>36914.990115740744</v>
      </c>
      <c r="E487" s="9">
        <v>44043.504212962966</v>
      </c>
      <c r="F487">
        <v>2324</v>
      </c>
      <c r="G487">
        <v>2324</v>
      </c>
      <c r="H487">
        <v>588</v>
      </c>
      <c r="I487">
        <v>1736</v>
      </c>
      <c r="J487">
        <v>418</v>
      </c>
      <c r="K487">
        <v>1906</v>
      </c>
      <c r="L487">
        <v>1499</v>
      </c>
      <c r="M487">
        <v>407</v>
      </c>
      <c r="N487">
        <v>0.14199999999999999</v>
      </c>
      <c r="O487">
        <v>0.49399999999999999</v>
      </c>
      <c r="P487">
        <v>0.14399999999999999</v>
      </c>
      <c r="Q487">
        <v>0.35</v>
      </c>
      <c r="R487">
        <v>0.71099999999999997</v>
      </c>
      <c r="S487">
        <v>0.223</v>
      </c>
      <c r="T487">
        <v>0.77400000000000002</v>
      </c>
      <c r="U487">
        <v>1162.857</v>
      </c>
      <c r="V487" t="s">
        <v>56</v>
      </c>
      <c r="W487">
        <v>0.79400000000000004</v>
      </c>
      <c r="X487">
        <v>0.77400000000000002</v>
      </c>
      <c r="Y487">
        <v>0.22800000000000001</v>
      </c>
      <c r="Z487">
        <v>0.32800000000000001</v>
      </c>
      <c r="AA487" s="19">
        <v>45734.034740243056</v>
      </c>
      <c r="AB487" t="s">
        <v>2040</v>
      </c>
    </row>
    <row r="488" spans="1:28" hidden="1" x14ac:dyDescent="0.35">
      <c r="A488" t="s">
        <v>1966</v>
      </c>
      <c r="B488" t="s">
        <v>312</v>
      </c>
      <c r="C488">
        <v>67</v>
      </c>
      <c r="D488" s="9">
        <v>43976.461504629631</v>
      </c>
      <c r="E488" s="9">
        <v>44043.504212962966</v>
      </c>
      <c r="F488" t="s">
        <v>872</v>
      </c>
      <c r="G488" t="s">
        <v>872</v>
      </c>
      <c r="H488">
        <v>1</v>
      </c>
      <c r="I488">
        <v>2</v>
      </c>
      <c r="J488">
        <v>1</v>
      </c>
      <c r="K488" t="s">
        <v>873</v>
      </c>
      <c r="L488">
        <v>1</v>
      </c>
      <c r="M488">
        <v>0</v>
      </c>
      <c r="N488" t="s">
        <v>875</v>
      </c>
      <c r="O488">
        <v>1.4999999999999999E-2</v>
      </c>
      <c r="P488" t="s">
        <v>875</v>
      </c>
      <c r="Q488" t="s">
        <v>875</v>
      </c>
      <c r="R488" t="s">
        <v>875</v>
      </c>
      <c r="S488" t="s">
        <v>875</v>
      </c>
      <c r="T488" t="s">
        <v>875</v>
      </c>
      <c r="U488" t="s">
        <v>875</v>
      </c>
      <c r="V488" t="s">
        <v>56</v>
      </c>
      <c r="W488" t="s">
        <v>875</v>
      </c>
      <c r="X488">
        <v>1</v>
      </c>
      <c r="Y488" t="s">
        <v>875</v>
      </c>
      <c r="Z488" t="s">
        <v>875</v>
      </c>
      <c r="AA488" s="19">
        <v>45734.034740300929</v>
      </c>
      <c r="AB488" t="s">
        <v>2040</v>
      </c>
    </row>
    <row r="489" spans="1:28" x14ac:dyDescent="0.35">
      <c r="A489" t="s">
        <v>1965</v>
      </c>
      <c r="B489" t="s">
        <v>311</v>
      </c>
      <c r="C489">
        <v>3600</v>
      </c>
      <c r="D489" s="9">
        <v>39720.589236111111</v>
      </c>
      <c r="E489" s="9">
        <v>43321.486608796295</v>
      </c>
      <c r="F489">
        <v>130</v>
      </c>
      <c r="G489">
        <v>130</v>
      </c>
      <c r="H489">
        <v>83</v>
      </c>
      <c r="I489">
        <v>47</v>
      </c>
      <c r="J489">
        <v>10</v>
      </c>
      <c r="K489">
        <v>120</v>
      </c>
      <c r="L489">
        <v>95</v>
      </c>
      <c r="M489">
        <v>25</v>
      </c>
      <c r="N489">
        <v>4.1000000000000002E-2</v>
      </c>
      <c r="O489">
        <v>1.7000000000000001E-2</v>
      </c>
      <c r="P489">
        <v>3.0000000000000001E-3</v>
      </c>
      <c r="Q489">
        <v>4.3999999999999997E-2</v>
      </c>
      <c r="R489">
        <v>0.8</v>
      </c>
      <c r="S489">
        <v>0.70699999999999996</v>
      </c>
      <c r="T489">
        <v>0.94799999999999995</v>
      </c>
      <c r="U489">
        <v>568.18200000000002</v>
      </c>
      <c r="V489" t="s">
        <v>56</v>
      </c>
      <c r="W489">
        <v>0.97299999999999998</v>
      </c>
      <c r="X489">
        <v>0.83899999999999997</v>
      </c>
      <c r="Y489">
        <v>0.73599999999999999</v>
      </c>
      <c r="Z489">
        <v>0.96899999999999997</v>
      </c>
      <c r="AA489" s="19">
        <v>45734.034642800929</v>
      </c>
      <c r="AB489" t="s">
        <v>2040</v>
      </c>
    </row>
    <row r="490" spans="1:28" hidden="1" x14ac:dyDescent="0.35">
      <c r="A490" t="s">
        <v>1965</v>
      </c>
      <c r="B490" t="s">
        <v>312</v>
      </c>
      <c r="C490">
        <v>0</v>
      </c>
      <c r="D490" s="9">
        <v>43321.485266203701</v>
      </c>
      <c r="E490" s="9">
        <v>43321.486608796295</v>
      </c>
      <c r="F490" t="s">
        <v>872</v>
      </c>
      <c r="G490" t="s">
        <v>872</v>
      </c>
      <c r="H490">
        <v>1</v>
      </c>
      <c r="I490">
        <v>1</v>
      </c>
      <c r="J490">
        <v>1</v>
      </c>
      <c r="K490" t="s">
        <v>873</v>
      </c>
      <c r="L490">
        <v>1</v>
      </c>
      <c r="M490">
        <v>-1</v>
      </c>
      <c r="N490" t="s">
        <v>875</v>
      </c>
      <c r="O490" t="s">
        <v>875</v>
      </c>
      <c r="P490" t="s">
        <v>875</v>
      </c>
      <c r="Q490" t="s">
        <v>875</v>
      </c>
      <c r="R490" t="s">
        <v>875</v>
      </c>
      <c r="S490" t="s">
        <v>875</v>
      </c>
      <c r="T490" t="s">
        <v>875</v>
      </c>
      <c r="U490" t="s">
        <v>875</v>
      </c>
      <c r="V490" t="s">
        <v>56</v>
      </c>
      <c r="W490" t="s">
        <v>875</v>
      </c>
      <c r="X490" t="s">
        <v>875</v>
      </c>
      <c r="Y490" t="s">
        <v>875</v>
      </c>
      <c r="Z490" t="s">
        <v>875</v>
      </c>
      <c r="AA490" s="19">
        <v>45734.034642858795</v>
      </c>
      <c r="AB490" t="s">
        <v>2040</v>
      </c>
    </row>
    <row r="491" spans="1:28" x14ac:dyDescent="0.35">
      <c r="A491" t="s">
        <v>1964</v>
      </c>
      <c r="B491" t="s">
        <v>311</v>
      </c>
      <c r="C491">
        <v>7103</v>
      </c>
      <c r="D491" s="9">
        <v>37358.108460648145</v>
      </c>
      <c r="E491" s="9">
        <v>44461.151562500003</v>
      </c>
      <c r="F491">
        <v>294</v>
      </c>
      <c r="G491">
        <v>294</v>
      </c>
      <c r="H491">
        <v>139</v>
      </c>
      <c r="I491">
        <v>155</v>
      </c>
      <c r="J491">
        <v>49</v>
      </c>
      <c r="K491">
        <v>245</v>
      </c>
      <c r="L491">
        <v>208</v>
      </c>
      <c r="M491">
        <v>37</v>
      </c>
      <c r="N491">
        <v>2.1000000000000001E-2</v>
      </c>
      <c r="O491">
        <v>2.3E-2</v>
      </c>
      <c r="P491">
        <v>8.9999999999999993E-3</v>
      </c>
      <c r="Q491">
        <v>3.7999999999999999E-2</v>
      </c>
      <c r="R491">
        <v>1.0860000000000001</v>
      </c>
      <c r="S491">
        <v>0.47699999999999998</v>
      </c>
      <c r="T491">
        <v>0.79500000000000004</v>
      </c>
      <c r="U491">
        <v>973.68399999999997</v>
      </c>
      <c r="V491" t="s">
        <v>62</v>
      </c>
      <c r="W491">
        <v>0.97899999999999998</v>
      </c>
      <c r="X491">
        <v>0.98799999999999999</v>
      </c>
      <c r="Y491">
        <v>0.88400000000000001</v>
      </c>
      <c r="Z491">
        <v>0.98299999999999998</v>
      </c>
      <c r="AA491" s="19">
        <v>45734.034551331017</v>
      </c>
      <c r="AB491" t="s">
        <v>2040</v>
      </c>
    </row>
    <row r="492" spans="1:28" hidden="1" x14ac:dyDescent="0.35">
      <c r="A492" t="s">
        <v>1964</v>
      </c>
      <c r="B492" t="s">
        <v>312</v>
      </c>
      <c r="C492">
        <v>69</v>
      </c>
      <c r="D492" s="9">
        <v>44391.971180555556</v>
      </c>
      <c r="E492" s="9">
        <v>44461.151562500003</v>
      </c>
      <c r="F492" t="s">
        <v>872</v>
      </c>
      <c r="G492" t="s">
        <v>872</v>
      </c>
      <c r="H492">
        <v>1</v>
      </c>
      <c r="I492">
        <v>1</v>
      </c>
      <c r="J492">
        <v>1</v>
      </c>
      <c r="K492" t="s">
        <v>873</v>
      </c>
      <c r="L492">
        <v>2</v>
      </c>
      <c r="M492">
        <v>-1</v>
      </c>
      <c r="N492" t="s">
        <v>875</v>
      </c>
      <c r="O492" t="s">
        <v>875</v>
      </c>
      <c r="P492" t="s">
        <v>875</v>
      </c>
      <c r="Q492">
        <v>4.2000000000000003E-2</v>
      </c>
      <c r="R492" t="s">
        <v>875</v>
      </c>
      <c r="S492" t="s">
        <v>875</v>
      </c>
      <c r="T492" t="s">
        <v>875</v>
      </c>
      <c r="U492" t="s">
        <v>875</v>
      </c>
      <c r="V492" t="s">
        <v>62</v>
      </c>
      <c r="W492" t="s">
        <v>875</v>
      </c>
      <c r="X492" t="s">
        <v>875</v>
      </c>
      <c r="Y492" t="s">
        <v>875</v>
      </c>
      <c r="Z492">
        <v>1</v>
      </c>
      <c r="AA492" s="19">
        <v>45734.034551377314</v>
      </c>
      <c r="AB492" t="s">
        <v>2040</v>
      </c>
    </row>
    <row r="493" spans="1:28" x14ac:dyDescent="0.35">
      <c r="A493" t="s">
        <v>1372</v>
      </c>
      <c r="B493" t="s">
        <v>311</v>
      </c>
      <c r="C493">
        <v>3669</v>
      </c>
      <c r="D493" s="9">
        <v>40896.575983796298</v>
      </c>
      <c r="E493" s="9">
        <v>44565.581041666665</v>
      </c>
      <c r="F493">
        <v>646</v>
      </c>
      <c r="G493">
        <v>646</v>
      </c>
      <c r="H493">
        <v>213</v>
      </c>
      <c r="I493">
        <v>433</v>
      </c>
      <c r="J493">
        <v>138</v>
      </c>
      <c r="K493">
        <v>508</v>
      </c>
      <c r="L493">
        <v>322</v>
      </c>
      <c r="M493">
        <v>186</v>
      </c>
      <c r="N493">
        <v>0.11899999999999999</v>
      </c>
      <c r="O493">
        <v>0.23</v>
      </c>
      <c r="P493">
        <v>0.151</v>
      </c>
      <c r="Q493">
        <v>0.33800000000000002</v>
      </c>
      <c r="R493">
        <v>1.7070000000000001</v>
      </c>
      <c r="S493">
        <v>0.34100000000000003</v>
      </c>
      <c r="T493">
        <v>0.56699999999999995</v>
      </c>
      <c r="U493">
        <v>550.29600000000005</v>
      </c>
      <c r="V493" t="s">
        <v>62</v>
      </c>
      <c r="W493">
        <v>0.89800000000000002</v>
      </c>
      <c r="X493">
        <v>0.79</v>
      </c>
      <c r="Y493">
        <v>0.94799999999999995</v>
      </c>
      <c r="Z493">
        <v>0.93100000000000005</v>
      </c>
      <c r="AA493" s="19">
        <v>45733.874689618053</v>
      </c>
      <c r="AB493" t="s">
        <v>1374</v>
      </c>
    </row>
    <row r="494" spans="1:28" hidden="1" x14ac:dyDescent="0.35">
      <c r="A494" t="s">
        <v>1372</v>
      </c>
      <c r="B494" t="s">
        <v>312</v>
      </c>
      <c r="C494">
        <v>89</v>
      </c>
      <c r="D494" s="9">
        <v>44476.29074074074</v>
      </c>
      <c r="E494" s="9">
        <v>44565.581041666665</v>
      </c>
      <c r="F494" t="s">
        <v>872</v>
      </c>
      <c r="G494" t="s">
        <v>872</v>
      </c>
      <c r="H494">
        <v>5</v>
      </c>
      <c r="I494">
        <v>19</v>
      </c>
      <c r="J494">
        <v>6</v>
      </c>
      <c r="K494" t="s">
        <v>873</v>
      </c>
      <c r="L494">
        <v>24</v>
      </c>
      <c r="M494">
        <v>-5</v>
      </c>
      <c r="N494">
        <v>0.151</v>
      </c>
      <c r="O494">
        <v>0.30099999999999999</v>
      </c>
      <c r="P494">
        <v>5.8999999999999997E-2</v>
      </c>
      <c r="Q494">
        <v>0.28999999999999998</v>
      </c>
      <c r="R494">
        <v>0.73799999999999999</v>
      </c>
      <c r="S494">
        <v>0.33400000000000002</v>
      </c>
      <c r="T494">
        <v>0.86899999999999999</v>
      </c>
      <c r="U494">
        <v>641.37900000000002</v>
      </c>
      <c r="V494" t="s">
        <v>56</v>
      </c>
      <c r="W494">
        <v>0.72599999999999998</v>
      </c>
      <c r="X494">
        <v>0.875</v>
      </c>
      <c r="Y494">
        <v>0.97599999999999998</v>
      </c>
      <c r="Z494">
        <v>0.80300000000000005</v>
      </c>
      <c r="AA494" s="19">
        <v>45733.874706400464</v>
      </c>
      <c r="AB494" t="s">
        <v>1374</v>
      </c>
    </row>
    <row r="495" spans="1:28" x14ac:dyDescent="0.35">
      <c r="A495" t="s">
        <v>1963</v>
      </c>
      <c r="B495" t="s">
        <v>311</v>
      </c>
      <c r="C495">
        <v>7537</v>
      </c>
      <c r="D495" s="9">
        <v>37023.240636574075</v>
      </c>
      <c r="E495" s="9">
        <v>44561.238680555558</v>
      </c>
      <c r="F495">
        <v>727</v>
      </c>
      <c r="G495">
        <v>727</v>
      </c>
      <c r="H495">
        <v>346</v>
      </c>
      <c r="I495">
        <v>381</v>
      </c>
      <c r="J495">
        <v>183</v>
      </c>
      <c r="K495">
        <v>544</v>
      </c>
      <c r="L495">
        <v>456</v>
      </c>
      <c r="M495">
        <v>88</v>
      </c>
      <c r="N495">
        <v>4.7E-2</v>
      </c>
      <c r="O495">
        <v>5.5E-2</v>
      </c>
      <c r="P495">
        <v>4.1000000000000002E-2</v>
      </c>
      <c r="Q495">
        <v>8.5000000000000006E-2</v>
      </c>
      <c r="R495">
        <v>1.393</v>
      </c>
      <c r="S495">
        <v>0.46100000000000002</v>
      </c>
      <c r="T495">
        <v>0.59799999999999998</v>
      </c>
      <c r="U495">
        <v>1035.2940000000001</v>
      </c>
      <c r="V495" t="s">
        <v>62</v>
      </c>
      <c r="W495">
        <v>0.99399999999999999</v>
      </c>
      <c r="X495">
        <v>0.98199999999999998</v>
      </c>
      <c r="Y495">
        <v>0.94</v>
      </c>
      <c r="Z495">
        <v>0.93200000000000005</v>
      </c>
      <c r="AA495" s="19">
        <v>45734.034459652779</v>
      </c>
      <c r="AB495" t="s">
        <v>2040</v>
      </c>
    </row>
    <row r="496" spans="1:28" hidden="1" x14ac:dyDescent="0.35">
      <c r="A496" t="s">
        <v>1963</v>
      </c>
      <c r="B496" t="s">
        <v>312</v>
      </c>
      <c r="C496">
        <v>83</v>
      </c>
      <c r="D496" s="9">
        <v>44478.07613425926</v>
      </c>
      <c r="E496" s="9">
        <v>44561.238680555558</v>
      </c>
      <c r="F496" t="s">
        <v>872</v>
      </c>
      <c r="G496" t="s">
        <v>872</v>
      </c>
      <c r="H496">
        <v>2</v>
      </c>
      <c r="I496">
        <v>1</v>
      </c>
      <c r="J496">
        <v>1</v>
      </c>
      <c r="K496" t="s">
        <v>873</v>
      </c>
      <c r="L496">
        <v>2</v>
      </c>
      <c r="M496">
        <v>2</v>
      </c>
      <c r="N496">
        <v>0.04</v>
      </c>
      <c r="O496" t="s">
        <v>875</v>
      </c>
      <c r="P496" t="s">
        <v>875</v>
      </c>
      <c r="Q496" t="s">
        <v>875</v>
      </c>
      <c r="R496" t="s">
        <v>875</v>
      </c>
      <c r="S496" t="s">
        <v>875</v>
      </c>
      <c r="T496" t="s">
        <v>875</v>
      </c>
      <c r="U496" t="s">
        <v>875</v>
      </c>
      <c r="V496" t="s">
        <v>62</v>
      </c>
      <c r="W496">
        <v>1</v>
      </c>
      <c r="X496" t="s">
        <v>875</v>
      </c>
      <c r="Y496" t="s">
        <v>875</v>
      </c>
      <c r="Z496" t="s">
        <v>875</v>
      </c>
      <c r="AA496" s="19">
        <v>45734.034459722221</v>
      </c>
      <c r="AB496" t="s">
        <v>2040</v>
      </c>
    </row>
    <row r="497" spans="1:28" x14ac:dyDescent="0.35">
      <c r="A497" t="s">
        <v>1962</v>
      </c>
      <c r="B497" t="s">
        <v>311</v>
      </c>
      <c r="C497">
        <v>4419</v>
      </c>
      <c r="D497" s="9">
        <v>40147.081886574073</v>
      </c>
      <c r="E497" s="9">
        <v>44566.445219907408</v>
      </c>
      <c r="F497">
        <v>401</v>
      </c>
      <c r="G497">
        <v>401</v>
      </c>
      <c r="H497">
        <v>237</v>
      </c>
      <c r="I497">
        <v>164</v>
      </c>
      <c r="J497">
        <v>170</v>
      </c>
      <c r="K497">
        <v>231</v>
      </c>
      <c r="L497">
        <v>118</v>
      </c>
      <c r="M497">
        <v>113</v>
      </c>
      <c r="N497">
        <v>5.2999999999999999E-2</v>
      </c>
      <c r="O497">
        <v>3.7999999999999999E-2</v>
      </c>
      <c r="P497">
        <v>3.5000000000000003E-2</v>
      </c>
      <c r="Q497">
        <v>0.03</v>
      </c>
      <c r="R497">
        <v>0.53600000000000003</v>
      </c>
      <c r="S497">
        <v>0.58199999999999996</v>
      </c>
      <c r="T497">
        <v>0.61499999999999999</v>
      </c>
      <c r="U497">
        <v>3766.6669999999999</v>
      </c>
      <c r="V497" t="s">
        <v>56</v>
      </c>
      <c r="W497">
        <v>0.98499999999999999</v>
      </c>
      <c r="X497">
        <v>0.878</v>
      </c>
      <c r="Y497">
        <v>0.58299999999999996</v>
      </c>
      <c r="Z497">
        <v>0.89</v>
      </c>
      <c r="AA497" s="19">
        <v>45734.034366956017</v>
      </c>
      <c r="AB497" t="s">
        <v>2040</v>
      </c>
    </row>
    <row r="498" spans="1:28" hidden="1" x14ac:dyDescent="0.35">
      <c r="A498" t="s">
        <v>1962</v>
      </c>
      <c r="B498" t="s">
        <v>312</v>
      </c>
      <c r="C498">
        <v>96</v>
      </c>
      <c r="D498" s="9">
        <v>44470.442164351851</v>
      </c>
      <c r="E498" s="9">
        <v>44566.445219907408</v>
      </c>
      <c r="F498" t="s">
        <v>872</v>
      </c>
      <c r="G498" t="s">
        <v>872</v>
      </c>
      <c r="H498">
        <v>3</v>
      </c>
      <c r="I498">
        <v>2</v>
      </c>
      <c r="J498">
        <v>1</v>
      </c>
      <c r="K498" t="s">
        <v>873</v>
      </c>
      <c r="L498">
        <v>2</v>
      </c>
      <c r="M498">
        <v>2</v>
      </c>
      <c r="N498">
        <v>1.7000000000000001E-2</v>
      </c>
      <c r="O498">
        <v>9.0999999999999998E-2</v>
      </c>
      <c r="P498" t="s">
        <v>875</v>
      </c>
      <c r="Q498">
        <v>7.0999999999999994E-2</v>
      </c>
      <c r="R498" t="s">
        <v>875</v>
      </c>
      <c r="S498" t="s">
        <v>875</v>
      </c>
      <c r="T498" t="s">
        <v>875</v>
      </c>
      <c r="U498" t="s">
        <v>875</v>
      </c>
      <c r="V498" t="s">
        <v>56</v>
      </c>
      <c r="W498">
        <v>0.81100000000000005</v>
      </c>
      <c r="X498">
        <v>1</v>
      </c>
      <c r="Y498" t="s">
        <v>875</v>
      </c>
      <c r="Z498">
        <v>1</v>
      </c>
      <c r="AA498" s="19">
        <v>45734.034367025466</v>
      </c>
      <c r="AB498" t="s">
        <v>2040</v>
      </c>
    </row>
    <row r="499" spans="1:28" x14ac:dyDescent="0.35">
      <c r="A499" t="s">
        <v>1961</v>
      </c>
      <c r="B499" t="s">
        <v>311</v>
      </c>
      <c r="C499">
        <v>2425</v>
      </c>
      <c r="D499" s="9">
        <v>42089.643182870372</v>
      </c>
      <c r="E499" s="9">
        <v>44514.718206018515</v>
      </c>
      <c r="F499">
        <v>77</v>
      </c>
      <c r="G499">
        <v>77</v>
      </c>
      <c r="H499">
        <v>54</v>
      </c>
      <c r="I499">
        <v>23</v>
      </c>
      <c r="J499">
        <v>9</v>
      </c>
      <c r="K499">
        <v>68</v>
      </c>
      <c r="L499">
        <v>49</v>
      </c>
      <c r="M499">
        <v>19</v>
      </c>
      <c r="N499">
        <v>3.9E-2</v>
      </c>
      <c r="O499">
        <v>1.2E-2</v>
      </c>
      <c r="P499">
        <v>3.0000000000000001E-3</v>
      </c>
      <c r="Q499">
        <v>4.1000000000000002E-2</v>
      </c>
      <c r="R499">
        <v>0.85399999999999998</v>
      </c>
      <c r="S499">
        <v>0.76500000000000001</v>
      </c>
      <c r="T499">
        <v>0.94099999999999995</v>
      </c>
      <c r="U499">
        <v>463.41500000000002</v>
      </c>
      <c r="V499" t="s">
        <v>56</v>
      </c>
      <c r="W499">
        <v>0.94</v>
      </c>
      <c r="X499">
        <v>0.746</v>
      </c>
      <c r="Y499">
        <v>0.78200000000000003</v>
      </c>
      <c r="Z499">
        <v>0.97199999999999998</v>
      </c>
      <c r="AA499" s="19">
        <v>45734.034273912039</v>
      </c>
      <c r="AB499" t="s">
        <v>2040</v>
      </c>
    </row>
    <row r="500" spans="1:28" hidden="1" x14ac:dyDescent="0.35">
      <c r="A500" t="s">
        <v>1961</v>
      </c>
      <c r="B500" t="s">
        <v>312</v>
      </c>
      <c r="C500">
        <v>0</v>
      </c>
      <c r="D500" s="9">
        <v>44514.718206018515</v>
      </c>
      <c r="E500" s="9">
        <v>44514.718206018515</v>
      </c>
      <c r="F500" t="s">
        <v>872</v>
      </c>
      <c r="G500" t="s">
        <v>872</v>
      </c>
      <c r="H500">
        <v>1</v>
      </c>
      <c r="I500">
        <v>1</v>
      </c>
      <c r="J500">
        <v>1</v>
      </c>
      <c r="K500" t="s">
        <v>873</v>
      </c>
      <c r="L500">
        <v>1</v>
      </c>
      <c r="M500">
        <v>0</v>
      </c>
      <c r="N500" t="s">
        <v>875</v>
      </c>
      <c r="O500" t="s">
        <v>875</v>
      </c>
      <c r="P500" t="s">
        <v>875</v>
      </c>
      <c r="Q500" t="s">
        <v>875</v>
      </c>
      <c r="R500" t="s">
        <v>875</v>
      </c>
      <c r="S500" t="s">
        <v>875</v>
      </c>
      <c r="T500" t="s">
        <v>875</v>
      </c>
      <c r="U500" t="s">
        <v>875</v>
      </c>
      <c r="V500" t="s">
        <v>56</v>
      </c>
      <c r="W500" t="s">
        <v>875</v>
      </c>
      <c r="X500" t="s">
        <v>875</v>
      </c>
      <c r="Y500" t="s">
        <v>875</v>
      </c>
      <c r="Z500" t="s">
        <v>875</v>
      </c>
      <c r="AA500" s="19">
        <v>45734.034273958336</v>
      </c>
      <c r="AB500" t="s">
        <v>2040</v>
      </c>
    </row>
    <row r="501" spans="1:28" x14ac:dyDescent="0.35">
      <c r="A501" t="s">
        <v>1960</v>
      </c>
      <c r="B501" t="s">
        <v>311</v>
      </c>
      <c r="C501">
        <v>6394</v>
      </c>
      <c r="D501" s="9">
        <v>38118.983680555553</v>
      </c>
      <c r="E501" s="9">
        <v>44513.380798611113</v>
      </c>
      <c r="F501">
        <v>134</v>
      </c>
      <c r="G501">
        <v>134</v>
      </c>
      <c r="H501">
        <v>78</v>
      </c>
      <c r="I501">
        <v>56</v>
      </c>
      <c r="J501">
        <v>28</v>
      </c>
      <c r="K501">
        <v>106</v>
      </c>
      <c r="L501">
        <v>77</v>
      </c>
      <c r="M501">
        <v>29</v>
      </c>
      <c r="N501">
        <v>1.2E-2</v>
      </c>
      <c r="O501">
        <v>8.9999999999999993E-3</v>
      </c>
      <c r="P501">
        <v>4.0000000000000001E-3</v>
      </c>
      <c r="Q501">
        <v>1.4E-2</v>
      </c>
      <c r="R501">
        <v>0.82399999999999995</v>
      </c>
      <c r="S501">
        <v>0.57099999999999995</v>
      </c>
      <c r="T501">
        <v>0.81</v>
      </c>
      <c r="U501">
        <v>2071.4290000000001</v>
      </c>
      <c r="V501" t="s">
        <v>56</v>
      </c>
      <c r="W501">
        <v>0.96199999999999997</v>
      </c>
      <c r="X501">
        <v>0.97899999999999998</v>
      </c>
      <c r="Y501">
        <v>0.82799999999999996</v>
      </c>
      <c r="Z501">
        <v>0.96099999999999997</v>
      </c>
      <c r="AA501" s="19">
        <v>45734.034187303238</v>
      </c>
      <c r="AB501" t="s">
        <v>2040</v>
      </c>
    </row>
    <row r="502" spans="1:28" hidden="1" x14ac:dyDescent="0.35">
      <c r="A502" t="s">
        <v>1960</v>
      </c>
      <c r="B502" t="s">
        <v>312</v>
      </c>
      <c r="C502">
        <v>98</v>
      </c>
      <c r="D502" s="9">
        <v>44414.671018518522</v>
      </c>
      <c r="E502" s="9">
        <v>44513.380798611113</v>
      </c>
      <c r="F502" t="s">
        <v>872</v>
      </c>
      <c r="G502" t="s">
        <v>872</v>
      </c>
      <c r="H502">
        <v>1</v>
      </c>
      <c r="I502">
        <v>1</v>
      </c>
      <c r="J502">
        <v>1</v>
      </c>
      <c r="K502" t="s">
        <v>873</v>
      </c>
      <c r="L502">
        <v>1</v>
      </c>
      <c r="M502">
        <v>0</v>
      </c>
      <c r="N502" t="s">
        <v>875</v>
      </c>
      <c r="O502" t="s">
        <v>875</v>
      </c>
      <c r="P502" t="s">
        <v>875</v>
      </c>
      <c r="Q502" t="s">
        <v>875</v>
      </c>
      <c r="R502" t="s">
        <v>875</v>
      </c>
      <c r="S502" t="s">
        <v>875</v>
      </c>
      <c r="T502" t="s">
        <v>875</v>
      </c>
      <c r="U502" t="s">
        <v>875</v>
      </c>
      <c r="V502" t="s">
        <v>56</v>
      </c>
      <c r="W502" t="s">
        <v>875</v>
      </c>
      <c r="X502" t="s">
        <v>875</v>
      </c>
      <c r="Y502" t="s">
        <v>875</v>
      </c>
      <c r="Z502" t="s">
        <v>875</v>
      </c>
      <c r="AA502" s="19">
        <v>45734.034187349534</v>
      </c>
      <c r="AB502" t="s">
        <v>2040</v>
      </c>
    </row>
    <row r="503" spans="1:28" x14ac:dyDescent="0.35">
      <c r="A503" t="s">
        <v>1353</v>
      </c>
      <c r="B503" t="s">
        <v>311</v>
      </c>
      <c r="C503">
        <v>2115</v>
      </c>
      <c r="D503" s="9">
        <v>42450.624722222223</v>
      </c>
      <c r="E503" s="9">
        <v>44565.672337962962</v>
      </c>
      <c r="F503">
        <v>2550</v>
      </c>
      <c r="G503">
        <v>2550</v>
      </c>
      <c r="H503">
        <v>1550</v>
      </c>
      <c r="I503">
        <v>1000</v>
      </c>
      <c r="J503">
        <v>703</v>
      </c>
      <c r="K503">
        <v>1847</v>
      </c>
      <c r="L503">
        <v>1330</v>
      </c>
      <c r="M503">
        <v>517</v>
      </c>
      <c r="N503">
        <v>0.80600000000000005</v>
      </c>
      <c r="O503">
        <v>0.68899999999999995</v>
      </c>
      <c r="P503">
        <v>0.53400000000000003</v>
      </c>
      <c r="Q503">
        <v>0.86599999999999999</v>
      </c>
      <c r="R503">
        <v>0.90100000000000002</v>
      </c>
      <c r="S503">
        <v>0.53900000000000003</v>
      </c>
      <c r="T503">
        <v>0.64300000000000002</v>
      </c>
      <c r="U503">
        <v>596.99800000000005</v>
      </c>
      <c r="V503" t="s">
        <v>56</v>
      </c>
      <c r="W503">
        <v>0.98099999999999998</v>
      </c>
      <c r="X503">
        <v>0.99099999999999999</v>
      </c>
      <c r="Y503">
        <v>0.96899999999999997</v>
      </c>
      <c r="Z503">
        <v>0.98299999999999998</v>
      </c>
      <c r="AA503" s="19">
        <v>45733.867982523145</v>
      </c>
      <c r="AB503" t="s">
        <v>1355</v>
      </c>
    </row>
    <row r="504" spans="1:28" x14ac:dyDescent="0.35">
      <c r="A504" t="s">
        <v>1353</v>
      </c>
      <c r="B504" t="s">
        <v>311</v>
      </c>
      <c r="C504">
        <v>1675</v>
      </c>
      <c r="D504" s="9">
        <v>42450.624305555553</v>
      </c>
      <c r="E504" s="9">
        <v>44125.647916666669</v>
      </c>
      <c r="F504">
        <v>1082</v>
      </c>
      <c r="G504">
        <v>1078</v>
      </c>
      <c r="H504">
        <v>341</v>
      </c>
      <c r="I504">
        <v>737</v>
      </c>
      <c r="J504">
        <v>262</v>
      </c>
      <c r="K504">
        <v>816</v>
      </c>
      <c r="L504">
        <v>599</v>
      </c>
      <c r="M504">
        <v>217</v>
      </c>
      <c r="N504">
        <v>0.28299999999999997</v>
      </c>
      <c r="O504">
        <v>0.68200000000000005</v>
      </c>
      <c r="P504">
        <v>0.308</v>
      </c>
      <c r="Q504">
        <v>0.7</v>
      </c>
      <c r="R504">
        <v>1.0649999999999999</v>
      </c>
      <c r="S504">
        <v>0.29299999999999998</v>
      </c>
      <c r="T504">
        <v>0.68100000000000005</v>
      </c>
      <c r="U504">
        <v>310</v>
      </c>
      <c r="V504" t="s">
        <v>62</v>
      </c>
      <c r="W504">
        <v>0.95799999999999996</v>
      </c>
      <c r="X504">
        <v>0.97899999999999998</v>
      </c>
      <c r="Y504">
        <v>0.99099999999999999</v>
      </c>
      <c r="Z504">
        <v>0.98099999999999998</v>
      </c>
      <c r="AA504" s="19">
        <v>45736.488491064818</v>
      </c>
      <c r="AB504" t="s">
        <v>2054</v>
      </c>
    </row>
    <row r="505" spans="1:28" hidden="1" x14ac:dyDescent="0.35">
      <c r="A505" t="s">
        <v>1353</v>
      </c>
      <c r="B505" t="s">
        <v>312</v>
      </c>
      <c r="C505">
        <v>99</v>
      </c>
      <c r="D505" s="9">
        <v>44466.319282407407</v>
      </c>
      <c r="E505" s="9">
        <v>44565.672337962962</v>
      </c>
      <c r="F505" t="s">
        <v>872</v>
      </c>
      <c r="G505" t="s">
        <v>872</v>
      </c>
      <c r="H505">
        <v>167</v>
      </c>
      <c r="I505">
        <v>63</v>
      </c>
      <c r="J505">
        <v>55</v>
      </c>
      <c r="K505" t="s">
        <v>873</v>
      </c>
      <c r="L505">
        <v>142</v>
      </c>
      <c r="M505">
        <v>32</v>
      </c>
      <c r="N505">
        <v>2.0209999999999999</v>
      </c>
      <c r="O505">
        <v>0.66300000000000003</v>
      </c>
      <c r="P505">
        <v>0.59799999999999998</v>
      </c>
      <c r="Q505">
        <v>1.476</v>
      </c>
      <c r="R505">
        <v>0.70799999999999996</v>
      </c>
      <c r="S505">
        <v>0.753</v>
      </c>
      <c r="T505">
        <v>0.77700000000000002</v>
      </c>
      <c r="U505">
        <v>350.27100000000002</v>
      </c>
      <c r="V505" t="s">
        <v>56</v>
      </c>
      <c r="W505">
        <v>0.96299999999999997</v>
      </c>
      <c r="X505">
        <v>0.98499999999999999</v>
      </c>
      <c r="Y505">
        <v>0.96799999999999997</v>
      </c>
      <c r="Z505">
        <v>0.96099999999999997</v>
      </c>
      <c r="AA505" s="19">
        <v>45733.867998148147</v>
      </c>
      <c r="AB505" t="s">
        <v>1355</v>
      </c>
    </row>
    <row r="506" spans="1:28" hidden="1" x14ac:dyDescent="0.35">
      <c r="A506" t="s">
        <v>1353</v>
      </c>
      <c r="B506" t="s">
        <v>312</v>
      </c>
      <c r="C506">
        <v>98</v>
      </c>
      <c r="D506" s="9">
        <v>44027.117361111108</v>
      </c>
      <c r="E506" s="9">
        <v>44125.647916666669</v>
      </c>
      <c r="F506" t="s">
        <v>872</v>
      </c>
      <c r="G506" t="s">
        <v>872</v>
      </c>
      <c r="H506">
        <v>17</v>
      </c>
      <c r="I506">
        <v>74</v>
      </c>
      <c r="J506">
        <v>28</v>
      </c>
      <c r="K506" t="s">
        <v>873</v>
      </c>
      <c r="L506">
        <v>42</v>
      </c>
      <c r="M506">
        <v>20</v>
      </c>
      <c r="N506">
        <v>0.16</v>
      </c>
      <c r="O506">
        <v>0.64400000000000002</v>
      </c>
      <c r="P506">
        <v>0.311</v>
      </c>
      <c r="Q506">
        <v>0.42599999999999999</v>
      </c>
      <c r="R506">
        <v>0.86399999999999999</v>
      </c>
      <c r="S506">
        <v>0.19900000000000001</v>
      </c>
      <c r="T506">
        <v>0.61299999999999999</v>
      </c>
      <c r="U506">
        <v>509.39</v>
      </c>
      <c r="V506" t="s">
        <v>56</v>
      </c>
      <c r="W506">
        <v>0.92900000000000005</v>
      </c>
      <c r="X506">
        <v>0.92100000000000004</v>
      </c>
      <c r="Y506">
        <v>0.96899999999999997</v>
      </c>
      <c r="Z506">
        <v>0.97299999999999998</v>
      </c>
      <c r="AA506" s="19">
        <v>45736.488506180554</v>
      </c>
      <c r="AB506" t="s">
        <v>2054</v>
      </c>
    </row>
    <row r="507" spans="1:28" x14ac:dyDescent="0.35">
      <c r="A507" t="s">
        <v>98</v>
      </c>
      <c r="B507" t="s">
        <v>311</v>
      </c>
      <c r="C507">
        <v>664</v>
      </c>
      <c r="D507" s="9">
        <v>44938.381249999999</v>
      </c>
      <c r="E507" s="9">
        <v>45603.318749999999</v>
      </c>
      <c r="F507">
        <v>117</v>
      </c>
      <c r="G507">
        <v>117</v>
      </c>
      <c r="H507">
        <v>90</v>
      </c>
      <c r="I507">
        <v>27</v>
      </c>
      <c r="J507">
        <v>5</v>
      </c>
      <c r="K507">
        <v>112</v>
      </c>
      <c r="L507">
        <v>66</v>
      </c>
      <c r="M507">
        <v>46</v>
      </c>
      <c r="N507">
        <v>0.13700000000000001</v>
      </c>
      <c r="O507">
        <v>4.2999999999999997E-2</v>
      </c>
      <c r="P507">
        <v>1.7999999999999999E-2</v>
      </c>
      <c r="Q507">
        <v>0.1</v>
      </c>
      <c r="R507">
        <v>0.61699999999999999</v>
      </c>
      <c r="S507">
        <v>0.76100000000000001</v>
      </c>
      <c r="T507">
        <v>0.9</v>
      </c>
      <c r="U507">
        <v>460</v>
      </c>
      <c r="V507" t="s">
        <v>56</v>
      </c>
      <c r="W507">
        <v>0.98299999999999998</v>
      </c>
      <c r="X507">
        <v>0.94699999999999995</v>
      </c>
      <c r="Y507">
        <v>0.95599999999999996</v>
      </c>
      <c r="Z507">
        <v>0.98799999999999999</v>
      </c>
      <c r="AA507" s="9">
        <v>45713.610632916665</v>
      </c>
      <c r="AB507" t="s">
        <v>871</v>
      </c>
    </row>
    <row r="508" spans="1:28" x14ac:dyDescent="0.35">
      <c r="A508" t="s">
        <v>1959</v>
      </c>
      <c r="B508" t="s">
        <v>311</v>
      </c>
      <c r="C508">
        <v>6361</v>
      </c>
      <c r="D508" s="9">
        <v>38205.003761574073</v>
      </c>
      <c r="E508" s="9">
        <v>44566.780405092592</v>
      </c>
      <c r="F508">
        <v>580</v>
      </c>
      <c r="G508">
        <v>580</v>
      </c>
      <c r="H508">
        <v>220</v>
      </c>
      <c r="I508">
        <v>360</v>
      </c>
      <c r="J508">
        <v>90</v>
      </c>
      <c r="K508">
        <v>490</v>
      </c>
      <c r="L508">
        <v>422</v>
      </c>
      <c r="M508">
        <v>68</v>
      </c>
      <c r="N508">
        <v>4.2999999999999997E-2</v>
      </c>
      <c r="O508">
        <v>6.7000000000000004E-2</v>
      </c>
      <c r="P508">
        <v>1.7999999999999999E-2</v>
      </c>
      <c r="Q508">
        <v>8.5000000000000006E-2</v>
      </c>
      <c r="R508">
        <v>0.92400000000000004</v>
      </c>
      <c r="S508">
        <v>0.39100000000000001</v>
      </c>
      <c r="T508">
        <v>0.83599999999999997</v>
      </c>
      <c r="U508">
        <v>800</v>
      </c>
      <c r="V508" t="s">
        <v>56</v>
      </c>
      <c r="W508">
        <v>0.99299999999999999</v>
      </c>
      <c r="X508">
        <v>0.99</v>
      </c>
      <c r="Y508">
        <v>0.99099999999999999</v>
      </c>
      <c r="Z508">
        <v>0.995</v>
      </c>
      <c r="AA508" s="19">
        <v>45734.034095185183</v>
      </c>
      <c r="AB508" t="s">
        <v>2040</v>
      </c>
    </row>
    <row r="509" spans="1:28" hidden="1" x14ac:dyDescent="0.35">
      <c r="A509" t="s">
        <v>1959</v>
      </c>
      <c r="B509" t="s">
        <v>312</v>
      </c>
      <c r="C509">
        <v>94</v>
      </c>
      <c r="D509" s="9">
        <v>44471.922777777778</v>
      </c>
      <c r="E509" s="9">
        <v>44566.780405092592</v>
      </c>
      <c r="F509" t="s">
        <v>872</v>
      </c>
      <c r="G509" t="s">
        <v>872</v>
      </c>
      <c r="H509">
        <v>3</v>
      </c>
      <c r="I509">
        <v>7</v>
      </c>
      <c r="J509">
        <v>3</v>
      </c>
      <c r="K509" t="s">
        <v>873</v>
      </c>
      <c r="L509">
        <v>2</v>
      </c>
      <c r="M509">
        <v>4</v>
      </c>
      <c r="N509">
        <v>2.5000000000000001E-2</v>
      </c>
      <c r="O509">
        <v>0.09</v>
      </c>
      <c r="P509">
        <v>0.185</v>
      </c>
      <c r="Q509" t="s">
        <v>875</v>
      </c>
      <c r="R509" t="s">
        <v>875</v>
      </c>
      <c r="S509" t="s">
        <v>875</v>
      </c>
      <c r="T509" t="s">
        <v>875</v>
      </c>
      <c r="U509" t="s">
        <v>875</v>
      </c>
      <c r="V509" t="s">
        <v>56</v>
      </c>
      <c r="W509">
        <v>0.83799999999999997</v>
      </c>
      <c r="X509">
        <v>0.83099999999999996</v>
      </c>
      <c r="Y509">
        <v>0.83199999999999996</v>
      </c>
      <c r="Z509" t="s">
        <v>875</v>
      </c>
      <c r="AA509" s="19">
        <v>45734.034095254632</v>
      </c>
      <c r="AB509" t="s">
        <v>2040</v>
      </c>
    </row>
    <row r="510" spans="1:28" x14ac:dyDescent="0.35">
      <c r="A510" t="s">
        <v>1306</v>
      </c>
      <c r="B510" t="s">
        <v>311</v>
      </c>
      <c r="C510">
        <v>2961</v>
      </c>
      <c r="D510" s="9">
        <v>41255.953252314815</v>
      </c>
      <c r="E510" s="9">
        <v>44217.686782407407</v>
      </c>
      <c r="F510">
        <v>465</v>
      </c>
      <c r="G510">
        <v>465</v>
      </c>
      <c r="H510">
        <v>96</v>
      </c>
      <c r="I510">
        <v>369</v>
      </c>
      <c r="J510">
        <v>71</v>
      </c>
      <c r="K510">
        <v>394</v>
      </c>
      <c r="L510">
        <v>249</v>
      </c>
      <c r="M510">
        <v>145</v>
      </c>
      <c r="N510">
        <v>3.6999999999999998E-2</v>
      </c>
      <c r="O510">
        <v>0.127</v>
      </c>
      <c r="P510">
        <v>2.4E-2</v>
      </c>
      <c r="Q510">
        <v>8.1000000000000003E-2</v>
      </c>
      <c r="R510">
        <v>0.57899999999999996</v>
      </c>
      <c r="S510">
        <v>0.22600000000000001</v>
      </c>
      <c r="T510">
        <v>0.85399999999999998</v>
      </c>
      <c r="U510">
        <v>1790.123</v>
      </c>
      <c r="V510" t="s">
        <v>56</v>
      </c>
      <c r="W510">
        <v>0.92100000000000004</v>
      </c>
      <c r="X510">
        <v>0.996</v>
      </c>
      <c r="Y510">
        <v>0.97699999999999998</v>
      </c>
      <c r="Z510">
        <v>0.99399999999999999</v>
      </c>
      <c r="AA510" s="19">
        <v>45733.809001122689</v>
      </c>
      <c r="AB510" t="s">
        <v>1314</v>
      </c>
    </row>
    <row r="511" spans="1:28" hidden="1" x14ac:dyDescent="0.35">
      <c r="A511" t="s">
        <v>1306</v>
      </c>
      <c r="B511" t="s">
        <v>312</v>
      </c>
      <c r="C511">
        <v>98</v>
      </c>
      <c r="D511" s="9">
        <v>44119.264618055553</v>
      </c>
      <c r="E511" s="9">
        <v>44217.686782407407</v>
      </c>
      <c r="F511" t="s">
        <v>872</v>
      </c>
      <c r="G511" t="s">
        <v>872</v>
      </c>
      <c r="H511">
        <v>5</v>
      </c>
      <c r="I511">
        <v>11</v>
      </c>
      <c r="J511">
        <v>1</v>
      </c>
      <c r="K511" t="s">
        <v>873</v>
      </c>
      <c r="L511">
        <v>10</v>
      </c>
      <c r="M511">
        <v>4</v>
      </c>
      <c r="N511">
        <v>3.4000000000000002E-2</v>
      </c>
      <c r="O511">
        <v>0.11</v>
      </c>
      <c r="P511" t="s">
        <v>875</v>
      </c>
      <c r="Q511">
        <v>7.4999999999999997E-2</v>
      </c>
      <c r="R511" t="s">
        <v>875</v>
      </c>
      <c r="S511" t="s">
        <v>875</v>
      </c>
      <c r="T511" t="s">
        <v>875</v>
      </c>
      <c r="U511" t="s">
        <v>875</v>
      </c>
      <c r="V511" t="s">
        <v>56</v>
      </c>
      <c r="W511">
        <v>0.68200000000000005</v>
      </c>
      <c r="X511">
        <v>0.79900000000000004</v>
      </c>
      <c r="Y511" t="s">
        <v>875</v>
      </c>
      <c r="Z511">
        <v>0.77200000000000002</v>
      </c>
      <c r="AA511" s="19">
        <v>45733.809001238427</v>
      </c>
      <c r="AB511" t="s">
        <v>1314</v>
      </c>
    </row>
    <row r="512" spans="1:28" x14ac:dyDescent="0.35">
      <c r="A512" t="s">
        <v>1305</v>
      </c>
      <c r="B512" t="s">
        <v>311</v>
      </c>
      <c r="C512">
        <v>523</v>
      </c>
      <c r="D512" s="9">
        <v>43684.881377314814</v>
      </c>
      <c r="E512" s="9">
        <v>44208.648761574077</v>
      </c>
      <c r="F512">
        <v>57</v>
      </c>
      <c r="G512">
        <v>57</v>
      </c>
      <c r="H512">
        <v>10</v>
      </c>
      <c r="I512">
        <v>47</v>
      </c>
      <c r="J512">
        <v>5</v>
      </c>
      <c r="K512">
        <v>52</v>
      </c>
      <c r="L512">
        <v>45</v>
      </c>
      <c r="M512">
        <v>7</v>
      </c>
      <c r="N512">
        <v>1.4E-2</v>
      </c>
      <c r="O512">
        <v>0.193</v>
      </c>
      <c r="P512">
        <v>3.5999999999999997E-2</v>
      </c>
      <c r="Q512">
        <v>0.17100000000000001</v>
      </c>
      <c r="R512">
        <v>1</v>
      </c>
      <c r="S512">
        <v>6.8000000000000005E-2</v>
      </c>
      <c r="T512">
        <v>0.82599999999999996</v>
      </c>
      <c r="U512">
        <v>40.936</v>
      </c>
      <c r="V512" t="s">
        <v>62</v>
      </c>
      <c r="W512">
        <v>0.95099999999999996</v>
      </c>
      <c r="X512">
        <v>0.96799999999999997</v>
      </c>
      <c r="Y512">
        <v>0.89700000000000002</v>
      </c>
      <c r="Z512">
        <v>0.93100000000000005</v>
      </c>
      <c r="AA512" s="19">
        <v>45733.808929895837</v>
      </c>
      <c r="AB512" t="s">
        <v>1314</v>
      </c>
    </row>
    <row r="513" spans="1:28" hidden="1" x14ac:dyDescent="0.35">
      <c r="A513" t="s">
        <v>1305</v>
      </c>
      <c r="B513" t="s">
        <v>312</v>
      </c>
      <c r="C513">
        <v>99</v>
      </c>
      <c r="D513" s="9">
        <v>44108.928437499999</v>
      </c>
      <c r="E513" s="9">
        <v>44208.648761574077</v>
      </c>
      <c r="F513" t="s">
        <v>872</v>
      </c>
      <c r="G513" t="s">
        <v>872</v>
      </c>
      <c r="H513">
        <v>2</v>
      </c>
      <c r="I513">
        <v>12</v>
      </c>
      <c r="J513">
        <v>1</v>
      </c>
      <c r="K513" t="s">
        <v>873</v>
      </c>
      <c r="L513">
        <v>11</v>
      </c>
      <c r="M513">
        <v>1</v>
      </c>
      <c r="N513">
        <v>1</v>
      </c>
      <c r="O513">
        <v>0.11700000000000001</v>
      </c>
      <c r="P513" t="s">
        <v>875</v>
      </c>
      <c r="Q513">
        <v>0.67500000000000004</v>
      </c>
      <c r="R513" t="s">
        <v>875</v>
      </c>
      <c r="S513" t="s">
        <v>875</v>
      </c>
      <c r="T513" t="s">
        <v>875</v>
      </c>
      <c r="U513" t="s">
        <v>875</v>
      </c>
      <c r="V513" t="s">
        <v>62</v>
      </c>
      <c r="W513">
        <v>1</v>
      </c>
      <c r="X513">
        <v>0.747</v>
      </c>
      <c r="Y513" t="s">
        <v>875</v>
      </c>
      <c r="Z513">
        <v>0.77400000000000002</v>
      </c>
      <c r="AA513" s="19">
        <v>45733.808929999999</v>
      </c>
      <c r="AB513" t="s">
        <v>1314</v>
      </c>
    </row>
    <row r="514" spans="1:28" x14ac:dyDescent="0.35">
      <c r="A514" t="s">
        <v>1228</v>
      </c>
      <c r="B514" t="s">
        <v>311</v>
      </c>
      <c r="C514">
        <v>6682</v>
      </c>
      <c r="D514" s="9">
        <v>37883.732847222222</v>
      </c>
      <c r="E514" s="9">
        <v>44566.497569444444</v>
      </c>
      <c r="F514">
        <v>25045</v>
      </c>
      <c r="G514">
        <v>25045</v>
      </c>
      <c r="H514">
        <v>13958</v>
      </c>
      <c r="I514">
        <v>11087</v>
      </c>
      <c r="J514">
        <v>13184</v>
      </c>
      <c r="K514">
        <v>11861</v>
      </c>
      <c r="L514">
        <v>6917</v>
      </c>
      <c r="M514">
        <v>4944</v>
      </c>
      <c r="N514">
        <v>2.665</v>
      </c>
      <c r="O514">
        <v>2.794</v>
      </c>
      <c r="P514">
        <v>3.1349999999999998</v>
      </c>
      <c r="Q514">
        <v>2.0760000000000001</v>
      </c>
      <c r="R514">
        <v>0.89300000000000002</v>
      </c>
      <c r="S514">
        <v>0.48799999999999999</v>
      </c>
      <c r="T514">
        <v>0.42599999999999999</v>
      </c>
      <c r="U514">
        <v>2381.5030000000002</v>
      </c>
      <c r="V514" t="s">
        <v>56</v>
      </c>
      <c r="W514">
        <v>0.96399999999999997</v>
      </c>
      <c r="X514">
        <v>0.97799999999999998</v>
      </c>
      <c r="Y514">
        <v>0.97299999999999998</v>
      </c>
      <c r="Z514">
        <v>0.93</v>
      </c>
      <c r="AA514" s="19">
        <v>45733.884595648145</v>
      </c>
      <c r="AB514" t="s">
        <v>1234</v>
      </c>
    </row>
    <row r="515" spans="1:28" x14ac:dyDescent="0.35">
      <c r="A515" t="s">
        <v>1228</v>
      </c>
      <c r="B515" t="s">
        <v>311</v>
      </c>
      <c r="C515">
        <v>6182</v>
      </c>
      <c r="D515" s="9">
        <v>37944.861111111109</v>
      </c>
      <c r="E515" s="9">
        <v>44126.907638888886</v>
      </c>
      <c r="F515">
        <v>23409</v>
      </c>
      <c r="G515">
        <v>23342</v>
      </c>
      <c r="H515">
        <v>0</v>
      </c>
      <c r="I515">
        <v>23342</v>
      </c>
      <c r="J515">
        <v>2567</v>
      </c>
      <c r="K515">
        <v>20775</v>
      </c>
      <c r="L515">
        <v>2661</v>
      </c>
      <c r="M515">
        <v>18114</v>
      </c>
      <c r="N515">
        <v>0</v>
      </c>
      <c r="O515">
        <v>4.9530000000000003</v>
      </c>
      <c r="P515">
        <v>1.0609999999999999</v>
      </c>
      <c r="Q515">
        <v>1.1339999999999999</v>
      </c>
      <c r="R515">
        <v>0.29099999999999998</v>
      </c>
      <c r="S515">
        <v>0</v>
      </c>
      <c r="T515">
        <v>0.78600000000000003</v>
      </c>
      <c r="U515">
        <v>15973.545</v>
      </c>
      <c r="V515" t="s">
        <v>56</v>
      </c>
      <c r="W515">
        <v>0</v>
      </c>
      <c r="X515">
        <v>0.94399999999999995</v>
      </c>
      <c r="Y515">
        <v>0.67200000000000004</v>
      </c>
      <c r="Z515">
        <v>0.95499999999999996</v>
      </c>
      <c r="AA515" s="19">
        <v>45736.487431643516</v>
      </c>
      <c r="AB515" t="s">
        <v>2054</v>
      </c>
    </row>
    <row r="516" spans="1:28" hidden="1" x14ac:dyDescent="0.35">
      <c r="A516" t="s">
        <v>1228</v>
      </c>
      <c r="B516" t="s">
        <v>312</v>
      </c>
      <c r="C516">
        <v>99</v>
      </c>
      <c r="D516" s="9">
        <v>44466.512731481482</v>
      </c>
      <c r="E516" s="9">
        <v>44566.497569444444</v>
      </c>
      <c r="F516" t="s">
        <v>872</v>
      </c>
      <c r="G516" t="s">
        <v>872</v>
      </c>
      <c r="H516">
        <v>152</v>
      </c>
      <c r="I516">
        <v>210</v>
      </c>
      <c r="J516">
        <v>368</v>
      </c>
      <c r="K516" t="s">
        <v>873</v>
      </c>
      <c r="L516">
        <v>80</v>
      </c>
      <c r="M516">
        <v>-87</v>
      </c>
      <c r="N516">
        <v>1.573</v>
      </c>
      <c r="O516">
        <v>2.3010000000000002</v>
      </c>
      <c r="P516">
        <v>3.927</v>
      </c>
      <c r="Q516">
        <v>0.747</v>
      </c>
      <c r="R516">
        <v>-14.093999999999999</v>
      </c>
      <c r="S516">
        <v>0.40600000000000003</v>
      </c>
      <c r="T516">
        <v>-1.4E-2</v>
      </c>
      <c r="U516">
        <v>6618.4740000000002</v>
      </c>
      <c r="V516" t="s">
        <v>56</v>
      </c>
      <c r="W516">
        <v>0.98899999999999999</v>
      </c>
      <c r="X516">
        <v>0.98899999999999999</v>
      </c>
      <c r="Y516">
        <v>0.98099999999999998</v>
      </c>
      <c r="Z516">
        <v>0.97599999999999998</v>
      </c>
      <c r="AA516" s="19">
        <v>45733.884613703704</v>
      </c>
      <c r="AB516" t="s">
        <v>1234</v>
      </c>
    </row>
    <row r="517" spans="1:28" hidden="1" x14ac:dyDescent="0.35">
      <c r="A517" t="s">
        <v>1228</v>
      </c>
      <c r="B517" t="s">
        <v>312</v>
      </c>
      <c r="C517">
        <v>99</v>
      </c>
      <c r="D517" s="9">
        <v>44027.188888888886</v>
      </c>
      <c r="E517" s="9">
        <v>44126.907638888886</v>
      </c>
      <c r="F517" t="s">
        <v>872</v>
      </c>
      <c r="G517" t="s">
        <v>872</v>
      </c>
      <c r="H517">
        <v>1</v>
      </c>
      <c r="I517">
        <v>377</v>
      </c>
      <c r="J517">
        <v>249</v>
      </c>
      <c r="K517" t="s">
        <v>873</v>
      </c>
      <c r="L517">
        <v>108</v>
      </c>
      <c r="M517">
        <v>19</v>
      </c>
      <c r="N517">
        <v>0</v>
      </c>
      <c r="O517">
        <v>3.6930000000000001</v>
      </c>
      <c r="P517">
        <v>3.2559999999999998</v>
      </c>
      <c r="Q517">
        <v>1.208</v>
      </c>
      <c r="R517">
        <v>2.7639999999999998</v>
      </c>
      <c r="S517">
        <v>0</v>
      </c>
      <c r="T517">
        <v>0.11799999999999999</v>
      </c>
      <c r="U517">
        <v>14995.032999999999</v>
      </c>
      <c r="V517" t="s">
        <v>62</v>
      </c>
      <c r="W517">
        <v>0</v>
      </c>
      <c r="X517">
        <v>0.996</v>
      </c>
      <c r="Y517">
        <v>0.58799999999999997</v>
      </c>
      <c r="Z517">
        <v>0.97699999999999998</v>
      </c>
      <c r="AA517" s="19">
        <v>45736.48744542824</v>
      </c>
      <c r="AB517" t="s">
        <v>2054</v>
      </c>
    </row>
    <row r="518" spans="1:28" x14ac:dyDescent="0.35">
      <c r="A518" t="s">
        <v>1958</v>
      </c>
      <c r="B518" t="s">
        <v>311</v>
      </c>
      <c r="C518">
        <v>6797</v>
      </c>
      <c r="D518" s="9">
        <v>37650.089884259258</v>
      </c>
      <c r="E518" s="9">
        <v>44447.282962962963</v>
      </c>
      <c r="F518">
        <v>799</v>
      </c>
      <c r="G518">
        <v>799</v>
      </c>
      <c r="H518">
        <v>317</v>
      </c>
      <c r="I518">
        <v>482</v>
      </c>
      <c r="J518">
        <v>127</v>
      </c>
      <c r="K518">
        <v>672</v>
      </c>
      <c r="L518">
        <v>572</v>
      </c>
      <c r="M518">
        <v>100</v>
      </c>
      <c r="N518">
        <v>4.5999999999999999E-2</v>
      </c>
      <c r="O518">
        <v>7.5999999999999998E-2</v>
      </c>
      <c r="P518">
        <v>2.5000000000000001E-2</v>
      </c>
      <c r="Q518">
        <v>9.5000000000000001E-2</v>
      </c>
      <c r="R518">
        <v>0.97899999999999998</v>
      </c>
      <c r="S518">
        <v>0.377</v>
      </c>
      <c r="T518">
        <v>0.79500000000000004</v>
      </c>
      <c r="U518">
        <v>1052.6320000000001</v>
      </c>
      <c r="V518" t="s">
        <v>56</v>
      </c>
      <c r="W518">
        <v>0.98899999999999999</v>
      </c>
      <c r="X518">
        <v>0.95199999999999996</v>
      </c>
      <c r="Y518">
        <v>0.92</v>
      </c>
      <c r="Z518">
        <v>0.94799999999999995</v>
      </c>
      <c r="AA518" s="19">
        <v>45734.034002106484</v>
      </c>
      <c r="AB518" t="s">
        <v>2040</v>
      </c>
    </row>
    <row r="519" spans="1:28" hidden="1" x14ac:dyDescent="0.35">
      <c r="A519" t="s">
        <v>1958</v>
      </c>
      <c r="B519" t="s">
        <v>312</v>
      </c>
      <c r="C519">
        <v>80</v>
      </c>
      <c r="D519" s="9">
        <v>44367.26630787037</v>
      </c>
      <c r="E519" s="9">
        <v>44447.282962962963</v>
      </c>
      <c r="F519" t="s">
        <v>872</v>
      </c>
      <c r="G519" t="s">
        <v>872</v>
      </c>
      <c r="H519">
        <v>1</v>
      </c>
      <c r="I519">
        <v>2</v>
      </c>
      <c r="J519">
        <v>1</v>
      </c>
      <c r="K519" t="s">
        <v>873</v>
      </c>
      <c r="L519">
        <v>2</v>
      </c>
      <c r="M519">
        <v>0</v>
      </c>
      <c r="N519" t="s">
        <v>875</v>
      </c>
      <c r="O519">
        <v>1.2999999999999999E-2</v>
      </c>
      <c r="P519" t="s">
        <v>875</v>
      </c>
      <c r="Q519">
        <v>1.7000000000000001E-2</v>
      </c>
      <c r="R519" t="s">
        <v>875</v>
      </c>
      <c r="S519" t="s">
        <v>875</v>
      </c>
      <c r="T519" t="s">
        <v>875</v>
      </c>
      <c r="U519" t="s">
        <v>875</v>
      </c>
      <c r="V519" t="s">
        <v>56</v>
      </c>
      <c r="W519" t="s">
        <v>875</v>
      </c>
      <c r="X519">
        <v>1</v>
      </c>
      <c r="Y519" t="s">
        <v>875</v>
      </c>
      <c r="Z519">
        <v>1</v>
      </c>
      <c r="AA519" s="19">
        <v>45734.03400216435</v>
      </c>
      <c r="AB519" t="s">
        <v>2040</v>
      </c>
    </row>
    <row r="520" spans="1:28" x14ac:dyDescent="0.35">
      <c r="A520" t="s">
        <v>1227</v>
      </c>
      <c r="B520" t="s">
        <v>311</v>
      </c>
      <c r="C520">
        <v>6791</v>
      </c>
      <c r="D520" s="9">
        <v>37774.28162037037</v>
      </c>
      <c r="E520" s="9">
        <v>44565.826307870368</v>
      </c>
      <c r="F520">
        <v>43910</v>
      </c>
      <c r="G520">
        <v>43910</v>
      </c>
      <c r="H520">
        <v>17473</v>
      </c>
      <c r="I520">
        <v>26437</v>
      </c>
      <c r="J520">
        <v>20227</v>
      </c>
      <c r="K520">
        <v>23683</v>
      </c>
      <c r="L520">
        <v>17053</v>
      </c>
      <c r="M520">
        <v>6630</v>
      </c>
      <c r="N520">
        <v>2.9769999999999999</v>
      </c>
      <c r="O520">
        <v>4.7960000000000003</v>
      </c>
      <c r="P520">
        <v>4.2640000000000002</v>
      </c>
      <c r="Q520">
        <v>3.036</v>
      </c>
      <c r="R520">
        <v>0.86499999999999999</v>
      </c>
      <c r="S520">
        <v>0.38300000000000001</v>
      </c>
      <c r="T520">
        <v>0.45100000000000001</v>
      </c>
      <c r="U520">
        <v>2183.7939999999999</v>
      </c>
      <c r="V520" t="s">
        <v>56</v>
      </c>
      <c r="W520">
        <v>0.99199999999999999</v>
      </c>
      <c r="X520">
        <v>0.98099999999999998</v>
      </c>
      <c r="Y520">
        <v>0.93899999999999995</v>
      </c>
      <c r="Z520">
        <v>0.97599999999999998</v>
      </c>
      <c r="AA520" s="19">
        <v>45733.884450381942</v>
      </c>
      <c r="AB520" t="s">
        <v>1234</v>
      </c>
    </row>
    <row r="521" spans="1:28" x14ac:dyDescent="0.35">
      <c r="A521" t="s">
        <v>1227</v>
      </c>
      <c r="B521" t="s">
        <v>311</v>
      </c>
      <c r="C521">
        <v>6243</v>
      </c>
      <c r="D521" s="9">
        <v>37883.34375</v>
      </c>
      <c r="E521" s="9">
        <v>44127.130555555559</v>
      </c>
      <c r="F521">
        <v>42324</v>
      </c>
      <c r="G521">
        <v>42324</v>
      </c>
      <c r="H521">
        <v>0</v>
      </c>
      <c r="I521">
        <v>42324</v>
      </c>
      <c r="J521">
        <v>17633</v>
      </c>
      <c r="K521">
        <v>24691</v>
      </c>
      <c r="L521">
        <v>18635</v>
      </c>
      <c r="M521">
        <v>6056</v>
      </c>
      <c r="N521">
        <v>0</v>
      </c>
      <c r="O521">
        <v>7.9569999999999999</v>
      </c>
      <c r="P521">
        <v>4.3369999999999997</v>
      </c>
      <c r="Q521">
        <v>3.6560000000000001</v>
      </c>
      <c r="R521">
        <v>1.01</v>
      </c>
      <c r="S521">
        <v>0</v>
      </c>
      <c r="T521">
        <v>0.45500000000000002</v>
      </c>
      <c r="U521">
        <v>1656.4549999999999</v>
      </c>
      <c r="V521" t="s">
        <v>62</v>
      </c>
      <c r="W521">
        <v>0</v>
      </c>
      <c r="X521">
        <v>0.98899999999999999</v>
      </c>
      <c r="Y521">
        <v>0.90500000000000003</v>
      </c>
      <c r="Z521">
        <v>0.98</v>
      </c>
      <c r="AA521" s="19">
        <v>45736.487622245368</v>
      </c>
      <c r="AB521" t="s">
        <v>2054</v>
      </c>
    </row>
    <row r="522" spans="1:28" hidden="1" x14ac:dyDescent="0.35">
      <c r="A522" t="s">
        <v>1227</v>
      </c>
      <c r="B522" t="s">
        <v>312</v>
      </c>
      <c r="C522">
        <v>99</v>
      </c>
      <c r="D522" s="9">
        <v>44466.202511574076</v>
      </c>
      <c r="E522" s="9">
        <v>44565.826307870368</v>
      </c>
      <c r="F522" t="s">
        <v>872</v>
      </c>
      <c r="G522" t="s">
        <v>872</v>
      </c>
      <c r="H522">
        <v>89</v>
      </c>
      <c r="I522">
        <v>147</v>
      </c>
      <c r="J522">
        <v>24</v>
      </c>
      <c r="K522" t="s">
        <v>873</v>
      </c>
      <c r="L522">
        <v>81</v>
      </c>
      <c r="M522">
        <v>132</v>
      </c>
      <c r="N522">
        <v>0.98599999999999999</v>
      </c>
      <c r="O522">
        <v>1.548</v>
      </c>
      <c r="P522">
        <v>0.254</v>
      </c>
      <c r="Q522">
        <v>1.1180000000000001</v>
      </c>
      <c r="R522">
        <v>0.49</v>
      </c>
      <c r="S522">
        <v>0.38900000000000001</v>
      </c>
      <c r="T522">
        <v>0.9</v>
      </c>
      <c r="U522">
        <v>5930.2330000000002</v>
      </c>
      <c r="V522" t="s">
        <v>56</v>
      </c>
      <c r="W522">
        <v>0.98799999999999999</v>
      </c>
      <c r="X522">
        <v>0.98899999999999999</v>
      </c>
      <c r="Y522">
        <v>0.89300000000000002</v>
      </c>
      <c r="Z522">
        <v>0.95499999999999996</v>
      </c>
      <c r="AA522" s="19">
        <v>45733.884466261574</v>
      </c>
      <c r="AB522" t="s">
        <v>1234</v>
      </c>
    </row>
    <row r="523" spans="1:28" hidden="1" x14ac:dyDescent="0.35">
      <c r="A523" t="s">
        <v>1227</v>
      </c>
      <c r="B523" t="s">
        <v>312</v>
      </c>
      <c r="C523">
        <v>99</v>
      </c>
      <c r="D523" s="9">
        <v>44027.318055555559</v>
      </c>
      <c r="E523" s="9">
        <v>44127.130555555559</v>
      </c>
      <c r="F523" t="s">
        <v>872</v>
      </c>
      <c r="G523" t="s">
        <v>872</v>
      </c>
      <c r="H523">
        <v>1</v>
      </c>
      <c r="I523">
        <v>307</v>
      </c>
      <c r="J523">
        <v>68</v>
      </c>
      <c r="K523" t="s">
        <v>873</v>
      </c>
      <c r="L523">
        <v>165</v>
      </c>
      <c r="M523">
        <v>75</v>
      </c>
      <c r="N523">
        <v>0</v>
      </c>
      <c r="O523">
        <v>3.04</v>
      </c>
      <c r="P523">
        <v>0.63400000000000001</v>
      </c>
      <c r="Q523">
        <v>1.8720000000000001</v>
      </c>
      <c r="R523">
        <v>0.77800000000000002</v>
      </c>
      <c r="S523">
        <v>0</v>
      </c>
      <c r="T523">
        <v>0.79100000000000004</v>
      </c>
      <c r="U523">
        <v>3235.0430000000001</v>
      </c>
      <c r="V523" t="s">
        <v>56</v>
      </c>
      <c r="W523">
        <v>0</v>
      </c>
      <c r="X523">
        <v>0.996</v>
      </c>
      <c r="Y523">
        <v>0.86599999999999999</v>
      </c>
      <c r="Z523">
        <v>0.95299999999999996</v>
      </c>
      <c r="AA523" s="19">
        <v>45736.487635567129</v>
      </c>
      <c r="AB523" t="s">
        <v>2054</v>
      </c>
    </row>
    <row r="524" spans="1:28" x14ac:dyDescent="0.35">
      <c r="A524" t="s">
        <v>1304</v>
      </c>
      <c r="B524" t="s">
        <v>311</v>
      </c>
      <c r="C524">
        <v>2966</v>
      </c>
      <c r="D524" s="9">
        <v>41248.723923611113</v>
      </c>
      <c r="E524" s="9">
        <v>44215.610277777778</v>
      </c>
      <c r="F524">
        <v>790</v>
      </c>
      <c r="G524">
        <v>790</v>
      </c>
      <c r="H524">
        <v>241</v>
      </c>
      <c r="I524">
        <v>549</v>
      </c>
      <c r="J524">
        <v>107</v>
      </c>
      <c r="K524">
        <v>683</v>
      </c>
      <c r="L524">
        <v>603</v>
      </c>
      <c r="M524">
        <v>80</v>
      </c>
      <c r="N524">
        <v>9.4E-2</v>
      </c>
      <c r="O524">
        <v>0.20499999999999999</v>
      </c>
      <c r="P524">
        <v>4.3999999999999997E-2</v>
      </c>
      <c r="Q524">
        <v>0.22900000000000001</v>
      </c>
      <c r="R524">
        <v>0.89800000000000002</v>
      </c>
      <c r="S524">
        <v>0.314</v>
      </c>
      <c r="T524">
        <v>0.85299999999999998</v>
      </c>
      <c r="U524">
        <v>349.34500000000003</v>
      </c>
      <c r="V524" t="s">
        <v>56</v>
      </c>
      <c r="W524">
        <v>0.96699999999999997</v>
      </c>
      <c r="X524">
        <v>0.98299999999999998</v>
      </c>
      <c r="Y524">
        <v>0.96099999999999997</v>
      </c>
      <c r="Z524">
        <v>0.97299999999999998</v>
      </c>
      <c r="AA524" s="19">
        <v>45733.80884633102</v>
      </c>
      <c r="AB524" t="s">
        <v>1314</v>
      </c>
    </row>
    <row r="525" spans="1:28" hidden="1" x14ac:dyDescent="0.35">
      <c r="A525" t="s">
        <v>1304</v>
      </c>
      <c r="B525" t="s">
        <v>312</v>
      </c>
      <c r="C525">
        <v>92</v>
      </c>
      <c r="D525" s="9">
        <v>44122.845891203702</v>
      </c>
      <c r="E525" s="9">
        <v>44215.610277777778</v>
      </c>
      <c r="F525" t="s">
        <v>872</v>
      </c>
      <c r="G525" t="s">
        <v>872</v>
      </c>
      <c r="H525">
        <v>6</v>
      </c>
      <c r="I525">
        <v>10</v>
      </c>
      <c r="J525">
        <v>5</v>
      </c>
      <c r="K525" t="s">
        <v>873</v>
      </c>
      <c r="L525">
        <v>13</v>
      </c>
      <c r="M525">
        <v>-3</v>
      </c>
      <c r="N525">
        <v>0.13300000000000001</v>
      </c>
      <c r="O525">
        <v>0.105</v>
      </c>
      <c r="P525">
        <v>0.191</v>
      </c>
      <c r="Q525">
        <v>0.17899999999999999</v>
      </c>
      <c r="R525">
        <v>3.8090000000000002</v>
      </c>
      <c r="S525">
        <v>0.55900000000000005</v>
      </c>
      <c r="T525">
        <v>0.19700000000000001</v>
      </c>
      <c r="U525">
        <v>446.92700000000002</v>
      </c>
      <c r="V525" t="s">
        <v>62</v>
      </c>
      <c r="W525">
        <v>0.64600000000000002</v>
      </c>
      <c r="X525">
        <v>0.79</v>
      </c>
      <c r="Y525">
        <v>0.55300000000000005</v>
      </c>
      <c r="Z525">
        <v>0.69799999999999995</v>
      </c>
      <c r="AA525" s="19">
        <v>45733.808860694444</v>
      </c>
      <c r="AB525" t="s">
        <v>1314</v>
      </c>
    </row>
    <row r="526" spans="1:28" x14ac:dyDescent="0.35">
      <c r="A526" t="s">
        <v>1313</v>
      </c>
      <c r="B526" t="s">
        <v>311</v>
      </c>
      <c r="C526">
        <v>1067</v>
      </c>
      <c r="D526" s="9">
        <v>43146.658518518518</v>
      </c>
      <c r="E526" s="9">
        <v>44214.485300925924</v>
      </c>
      <c r="F526">
        <v>155</v>
      </c>
      <c r="G526">
        <v>155</v>
      </c>
      <c r="H526">
        <v>103</v>
      </c>
      <c r="I526">
        <v>52</v>
      </c>
      <c r="J526">
        <v>9</v>
      </c>
      <c r="K526">
        <v>146</v>
      </c>
      <c r="L526">
        <v>137</v>
      </c>
      <c r="M526">
        <v>9</v>
      </c>
      <c r="N526">
        <v>9.6000000000000002E-2</v>
      </c>
      <c r="O526">
        <v>6.6000000000000003E-2</v>
      </c>
      <c r="P526">
        <v>8.9999999999999993E-3</v>
      </c>
      <c r="Q526">
        <v>0.129</v>
      </c>
      <c r="R526">
        <v>0.84299999999999997</v>
      </c>
      <c r="S526">
        <v>0.59299999999999997</v>
      </c>
      <c r="T526">
        <v>0.94399999999999995</v>
      </c>
      <c r="U526">
        <v>69.766999999999996</v>
      </c>
      <c r="V526" t="s">
        <v>56</v>
      </c>
      <c r="W526">
        <v>0.96099999999999997</v>
      </c>
      <c r="X526">
        <v>0.99</v>
      </c>
      <c r="Y526">
        <v>0.88100000000000001</v>
      </c>
      <c r="Z526">
        <v>0.99399999999999999</v>
      </c>
      <c r="AA526" s="19">
        <v>45733.809608773146</v>
      </c>
      <c r="AB526" t="s">
        <v>1314</v>
      </c>
    </row>
    <row r="527" spans="1:28" hidden="1" x14ac:dyDescent="0.35">
      <c r="A527" t="s">
        <v>1313</v>
      </c>
      <c r="B527" t="s">
        <v>312</v>
      </c>
      <c r="C527">
        <v>97</v>
      </c>
      <c r="D527" s="9">
        <v>44117.47016203704</v>
      </c>
      <c r="E527" s="9">
        <v>44214.485300925924</v>
      </c>
      <c r="F527" t="s">
        <v>872</v>
      </c>
      <c r="G527" t="s">
        <v>872</v>
      </c>
      <c r="H527">
        <v>4</v>
      </c>
      <c r="I527">
        <v>8</v>
      </c>
      <c r="J527">
        <v>1</v>
      </c>
      <c r="K527" t="s">
        <v>873</v>
      </c>
      <c r="L527">
        <v>13</v>
      </c>
      <c r="M527">
        <v>0</v>
      </c>
      <c r="N527">
        <v>2.5000000000000001E-2</v>
      </c>
      <c r="O527">
        <v>9.2999999999999999E-2</v>
      </c>
      <c r="P527" t="s">
        <v>875</v>
      </c>
      <c r="Q527">
        <v>0.109</v>
      </c>
      <c r="R527" t="s">
        <v>875</v>
      </c>
      <c r="S527" t="s">
        <v>875</v>
      </c>
      <c r="T527" t="s">
        <v>875</v>
      </c>
      <c r="U527" t="s">
        <v>875</v>
      </c>
      <c r="V527" t="s">
        <v>56</v>
      </c>
      <c r="W527">
        <v>0.89800000000000002</v>
      </c>
      <c r="X527">
        <v>0.75700000000000001</v>
      </c>
      <c r="Y527" t="s">
        <v>875</v>
      </c>
      <c r="Z527">
        <v>0.88500000000000001</v>
      </c>
      <c r="AA527" s="19">
        <v>45733.809608946758</v>
      </c>
      <c r="AB527" t="s">
        <v>1314</v>
      </c>
    </row>
    <row r="528" spans="1:28" x14ac:dyDescent="0.35">
      <c r="A528" t="s">
        <v>1957</v>
      </c>
      <c r="B528" t="s">
        <v>311</v>
      </c>
      <c r="C528">
        <v>4365</v>
      </c>
      <c r="D528" s="9">
        <v>40190.586481481485</v>
      </c>
      <c r="E528" s="9">
        <v>44556.51358796296</v>
      </c>
      <c r="F528">
        <v>1673</v>
      </c>
      <c r="G528">
        <v>1673</v>
      </c>
      <c r="H528">
        <v>771</v>
      </c>
      <c r="I528">
        <v>902</v>
      </c>
      <c r="J528">
        <v>210</v>
      </c>
      <c r="K528">
        <v>1463</v>
      </c>
      <c r="L528">
        <v>1354</v>
      </c>
      <c r="M528">
        <v>109</v>
      </c>
      <c r="N528">
        <v>0.221</v>
      </c>
      <c r="O528">
        <v>0.25700000000000001</v>
      </c>
      <c r="P528">
        <v>6.5000000000000002E-2</v>
      </c>
      <c r="Q528">
        <v>0.41</v>
      </c>
      <c r="R528">
        <v>0.99299999999999999</v>
      </c>
      <c r="S528">
        <v>0.46200000000000002</v>
      </c>
      <c r="T528">
        <v>0.86399999999999999</v>
      </c>
      <c r="U528">
        <v>265.85399999999998</v>
      </c>
      <c r="V528" t="s">
        <v>56</v>
      </c>
      <c r="W528">
        <v>0.92300000000000004</v>
      </c>
      <c r="X528">
        <v>0.94399999999999995</v>
      </c>
      <c r="Y528">
        <v>0.97</v>
      </c>
      <c r="Z528">
        <v>0.91100000000000003</v>
      </c>
      <c r="AA528" s="19">
        <v>45734.03390894676</v>
      </c>
      <c r="AB528" t="s">
        <v>2040</v>
      </c>
    </row>
    <row r="529" spans="1:28" hidden="1" x14ac:dyDescent="0.35">
      <c r="A529" t="s">
        <v>1957</v>
      </c>
      <c r="B529" t="s">
        <v>312</v>
      </c>
      <c r="C529">
        <v>86</v>
      </c>
      <c r="D529" s="9">
        <v>44469.566238425927</v>
      </c>
      <c r="E529" s="9">
        <v>44556.51358796296</v>
      </c>
      <c r="F529" t="s">
        <v>872</v>
      </c>
      <c r="G529" t="s">
        <v>872</v>
      </c>
      <c r="H529">
        <v>5</v>
      </c>
      <c r="I529">
        <v>14</v>
      </c>
      <c r="J529">
        <v>1</v>
      </c>
      <c r="K529" t="s">
        <v>873</v>
      </c>
      <c r="L529">
        <v>17</v>
      </c>
      <c r="M529">
        <v>0</v>
      </c>
      <c r="N529">
        <v>5.6000000000000001E-2</v>
      </c>
      <c r="O529">
        <v>0.13400000000000001</v>
      </c>
      <c r="P529" t="s">
        <v>875</v>
      </c>
      <c r="Q529">
        <v>0.17</v>
      </c>
      <c r="R529" t="s">
        <v>875</v>
      </c>
      <c r="S529" t="s">
        <v>875</v>
      </c>
      <c r="T529" t="s">
        <v>875</v>
      </c>
      <c r="U529" t="s">
        <v>875</v>
      </c>
      <c r="V529" t="s">
        <v>56</v>
      </c>
      <c r="W529">
        <v>0.91</v>
      </c>
      <c r="X529">
        <v>0.86699999999999999</v>
      </c>
      <c r="Y529" t="s">
        <v>875</v>
      </c>
      <c r="Z529">
        <v>0.8</v>
      </c>
      <c r="AA529" s="19">
        <v>45734.033909016202</v>
      </c>
      <c r="AB529" t="s">
        <v>2040</v>
      </c>
    </row>
    <row r="530" spans="1:28" x14ac:dyDescent="0.35">
      <c r="A530" t="s">
        <v>1312</v>
      </c>
      <c r="B530" t="s">
        <v>311</v>
      </c>
      <c r="C530">
        <v>896</v>
      </c>
      <c r="D530" s="9">
        <v>43298.199988425928</v>
      </c>
      <c r="E530" s="9">
        <v>44194.744131944448</v>
      </c>
      <c r="F530">
        <v>135</v>
      </c>
      <c r="G530">
        <v>135</v>
      </c>
      <c r="H530">
        <v>55</v>
      </c>
      <c r="I530">
        <v>80</v>
      </c>
      <c r="J530">
        <v>20</v>
      </c>
      <c r="K530">
        <v>115</v>
      </c>
      <c r="L530">
        <v>91</v>
      </c>
      <c r="M530">
        <v>24</v>
      </c>
      <c r="N530">
        <v>4.5999999999999999E-2</v>
      </c>
      <c r="O530">
        <v>0.115</v>
      </c>
      <c r="P530">
        <v>2.4E-2</v>
      </c>
      <c r="Q530">
        <v>0.121</v>
      </c>
      <c r="R530">
        <v>0.88300000000000001</v>
      </c>
      <c r="S530">
        <v>0.28599999999999998</v>
      </c>
      <c r="T530">
        <v>0.85099999999999998</v>
      </c>
      <c r="U530">
        <v>198.34700000000001</v>
      </c>
      <c r="V530" t="s">
        <v>56</v>
      </c>
      <c r="W530">
        <v>0.89400000000000002</v>
      </c>
      <c r="X530">
        <v>0.63600000000000001</v>
      </c>
      <c r="Y530">
        <v>0.63</v>
      </c>
      <c r="Z530">
        <v>0.73799999999999999</v>
      </c>
      <c r="AA530" s="19">
        <v>45733.809524398152</v>
      </c>
      <c r="AB530" t="s">
        <v>1314</v>
      </c>
    </row>
    <row r="531" spans="1:28" hidden="1" x14ac:dyDescent="0.35">
      <c r="A531" t="s">
        <v>1312</v>
      </c>
      <c r="B531" t="s">
        <v>312</v>
      </c>
      <c r="C531">
        <v>91</v>
      </c>
      <c r="D531" s="9">
        <v>44103.386643518519</v>
      </c>
      <c r="E531" s="9">
        <v>44194.744131944448</v>
      </c>
      <c r="F531" t="s">
        <v>872</v>
      </c>
      <c r="G531" t="s">
        <v>872</v>
      </c>
      <c r="H531">
        <v>8</v>
      </c>
      <c r="I531">
        <v>13</v>
      </c>
      <c r="J531">
        <v>5</v>
      </c>
      <c r="K531" t="s">
        <v>873</v>
      </c>
      <c r="L531">
        <v>17</v>
      </c>
      <c r="M531">
        <v>-2</v>
      </c>
      <c r="N531">
        <v>0.1</v>
      </c>
      <c r="O531">
        <v>0.129</v>
      </c>
      <c r="P531">
        <v>4.3999999999999997E-2</v>
      </c>
      <c r="Q531">
        <v>0.224</v>
      </c>
      <c r="R531">
        <v>1.2110000000000001</v>
      </c>
      <c r="S531">
        <v>0.437</v>
      </c>
      <c r="T531">
        <v>0.80800000000000005</v>
      </c>
      <c r="U531">
        <v>107.143</v>
      </c>
      <c r="V531" t="s">
        <v>62</v>
      </c>
      <c r="W531">
        <v>0.752</v>
      </c>
      <c r="X531">
        <v>0.93400000000000005</v>
      </c>
      <c r="Y531">
        <v>0.94499999999999995</v>
      </c>
      <c r="Z531">
        <v>0.90400000000000003</v>
      </c>
      <c r="AA531" s="19">
        <v>45733.809539062502</v>
      </c>
      <c r="AB531" t="s">
        <v>1314</v>
      </c>
    </row>
    <row r="532" spans="1:28" hidden="1" x14ac:dyDescent="0.35">
      <c r="A532" t="s">
        <v>99</v>
      </c>
      <c r="B532" t="s">
        <v>312</v>
      </c>
      <c r="C532">
        <v>99</v>
      </c>
      <c r="D532" s="9">
        <v>45509.338194444441</v>
      </c>
      <c r="E532" s="9">
        <v>45608.893055555556</v>
      </c>
      <c r="F532" t="s">
        <v>872</v>
      </c>
      <c r="G532" t="s">
        <v>872</v>
      </c>
      <c r="H532">
        <v>107</v>
      </c>
      <c r="I532">
        <v>3</v>
      </c>
      <c r="J532">
        <v>9</v>
      </c>
      <c r="K532" t="s">
        <v>873</v>
      </c>
      <c r="L532">
        <v>63</v>
      </c>
      <c r="M532">
        <v>37</v>
      </c>
      <c r="N532">
        <v>0.96899999999999997</v>
      </c>
      <c r="O532">
        <v>4.3999999999999997E-2</v>
      </c>
      <c r="P532">
        <v>9.8000000000000004E-2</v>
      </c>
      <c r="Q532">
        <v>0.59199999999999997</v>
      </c>
      <c r="R532">
        <v>0.64700000000000002</v>
      </c>
      <c r="S532">
        <v>0.95699999999999996</v>
      </c>
      <c r="T532">
        <v>0.90300000000000002</v>
      </c>
      <c r="U532">
        <v>631.75699999999995</v>
      </c>
      <c r="V532" t="s">
        <v>56</v>
      </c>
      <c r="W532">
        <v>0.97799999999999998</v>
      </c>
      <c r="X532">
        <v>0.999</v>
      </c>
      <c r="Y532">
        <v>0.84199999999999997</v>
      </c>
      <c r="Z532">
        <v>0.93500000000000005</v>
      </c>
      <c r="AA532" s="9">
        <v>45713.610730474538</v>
      </c>
      <c r="AB532" t="s">
        <v>871</v>
      </c>
    </row>
    <row r="533" spans="1:28" x14ac:dyDescent="0.35">
      <c r="A533" t="s">
        <v>99</v>
      </c>
      <c r="B533" t="s">
        <v>311</v>
      </c>
      <c r="C533">
        <v>2395</v>
      </c>
      <c r="D533" s="9">
        <v>43213.74722222222</v>
      </c>
      <c r="E533" s="9">
        <v>45608.893055555556</v>
      </c>
      <c r="F533">
        <v>1331</v>
      </c>
      <c r="G533">
        <v>1218</v>
      </c>
      <c r="H533">
        <v>1169</v>
      </c>
      <c r="I533">
        <v>49</v>
      </c>
      <c r="J533">
        <v>194</v>
      </c>
      <c r="K533">
        <v>1024</v>
      </c>
      <c r="L533">
        <v>650</v>
      </c>
      <c r="M533">
        <v>374</v>
      </c>
      <c r="N533">
        <v>0.70299999999999996</v>
      </c>
      <c r="O533">
        <v>4.5999999999999999E-2</v>
      </c>
      <c r="P533">
        <v>0.14199999999999999</v>
      </c>
      <c r="Q533">
        <v>0.42899999999999999</v>
      </c>
      <c r="R533">
        <v>0.70699999999999996</v>
      </c>
      <c r="S533">
        <v>0.93899999999999995</v>
      </c>
      <c r="T533">
        <v>0.81</v>
      </c>
      <c r="U533">
        <v>871.79499999999996</v>
      </c>
      <c r="V533" t="s">
        <v>56</v>
      </c>
      <c r="W533">
        <v>0.97799999999999998</v>
      </c>
      <c r="X533">
        <v>0.93500000000000005</v>
      </c>
      <c r="Y533">
        <v>0.96299999999999997</v>
      </c>
      <c r="Z533">
        <v>0.96699999999999997</v>
      </c>
      <c r="AA533" s="9">
        <v>45713.610714224538</v>
      </c>
      <c r="AB533" t="s">
        <v>871</v>
      </c>
    </row>
    <row r="534" spans="1:28" x14ac:dyDescent="0.35">
      <c r="A534" t="s">
        <v>99</v>
      </c>
      <c r="B534" t="s">
        <v>311</v>
      </c>
      <c r="C534">
        <v>1336</v>
      </c>
      <c r="D534" s="9">
        <v>43213.747731481482</v>
      </c>
      <c r="E534" s="9">
        <v>44550.722384259258</v>
      </c>
      <c r="F534">
        <v>314</v>
      </c>
      <c r="G534">
        <v>314</v>
      </c>
      <c r="H534">
        <v>314</v>
      </c>
      <c r="I534">
        <v>0</v>
      </c>
      <c r="J534">
        <v>0</v>
      </c>
      <c r="K534">
        <v>314</v>
      </c>
      <c r="L534">
        <v>137</v>
      </c>
      <c r="M534">
        <v>177</v>
      </c>
      <c r="N534">
        <v>0.498</v>
      </c>
      <c r="O534">
        <v>0</v>
      </c>
      <c r="P534">
        <v>0</v>
      </c>
      <c r="Q534">
        <v>0.38500000000000001</v>
      </c>
      <c r="R534">
        <v>0.77300000000000002</v>
      </c>
      <c r="S534">
        <v>1</v>
      </c>
      <c r="T534">
        <v>1</v>
      </c>
      <c r="U534">
        <v>459.74</v>
      </c>
      <c r="V534" t="s">
        <v>56</v>
      </c>
      <c r="W534">
        <v>0.83699999999999997</v>
      </c>
      <c r="X534">
        <v>0</v>
      </c>
      <c r="Y534">
        <v>0</v>
      </c>
      <c r="Z534">
        <v>0.95</v>
      </c>
      <c r="AA534" s="19">
        <v>45733.917531944448</v>
      </c>
      <c r="AB534" t="s">
        <v>1425</v>
      </c>
    </row>
    <row r="535" spans="1:28" hidden="1" x14ac:dyDescent="0.35">
      <c r="A535" t="s">
        <v>99</v>
      </c>
      <c r="B535" t="s">
        <v>312</v>
      </c>
      <c r="C535">
        <v>83</v>
      </c>
      <c r="D535" s="9">
        <v>44466.792523148149</v>
      </c>
      <c r="E535" s="9">
        <v>44550.722384259258</v>
      </c>
      <c r="F535" t="s">
        <v>872</v>
      </c>
      <c r="G535" t="s">
        <v>872</v>
      </c>
      <c r="H535">
        <v>29</v>
      </c>
      <c r="I535">
        <v>1</v>
      </c>
      <c r="J535">
        <v>1</v>
      </c>
      <c r="K535" t="s">
        <v>873</v>
      </c>
      <c r="L535">
        <v>12</v>
      </c>
      <c r="M535">
        <v>16</v>
      </c>
      <c r="N535">
        <v>0.31</v>
      </c>
      <c r="O535">
        <v>0</v>
      </c>
      <c r="P535">
        <v>0</v>
      </c>
      <c r="Q535">
        <v>0.16400000000000001</v>
      </c>
      <c r="R535">
        <v>0.52900000000000003</v>
      </c>
      <c r="S535">
        <v>1</v>
      </c>
      <c r="T535">
        <v>1</v>
      </c>
      <c r="U535">
        <v>1079.268</v>
      </c>
      <c r="V535" t="s">
        <v>56</v>
      </c>
      <c r="W535">
        <v>0.98199999999999998</v>
      </c>
      <c r="X535">
        <v>0</v>
      </c>
      <c r="Y535">
        <v>0</v>
      </c>
      <c r="Z535">
        <v>0.94599999999999995</v>
      </c>
      <c r="AA535" s="19">
        <v>45733.917542615738</v>
      </c>
      <c r="AB535" t="s">
        <v>1425</v>
      </c>
    </row>
    <row r="536" spans="1:28" x14ac:dyDescent="0.35">
      <c r="A536" t="s">
        <v>1956</v>
      </c>
      <c r="B536" t="s">
        <v>311</v>
      </c>
      <c r="C536">
        <v>4372</v>
      </c>
      <c r="D536" s="9">
        <v>38179.681620370371</v>
      </c>
      <c r="E536" s="9">
        <v>42551.917881944442</v>
      </c>
      <c r="F536">
        <v>2681</v>
      </c>
      <c r="G536">
        <v>2681</v>
      </c>
      <c r="H536">
        <v>1082</v>
      </c>
      <c r="I536">
        <v>1599</v>
      </c>
      <c r="J536">
        <v>602</v>
      </c>
      <c r="K536">
        <v>2079</v>
      </c>
      <c r="L536">
        <v>1667</v>
      </c>
      <c r="M536">
        <v>412</v>
      </c>
      <c r="N536">
        <v>0.39600000000000002</v>
      </c>
      <c r="O536">
        <v>0.59099999999999997</v>
      </c>
      <c r="P536">
        <v>0.22700000000000001</v>
      </c>
      <c r="Q536">
        <v>0.52300000000000002</v>
      </c>
      <c r="R536">
        <v>0.68799999999999994</v>
      </c>
      <c r="S536">
        <v>0.40100000000000002</v>
      </c>
      <c r="T536">
        <v>0.77</v>
      </c>
      <c r="U536">
        <v>787.76300000000003</v>
      </c>
      <c r="V536" t="s">
        <v>56</v>
      </c>
      <c r="W536">
        <v>0.88300000000000001</v>
      </c>
      <c r="X536">
        <v>0.871</v>
      </c>
      <c r="Y536">
        <v>0.83399999999999996</v>
      </c>
      <c r="Z536">
        <v>0.83799999999999997</v>
      </c>
      <c r="AA536" s="19">
        <v>45734.033813726855</v>
      </c>
      <c r="AB536" t="s">
        <v>2040</v>
      </c>
    </row>
    <row r="537" spans="1:28" hidden="1" x14ac:dyDescent="0.35">
      <c r="A537" t="s">
        <v>1956</v>
      </c>
      <c r="B537" t="s">
        <v>312</v>
      </c>
      <c r="C537">
        <v>58</v>
      </c>
      <c r="D537" s="9">
        <v>42493.320879629631</v>
      </c>
      <c r="E537" s="9">
        <v>42551.917881944442</v>
      </c>
      <c r="F537" t="s">
        <v>872</v>
      </c>
      <c r="G537" t="s">
        <v>872</v>
      </c>
      <c r="H537">
        <v>1</v>
      </c>
      <c r="I537">
        <v>2</v>
      </c>
      <c r="J537">
        <v>1</v>
      </c>
      <c r="K537" t="s">
        <v>873</v>
      </c>
      <c r="L537">
        <v>1</v>
      </c>
      <c r="M537">
        <v>1</v>
      </c>
      <c r="N537" t="s">
        <v>875</v>
      </c>
      <c r="O537">
        <v>1.7000000000000001E-2</v>
      </c>
      <c r="P537" t="s">
        <v>875</v>
      </c>
      <c r="Q537" t="s">
        <v>875</v>
      </c>
      <c r="R537" t="s">
        <v>875</v>
      </c>
      <c r="S537" t="s">
        <v>875</v>
      </c>
      <c r="T537" t="s">
        <v>875</v>
      </c>
      <c r="U537" t="s">
        <v>875</v>
      </c>
      <c r="V537" t="s">
        <v>56</v>
      </c>
      <c r="W537" t="s">
        <v>875</v>
      </c>
      <c r="X537">
        <v>1</v>
      </c>
      <c r="Y537" t="s">
        <v>875</v>
      </c>
      <c r="Z537" t="s">
        <v>875</v>
      </c>
      <c r="AA537" s="19">
        <v>45734.033813796297</v>
      </c>
      <c r="AB537" t="s">
        <v>2040</v>
      </c>
    </row>
    <row r="538" spans="1:28" hidden="1" x14ac:dyDescent="0.35">
      <c r="A538" t="s">
        <v>100</v>
      </c>
      <c r="B538" t="s">
        <v>312</v>
      </c>
      <c r="C538">
        <v>98</v>
      </c>
      <c r="D538" s="9">
        <v>45505.152777777781</v>
      </c>
      <c r="E538" s="9">
        <v>45603.397222222222</v>
      </c>
      <c r="F538" t="s">
        <v>872</v>
      </c>
      <c r="G538" t="s">
        <v>872</v>
      </c>
      <c r="H538">
        <v>74</v>
      </c>
      <c r="I538">
        <v>33</v>
      </c>
      <c r="J538">
        <v>5</v>
      </c>
      <c r="K538" t="s">
        <v>873</v>
      </c>
      <c r="L538">
        <v>83</v>
      </c>
      <c r="M538">
        <v>18</v>
      </c>
      <c r="N538">
        <v>0.77</v>
      </c>
      <c r="O538">
        <v>0.33800000000000002</v>
      </c>
      <c r="P538">
        <v>7.0999999999999994E-2</v>
      </c>
      <c r="Q538">
        <v>0.84499999999999997</v>
      </c>
      <c r="R538">
        <v>0.81499999999999995</v>
      </c>
      <c r="S538">
        <v>0.69499999999999995</v>
      </c>
      <c r="T538">
        <v>0.93600000000000005</v>
      </c>
      <c r="U538">
        <v>75.739999999999995</v>
      </c>
      <c r="V538" t="s">
        <v>56</v>
      </c>
      <c r="W538">
        <v>0.93300000000000005</v>
      </c>
      <c r="X538">
        <v>0.95699999999999996</v>
      </c>
      <c r="Y538">
        <v>0.97399999999999998</v>
      </c>
      <c r="Z538">
        <v>0.90700000000000003</v>
      </c>
      <c r="AA538" s="9">
        <v>45713.610826458331</v>
      </c>
      <c r="AB538" t="s">
        <v>871</v>
      </c>
    </row>
    <row r="539" spans="1:28" x14ac:dyDescent="0.35">
      <c r="A539" t="s">
        <v>100</v>
      </c>
      <c r="B539" t="s">
        <v>311</v>
      </c>
      <c r="C539">
        <v>734</v>
      </c>
      <c r="D539" s="9">
        <v>44868.504166666666</v>
      </c>
      <c r="E539" s="9">
        <v>45603.397222222222</v>
      </c>
      <c r="F539">
        <v>263</v>
      </c>
      <c r="G539">
        <v>263</v>
      </c>
      <c r="H539">
        <v>157</v>
      </c>
      <c r="I539">
        <v>106</v>
      </c>
      <c r="J539">
        <v>13</v>
      </c>
      <c r="K539">
        <v>250</v>
      </c>
      <c r="L539">
        <v>186</v>
      </c>
      <c r="M539">
        <v>64</v>
      </c>
      <c r="N539">
        <v>0.498</v>
      </c>
      <c r="O539">
        <v>0.20300000000000001</v>
      </c>
      <c r="P539">
        <v>4.2999999999999997E-2</v>
      </c>
      <c r="Q539">
        <v>0.63900000000000001</v>
      </c>
      <c r="R539">
        <v>0.97099999999999997</v>
      </c>
      <c r="S539">
        <v>0.71</v>
      </c>
      <c r="T539">
        <v>0.93899999999999995</v>
      </c>
      <c r="U539">
        <v>100.15600000000001</v>
      </c>
      <c r="V539" t="s">
        <v>56</v>
      </c>
      <c r="W539">
        <v>0.97099999999999997</v>
      </c>
      <c r="X539">
        <v>0.77300000000000002</v>
      </c>
      <c r="Y539">
        <v>0.92200000000000004</v>
      </c>
      <c r="Z539">
        <v>0.98</v>
      </c>
      <c r="AA539" s="9">
        <v>45713.610810682869</v>
      </c>
      <c r="AB539" t="s">
        <v>871</v>
      </c>
    </row>
    <row r="540" spans="1:28" x14ac:dyDescent="0.35">
      <c r="A540" t="s">
        <v>1955</v>
      </c>
      <c r="B540" t="s">
        <v>311</v>
      </c>
      <c r="C540">
        <v>352</v>
      </c>
      <c r="D540" s="9">
        <v>41992.780416666668</v>
      </c>
      <c r="E540" s="9">
        <v>42345.721701388888</v>
      </c>
      <c r="F540">
        <v>53</v>
      </c>
      <c r="G540">
        <v>53</v>
      </c>
      <c r="H540">
        <v>35</v>
      </c>
      <c r="I540">
        <v>18</v>
      </c>
      <c r="J540">
        <v>8</v>
      </c>
      <c r="K540">
        <v>45</v>
      </c>
      <c r="L540">
        <v>12</v>
      </c>
      <c r="M540">
        <v>33</v>
      </c>
      <c r="N540">
        <v>0.33800000000000002</v>
      </c>
      <c r="O540">
        <v>0.04</v>
      </c>
      <c r="P540">
        <v>0.16</v>
      </c>
      <c r="Q540">
        <v>0.188</v>
      </c>
      <c r="R540">
        <v>0.86199999999999999</v>
      </c>
      <c r="S540">
        <v>0.89400000000000002</v>
      </c>
      <c r="T540">
        <v>0.57699999999999996</v>
      </c>
      <c r="U540">
        <v>175.53200000000001</v>
      </c>
      <c r="V540" t="s">
        <v>56</v>
      </c>
      <c r="W540">
        <v>0.93500000000000005</v>
      </c>
      <c r="X540">
        <v>0.378</v>
      </c>
      <c r="Y540">
        <v>0.76200000000000001</v>
      </c>
      <c r="Z540">
        <v>0.84899999999999998</v>
      </c>
      <c r="AA540" s="19">
        <v>45734.033721701388</v>
      </c>
      <c r="AB540" t="s">
        <v>2040</v>
      </c>
    </row>
    <row r="541" spans="1:28" hidden="1" x14ac:dyDescent="0.35">
      <c r="A541" t="s">
        <v>1955</v>
      </c>
      <c r="B541" t="s">
        <v>312</v>
      </c>
      <c r="C541">
        <v>0</v>
      </c>
      <c r="D541" s="9">
        <v>42345.721701388888</v>
      </c>
      <c r="E541" s="9">
        <v>42345.721701388888</v>
      </c>
      <c r="F541" t="s">
        <v>872</v>
      </c>
      <c r="G541" t="s">
        <v>872</v>
      </c>
      <c r="H541">
        <v>1</v>
      </c>
      <c r="I541">
        <v>1</v>
      </c>
      <c r="J541">
        <v>1</v>
      </c>
      <c r="K541" t="s">
        <v>873</v>
      </c>
      <c r="L541">
        <v>1</v>
      </c>
      <c r="M541">
        <v>0</v>
      </c>
      <c r="N541" t="s">
        <v>875</v>
      </c>
      <c r="O541" t="s">
        <v>875</v>
      </c>
      <c r="P541" t="s">
        <v>875</v>
      </c>
      <c r="Q541" t="s">
        <v>875</v>
      </c>
      <c r="R541" t="s">
        <v>875</v>
      </c>
      <c r="S541" t="s">
        <v>875</v>
      </c>
      <c r="T541" t="s">
        <v>875</v>
      </c>
      <c r="U541" t="s">
        <v>875</v>
      </c>
      <c r="V541" t="s">
        <v>56</v>
      </c>
      <c r="W541" t="s">
        <v>875</v>
      </c>
      <c r="X541" t="s">
        <v>875</v>
      </c>
      <c r="Y541" t="s">
        <v>875</v>
      </c>
      <c r="Z541" t="s">
        <v>875</v>
      </c>
      <c r="AA541" s="19">
        <v>45734.033721747684</v>
      </c>
      <c r="AB541" t="s">
        <v>2040</v>
      </c>
    </row>
    <row r="542" spans="1:28" hidden="1" x14ac:dyDescent="0.35">
      <c r="A542" t="s">
        <v>101</v>
      </c>
      <c r="B542" t="s">
        <v>312</v>
      </c>
      <c r="C542">
        <v>99</v>
      </c>
      <c r="D542" s="9">
        <v>45510.058333333334</v>
      </c>
      <c r="E542" s="9">
        <v>45609.478472222225</v>
      </c>
      <c r="F542" t="s">
        <v>872</v>
      </c>
      <c r="G542" t="s">
        <v>872</v>
      </c>
      <c r="H542">
        <v>99</v>
      </c>
      <c r="I542">
        <v>5</v>
      </c>
      <c r="J542">
        <v>13</v>
      </c>
      <c r="K542" t="s">
        <v>873</v>
      </c>
      <c r="L542">
        <v>63</v>
      </c>
      <c r="M542">
        <v>29</v>
      </c>
      <c r="N542">
        <v>1.0329999999999999</v>
      </c>
      <c r="O542">
        <v>9.5000000000000001E-2</v>
      </c>
      <c r="P542">
        <v>0.11700000000000001</v>
      </c>
      <c r="Q542">
        <v>0.63700000000000001</v>
      </c>
      <c r="R542">
        <v>0.63</v>
      </c>
      <c r="S542">
        <v>0.91600000000000004</v>
      </c>
      <c r="T542">
        <v>0.89600000000000002</v>
      </c>
      <c r="U542">
        <v>533.75199999999995</v>
      </c>
      <c r="V542" t="s">
        <v>56</v>
      </c>
      <c r="W542">
        <v>0.97699999999999998</v>
      </c>
      <c r="X542">
        <v>0.86099999999999999</v>
      </c>
      <c r="Y542">
        <v>0.92200000000000004</v>
      </c>
      <c r="Z542">
        <v>0.97</v>
      </c>
      <c r="AA542" s="9">
        <v>45713.610926666668</v>
      </c>
      <c r="AB542" t="s">
        <v>871</v>
      </c>
    </row>
    <row r="543" spans="1:28" x14ac:dyDescent="0.35">
      <c r="A543" t="s">
        <v>101</v>
      </c>
      <c r="B543" t="s">
        <v>311</v>
      </c>
      <c r="C543">
        <v>1743</v>
      </c>
      <c r="D543" s="9">
        <v>43865.758333333331</v>
      </c>
      <c r="E543" s="9">
        <v>45609.478472222225</v>
      </c>
      <c r="F543">
        <v>1637</v>
      </c>
      <c r="G543">
        <v>1364</v>
      </c>
      <c r="H543">
        <v>1324</v>
      </c>
      <c r="I543">
        <v>40</v>
      </c>
      <c r="J543">
        <v>367</v>
      </c>
      <c r="K543">
        <v>997</v>
      </c>
      <c r="L543">
        <v>657</v>
      </c>
      <c r="M543">
        <v>340</v>
      </c>
      <c r="N543">
        <v>1.056</v>
      </c>
      <c r="O543">
        <v>2.5000000000000001E-2</v>
      </c>
      <c r="P543">
        <v>0.35</v>
      </c>
      <c r="Q543">
        <v>0.53100000000000003</v>
      </c>
      <c r="R543">
        <v>0.72599999999999998</v>
      </c>
      <c r="S543">
        <v>0.97699999999999998</v>
      </c>
      <c r="T543">
        <v>0.67600000000000005</v>
      </c>
      <c r="U543">
        <v>640.30100000000004</v>
      </c>
      <c r="V543" t="s">
        <v>56</v>
      </c>
      <c r="W543">
        <v>0.89200000000000002</v>
      </c>
      <c r="X543">
        <v>0.73599999999999999</v>
      </c>
      <c r="Y543">
        <v>0.85199999999999998</v>
      </c>
      <c r="Z543">
        <v>0.95899999999999996</v>
      </c>
      <c r="AA543" s="9">
        <v>45713.610910324074</v>
      </c>
      <c r="AB543" t="s">
        <v>871</v>
      </c>
    </row>
    <row r="544" spans="1:28" x14ac:dyDescent="0.35">
      <c r="A544" t="s">
        <v>101</v>
      </c>
      <c r="B544" t="s">
        <v>311</v>
      </c>
      <c r="C544">
        <v>687</v>
      </c>
      <c r="D544" s="9">
        <v>43865.758356481485</v>
      </c>
      <c r="E544" s="9">
        <v>44553.516377314816</v>
      </c>
      <c r="F544">
        <v>129</v>
      </c>
      <c r="G544">
        <v>129</v>
      </c>
      <c r="H544">
        <v>124</v>
      </c>
      <c r="I544">
        <v>5</v>
      </c>
      <c r="J544">
        <v>0</v>
      </c>
      <c r="K544">
        <v>129</v>
      </c>
      <c r="L544">
        <v>69</v>
      </c>
      <c r="M544">
        <v>60</v>
      </c>
      <c r="N544">
        <v>0.27400000000000002</v>
      </c>
      <c r="O544">
        <v>2.5000000000000001E-2</v>
      </c>
      <c r="P544">
        <v>0</v>
      </c>
      <c r="Q544">
        <v>0.19700000000000001</v>
      </c>
      <c r="R544">
        <v>0.65900000000000003</v>
      </c>
      <c r="S544">
        <v>0.91600000000000004</v>
      </c>
      <c r="T544">
        <v>1</v>
      </c>
      <c r="U544">
        <v>304.56900000000002</v>
      </c>
      <c r="V544" t="s">
        <v>56</v>
      </c>
      <c r="W544">
        <v>0.91600000000000004</v>
      </c>
      <c r="X544">
        <v>0.88800000000000001</v>
      </c>
      <c r="Y544">
        <v>0</v>
      </c>
      <c r="Z544">
        <v>0.96399999999999997</v>
      </c>
      <c r="AA544" s="19">
        <v>45733.917465648148</v>
      </c>
      <c r="AB544" t="s">
        <v>1425</v>
      </c>
    </row>
    <row r="545" spans="1:28" hidden="1" x14ac:dyDescent="0.35">
      <c r="A545" t="s">
        <v>101</v>
      </c>
      <c r="B545" t="s">
        <v>312</v>
      </c>
      <c r="C545">
        <v>92</v>
      </c>
      <c r="D545" s="9">
        <v>44460.723298611112</v>
      </c>
      <c r="E545" s="9">
        <v>44553.516377314816</v>
      </c>
      <c r="F545" t="s">
        <v>872</v>
      </c>
      <c r="G545" t="s">
        <v>872</v>
      </c>
      <c r="H545">
        <v>45</v>
      </c>
      <c r="I545">
        <v>1</v>
      </c>
      <c r="J545">
        <v>1</v>
      </c>
      <c r="K545" t="s">
        <v>873</v>
      </c>
      <c r="L545">
        <v>35</v>
      </c>
      <c r="M545">
        <v>11</v>
      </c>
      <c r="N545">
        <v>0.54100000000000004</v>
      </c>
      <c r="O545" t="s">
        <v>875</v>
      </c>
      <c r="P545">
        <v>0</v>
      </c>
      <c r="Q545">
        <v>0.34699999999999998</v>
      </c>
      <c r="R545" t="s">
        <v>875</v>
      </c>
      <c r="S545" t="s">
        <v>875</v>
      </c>
      <c r="T545" t="s">
        <v>875</v>
      </c>
      <c r="U545" t="s">
        <v>875</v>
      </c>
      <c r="V545" t="s">
        <v>56</v>
      </c>
      <c r="W545">
        <v>0.97</v>
      </c>
      <c r="X545" t="s">
        <v>875</v>
      </c>
      <c r="Y545">
        <v>0</v>
      </c>
      <c r="Z545">
        <v>0.91200000000000003</v>
      </c>
      <c r="AA545" s="19">
        <v>45733.917465775463</v>
      </c>
      <c r="AB545" t="s">
        <v>1425</v>
      </c>
    </row>
    <row r="546" spans="1:28" x14ac:dyDescent="0.35">
      <c r="A546" t="s">
        <v>103</v>
      </c>
      <c r="B546" t="s">
        <v>311</v>
      </c>
      <c r="C546">
        <v>1346</v>
      </c>
      <c r="D546" s="9">
        <v>44256.518055555556</v>
      </c>
      <c r="E546" s="9">
        <v>45603.299305555556</v>
      </c>
      <c r="F546">
        <v>1315</v>
      </c>
      <c r="G546">
        <v>1315</v>
      </c>
      <c r="H546">
        <v>1289</v>
      </c>
      <c r="I546">
        <v>26</v>
      </c>
      <c r="J546">
        <v>69</v>
      </c>
      <c r="K546">
        <v>1246</v>
      </c>
      <c r="L546">
        <v>959</v>
      </c>
      <c r="M546">
        <v>287</v>
      </c>
      <c r="N546">
        <v>1.3260000000000001</v>
      </c>
      <c r="O546">
        <v>3.5999999999999997E-2</v>
      </c>
      <c r="P546">
        <v>8.5000000000000006E-2</v>
      </c>
      <c r="Q546">
        <v>1.0369999999999999</v>
      </c>
      <c r="R546">
        <v>0.81200000000000006</v>
      </c>
      <c r="S546">
        <v>0.97399999999999998</v>
      </c>
      <c r="T546">
        <v>0.93799999999999994</v>
      </c>
      <c r="U546">
        <v>276.76</v>
      </c>
      <c r="V546" t="s">
        <v>56</v>
      </c>
      <c r="W546">
        <v>0.99299999999999999</v>
      </c>
      <c r="X546">
        <v>0.83699999999999997</v>
      </c>
      <c r="Y546">
        <v>0.96099999999999997</v>
      </c>
      <c r="Z546">
        <v>0.996</v>
      </c>
      <c r="AA546" s="9">
        <v>45713.611116238426</v>
      </c>
      <c r="AB546" t="s">
        <v>871</v>
      </c>
    </row>
    <row r="547" spans="1:28" hidden="1" x14ac:dyDescent="0.35">
      <c r="A547" t="s">
        <v>102</v>
      </c>
      <c r="B547" t="s">
        <v>312</v>
      </c>
      <c r="C547">
        <v>99</v>
      </c>
      <c r="D547" s="9">
        <v>45505.35833333333</v>
      </c>
      <c r="E547" s="9">
        <v>45604.789583333331</v>
      </c>
      <c r="F547" t="s">
        <v>872</v>
      </c>
      <c r="G547" t="s">
        <v>872</v>
      </c>
      <c r="H547">
        <v>148</v>
      </c>
      <c r="I547">
        <v>46</v>
      </c>
      <c r="J547">
        <v>45</v>
      </c>
      <c r="K547" t="s">
        <v>873</v>
      </c>
      <c r="L547">
        <v>149</v>
      </c>
      <c r="M547">
        <v>1</v>
      </c>
      <c r="N547">
        <v>1.6040000000000001</v>
      </c>
      <c r="O547">
        <v>0.438</v>
      </c>
      <c r="P547">
        <v>0.51900000000000002</v>
      </c>
      <c r="Q547">
        <v>1.6870000000000001</v>
      </c>
      <c r="R547">
        <v>1.1080000000000001</v>
      </c>
      <c r="S547">
        <v>0.78600000000000003</v>
      </c>
      <c r="T547">
        <v>0.746</v>
      </c>
      <c r="U547">
        <v>413.15899999999999</v>
      </c>
      <c r="V547" t="s">
        <v>62</v>
      </c>
      <c r="W547">
        <v>0.98099999999999998</v>
      </c>
      <c r="X547">
        <v>0.995</v>
      </c>
      <c r="Y547">
        <v>0.79300000000000004</v>
      </c>
      <c r="Z547">
        <v>0.97799999999999998</v>
      </c>
      <c r="AA547" s="9">
        <v>45713.611033078705</v>
      </c>
      <c r="AB547" t="s">
        <v>871</v>
      </c>
    </row>
    <row r="548" spans="1:28" x14ac:dyDescent="0.35">
      <c r="A548" t="s">
        <v>102</v>
      </c>
      <c r="B548" t="s">
        <v>311</v>
      </c>
      <c r="C548">
        <v>1750</v>
      </c>
      <c r="D548" s="9">
        <v>43853.795138888891</v>
      </c>
      <c r="E548" s="9">
        <v>45604.789583333331</v>
      </c>
      <c r="F548">
        <v>3508</v>
      </c>
      <c r="G548">
        <v>3508</v>
      </c>
      <c r="H548">
        <v>2441</v>
      </c>
      <c r="I548">
        <v>1067</v>
      </c>
      <c r="J548">
        <v>417</v>
      </c>
      <c r="K548">
        <v>3091</v>
      </c>
      <c r="L548">
        <v>2394</v>
      </c>
      <c r="M548">
        <v>697</v>
      </c>
      <c r="N548">
        <v>1.4139999999999999</v>
      </c>
      <c r="O548">
        <v>0.66500000000000004</v>
      </c>
      <c r="P548">
        <v>0.28499999999999998</v>
      </c>
      <c r="Q548">
        <v>1.5780000000000001</v>
      </c>
      <c r="R548">
        <v>0.88</v>
      </c>
      <c r="S548">
        <v>0.68</v>
      </c>
      <c r="T548">
        <v>0.86299999999999999</v>
      </c>
      <c r="U548">
        <v>441.69799999999998</v>
      </c>
      <c r="V548" t="s">
        <v>56</v>
      </c>
      <c r="W548">
        <v>0.98099999999999998</v>
      </c>
      <c r="X548">
        <v>0.97299999999999998</v>
      </c>
      <c r="Y548">
        <v>0.94</v>
      </c>
      <c r="Z548">
        <v>0.99299999999999999</v>
      </c>
      <c r="AA548" s="9">
        <v>45713.611016446761</v>
      </c>
      <c r="AB548" t="s">
        <v>871</v>
      </c>
    </row>
    <row r="549" spans="1:28" x14ac:dyDescent="0.35">
      <c r="A549" t="s">
        <v>102</v>
      </c>
      <c r="B549" t="s">
        <v>311</v>
      </c>
      <c r="C549">
        <v>712</v>
      </c>
      <c r="D549" s="9">
        <v>43853.795532407406</v>
      </c>
      <c r="E549" s="9">
        <v>44565.81517361111</v>
      </c>
      <c r="F549">
        <v>1748</v>
      </c>
      <c r="G549">
        <v>1748</v>
      </c>
      <c r="H549">
        <v>1210</v>
      </c>
      <c r="I549">
        <v>538</v>
      </c>
      <c r="J549">
        <v>0</v>
      </c>
      <c r="K549">
        <v>1748</v>
      </c>
      <c r="L549">
        <v>890</v>
      </c>
      <c r="M549">
        <v>858</v>
      </c>
      <c r="N549">
        <v>2.0249999999999999</v>
      </c>
      <c r="O549">
        <v>0.94399999999999995</v>
      </c>
      <c r="P549">
        <v>0</v>
      </c>
      <c r="Q549">
        <v>1.6719999999999999</v>
      </c>
      <c r="R549">
        <v>0.56299999999999994</v>
      </c>
      <c r="S549">
        <v>0.68200000000000005</v>
      </c>
      <c r="T549">
        <v>1</v>
      </c>
      <c r="U549">
        <v>513.15800000000002</v>
      </c>
      <c r="V549" t="s">
        <v>56</v>
      </c>
      <c r="W549">
        <v>0.996</v>
      </c>
      <c r="X549">
        <v>0.99299999999999999</v>
      </c>
      <c r="Y549">
        <v>0</v>
      </c>
      <c r="Z549">
        <v>0.92100000000000004</v>
      </c>
      <c r="AA549" s="19">
        <v>45733.917384907407</v>
      </c>
      <c r="AB549" t="s">
        <v>1425</v>
      </c>
    </row>
    <row r="550" spans="1:28" hidden="1" x14ac:dyDescent="0.35">
      <c r="A550" t="s">
        <v>102</v>
      </c>
      <c r="B550" t="s">
        <v>312</v>
      </c>
      <c r="C550">
        <v>99</v>
      </c>
      <c r="D550" s="9">
        <v>44466.557256944441</v>
      </c>
      <c r="E550" s="9">
        <v>44565.81517361111</v>
      </c>
      <c r="F550" t="s">
        <v>872</v>
      </c>
      <c r="G550" t="s">
        <v>872</v>
      </c>
      <c r="H550">
        <v>124</v>
      </c>
      <c r="I550">
        <v>75</v>
      </c>
      <c r="J550">
        <v>1</v>
      </c>
      <c r="K550" t="s">
        <v>873</v>
      </c>
      <c r="L550">
        <v>163</v>
      </c>
      <c r="M550">
        <v>37</v>
      </c>
      <c r="N550">
        <v>1.452</v>
      </c>
      <c r="O550">
        <v>0.80900000000000005</v>
      </c>
      <c r="P550">
        <v>0</v>
      </c>
      <c r="Q550">
        <v>1.819</v>
      </c>
      <c r="R550">
        <v>0.80500000000000005</v>
      </c>
      <c r="S550">
        <v>0.64200000000000002</v>
      </c>
      <c r="T550">
        <v>1</v>
      </c>
      <c r="U550">
        <v>471.68799999999999</v>
      </c>
      <c r="V550" t="s">
        <v>56</v>
      </c>
      <c r="W550">
        <v>0.98399999999999999</v>
      </c>
      <c r="X550">
        <v>0.98099999999999998</v>
      </c>
      <c r="Y550">
        <v>0</v>
      </c>
      <c r="Z550">
        <v>0.98699999999999999</v>
      </c>
      <c r="AA550" s="19">
        <v>45733.91739736111</v>
      </c>
      <c r="AB550" t="s">
        <v>1425</v>
      </c>
    </row>
    <row r="551" spans="1:28" x14ac:dyDescent="0.35">
      <c r="A551" t="s">
        <v>1954</v>
      </c>
      <c r="B551" t="s">
        <v>311</v>
      </c>
      <c r="C551">
        <v>4548</v>
      </c>
      <c r="D551" s="9">
        <v>39515.987858796296</v>
      </c>
      <c r="E551" s="9">
        <v>44064.012939814813</v>
      </c>
      <c r="F551">
        <v>3278</v>
      </c>
      <c r="G551">
        <v>3278</v>
      </c>
      <c r="H551">
        <v>1312</v>
      </c>
      <c r="I551">
        <v>1966</v>
      </c>
      <c r="J551">
        <v>1674</v>
      </c>
      <c r="K551">
        <v>1604</v>
      </c>
      <c r="L551">
        <v>1604</v>
      </c>
      <c r="M551">
        <v>0</v>
      </c>
      <c r="N551">
        <v>0.41099999999999998</v>
      </c>
      <c r="O551">
        <v>0.56899999999999995</v>
      </c>
      <c r="P551">
        <v>0.33600000000000002</v>
      </c>
      <c r="Q551">
        <v>0.48599999999999999</v>
      </c>
      <c r="R551">
        <v>0.755</v>
      </c>
      <c r="S551">
        <v>0.41899999999999998</v>
      </c>
      <c r="T551">
        <v>0.65700000000000003</v>
      </c>
      <c r="U551">
        <v>0</v>
      </c>
      <c r="V551" t="s">
        <v>80</v>
      </c>
      <c r="W551">
        <v>0.99199999999999999</v>
      </c>
      <c r="X551">
        <v>0.997</v>
      </c>
      <c r="Y551">
        <v>0.64900000000000002</v>
      </c>
      <c r="Z551">
        <v>0.995</v>
      </c>
      <c r="AA551" s="19">
        <v>45734.033637835651</v>
      </c>
      <c r="AB551" t="s">
        <v>2040</v>
      </c>
    </row>
    <row r="552" spans="1:28" hidden="1" x14ac:dyDescent="0.35">
      <c r="A552" t="s">
        <v>1954</v>
      </c>
      <c r="B552" t="s">
        <v>312</v>
      </c>
      <c r="C552">
        <v>0</v>
      </c>
      <c r="D552" s="9">
        <v>44064.012939814813</v>
      </c>
      <c r="E552" s="9">
        <v>44064.012939814813</v>
      </c>
      <c r="F552" t="s">
        <v>872</v>
      </c>
      <c r="G552" t="s">
        <v>872</v>
      </c>
      <c r="H552">
        <v>1</v>
      </c>
      <c r="I552">
        <v>1</v>
      </c>
      <c r="J552">
        <v>1</v>
      </c>
      <c r="K552" t="s">
        <v>873</v>
      </c>
      <c r="L552">
        <v>1</v>
      </c>
      <c r="M552">
        <v>0</v>
      </c>
      <c r="N552" t="s">
        <v>875</v>
      </c>
      <c r="O552" t="s">
        <v>875</v>
      </c>
      <c r="P552" t="s">
        <v>875</v>
      </c>
      <c r="Q552" t="s">
        <v>875</v>
      </c>
      <c r="R552" t="s">
        <v>875</v>
      </c>
      <c r="S552" t="s">
        <v>875</v>
      </c>
      <c r="T552" t="s">
        <v>875</v>
      </c>
      <c r="U552" t="s">
        <v>875</v>
      </c>
      <c r="V552" t="s">
        <v>80</v>
      </c>
      <c r="W552" t="s">
        <v>875</v>
      </c>
      <c r="X552" t="s">
        <v>875</v>
      </c>
      <c r="Y552" t="s">
        <v>875</v>
      </c>
      <c r="Z552" t="s">
        <v>875</v>
      </c>
      <c r="AA552" s="19">
        <v>45734.033637928238</v>
      </c>
      <c r="AB552" t="s">
        <v>2040</v>
      </c>
    </row>
    <row r="553" spans="1:28" x14ac:dyDescent="0.35">
      <c r="A553" t="s">
        <v>1419</v>
      </c>
      <c r="B553" t="s">
        <v>311</v>
      </c>
      <c r="C553">
        <v>122</v>
      </c>
      <c r="D553" s="9">
        <v>44442.638206018521</v>
      </c>
      <c r="E553" s="9">
        <v>44564.772673611114</v>
      </c>
      <c r="F553">
        <v>312</v>
      </c>
      <c r="G553">
        <v>312</v>
      </c>
      <c r="H553">
        <v>165</v>
      </c>
      <c r="I553">
        <v>147</v>
      </c>
      <c r="J553">
        <v>68</v>
      </c>
      <c r="K553">
        <v>244</v>
      </c>
      <c r="L553">
        <v>220</v>
      </c>
      <c r="M553">
        <v>24</v>
      </c>
      <c r="N553">
        <v>1.7190000000000001</v>
      </c>
      <c r="O553">
        <v>1.3029999999999999</v>
      </c>
      <c r="P553">
        <v>1.42</v>
      </c>
      <c r="Q553">
        <v>2.5409999999999999</v>
      </c>
      <c r="R553">
        <v>1.5860000000000001</v>
      </c>
      <c r="S553">
        <v>0.56899999999999995</v>
      </c>
      <c r="T553">
        <v>0.53</v>
      </c>
      <c r="U553">
        <v>9.4450000000000003</v>
      </c>
      <c r="V553" t="s">
        <v>92</v>
      </c>
      <c r="W553">
        <v>0.81499999999999995</v>
      </c>
      <c r="X553">
        <v>0.43</v>
      </c>
      <c r="Y553">
        <v>0.80300000000000005</v>
      </c>
      <c r="Z553">
        <v>0.80800000000000005</v>
      </c>
      <c r="AA553" s="19">
        <v>45733.917298668981</v>
      </c>
      <c r="AB553" t="s">
        <v>1425</v>
      </c>
    </row>
    <row r="554" spans="1:28" hidden="1" x14ac:dyDescent="0.35">
      <c r="A554" t="s">
        <v>1419</v>
      </c>
      <c r="B554" t="s">
        <v>312</v>
      </c>
      <c r="C554">
        <v>98</v>
      </c>
      <c r="D554" s="9">
        <v>44466.594837962963</v>
      </c>
      <c r="E554" s="9">
        <v>44564.772673611114</v>
      </c>
      <c r="F554" t="s">
        <v>872</v>
      </c>
      <c r="G554" t="s">
        <v>872</v>
      </c>
      <c r="H554">
        <v>63</v>
      </c>
      <c r="I554">
        <v>19</v>
      </c>
      <c r="J554">
        <v>67</v>
      </c>
      <c r="K554" t="s">
        <v>873</v>
      </c>
      <c r="L554">
        <v>99</v>
      </c>
      <c r="M554">
        <v>-85</v>
      </c>
      <c r="N554">
        <v>0.77700000000000002</v>
      </c>
      <c r="O554">
        <v>0.17899999999999999</v>
      </c>
      <c r="P554">
        <v>1.494</v>
      </c>
      <c r="Q554">
        <v>1.206</v>
      </c>
      <c r="R554">
        <v>-2.242</v>
      </c>
      <c r="S554">
        <v>0.81299999999999994</v>
      </c>
      <c r="T554">
        <v>-0.56299999999999994</v>
      </c>
      <c r="U554">
        <v>19.899999999999999</v>
      </c>
      <c r="V554" t="s">
        <v>80</v>
      </c>
      <c r="W554">
        <v>0.89200000000000002</v>
      </c>
      <c r="X554">
        <v>0.878</v>
      </c>
      <c r="Y554">
        <v>0.80700000000000005</v>
      </c>
      <c r="Z554">
        <v>0.69399999999999995</v>
      </c>
      <c r="AA554" s="19">
        <v>45733.91731420139</v>
      </c>
      <c r="AB554" t="s">
        <v>1425</v>
      </c>
    </row>
    <row r="555" spans="1:28" x14ac:dyDescent="0.35">
      <c r="A555" t="s">
        <v>940</v>
      </c>
      <c r="B555" t="s">
        <v>311</v>
      </c>
      <c r="C555">
        <v>305</v>
      </c>
      <c r="D555" s="9">
        <v>42321.46875</v>
      </c>
      <c r="E555" s="9">
        <v>42627.349305555559</v>
      </c>
      <c r="F555">
        <v>275</v>
      </c>
      <c r="G555">
        <v>269</v>
      </c>
      <c r="H555">
        <v>231</v>
      </c>
      <c r="I555">
        <v>38</v>
      </c>
      <c r="J555">
        <v>0</v>
      </c>
      <c r="K555">
        <v>269</v>
      </c>
      <c r="L555">
        <v>239</v>
      </c>
      <c r="M555">
        <v>30</v>
      </c>
      <c r="N555">
        <v>0.78800000000000003</v>
      </c>
      <c r="O555">
        <v>0.26300000000000001</v>
      </c>
      <c r="P555">
        <v>0</v>
      </c>
      <c r="Q555">
        <v>0.73599999999999999</v>
      </c>
      <c r="R555">
        <v>0.7</v>
      </c>
      <c r="S555">
        <v>0.75</v>
      </c>
      <c r="T555">
        <v>1</v>
      </c>
      <c r="U555">
        <v>40.761000000000003</v>
      </c>
      <c r="V555" t="s">
        <v>56</v>
      </c>
      <c r="W555">
        <v>0.93200000000000005</v>
      </c>
      <c r="X555">
        <v>0.84599999999999997</v>
      </c>
      <c r="Y555">
        <v>0</v>
      </c>
      <c r="Z555">
        <v>0.88300000000000001</v>
      </c>
      <c r="AA555" s="19">
        <v>45732.989367002316</v>
      </c>
      <c r="AB555" t="s">
        <v>1178</v>
      </c>
    </row>
    <row r="556" spans="1:28" hidden="1" x14ac:dyDescent="0.35">
      <c r="A556" t="s">
        <v>940</v>
      </c>
      <c r="B556" t="s">
        <v>312</v>
      </c>
      <c r="C556">
        <v>95</v>
      </c>
      <c r="D556" s="9">
        <v>42531.567361111112</v>
      </c>
      <c r="E556" s="9">
        <v>42627.349305555559</v>
      </c>
      <c r="F556" t="s">
        <v>872</v>
      </c>
      <c r="G556" t="s">
        <v>872</v>
      </c>
      <c r="H556">
        <v>36</v>
      </c>
      <c r="I556">
        <v>1</v>
      </c>
      <c r="J556">
        <v>1</v>
      </c>
      <c r="K556" t="s">
        <v>873</v>
      </c>
      <c r="L556">
        <v>41</v>
      </c>
      <c r="M556">
        <v>-5</v>
      </c>
      <c r="N556">
        <v>0.32400000000000001</v>
      </c>
      <c r="O556" t="s">
        <v>875</v>
      </c>
      <c r="P556">
        <v>0</v>
      </c>
      <c r="Q556">
        <v>0.26500000000000001</v>
      </c>
      <c r="R556" t="s">
        <v>875</v>
      </c>
      <c r="S556" t="s">
        <v>875</v>
      </c>
      <c r="T556" t="s">
        <v>875</v>
      </c>
      <c r="U556" t="s">
        <v>875</v>
      </c>
      <c r="V556" t="s">
        <v>56</v>
      </c>
      <c r="W556">
        <v>0.93200000000000005</v>
      </c>
      <c r="X556" t="s">
        <v>875</v>
      </c>
      <c r="Y556">
        <v>0</v>
      </c>
      <c r="Z556">
        <v>0.68400000000000005</v>
      </c>
      <c r="AA556" s="19">
        <v>45732.989367013892</v>
      </c>
      <c r="AB556" t="s">
        <v>1178</v>
      </c>
    </row>
    <row r="557" spans="1:28" x14ac:dyDescent="0.35">
      <c r="A557" t="s">
        <v>1283</v>
      </c>
      <c r="B557" t="s">
        <v>311</v>
      </c>
      <c r="C557">
        <v>951</v>
      </c>
      <c r="D557" s="9">
        <v>42172.017002314817</v>
      </c>
      <c r="E557" s="9">
        <v>43123.039826388886</v>
      </c>
      <c r="F557">
        <v>69</v>
      </c>
      <c r="G557">
        <v>69</v>
      </c>
      <c r="H557">
        <v>65</v>
      </c>
      <c r="I557">
        <v>4</v>
      </c>
      <c r="J557">
        <v>7</v>
      </c>
      <c r="K557">
        <v>62</v>
      </c>
      <c r="L557">
        <v>46</v>
      </c>
      <c r="M557">
        <v>16</v>
      </c>
      <c r="N557">
        <v>0.06</v>
      </c>
      <c r="O557">
        <v>6.0000000000000001E-3</v>
      </c>
      <c r="P557">
        <v>7.0000000000000001E-3</v>
      </c>
      <c r="Q557">
        <v>4.4999999999999998E-2</v>
      </c>
      <c r="R557">
        <v>0.76300000000000001</v>
      </c>
      <c r="S557">
        <v>0.90900000000000003</v>
      </c>
      <c r="T557">
        <v>0.89400000000000002</v>
      </c>
      <c r="U557">
        <v>355.55599999999998</v>
      </c>
      <c r="V557" t="s">
        <v>56</v>
      </c>
      <c r="W557">
        <v>0.79900000000000004</v>
      </c>
      <c r="X557">
        <v>0.89800000000000002</v>
      </c>
      <c r="Y557">
        <v>0.873</v>
      </c>
      <c r="Z557">
        <v>0.82599999999999996</v>
      </c>
      <c r="AA557" s="19">
        <v>45733.829306874999</v>
      </c>
      <c r="AB557" t="s">
        <v>1303</v>
      </c>
    </row>
    <row r="558" spans="1:28" hidden="1" x14ac:dyDescent="0.35">
      <c r="A558" t="s">
        <v>1283</v>
      </c>
      <c r="B558" t="s">
        <v>312</v>
      </c>
      <c r="C558">
        <v>60</v>
      </c>
      <c r="D558" s="9">
        <v>43062.818668981483</v>
      </c>
      <c r="E558" s="9">
        <v>43123.039826388886</v>
      </c>
      <c r="F558" t="s">
        <v>872</v>
      </c>
      <c r="G558" t="s">
        <v>872</v>
      </c>
      <c r="H558">
        <v>3</v>
      </c>
      <c r="I558">
        <v>1</v>
      </c>
      <c r="J558">
        <v>1</v>
      </c>
      <c r="K558" t="s">
        <v>873</v>
      </c>
      <c r="L558">
        <v>2</v>
      </c>
      <c r="M558">
        <v>0</v>
      </c>
      <c r="N558">
        <v>2.5000000000000001E-2</v>
      </c>
      <c r="O558" t="s">
        <v>875</v>
      </c>
      <c r="P558" t="s">
        <v>875</v>
      </c>
      <c r="Q558" t="s">
        <v>875</v>
      </c>
      <c r="R558" t="s">
        <v>875</v>
      </c>
      <c r="S558" t="s">
        <v>875</v>
      </c>
      <c r="T558" t="s">
        <v>875</v>
      </c>
      <c r="U558" t="s">
        <v>875</v>
      </c>
      <c r="V558" t="s">
        <v>56</v>
      </c>
      <c r="W558">
        <v>0.75</v>
      </c>
      <c r="X558" t="s">
        <v>875</v>
      </c>
      <c r="Y558" t="s">
        <v>875</v>
      </c>
      <c r="Z558" t="s">
        <v>875</v>
      </c>
      <c r="AA558" s="19">
        <v>45733.829306874999</v>
      </c>
      <c r="AB558" t="s">
        <v>1303</v>
      </c>
    </row>
    <row r="559" spans="1:28" x14ac:dyDescent="0.35">
      <c r="A559" t="s">
        <v>1418</v>
      </c>
      <c r="B559" t="s">
        <v>311</v>
      </c>
      <c r="C559">
        <v>655</v>
      </c>
      <c r="D559" s="9">
        <v>43909.371446759258</v>
      </c>
      <c r="E559" s="9">
        <v>44564.593506944446</v>
      </c>
      <c r="F559">
        <v>113</v>
      </c>
      <c r="G559">
        <v>113</v>
      </c>
      <c r="H559">
        <v>73</v>
      </c>
      <c r="I559">
        <v>40</v>
      </c>
      <c r="J559">
        <v>0</v>
      </c>
      <c r="K559">
        <v>113</v>
      </c>
      <c r="L559">
        <v>79</v>
      </c>
      <c r="M559">
        <v>34</v>
      </c>
      <c r="N559">
        <v>0.16800000000000001</v>
      </c>
      <c r="O559">
        <v>9.0999999999999998E-2</v>
      </c>
      <c r="P559">
        <v>0</v>
      </c>
      <c r="Q559">
        <v>0.20300000000000001</v>
      </c>
      <c r="R559">
        <v>0.78400000000000003</v>
      </c>
      <c r="S559">
        <v>0.64900000000000002</v>
      </c>
      <c r="T559">
        <v>1</v>
      </c>
      <c r="U559">
        <v>167.488</v>
      </c>
      <c r="V559" t="s">
        <v>56</v>
      </c>
      <c r="W559">
        <v>0.92400000000000004</v>
      </c>
      <c r="X559">
        <v>0.78500000000000003</v>
      </c>
      <c r="Y559">
        <v>0</v>
      </c>
      <c r="Z559">
        <v>0.99</v>
      </c>
      <c r="AA559" s="19">
        <v>45733.917216782407</v>
      </c>
      <c r="AB559" t="s">
        <v>1425</v>
      </c>
    </row>
    <row r="560" spans="1:28" hidden="1" x14ac:dyDescent="0.35">
      <c r="A560" t="s">
        <v>1418</v>
      </c>
      <c r="B560" t="s">
        <v>312</v>
      </c>
      <c r="C560">
        <v>98</v>
      </c>
      <c r="D560" s="9">
        <v>44466.505879629629</v>
      </c>
      <c r="E560" s="9">
        <v>44564.593506944446</v>
      </c>
      <c r="F560" t="s">
        <v>872</v>
      </c>
      <c r="G560" t="s">
        <v>872</v>
      </c>
      <c r="H560">
        <v>11</v>
      </c>
      <c r="I560">
        <v>25</v>
      </c>
      <c r="J560">
        <v>1</v>
      </c>
      <c r="K560" t="s">
        <v>873</v>
      </c>
      <c r="L560">
        <v>23</v>
      </c>
      <c r="M560">
        <v>14</v>
      </c>
      <c r="N560">
        <v>0.107</v>
      </c>
      <c r="O560">
        <v>0.3</v>
      </c>
      <c r="P560">
        <v>0</v>
      </c>
      <c r="Q560">
        <v>0.246</v>
      </c>
      <c r="R560">
        <v>0.60399999999999998</v>
      </c>
      <c r="S560">
        <v>0.26300000000000001</v>
      </c>
      <c r="T560">
        <v>1</v>
      </c>
      <c r="U560">
        <v>138.21100000000001</v>
      </c>
      <c r="V560" t="s">
        <v>56</v>
      </c>
      <c r="W560">
        <v>0.71499999999999997</v>
      </c>
      <c r="X560">
        <v>0.89800000000000002</v>
      </c>
      <c r="Y560">
        <v>0</v>
      </c>
      <c r="Z560">
        <v>0.97299999999999998</v>
      </c>
      <c r="AA560" s="19">
        <v>45733.917228460647</v>
      </c>
      <c r="AB560" t="s">
        <v>1425</v>
      </c>
    </row>
    <row r="561" spans="1:28" x14ac:dyDescent="0.35">
      <c r="A561" t="s">
        <v>104</v>
      </c>
      <c r="B561" t="s">
        <v>311</v>
      </c>
      <c r="C561">
        <v>333</v>
      </c>
      <c r="D561" s="9">
        <v>45273.541666666664</v>
      </c>
      <c r="E561" s="9">
        <v>45606.836111111108</v>
      </c>
      <c r="F561">
        <v>1247</v>
      </c>
      <c r="G561">
        <v>1247</v>
      </c>
      <c r="H561">
        <v>1247</v>
      </c>
      <c r="I561">
        <v>0</v>
      </c>
      <c r="J561">
        <v>0</v>
      </c>
      <c r="K561">
        <v>1247</v>
      </c>
      <c r="L561">
        <v>1070</v>
      </c>
      <c r="M561">
        <v>177</v>
      </c>
      <c r="N561">
        <v>3.528</v>
      </c>
      <c r="O561">
        <v>0</v>
      </c>
      <c r="P561">
        <v>0</v>
      </c>
      <c r="Q561">
        <v>3.4329999999999998</v>
      </c>
      <c r="R561">
        <v>0.97299999999999998</v>
      </c>
      <c r="S561">
        <v>1</v>
      </c>
      <c r="T561">
        <v>1</v>
      </c>
      <c r="U561">
        <v>51.558</v>
      </c>
      <c r="V561" t="s">
        <v>56</v>
      </c>
      <c r="W561">
        <v>0.996</v>
      </c>
      <c r="X561">
        <v>0</v>
      </c>
      <c r="Y561">
        <v>0</v>
      </c>
      <c r="Z561">
        <v>0.99399999999999999</v>
      </c>
      <c r="AA561" s="9">
        <v>45713.611194398145</v>
      </c>
      <c r="AB561" t="s">
        <v>871</v>
      </c>
    </row>
    <row r="562" spans="1:28" x14ac:dyDescent="0.35">
      <c r="A562" t="s">
        <v>1282</v>
      </c>
      <c r="B562" t="s">
        <v>311</v>
      </c>
      <c r="C562">
        <v>5184</v>
      </c>
      <c r="D562" s="9">
        <v>39330.445752314816</v>
      </c>
      <c r="E562" s="9">
        <v>44515.389525462961</v>
      </c>
      <c r="F562">
        <v>43</v>
      </c>
      <c r="G562">
        <v>43</v>
      </c>
      <c r="H562">
        <v>15</v>
      </c>
      <c r="I562">
        <v>28</v>
      </c>
      <c r="J562">
        <v>5</v>
      </c>
      <c r="K562">
        <v>38</v>
      </c>
      <c r="L562">
        <v>15</v>
      </c>
      <c r="M562">
        <v>23</v>
      </c>
      <c r="N562">
        <v>3.0000000000000001E-3</v>
      </c>
      <c r="O562">
        <v>5.0000000000000001E-3</v>
      </c>
      <c r="P562">
        <v>3.0000000000000001E-3</v>
      </c>
      <c r="Q562">
        <v>4.0000000000000001E-3</v>
      </c>
      <c r="R562">
        <v>0.8</v>
      </c>
      <c r="S562">
        <v>0.375</v>
      </c>
      <c r="T562">
        <v>0.625</v>
      </c>
      <c r="U562">
        <v>5750</v>
      </c>
      <c r="V562" t="s">
        <v>56</v>
      </c>
      <c r="W562">
        <v>0.77</v>
      </c>
      <c r="X562">
        <v>0.95199999999999996</v>
      </c>
      <c r="Y562">
        <v>0.877</v>
      </c>
      <c r="Z562">
        <v>0.81299999999999994</v>
      </c>
      <c r="AA562" s="19">
        <v>45733.829243194443</v>
      </c>
      <c r="AB562" t="s">
        <v>1303</v>
      </c>
    </row>
    <row r="563" spans="1:28" hidden="1" x14ac:dyDescent="0.35">
      <c r="A563" t="s">
        <v>1282</v>
      </c>
      <c r="B563" t="s">
        <v>312</v>
      </c>
      <c r="C563">
        <v>0</v>
      </c>
      <c r="D563" s="9">
        <v>44515.389525462961</v>
      </c>
      <c r="E563" s="9">
        <v>44515.389525462961</v>
      </c>
      <c r="F563" t="s">
        <v>872</v>
      </c>
      <c r="G563" t="s">
        <v>872</v>
      </c>
      <c r="H563">
        <v>1</v>
      </c>
      <c r="I563">
        <v>1</v>
      </c>
      <c r="J563">
        <v>1</v>
      </c>
      <c r="K563" t="s">
        <v>873</v>
      </c>
      <c r="L563">
        <v>1</v>
      </c>
      <c r="M563">
        <v>0</v>
      </c>
      <c r="N563" t="s">
        <v>875</v>
      </c>
      <c r="O563" t="s">
        <v>875</v>
      </c>
      <c r="P563" t="s">
        <v>875</v>
      </c>
      <c r="Q563" t="s">
        <v>875</v>
      </c>
      <c r="R563" t="s">
        <v>875</v>
      </c>
      <c r="S563" t="s">
        <v>875</v>
      </c>
      <c r="T563" t="s">
        <v>875</v>
      </c>
      <c r="U563" t="s">
        <v>875</v>
      </c>
      <c r="V563" t="s">
        <v>56</v>
      </c>
      <c r="W563" t="s">
        <v>875</v>
      </c>
      <c r="X563" t="s">
        <v>875</v>
      </c>
      <c r="Y563" t="s">
        <v>875</v>
      </c>
      <c r="Z563" t="s">
        <v>875</v>
      </c>
      <c r="AA563" s="19">
        <v>45733.829243275461</v>
      </c>
      <c r="AB563" t="s">
        <v>1303</v>
      </c>
    </row>
    <row r="564" spans="1:28" x14ac:dyDescent="0.35">
      <c r="A564" t="s">
        <v>1953</v>
      </c>
      <c r="B564" t="s">
        <v>311</v>
      </c>
      <c r="C564">
        <v>1352</v>
      </c>
      <c r="D564" s="9">
        <v>43103.105578703704</v>
      </c>
      <c r="E564" s="9">
        <v>44455.298611111109</v>
      </c>
      <c r="F564">
        <v>113</v>
      </c>
      <c r="G564">
        <v>113</v>
      </c>
      <c r="H564">
        <v>59</v>
      </c>
      <c r="I564">
        <v>54</v>
      </c>
      <c r="J564">
        <v>2</v>
      </c>
      <c r="K564">
        <v>111</v>
      </c>
      <c r="L564">
        <v>72</v>
      </c>
      <c r="M564">
        <v>39</v>
      </c>
      <c r="N564">
        <v>8.7999999999999995E-2</v>
      </c>
      <c r="O564">
        <v>4.8000000000000001E-2</v>
      </c>
      <c r="P564">
        <v>1E-3</v>
      </c>
      <c r="Q564">
        <v>0.13400000000000001</v>
      </c>
      <c r="R564">
        <v>0.99299999999999999</v>
      </c>
      <c r="S564">
        <v>0.64700000000000002</v>
      </c>
      <c r="T564">
        <v>0.99299999999999999</v>
      </c>
      <c r="U564">
        <v>291.04500000000002</v>
      </c>
      <c r="V564" t="s">
        <v>56</v>
      </c>
      <c r="W564">
        <v>0.70099999999999996</v>
      </c>
      <c r="X564">
        <v>0.77200000000000002</v>
      </c>
      <c r="Y564">
        <v>1</v>
      </c>
      <c r="Z564">
        <v>0.83399999999999996</v>
      </c>
      <c r="AA564" s="19">
        <v>45734.033541099539</v>
      </c>
      <c r="AB564" t="s">
        <v>2040</v>
      </c>
    </row>
    <row r="565" spans="1:28" hidden="1" x14ac:dyDescent="0.35">
      <c r="A565" t="s">
        <v>1953</v>
      </c>
      <c r="B565" t="s">
        <v>312</v>
      </c>
      <c r="C565">
        <v>23</v>
      </c>
      <c r="D565" s="9">
        <v>44431.331435185188</v>
      </c>
      <c r="E565" s="9">
        <v>44455.298611111109</v>
      </c>
      <c r="F565" t="s">
        <v>872</v>
      </c>
      <c r="G565" t="s">
        <v>872</v>
      </c>
      <c r="H565">
        <v>1</v>
      </c>
      <c r="I565">
        <v>2</v>
      </c>
      <c r="J565">
        <v>1</v>
      </c>
      <c r="K565" t="s">
        <v>873</v>
      </c>
      <c r="L565">
        <v>1</v>
      </c>
      <c r="M565">
        <v>0</v>
      </c>
      <c r="N565" t="s">
        <v>875</v>
      </c>
      <c r="O565">
        <v>4.2000000000000003E-2</v>
      </c>
      <c r="P565" t="s">
        <v>875</v>
      </c>
      <c r="Q565" t="s">
        <v>875</v>
      </c>
      <c r="R565" t="s">
        <v>875</v>
      </c>
      <c r="S565" t="s">
        <v>875</v>
      </c>
      <c r="T565" t="s">
        <v>875</v>
      </c>
      <c r="U565" t="s">
        <v>875</v>
      </c>
      <c r="V565" t="s">
        <v>56</v>
      </c>
      <c r="W565" t="s">
        <v>875</v>
      </c>
      <c r="X565">
        <v>1</v>
      </c>
      <c r="Y565" t="s">
        <v>875</v>
      </c>
      <c r="Z565" t="s">
        <v>875</v>
      </c>
      <c r="AA565" s="19">
        <v>45734.033541180557</v>
      </c>
      <c r="AB565" t="s">
        <v>2040</v>
      </c>
    </row>
    <row r="566" spans="1:28" x14ac:dyDescent="0.35">
      <c r="A566" t="s">
        <v>1226</v>
      </c>
      <c r="B566" t="s">
        <v>311</v>
      </c>
      <c r="C566">
        <v>5230</v>
      </c>
      <c r="D566" s="9">
        <v>39309.150613425925</v>
      </c>
      <c r="E566" s="9">
        <v>44539.731689814813</v>
      </c>
      <c r="F566">
        <v>6765</v>
      </c>
      <c r="G566">
        <v>6765</v>
      </c>
      <c r="H566">
        <v>3166</v>
      </c>
      <c r="I566">
        <v>3599</v>
      </c>
      <c r="J566">
        <v>2059</v>
      </c>
      <c r="K566">
        <v>4706</v>
      </c>
      <c r="L566">
        <v>3825</v>
      </c>
      <c r="M566">
        <v>881</v>
      </c>
      <c r="N566">
        <v>0.81399999999999995</v>
      </c>
      <c r="O566">
        <v>1.014</v>
      </c>
      <c r="P566">
        <v>0.45500000000000002</v>
      </c>
      <c r="Q566">
        <v>0.82499999999999996</v>
      </c>
      <c r="R566">
        <v>0.60099999999999998</v>
      </c>
      <c r="S566">
        <v>0.44500000000000001</v>
      </c>
      <c r="T566">
        <v>0.751</v>
      </c>
      <c r="U566">
        <v>1067.8789999999999</v>
      </c>
      <c r="V566" t="s">
        <v>56</v>
      </c>
      <c r="W566">
        <v>0.81399999999999995</v>
      </c>
      <c r="X566">
        <v>0.80400000000000005</v>
      </c>
      <c r="Y566">
        <v>0.90500000000000003</v>
      </c>
      <c r="Z566">
        <v>0.72799999999999998</v>
      </c>
      <c r="AA566" s="19">
        <v>45733.884279189813</v>
      </c>
      <c r="AB566" t="s">
        <v>1234</v>
      </c>
    </row>
    <row r="567" spans="1:28" hidden="1" x14ac:dyDescent="0.35">
      <c r="A567" t="s">
        <v>1226</v>
      </c>
      <c r="B567" t="s">
        <v>312</v>
      </c>
      <c r="C567">
        <v>92</v>
      </c>
      <c r="D567" s="9">
        <v>44447.310439814813</v>
      </c>
      <c r="E567" s="9">
        <v>44539.731689814813</v>
      </c>
      <c r="F567" t="s">
        <v>872</v>
      </c>
      <c r="G567" t="s">
        <v>872</v>
      </c>
      <c r="H567">
        <v>3</v>
      </c>
      <c r="I567">
        <v>1</v>
      </c>
      <c r="J567">
        <v>2</v>
      </c>
      <c r="K567" t="s">
        <v>873</v>
      </c>
      <c r="L567">
        <v>3</v>
      </c>
      <c r="M567">
        <v>-2</v>
      </c>
      <c r="N567">
        <v>2.8000000000000001E-2</v>
      </c>
      <c r="O567" t="s">
        <v>875</v>
      </c>
      <c r="P567">
        <v>1.6E-2</v>
      </c>
      <c r="Q567">
        <v>4.2000000000000003E-2</v>
      </c>
      <c r="R567" t="s">
        <v>875</v>
      </c>
      <c r="S567" t="s">
        <v>875</v>
      </c>
      <c r="T567" t="s">
        <v>875</v>
      </c>
      <c r="U567" t="s">
        <v>875</v>
      </c>
      <c r="V567" t="s">
        <v>56</v>
      </c>
      <c r="W567">
        <v>0.97799999999999998</v>
      </c>
      <c r="X567" t="s">
        <v>875</v>
      </c>
      <c r="Y567">
        <v>1</v>
      </c>
      <c r="Z567">
        <v>0.77</v>
      </c>
      <c r="AA567" s="19">
        <v>45733.88427934028</v>
      </c>
      <c r="AB567" t="s">
        <v>1234</v>
      </c>
    </row>
    <row r="568" spans="1:28" x14ac:dyDescent="0.35">
      <c r="A568" t="s">
        <v>1952</v>
      </c>
      <c r="B568" t="s">
        <v>311</v>
      </c>
      <c r="C568">
        <v>3133</v>
      </c>
      <c r="D568" s="9">
        <v>41095.894131944442</v>
      </c>
      <c r="E568" s="9">
        <v>44229.79074074074</v>
      </c>
      <c r="F568">
        <v>695</v>
      </c>
      <c r="G568">
        <v>695</v>
      </c>
      <c r="H568">
        <v>333</v>
      </c>
      <c r="I568">
        <v>362</v>
      </c>
      <c r="J568">
        <v>23</v>
      </c>
      <c r="K568">
        <v>672</v>
      </c>
      <c r="L568">
        <v>575</v>
      </c>
      <c r="M568">
        <v>97</v>
      </c>
      <c r="N568">
        <v>0.13200000000000001</v>
      </c>
      <c r="O568">
        <v>0.17100000000000001</v>
      </c>
      <c r="P568">
        <v>8.9999999999999993E-3</v>
      </c>
      <c r="Q568">
        <v>0.247</v>
      </c>
      <c r="R568">
        <v>0.84</v>
      </c>
      <c r="S568">
        <v>0.436</v>
      </c>
      <c r="T568">
        <v>0.97</v>
      </c>
      <c r="U568">
        <v>392.71300000000002</v>
      </c>
      <c r="V568" t="s">
        <v>56</v>
      </c>
      <c r="W568">
        <v>0.88100000000000001</v>
      </c>
      <c r="X568">
        <v>0.81699999999999995</v>
      </c>
      <c r="Y568">
        <v>0.82299999999999995</v>
      </c>
      <c r="Z568">
        <v>0.82699999999999996</v>
      </c>
      <c r="AA568" s="19">
        <v>45734.033451388888</v>
      </c>
      <c r="AB568" t="s">
        <v>2040</v>
      </c>
    </row>
    <row r="569" spans="1:28" hidden="1" x14ac:dyDescent="0.35">
      <c r="A569" t="s">
        <v>1952</v>
      </c>
      <c r="B569" t="s">
        <v>312</v>
      </c>
      <c r="C569">
        <v>0</v>
      </c>
      <c r="D569" s="9">
        <v>44229.683657407404</v>
      </c>
      <c r="E569" s="9">
        <v>44229.79074074074</v>
      </c>
      <c r="F569" t="s">
        <v>872</v>
      </c>
      <c r="G569" t="s">
        <v>872</v>
      </c>
      <c r="H569">
        <v>1</v>
      </c>
      <c r="I569">
        <v>1</v>
      </c>
      <c r="J569">
        <v>1</v>
      </c>
      <c r="K569" t="s">
        <v>873</v>
      </c>
      <c r="L569">
        <v>1</v>
      </c>
      <c r="M569">
        <v>-1</v>
      </c>
      <c r="N569" t="s">
        <v>875</v>
      </c>
      <c r="O569" t="s">
        <v>875</v>
      </c>
      <c r="P569" t="s">
        <v>875</v>
      </c>
      <c r="Q569" t="s">
        <v>875</v>
      </c>
      <c r="R569" t="s">
        <v>875</v>
      </c>
      <c r="S569" t="s">
        <v>875</v>
      </c>
      <c r="T569" t="s">
        <v>875</v>
      </c>
      <c r="U569" t="s">
        <v>875</v>
      </c>
      <c r="V569" t="s">
        <v>56</v>
      </c>
      <c r="W569" t="s">
        <v>875</v>
      </c>
      <c r="X569" t="s">
        <v>875</v>
      </c>
      <c r="Y569" t="s">
        <v>875</v>
      </c>
      <c r="Z569" t="s">
        <v>875</v>
      </c>
      <c r="AA569" s="19">
        <v>45734.033451435185</v>
      </c>
      <c r="AB569" t="s">
        <v>2040</v>
      </c>
    </row>
    <row r="570" spans="1:28" hidden="1" x14ac:dyDescent="0.35">
      <c r="A570" t="s">
        <v>105</v>
      </c>
      <c r="B570" t="s">
        <v>312</v>
      </c>
      <c r="C570">
        <v>100</v>
      </c>
      <c r="D570" s="9">
        <v>45509.53402777778</v>
      </c>
      <c r="E570" s="9">
        <v>45610.039583333331</v>
      </c>
      <c r="F570" t="s">
        <v>872</v>
      </c>
      <c r="G570" t="s">
        <v>872</v>
      </c>
      <c r="H570">
        <v>109</v>
      </c>
      <c r="I570">
        <v>39</v>
      </c>
      <c r="J570">
        <v>19</v>
      </c>
      <c r="K570" t="s">
        <v>873</v>
      </c>
      <c r="L570">
        <v>103</v>
      </c>
      <c r="M570">
        <v>25</v>
      </c>
      <c r="N570">
        <v>1.115</v>
      </c>
      <c r="O570">
        <v>0.503</v>
      </c>
      <c r="P570">
        <v>0.255</v>
      </c>
      <c r="Q570">
        <v>1.095</v>
      </c>
      <c r="R570">
        <v>0.80300000000000005</v>
      </c>
      <c r="S570">
        <v>0.68899999999999995</v>
      </c>
      <c r="T570">
        <v>0.84199999999999997</v>
      </c>
      <c r="U570">
        <v>308.67599999999999</v>
      </c>
      <c r="V570" t="s">
        <v>56</v>
      </c>
      <c r="W570">
        <v>0.96699999999999997</v>
      </c>
      <c r="X570">
        <v>0.98</v>
      </c>
      <c r="Y570">
        <v>0.84399999999999997</v>
      </c>
      <c r="Z570">
        <v>0.98799999999999999</v>
      </c>
      <c r="AA570" s="9">
        <v>45713.611299050928</v>
      </c>
      <c r="AB570" t="s">
        <v>871</v>
      </c>
    </row>
    <row r="571" spans="1:28" x14ac:dyDescent="0.35">
      <c r="A571" t="s">
        <v>105</v>
      </c>
      <c r="B571" t="s">
        <v>311</v>
      </c>
      <c r="C571">
        <v>2388</v>
      </c>
      <c r="D571" s="9">
        <v>43221.75277777778</v>
      </c>
      <c r="E571" s="9">
        <v>45610.039583333331</v>
      </c>
      <c r="F571">
        <v>3804</v>
      </c>
      <c r="G571">
        <v>3687</v>
      </c>
      <c r="H571">
        <v>2126</v>
      </c>
      <c r="I571">
        <v>1561</v>
      </c>
      <c r="J571">
        <v>649</v>
      </c>
      <c r="K571">
        <v>3038</v>
      </c>
      <c r="L571">
        <v>2700</v>
      </c>
      <c r="M571">
        <v>338</v>
      </c>
      <c r="N571">
        <v>1.0940000000000001</v>
      </c>
      <c r="O571">
        <v>0.84899999999999998</v>
      </c>
      <c r="P571">
        <v>0.372</v>
      </c>
      <c r="Q571">
        <v>1.4279999999999999</v>
      </c>
      <c r="R571">
        <v>0.90900000000000003</v>
      </c>
      <c r="S571">
        <v>0.56299999999999994</v>
      </c>
      <c r="T571">
        <v>0.80900000000000005</v>
      </c>
      <c r="U571">
        <v>236.69499999999999</v>
      </c>
      <c r="V571" t="s">
        <v>56</v>
      </c>
      <c r="W571">
        <v>0.98699999999999999</v>
      </c>
      <c r="X571">
        <v>0.98</v>
      </c>
      <c r="Y571">
        <v>0.97099999999999997</v>
      </c>
      <c r="Z571">
        <v>0.98899999999999999</v>
      </c>
      <c r="AA571" s="9">
        <v>45713.611282824073</v>
      </c>
      <c r="AB571" t="s">
        <v>871</v>
      </c>
    </row>
    <row r="572" spans="1:28" x14ac:dyDescent="0.35">
      <c r="A572" t="s">
        <v>105</v>
      </c>
      <c r="B572" t="s">
        <v>311</v>
      </c>
      <c r="C572">
        <v>1344</v>
      </c>
      <c r="D572" s="9">
        <v>43221.753252314818</v>
      </c>
      <c r="E572" s="9">
        <v>44565.870694444442</v>
      </c>
      <c r="F572">
        <v>2036</v>
      </c>
      <c r="G572">
        <v>2036</v>
      </c>
      <c r="H572">
        <v>1085</v>
      </c>
      <c r="I572">
        <v>951</v>
      </c>
      <c r="J572">
        <v>101</v>
      </c>
      <c r="K572">
        <v>1935</v>
      </c>
      <c r="L572">
        <v>1592</v>
      </c>
      <c r="M572">
        <v>343</v>
      </c>
      <c r="N572">
        <v>0.97299999999999998</v>
      </c>
      <c r="O572">
        <v>0.86799999999999999</v>
      </c>
      <c r="P572">
        <v>9.6000000000000002E-2</v>
      </c>
      <c r="Q572">
        <v>1.4950000000000001</v>
      </c>
      <c r="R572">
        <v>0.85699999999999998</v>
      </c>
      <c r="S572">
        <v>0.52900000000000003</v>
      </c>
      <c r="T572">
        <v>0.94799999999999995</v>
      </c>
      <c r="U572">
        <v>229.43100000000001</v>
      </c>
      <c r="V572" t="s">
        <v>56</v>
      </c>
      <c r="W572">
        <v>0.94299999999999995</v>
      </c>
      <c r="X572">
        <v>0.97899999999999998</v>
      </c>
      <c r="Y572">
        <v>0.94199999999999995</v>
      </c>
      <c r="Z572">
        <v>0.95699999999999996</v>
      </c>
      <c r="AA572" s="19">
        <v>45733.91713642361</v>
      </c>
      <c r="AB572" t="s">
        <v>1425</v>
      </c>
    </row>
    <row r="573" spans="1:28" hidden="1" x14ac:dyDescent="0.35">
      <c r="A573" t="s">
        <v>105</v>
      </c>
      <c r="B573" t="s">
        <v>312</v>
      </c>
      <c r="C573">
        <v>99</v>
      </c>
      <c r="D573" s="9">
        <v>44466.457592592589</v>
      </c>
      <c r="E573" s="9">
        <v>44565.870694444442</v>
      </c>
      <c r="F573" t="s">
        <v>872</v>
      </c>
      <c r="G573" t="s">
        <v>872</v>
      </c>
      <c r="H573">
        <v>138</v>
      </c>
      <c r="I573">
        <v>106</v>
      </c>
      <c r="J573">
        <v>19</v>
      </c>
      <c r="K573" t="s">
        <v>873</v>
      </c>
      <c r="L573">
        <v>223</v>
      </c>
      <c r="M573">
        <v>1</v>
      </c>
      <c r="N573">
        <v>1.4590000000000001</v>
      </c>
      <c r="O573">
        <v>1.1339999999999999</v>
      </c>
      <c r="P573">
        <v>0.23200000000000001</v>
      </c>
      <c r="Q573">
        <v>2.214</v>
      </c>
      <c r="R573">
        <v>0.93799999999999994</v>
      </c>
      <c r="S573">
        <v>0.56299999999999994</v>
      </c>
      <c r="T573">
        <v>0.91100000000000003</v>
      </c>
      <c r="U573">
        <v>154.923</v>
      </c>
      <c r="V573" t="s">
        <v>56</v>
      </c>
      <c r="W573">
        <v>0.96</v>
      </c>
      <c r="X573">
        <v>0.96299999999999997</v>
      </c>
      <c r="Y573">
        <v>0.93300000000000005</v>
      </c>
      <c r="Z573">
        <v>0.99299999999999999</v>
      </c>
      <c r="AA573" s="19">
        <v>45733.917151388887</v>
      </c>
      <c r="AB573" t="s">
        <v>1425</v>
      </c>
    </row>
    <row r="574" spans="1:28" x14ac:dyDescent="0.35">
      <c r="A574" t="s">
        <v>1951</v>
      </c>
      <c r="B574" t="s">
        <v>311</v>
      </c>
      <c r="C574">
        <v>1851</v>
      </c>
      <c r="D574" s="9">
        <v>42475.141516203701</v>
      </c>
      <c r="E574" s="9">
        <v>44326.300868055558</v>
      </c>
      <c r="F574">
        <v>127</v>
      </c>
      <c r="G574">
        <v>127</v>
      </c>
      <c r="H574">
        <v>49</v>
      </c>
      <c r="I574">
        <v>78</v>
      </c>
      <c r="J574">
        <v>6</v>
      </c>
      <c r="K574">
        <v>121</v>
      </c>
      <c r="L574">
        <v>104</v>
      </c>
      <c r="M574">
        <v>17</v>
      </c>
      <c r="N574">
        <v>1.7999999999999999E-2</v>
      </c>
      <c r="O574">
        <v>3.3000000000000002E-2</v>
      </c>
      <c r="P574">
        <v>4.0000000000000001E-3</v>
      </c>
      <c r="Q574">
        <v>0.04</v>
      </c>
      <c r="R574">
        <v>0.85099999999999998</v>
      </c>
      <c r="S574">
        <v>0.35299999999999998</v>
      </c>
      <c r="T574">
        <v>0.92200000000000004</v>
      </c>
      <c r="U574">
        <v>425</v>
      </c>
      <c r="V574" t="s">
        <v>56</v>
      </c>
      <c r="W574">
        <v>0.59399999999999997</v>
      </c>
      <c r="X574">
        <v>0.46800000000000003</v>
      </c>
      <c r="Y574">
        <v>0.83699999999999997</v>
      </c>
      <c r="Z574">
        <v>0.41099999999999998</v>
      </c>
      <c r="AA574" s="19">
        <v>45734.033359189816</v>
      </c>
      <c r="AB574" t="s">
        <v>2040</v>
      </c>
    </row>
    <row r="575" spans="1:28" hidden="1" x14ac:dyDescent="0.35">
      <c r="A575" t="s">
        <v>1951</v>
      </c>
      <c r="B575" t="s">
        <v>312</v>
      </c>
      <c r="C575">
        <v>83</v>
      </c>
      <c r="D575" s="9">
        <v>44242.892789351848</v>
      </c>
      <c r="E575" s="9">
        <v>44326.300868055558</v>
      </c>
      <c r="F575" t="s">
        <v>872</v>
      </c>
      <c r="G575" t="s">
        <v>872</v>
      </c>
      <c r="H575">
        <v>1</v>
      </c>
      <c r="I575">
        <v>3</v>
      </c>
      <c r="J575">
        <v>1</v>
      </c>
      <c r="K575" t="s">
        <v>873</v>
      </c>
      <c r="L575">
        <v>1</v>
      </c>
      <c r="M575">
        <v>2</v>
      </c>
      <c r="N575" t="s">
        <v>875</v>
      </c>
      <c r="O575">
        <v>2.3E-2</v>
      </c>
      <c r="P575" t="s">
        <v>875</v>
      </c>
      <c r="Q575" t="s">
        <v>875</v>
      </c>
      <c r="R575" t="s">
        <v>875</v>
      </c>
      <c r="S575" t="s">
        <v>875</v>
      </c>
      <c r="T575" t="s">
        <v>875</v>
      </c>
      <c r="U575" t="s">
        <v>875</v>
      </c>
      <c r="V575" t="s">
        <v>56</v>
      </c>
      <c r="W575" t="s">
        <v>875</v>
      </c>
      <c r="X575">
        <v>0.97399999999999998</v>
      </c>
      <c r="Y575" t="s">
        <v>875</v>
      </c>
      <c r="Z575" t="s">
        <v>875</v>
      </c>
      <c r="AA575" s="19">
        <v>45734.033359247682</v>
      </c>
      <c r="AB575" t="s">
        <v>2040</v>
      </c>
    </row>
    <row r="576" spans="1:28" hidden="1" x14ac:dyDescent="0.35">
      <c r="A576" t="s">
        <v>107</v>
      </c>
      <c r="B576" t="s">
        <v>312</v>
      </c>
      <c r="C576">
        <v>99</v>
      </c>
      <c r="D576" s="9">
        <v>45505.47152777778</v>
      </c>
      <c r="E576" s="9">
        <v>45605.231249999997</v>
      </c>
      <c r="F576" t="s">
        <v>872</v>
      </c>
      <c r="G576" t="s">
        <v>872</v>
      </c>
      <c r="H576">
        <v>125</v>
      </c>
      <c r="I576">
        <v>30</v>
      </c>
      <c r="J576">
        <v>21</v>
      </c>
      <c r="K576" t="s">
        <v>873</v>
      </c>
      <c r="L576">
        <v>114</v>
      </c>
      <c r="M576">
        <v>19</v>
      </c>
      <c r="N576">
        <v>1.2430000000000001</v>
      </c>
      <c r="O576">
        <v>0.26500000000000001</v>
      </c>
      <c r="P576">
        <v>0.24399999999999999</v>
      </c>
      <c r="Q576">
        <v>1.143</v>
      </c>
      <c r="R576">
        <v>0.90400000000000003</v>
      </c>
      <c r="S576">
        <v>0.82399999999999995</v>
      </c>
      <c r="T576">
        <v>0.83799999999999997</v>
      </c>
      <c r="U576">
        <v>77.864999999999995</v>
      </c>
      <c r="V576" t="s">
        <v>56</v>
      </c>
      <c r="W576">
        <v>0.96399999999999997</v>
      </c>
      <c r="X576">
        <v>0.97499999999999998</v>
      </c>
      <c r="Y576">
        <v>0.94799999999999995</v>
      </c>
      <c r="Z576">
        <v>0.92200000000000004</v>
      </c>
      <c r="AA576" s="9">
        <v>45713.611500347222</v>
      </c>
      <c r="AB576" t="s">
        <v>871</v>
      </c>
    </row>
    <row r="577" spans="1:28" x14ac:dyDescent="0.35">
      <c r="A577" t="s">
        <v>107</v>
      </c>
      <c r="B577" t="s">
        <v>311</v>
      </c>
      <c r="C577">
        <v>1725</v>
      </c>
      <c r="D577" s="9">
        <v>43879.425694444442</v>
      </c>
      <c r="E577" s="9">
        <v>45605.231249999997</v>
      </c>
      <c r="F577">
        <v>1804</v>
      </c>
      <c r="G577">
        <v>1804</v>
      </c>
      <c r="H577">
        <v>1489</v>
      </c>
      <c r="I577">
        <v>315</v>
      </c>
      <c r="J577">
        <v>130</v>
      </c>
      <c r="K577">
        <v>1674</v>
      </c>
      <c r="L577">
        <v>1585</v>
      </c>
      <c r="M577">
        <v>89</v>
      </c>
      <c r="N577">
        <v>0.84699999999999998</v>
      </c>
      <c r="O577">
        <v>0.23300000000000001</v>
      </c>
      <c r="P577">
        <v>0.17499999999999999</v>
      </c>
      <c r="Q577">
        <v>0.94699999999999995</v>
      </c>
      <c r="R577">
        <v>1.046</v>
      </c>
      <c r="S577">
        <v>0.78400000000000003</v>
      </c>
      <c r="T577">
        <v>0.83799999999999997</v>
      </c>
      <c r="U577">
        <v>93.980999999999995</v>
      </c>
      <c r="V577" t="s">
        <v>62</v>
      </c>
      <c r="W577">
        <v>0.879</v>
      </c>
      <c r="X577">
        <v>0.94799999999999995</v>
      </c>
      <c r="Y577">
        <v>0.97</v>
      </c>
      <c r="Z577">
        <v>0.90400000000000003</v>
      </c>
      <c r="AA577" s="9">
        <v>45713.611484629633</v>
      </c>
      <c r="AB577" t="s">
        <v>871</v>
      </c>
    </row>
    <row r="578" spans="1:28" x14ac:dyDescent="0.35">
      <c r="A578" t="s">
        <v>107</v>
      </c>
      <c r="B578" t="s">
        <v>311</v>
      </c>
      <c r="C578">
        <v>686</v>
      </c>
      <c r="D578" s="9">
        <v>43879.42596064815</v>
      </c>
      <c r="E578" s="9">
        <v>44565.560613425929</v>
      </c>
      <c r="F578">
        <v>871</v>
      </c>
      <c r="G578">
        <v>871</v>
      </c>
      <c r="H578">
        <v>820</v>
      </c>
      <c r="I578">
        <v>51</v>
      </c>
      <c r="J578">
        <v>0</v>
      </c>
      <c r="K578">
        <v>871</v>
      </c>
      <c r="L578">
        <v>804</v>
      </c>
      <c r="M578">
        <v>67</v>
      </c>
      <c r="N578">
        <v>3.04</v>
      </c>
      <c r="O578">
        <v>0.19400000000000001</v>
      </c>
      <c r="P578">
        <v>0</v>
      </c>
      <c r="Q578">
        <v>3.617</v>
      </c>
      <c r="R578">
        <v>1.1180000000000001</v>
      </c>
      <c r="S578">
        <v>0.94</v>
      </c>
      <c r="T578">
        <v>1</v>
      </c>
      <c r="U578">
        <v>18.524000000000001</v>
      </c>
      <c r="V578" t="s">
        <v>92</v>
      </c>
      <c r="W578">
        <v>0.879</v>
      </c>
      <c r="X578">
        <v>0.96299999999999997</v>
      </c>
      <c r="Y578">
        <v>0</v>
      </c>
      <c r="Z578">
        <v>0.91800000000000004</v>
      </c>
      <c r="AA578" s="19">
        <v>45733.917051446762</v>
      </c>
      <c r="AB578" t="s">
        <v>1425</v>
      </c>
    </row>
    <row r="579" spans="1:28" x14ac:dyDescent="0.35">
      <c r="A579" t="s">
        <v>107</v>
      </c>
      <c r="B579" t="s">
        <v>311</v>
      </c>
      <c r="C579">
        <v>341</v>
      </c>
      <c r="D579" s="9">
        <v>42817.388888888891</v>
      </c>
      <c r="E579" s="9">
        <v>43158.497916666667</v>
      </c>
      <c r="F579">
        <v>237</v>
      </c>
      <c r="G579">
        <v>237</v>
      </c>
      <c r="H579">
        <v>184</v>
      </c>
      <c r="I579">
        <v>53</v>
      </c>
      <c r="J579">
        <v>0</v>
      </c>
      <c r="K579">
        <v>237</v>
      </c>
      <c r="L579">
        <v>237</v>
      </c>
      <c r="M579">
        <v>0</v>
      </c>
      <c r="N579">
        <v>0.74</v>
      </c>
      <c r="O579">
        <v>0.27800000000000002</v>
      </c>
      <c r="P579">
        <v>0</v>
      </c>
      <c r="Q579">
        <v>0.92300000000000004</v>
      </c>
      <c r="R579">
        <v>0.90700000000000003</v>
      </c>
      <c r="S579">
        <v>0.72699999999999998</v>
      </c>
      <c r="T579">
        <v>1</v>
      </c>
      <c r="U579">
        <v>0</v>
      </c>
      <c r="V579" t="s">
        <v>80</v>
      </c>
      <c r="W579">
        <v>0.876</v>
      </c>
      <c r="X579">
        <v>0.78</v>
      </c>
      <c r="Y579">
        <v>0</v>
      </c>
      <c r="Z579">
        <v>0.84</v>
      </c>
      <c r="AA579" s="19">
        <v>45732.989425671294</v>
      </c>
      <c r="AB579" t="s">
        <v>1178</v>
      </c>
    </row>
    <row r="580" spans="1:28" hidden="1" x14ac:dyDescent="0.35">
      <c r="A580" t="s">
        <v>107</v>
      </c>
      <c r="B580" t="s">
        <v>312</v>
      </c>
      <c r="C580">
        <v>99</v>
      </c>
      <c r="D580" s="9">
        <v>43059.287499999999</v>
      </c>
      <c r="E580" s="9">
        <v>43158.497916666667</v>
      </c>
      <c r="F580" t="s">
        <v>872</v>
      </c>
      <c r="G580" t="s">
        <v>872</v>
      </c>
      <c r="H580">
        <v>5</v>
      </c>
      <c r="I580">
        <v>2</v>
      </c>
      <c r="J580">
        <v>1</v>
      </c>
      <c r="K580" t="s">
        <v>873</v>
      </c>
      <c r="L580">
        <v>13</v>
      </c>
      <c r="M580">
        <v>-7</v>
      </c>
      <c r="N580">
        <v>9.5000000000000001E-2</v>
      </c>
      <c r="O580">
        <v>3.4000000000000002E-2</v>
      </c>
      <c r="P580">
        <v>0</v>
      </c>
      <c r="Q580">
        <v>0.107</v>
      </c>
      <c r="R580">
        <v>0.82899999999999996</v>
      </c>
      <c r="S580">
        <v>0.73599999999999999</v>
      </c>
      <c r="T580">
        <v>1</v>
      </c>
      <c r="U580">
        <v>0</v>
      </c>
      <c r="V580" t="s">
        <v>80</v>
      </c>
      <c r="W580">
        <v>0.91800000000000004</v>
      </c>
      <c r="X580">
        <v>1</v>
      </c>
      <c r="Y580">
        <v>0</v>
      </c>
      <c r="Z580">
        <v>0.77900000000000003</v>
      </c>
      <c r="AA580" s="19">
        <v>45732.989435682874</v>
      </c>
      <c r="AB580" t="s">
        <v>1178</v>
      </c>
    </row>
    <row r="581" spans="1:28" hidden="1" x14ac:dyDescent="0.35">
      <c r="A581" t="s">
        <v>107</v>
      </c>
      <c r="B581" t="s">
        <v>312</v>
      </c>
      <c r="C581">
        <v>99</v>
      </c>
      <c r="D581" s="9">
        <v>44466.549710648149</v>
      </c>
      <c r="E581" s="9">
        <v>44565.560613425929</v>
      </c>
      <c r="F581" t="s">
        <v>872</v>
      </c>
      <c r="G581" t="s">
        <v>872</v>
      </c>
      <c r="H581">
        <v>55</v>
      </c>
      <c r="I581">
        <v>10</v>
      </c>
      <c r="J581">
        <v>1</v>
      </c>
      <c r="K581" t="s">
        <v>873</v>
      </c>
      <c r="L581">
        <v>67</v>
      </c>
      <c r="M581">
        <v>-1</v>
      </c>
      <c r="N581">
        <v>0.61599999999999999</v>
      </c>
      <c r="O581">
        <v>0.09</v>
      </c>
      <c r="P581">
        <v>0</v>
      </c>
      <c r="Q581">
        <v>0.80300000000000005</v>
      </c>
      <c r="R581">
        <v>1.137</v>
      </c>
      <c r="S581">
        <v>0.873</v>
      </c>
      <c r="T581">
        <v>1</v>
      </c>
      <c r="U581">
        <v>83.436999999999998</v>
      </c>
      <c r="V581" t="s">
        <v>62</v>
      </c>
      <c r="W581">
        <v>0.95299999999999996</v>
      </c>
      <c r="X581">
        <v>0.93400000000000005</v>
      </c>
      <c r="Y581">
        <v>0</v>
      </c>
      <c r="Z581">
        <v>0.96599999999999997</v>
      </c>
      <c r="AA581" s="19">
        <v>45733.917063553243</v>
      </c>
      <c r="AB581" t="s">
        <v>1425</v>
      </c>
    </row>
    <row r="582" spans="1:28" hidden="1" x14ac:dyDescent="0.35">
      <c r="A582" t="s">
        <v>106</v>
      </c>
      <c r="B582" t="s">
        <v>312</v>
      </c>
      <c r="C582">
        <v>86</v>
      </c>
      <c r="D582" s="9">
        <v>45525.551388888889</v>
      </c>
      <c r="E582" s="9">
        <v>45611.581250000003</v>
      </c>
      <c r="F582" t="s">
        <v>872</v>
      </c>
      <c r="G582" t="s">
        <v>872</v>
      </c>
      <c r="H582">
        <v>68</v>
      </c>
      <c r="I582">
        <v>11</v>
      </c>
      <c r="J582">
        <v>22</v>
      </c>
      <c r="K582" t="s">
        <v>873</v>
      </c>
      <c r="L582">
        <v>56</v>
      </c>
      <c r="M582">
        <v>2</v>
      </c>
      <c r="N582">
        <v>0.76200000000000001</v>
      </c>
      <c r="O582">
        <v>0.11799999999999999</v>
      </c>
      <c r="P582">
        <v>0.25600000000000001</v>
      </c>
      <c r="Q582">
        <v>0.64800000000000002</v>
      </c>
      <c r="R582">
        <v>1.038</v>
      </c>
      <c r="S582">
        <v>0.86599999999999999</v>
      </c>
      <c r="T582">
        <v>0.70899999999999996</v>
      </c>
      <c r="U582">
        <v>106.48099999999999</v>
      </c>
      <c r="V582" t="s">
        <v>62</v>
      </c>
      <c r="W582">
        <v>0.91300000000000003</v>
      </c>
      <c r="X582">
        <v>0.97899999999999998</v>
      </c>
      <c r="Y582">
        <v>0.91</v>
      </c>
      <c r="Z582">
        <v>0.96399999999999997</v>
      </c>
      <c r="AA582" s="9">
        <v>45713.611399652778</v>
      </c>
      <c r="AB582" t="s">
        <v>871</v>
      </c>
    </row>
    <row r="583" spans="1:28" x14ac:dyDescent="0.35">
      <c r="A583" t="s">
        <v>106</v>
      </c>
      <c r="B583" t="s">
        <v>311</v>
      </c>
      <c r="C583">
        <v>1008</v>
      </c>
      <c r="D583" s="9">
        <v>44603.473611111112</v>
      </c>
      <c r="E583" s="9">
        <v>45611.581250000003</v>
      </c>
      <c r="F583">
        <v>797</v>
      </c>
      <c r="G583">
        <v>755</v>
      </c>
      <c r="H583">
        <v>650</v>
      </c>
      <c r="I583">
        <v>105</v>
      </c>
      <c r="J583">
        <v>126</v>
      </c>
      <c r="K583">
        <v>629</v>
      </c>
      <c r="L583">
        <v>560</v>
      </c>
      <c r="M583">
        <v>69</v>
      </c>
      <c r="N583">
        <v>0.77400000000000002</v>
      </c>
      <c r="O583">
        <v>0.113</v>
      </c>
      <c r="P583">
        <v>0.157</v>
      </c>
      <c r="Q583">
        <v>0.68700000000000006</v>
      </c>
      <c r="R583">
        <v>0.94099999999999995</v>
      </c>
      <c r="S583">
        <v>0.873</v>
      </c>
      <c r="T583">
        <v>0.82299999999999995</v>
      </c>
      <c r="U583">
        <v>100.437</v>
      </c>
      <c r="V583" t="s">
        <v>56</v>
      </c>
      <c r="W583">
        <v>0.98399999999999999</v>
      </c>
      <c r="X583">
        <v>0.97</v>
      </c>
      <c r="Y583">
        <v>0.93700000000000006</v>
      </c>
      <c r="Z583">
        <v>0.99</v>
      </c>
      <c r="AA583" s="9">
        <v>45713.61138303241</v>
      </c>
      <c r="AB583" t="s">
        <v>871</v>
      </c>
    </row>
    <row r="584" spans="1:28" x14ac:dyDescent="0.35">
      <c r="A584" t="s">
        <v>1281</v>
      </c>
      <c r="B584" t="s">
        <v>311</v>
      </c>
      <c r="C584">
        <v>683</v>
      </c>
      <c r="D584" s="9">
        <v>43845.441168981481</v>
      </c>
      <c r="E584" s="9">
        <v>44528.911759259259</v>
      </c>
      <c r="F584">
        <v>142</v>
      </c>
      <c r="G584">
        <v>142</v>
      </c>
      <c r="H584">
        <v>101</v>
      </c>
      <c r="I584">
        <v>41</v>
      </c>
      <c r="J584">
        <v>36</v>
      </c>
      <c r="K584">
        <v>106</v>
      </c>
      <c r="L584">
        <v>94</v>
      </c>
      <c r="M584">
        <v>12</v>
      </c>
      <c r="N584">
        <v>0.252</v>
      </c>
      <c r="O584">
        <v>7.8E-2</v>
      </c>
      <c r="P584">
        <v>7.9000000000000001E-2</v>
      </c>
      <c r="Q584">
        <v>0.219</v>
      </c>
      <c r="R584">
        <v>0.873</v>
      </c>
      <c r="S584">
        <v>0.76400000000000001</v>
      </c>
      <c r="T584">
        <v>0.76100000000000001</v>
      </c>
      <c r="U584">
        <v>54.795000000000002</v>
      </c>
      <c r="V584" t="s">
        <v>56</v>
      </c>
      <c r="W584">
        <v>0.97499999999999998</v>
      </c>
      <c r="X584">
        <v>0.97899999999999998</v>
      </c>
      <c r="Y584">
        <v>0.54400000000000004</v>
      </c>
      <c r="Z584">
        <v>0.95299999999999996</v>
      </c>
      <c r="AA584" s="19">
        <v>45733.82918252315</v>
      </c>
      <c r="AB584" t="s">
        <v>1303</v>
      </c>
    </row>
    <row r="585" spans="1:28" hidden="1" x14ac:dyDescent="0.35">
      <c r="A585" t="s">
        <v>1281</v>
      </c>
      <c r="B585" t="s">
        <v>312</v>
      </c>
      <c r="C585">
        <v>89</v>
      </c>
      <c r="D585" s="9">
        <v>44439.820034722223</v>
      </c>
      <c r="E585" s="9">
        <v>44528.911759259259</v>
      </c>
      <c r="F585" t="s">
        <v>872</v>
      </c>
      <c r="G585" t="s">
        <v>872</v>
      </c>
      <c r="H585">
        <v>1</v>
      </c>
      <c r="I585">
        <v>1</v>
      </c>
      <c r="J585">
        <v>1</v>
      </c>
      <c r="K585" t="s">
        <v>873</v>
      </c>
      <c r="L585">
        <v>5</v>
      </c>
      <c r="M585">
        <v>-2</v>
      </c>
      <c r="N585" t="s">
        <v>875</v>
      </c>
      <c r="O585" t="s">
        <v>875</v>
      </c>
      <c r="P585" t="s">
        <v>875</v>
      </c>
      <c r="Q585">
        <v>4.5999999999999999E-2</v>
      </c>
      <c r="R585" t="s">
        <v>875</v>
      </c>
      <c r="S585" t="s">
        <v>875</v>
      </c>
      <c r="T585" t="s">
        <v>875</v>
      </c>
      <c r="U585" t="s">
        <v>875</v>
      </c>
      <c r="V585" t="s">
        <v>56</v>
      </c>
      <c r="W585" t="s">
        <v>875</v>
      </c>
      <c r="X585" t="s">
        <v>875</v>
      </c>
      <c r="Y585" t="s">
        <v>875</v>
      </c>
      <c r="Z585">
        <v>0.88600000000000001</v>
      </c>
      <c r="AA585" s="19">
        <v>45733.829182638889</v>
      </c>
      <c r="AB585" t="s">
        <v>1303</v>
      </c>
    </row>
    <row r="586" spans="1:28" x14ac:dyDescent="0.35">
      <c r="A586" t="s">
        <v>1352</v>
      </c>
      <c r="B586" t="s">
        <v>311</v>
      </c>
      <c r="C586">
        <v>4344</v>
      </c>
      <c r="D586" s="9">
        <v>40221.571273148147</v>
      </c>
      <c r="E586" s="9">
        <v>44565.707291666666</v>
      </c>
      <c r="F586">
        <v>3681</v>
      </c>
      <c r="G586">
        <v>3681</v>
      </c>
      <c r="H586">
        <v>2502</v>
      </c>
      <c r="I586">
        <v>1179</v>
      </c>
      <c r="J586">
        <v>1158</v>
      </c>
      <c r="K586">
        <v>2523</v>
      </c>
      <c r="L586">
        <v>1977</v>
      </c>
      <c r="M586">
        <v>546</v>
      </c>
      <c r="N586">
        <v>0.58299999999999996</v>
      </c>
      <c r="O586">
        <v>0.26900000000000002</v>
      </c>
      <c r="P586">
        <v>0.28799999999999998</v>
      </c>
      <c r="Q586">
        <v>0.41599999999999998</v>
      </c>
      <c r="R586">
        <v>0.73799999999999999</v>
      </c>
      <c r="S586">
        <v>0.68400000000000005</v>
      </c>
      <c r="T586">
        <v>0.66200000000000003</v>
      </c>
      <c r="U586">
        <v>1312.5</v>
      </c>
      <c r="V586" t="s">
        <v>56</v>
      </c>
      <c r="W586">
        <v>0.96799999999999997</v>
      </c>
      <c r="X586">
        <v>0.998</v>
      </c>
      <c r="Y586">
        <v>0.97399999999999998</v>
      </c>
      <c r="Z586">
        <v>0.98199999999999998</v>
      </c>
      <c r="AA586" s="19">
        <v>45733.86788859954</v>
      </c>
      <c r="AB586" t="s">
        <v>1355</v>
      </c>
    </row>
    <row r="587" spans="1:28" hidden="1" x14ac:dyDescent="0.35">
      <c r="A587" t="s">
        <v>1352</v>
      </c>
      <c r="B587" t="s">
        <v>312</v>
      </c>
      <c r="C587">
        <v>98</v>
      </c>
      <c r="D587" s="9">
        <v>44466.727800925924</v>
      </c>
      <c r="E587" s="9">
        <v>44565.707291666666</v>
      </c>
      <c r="F587" t="s">
        <v>872</v>
      </c>
      <c r="G587" t="s">
        <v>872</v>
      </c>
      <c r="H587">
        <v>81</v>
      </c>
      <c r="I587">
        <v>29</v>
      </c>
      <c r="J587">
        <v>30</v>
      </c>
      <c r="K587" t="s">
        <v>873</v>
      </c>
      <c r="L587">
        <v>206</v>
      </c>
      <c r="M587">
        <v>-127</v>
      </c>
      <c r="N587">
        <v>0.91300000000000003</v>
      </c>
      <c r="O587">
        <v>0.33200000000000002</v>
      </c>
      <c r="P587">
        <v>0.29499999999999998</v>
      </c>
      <c r="Q587">
        <v>2.2429999999999999</v>
      </c>
      <c r="R587">
        <v>2.3610000000000002</v>
      </c>
      <c r="S587">
        <v>0.73299999999999998</v>
      </c>
      <c r="T587">
        <v>0.76300000000000001</v>
      </c>
      <c r="U587">
        <v>243.42400000000001</v>
      </c>
      <c r="V587" t="s">
        <v>62</v>
      </c>
      <c r="W587">
        <v>0.89900000000000002</v>
      </c>
      <c r="X587">
        <v>0.98599999999999999</v>
      </c>
      <c r="Y587">
        <v>0.93100000000000005</v>
      </c>
      <c r="Z587">
        <v>0.56399999999999995</v>
      </c>
      <c r="AA587" s="19">
        <v>45733.867904016202</v>
      </c>
      <c r="AB587" t="s">
        <v>1355</v>
      </c>
    </row>
    <row r="588" spans="1:28" x14ac:dyDescent="0.35">
      <c r="A588" t="s">
        <v>1280</v>
      </c>
      <c r="B588" t="s">
        <v>311</v>
      </c>
      <c r="C588">
        <v>2224</v>
      </c>
      <c r="D588" s="9">
        <v>41681.928865740738</v>
      </c>
      <c r="E588" s="9">
        <v>43906.726331018515</v>
      </c>
      <c r="F588">
        <v>35</v>
      </c>
      <c r="G588">
        <v>35</v>
      </c>
      <c r="H588">
        <v>19</v>
      </c>
      <c r="I588">
        <v>16</v>
      </c>
      <c r="J588">
        <v>2</v>
      </c>
      <c r="K588">
        <v>33</v>
      </c>
      <c r="L588">
        <v>24</v>
      </c>
      <c r="M588">
        <v>9</v>
      </c>
      <c r="N588">
        <v>0.47299999999999998</v>
      </c>
      <c r="O588">
        <v>7.0000000000000001E-3</v>
      </c>
      <c r="P588">
        <v>1E-3</v>
      </c>
      <c r="Q588">
        <v>0.49399999999999999</v>
      </c>
      <c r="R588">
        <v>1.0309999999999999</v>
      </c>
      <c r="S588">
        <v>0.98499999999999999</v>
      </c>
      <c r="T588">
        <v>0.998</v>
      </c>
      <c r="U588">
        <v>18.219000000000001</v>
      </c>
      <c r="V588" t="s">
        <v>92</v>
      </c>
      <c r="W588">
        <v>0.48399999999999999</v>
      </c>
      <c r="X588">
        <v>0.21</v>
      </c>
      <c r="Y588">
        <v>1</v>
      </c>
      <c r="Z588">
        <v>0.93799999999999994</v>
      </c>
      <c r="AA588" s="19">
        <v>45733.829115092594</v>
      </c>
      <c r="AB588" t="s">
        <v>1303</v>
      </c>
    </row>
    <row r="589" spans="1:28" hidden="1" x14ac:dyDescent="0.35">
      <c r="A589" t="s">
        <v>1280</v>
      </c>
      <c r="B589" t="s">
        <v>312</v>
      </c>
      <c r="C589">
        <v>0</v>
      </c>
      <c r="D589" s="9">
        <v>43906.726331018515</v>
      </c>
      <c r="E589" s="9">
        <v>43906.726331018515</v>
      </c>
      <c r="F589" t="s">
        <v>872</v>
      </c>
      <c r="G589" t="s">
        <v>872</v>
      </c>
      <c r="H589">
        <v>1</v>
      </c>
      <c r="I589">
        <v>1</v>
      </c>
      <c r="J589">
        <v>1</v>
      </c>
      <c r="K589" t="s">
        <v>873</v>
      </c>
      <c r="L589">
        <v>1</v>
      </c>
      <c r="M589">
        <v>0</v>
      </c>
      <c r="N589" t="s">
        <v>875</v>
      </c>
      <c r="O589" t="s">
        <v>875</v>
      </c>
      <c r="P589" t="s">
        <v>875</v>
      </c>
      <c r="Q589" t="s">
        <v>875</v>
      </c>
      <c r="R589" t="s">
        <v>875</v>
      </c>
      <c r="S589" t="s">
        <v>875</v>
      </c>
      <c r="T589" t="s">
        <v>875</v>
      </c>
      <c r="U589" t="s">
        <v>875</v>
      </c>
      <c r="V589" t="s">
        <v>92</v>
      </c>
      <c r="W589" t="s">
        <v>875</v>
      </c>
      <c r="X589" t="s">
        <v>875</v>
      </c>
      <c r="Y589" t="s">
        <v>875</v>
      </c>
      <c r="Z589" t="s">
        <v>875</v>
      </c>
      <c r="AA589" s="19">
        <v>45733.829115208333</v>
      </c>
      <c r="AB589" t="s">
        <v>1303</v>
      </c>
    </row>
    <row r="590" spans="1:28" x14ac:dyDescent="0.35">
      <c r="A590" t="s">
        <v>1950</v>
      </c>
      <c r="B590" t="s">
        <v>311</v>
      </c>
      <c r="C590">
        <v>5633</v>
      </c>
      <c r="D590" s="9">
        <v>38911.670023148145</v>
      </c>
      <c r="E590" s="9">
        <v>44545.417916666665</v>
      </c>
      <c r="F590">
        <v>287</v>
      </c>
      <c r="G590">
        <v>287</v>
      </c>
      <c r="H590">
        <v>133</v>
      </c>
      <c r="I590">
        <v>154</v>
      </c>
      <c r="J590">
        <v>37</v>
      </c>
      <c r="K590">
        <v>250</v>
      </c>
      <c r="L590">
        <v>178</v>
      </c>
      <c r="M590">
        <v>72</v>
      </c>
      <c r="N590">
        <v>2.8000000000000001E-2</v>
      </c>
      <c r="O590">
        <v>2.9000000000000001E-2</v>
      </c>
      <c r="P590">
        <v>8.0000000000000002E-3</v>
      </c>
      <c r="Q590">
        <v>3.5999999999999997E-2</v>
      </c>
      <c r="R590">
        <v>0.73499999999999999</v>
      </c>
      <c r="S590">
        <v>0.49099999999999999</v>
      </c>
      <c r="T590">
        <v>0.86</v>
      </c>
      <c r="U590">
        <v>2000</v>
      </c>
      <c r="V590" t="s">
        <v>56</v>
      </c>
      <c r="W590">
        <v>0.95899999999999996</v>
      </c>
      <c r="X590">
        <v>0.97299999999999998</v>
      </c>
      <c r="Y590">
        <v>0.90900000000000003</v>
      </c>
      <c r="Z590">
        <v>0.97</v>
      </c>
      <c r="AA590" s="19">
        <v>45734.033274583337</v>
      </c>
      <c r="AB590" t="s">
        <v>2040</v>
      </c>
    </row>
    <row r="591" spans="1:28" hidden="1" x14ac:dyDescent="0.35">
      <c r="A591" t="s">
        <v>1950</v>
      </c>
      <c r="B591" t="s">
        <v>312</v>
      </c>
      <c r="C591">
        <v>83</v>
      </c>
      <c r="D591" s="9">
        <v>44462.339143518519</v>
      </c>
      <c r="E591" s="9">
        <v>44545.417916666665</v>
      </c>
      <c r="F591" t="s">
        <v>872</v>
      </c>
      <c r="G591" t="s">
        <v>872</v>
      </c>
      <c r="H591">
        <v>2</v>
      </c>
      <c r="I591">
        <v>4</v>
      </c>
      <c r="J591">
        <v>1</v>
      </c>
      <c r="K591" t="s">
        <v>873</v>
      </c>
      <c r="L591">
        <v>2</v>
      </c>
      <c r="M591">
        <v>3</v>
      </c>
      <c r="N591">
        <v>1.4E-2</v>
      </c>
      <c r="O591">
        <v>3.6999999999999998E-2</v>
      </c>
      <c r="P591" t="s">
        <v>875</v>
      </c>
      <c r="Q591">
        <v>2.3E-2</v>
      </c>
      <c r="R591" t="s">
        <v>875</v>
      </c>
      <c r="S591" t="s">
        <v>875</v>
      </c>
      <c r="T591" t="s">
        <v>875</v>
      </c>
      <c r="U591" t="s">
        <v>875</v>
      </c>
      <c r="V591" t="s">
        <v>56</v>
      </c>
      <c r="W591">
        <v>1</v>
      </c>
      <c r="X591">
        <v>0.85699999999999998</v>
      </c>
      <c r="Y591" t="s">
        <v>875</v>
      </c>
      <c r="Z591">
        <v>1</v>
      </c>
      <c r="AA591" s="19">
        <v>45734.033274664354</v>
      </c>
      <c r="AB591" t="s">
        <v>2040</v>
      </c>
    </row>
    <row r="592" spans="1:28" x14ac:dyDescent="0.35">
      <c r="A592" t="s">
        <v>941</v>
      </c>
      <c r="B592" t="s">
        <v>311</v>
      </c>
      <c r="C592">
        <v>1906</v>
      </c>
      <c r="D592" s="9">
        <v>40190.379861111112</v>
      </c>
      <c r="E592" s="9">
        <v>42097.366666666669</v>
      </c>
      <c r="F592">
        <v>220</v>
      </c>
      <c r="G592">
        <v>220</v>
      </c>
      <c r="H592">
        <v>182</v>
      </c>
      <c r="I592">
        <v>38</v>
      </c>
      <c r="J592">
        <v>0</v>
      </c>
      <c r="K592">
        <v>220</v>
      </c>
      <c r="L592">
        <v>186</v>
      </c>
      <c r="M592">
        <v>34</v>
      </c>
      <c r="N592">
        <v>1.0900000000000001</v>
      </c>
      <c r="O592">
        <v>0.308</v>
      </c>
      <c r="P592">
        <v>0</v>
      </c>
      <c r="Q592">
        <v>9.2999999999999999E-2</v>
      </c>
      <c r="R592">
        <v>6.7000000000000004E-2</v>
      </c>
      <c r="S592">
        <v>0.78</v>
      </c>
      <c r="T592">
        <v>1</v>
      </c>
      <c r="U592">
        <v>365.59100000000001</v>
      </c>
      <c r="V592" t="s">
        <v>56</v>
      </c>
      <c r="W592">
        <v>0.92500000000000004</v>
      </c>
      <c r="X592">
        <v>0.91200000000000003</v>
      </c>
      <c r="Y592">
        <v>0</v>
      </c>
      <c r="Z592">
        <v>0.36699999999999999</v>
      </c>
      <c r="AA592" s="19">
        <v>45732.989491990738</v>
      </c>
      <c r="AB592" t="s">
        <v>1178</v>
      </c>
    </row>
    <row r="593" spans="1:28" hidden="1" x14ac:dyDescent="0.35">
      <c r="A593" t="s">
        <v>941</v>
      </c>
      <c r="B593" t="s">
        <v>312</v>
      </c>
      <c r="C593">
        <v>0</v>
      </c>
      <c r="D593" s="9">
        <v>42097.366666666669</v>
      </c>
      <c r="E593" s="9">
        <v>42097.366666666669</v>
      </c>
      <c r="F593" t="s">
        <v>872</v>
      </c>
      <c r="G593" t="s">
        <v>872</v>
      </c>
      <c r="H593">
        <v>1</v>
      </c>
      <c r="I593">
        <v>1</v>
      </c>
      <c r="J593">
        <v>1</v>
      </c>
      <c r="K593" t="s">
        <v>873</v>
      </c>
      <c r="L593">
        <v>4</v>
      </c>
      <c r="M593">
        <v>-3</v>
      </c>
      <c r="N593" t="s">
        <v>875</v>
      </c>
      <c r="O593" t="s">
        <v>875</v>
      </c>
      <c r="P593">
        <v>0</v>
      </c>
      <c r="Q593" t="s">
        <v>875</v>
      </c>
      <c r="R593" t="s">
        <v>875</v>
      </c>
      <c r="S593" t="s">
        <v>875</v>
      </c>
      <c r="T593" t="s">
        <v>875</v>
      </c>
      <c r="U593" t="s">
        <v>875</v>
      </c>
      <c r="V593" t="s">
        <v>56</v>
      </c>
      <c r="W593" t="s">
        <v>875</v>
      </c>
      <c r="X593" t="s">
        <v>875</v>
      </c>
      <c r="Y593">
        <v>0</v>
      </c>
      <c r="Z593" t="s">
        <v>875</v>
      </c>
      <c r="AA593" s="19">
        <v>45732.98949201389</v>
      </c>
      <c r="AB593" t="s">
        <v>1178</v>
      </c>
    </row>
    <row r="594" spans="1:28" x14ac:dyDescent="0.35">
      <c r="A594" t="s">
        <v>1949</v>
      </c>
      <c r="B594" t="s">
        <v>311</v>
      </c>
      <c r="C594">
        <v>3434</v>
      </c>
      <c r="D594" s="9">
        <v>41103.707997685182</v>
      </c>
      <c r="E594" s="9">
        <v>44537.853020833332</v>
      </c>
      <c r="F594">
        <v>543</v>
      </c>
      <c r="G594">
        <v>543</v>
      </c>
      <c r="H594">
        <v>286</v>
      </c>
      <c r="I594">
        <v>257</v>
      </c>
      <c r="J594">
        <v>33</v>
      </c>
      <c r="K594">
        <v>510</v>
      </c>
      <c r="L594">
        <v>303</v>
      </c>
      <c r="M594">
        <v>207</v>
      </c>
      <c r="N594">
        <v>9.8000000000000004E-2</v>
      </c>
      <c r="O594">
        <v>8.2000000000000003E-2</v>
      </c>
      <c r="P594">
        <v>0.01</v>
      </c>
      <c r="Q594">
        <v>0.115</v>
      </c>
      <c r="R594">
        <v>0.67600000000000005</v>
      </c>
      <c r="S594">
        <v>0.54400000000000004</v>
      </c>
      <c r="T594">
        <v>0.94399999999999995</v>
      </c>
      <c r="U594">
        <v>1800</v>
      </c>
      <c r="V594" t="s">
        <v>56</v>
      </c>
      <c r="W594">
        <v>0.86199999999999999</v>
      </c>
      <c r="X594">
        <v>0.92800000000000005</v>
      </c>
      <c r="Y594">
        <v>0.95099999999999996</v>
      </c>
      <c r="Z594">
        <v>0.90500000000000003</v>
      </c>
      <c r="AA594" s="19">
        <v>45734.033183587962</v>
      </c>
      <c r="AB594" t="s">
        <v>2040</v>
      </c>
    </row>
    <row r="595" spans="1:28" hidden="1" x14ac:dyDescent="0.35">
      <c r="A595" t="s">
        <v>1949</v>
      </c>
      <c r="B595" t="s">
        <v>312</v>
      </c>
      <c r="C595">
        <v>3</v>
      </c>
      <c r="D595" s="9">
        <v>44534.697210648148</v>
      </c>
      <c r="E595" s="9">
        <v>44537.853020833332</v>
      </c>
      <c r="F595" t="s">
        <v>872</v>
      </c>
      <c r="G595" t="s">
        <v>872</v>
      </c>
      <c r="H595">
        <v>1</v>
      </c>
      <c r="I595">
        <v>2</v>
      </c>
      <c r="J595">
        <v>1</v>
      </c>
      <c r="K595" t="s">
        <v>873</v>
      </c>
      <c r="L595">
        <v>1</v>
      </c>
      <c r="M595">
        <v>1</v>
      </c>
      <c r="N595" t="s">
        <v>875</v>
      </c>
      <c r="O595">
        <v>0.25</v>
      </c>
      <c r="P595" t="s">
        <v>875</v>
      </c>
      <c r="Q595" t="s">
        <v>875</v>
      </c>
      <c r="R595" t="s">
        <v>875</v>
      </c>
      <c r="S595" t="s">
        <v>875</v>
      </c>
      <c r="T595" t="s">
        <v>875</v>
      </c>
      <c r="U595" t="s">
        <v>875</v>
      </c>
      <c r="V595" t="s">
        <v>56</v>
      </c>
      <c r="W595" t="s">
        <v>875</v>
      </c>
      <c r="X595">
        <v>1</v>
      </c>
      <c r="Y595" t="s">
        <v>875</v>
      </c>
      <c r="Z595" t="s">
        <v>875</v>
      </c>
      <c r="AA595" s="19">
        <v>45734.033183657404</v>
      </c>
      <c r="AB595" t="s">
        <v>2040</v>
      </c>
    </row>
    <row r="596" spans="1:28" x14ac:dyDescent="0.35">
      <c r="A596" t="s">
        <v>942</v>
      </c>
      <c r="B596" t="s">
        <v>311</v>
      </c>
      <c r="C596">
        <v>745</v>
      </c>
      <c r="D596" s="9">
        <v>43059.432638888888</v>
      </c>
      <c r="E596" s="9">
        <v>43804.672222222223</v>
      </c>
      <c r="F596">
        <v>798</v>
      </c>
      <c r="G596">
        <v>763</v>
      </c>
      <c r="H596">
        <v>571</v>
      </c>
      <c r="I596">
        <v>192</v>
      </c>
      <c r="J596">
        <v>0</v>
      </c>
      <c r="K596">
        <v>763</v>
      </c>
      <c r="L596">
        <v>127</v>
      </c>
      <c r="M596">
        <v>636</v>
      </c>
      <c r="N596">
        <v>0.70699999999999996</v>
      </c>
      <c r="O596">
        <v>0.28399999999999997</v>
      </c>
      <c r="P596">
        <v>0</v>
      </c>
      <c r="Q596">
        <v>0.626</v>
      </c>
      <c r="R596">
        <v>0.63200000000000001</v>
      </c>
      <c r="S596">
        <v>0.71299999999999997</v>
      </c>
      <c r="T596">
        <v>1</v>
      </c>
      <c r="U596">
        <v>1015.974</v>
      </c>
      <c r="V596" t="s">
        <v>56</v>
      </c>
      <c r="W596">
        <v>0.98599999999999999</v>
      </c>
      <c r="X596">
        <v>0.97099999999999997</v>
      </c>
      <c r="Y596">
        <v>0</v>
      </c>
      <c r="Z596">
        <v>0.49399999999999999</v>
      </c>
      <c r="AA596" s="19">
        <v>45732.989552268518</v>
      </c>
      <c r="AB596" t="s">
        <v>1178</v>
      </c>
    </row>
    <row r="597" spans="1:28" hidden="1" x14ac:dyDescent="0.35">
      <c r="A597" t="s">
        <v>942</v>
      </c>
      <c r="B597" t="s">
        <v>312</v>
      </c>
      <c r="C597">
        <v>92</v>
      </c>
      <c r="D597" s="9">
        <v>43712.495138888888</v>
      </c>
      <c r="E597" s="9">
        <v>43804.672222222223</v>
      </c>
      <c r="F597" t="s">
        <v>872</v>
      </c>
      <c r="G597" t="s">
        <v>872</v>
      </c>
      <c r="H597">
        <v>57</v>
      </c>
      <c r="I597">
        <v>27</v>
      </c>
      <c r="J597">
        <v>1</v>
      </c>
      <c r="K597" t="s">
        <v>873</v>
      </c>
      <c r="L597">
        <v>16</v>
      </c>
      <c r="M597">
        <v>67</v>
      </c>
      <c r="N597">
        <v>0.54600000000000004</v>
      </c>
      <c r="O597">
        <v>0.28799999999999998</v>
      </c>
      <c r="P597">
        <v>0</v>
      </c>
      <c r="Q597">
        <v>0.16</v>
      </c>
      <c r="R597">
        <v>0.192</v>
      </c>
      <c r="S597">
        <v>0.65500000000000003</v>
      </c>
      <c r="T597">
        <v>1</v>
      </c>
      <c r="U597">
        <v>3975</v>
      </c>
      <c r="V597" t="s">
        <v>56</v>
      </c>
      <c r="W597">
        <v>0.96199999999999997</v>
      </c>
      <c r="X597">
        <v>0.872</v>
      </c>
      <c r="Y597">
        <v>0</v>
      </c>
      <c r="Z597">
        <v>0.93700000000000006</v>
      </c>
      <c r="AA597" s="19">
        <v>45732.989563333336</v>
      </c>
      <c r="AB597" t="s">
        <v>1178</v>
      </c>
    </row>
    <row r="598" spans="1:28" x14ac:dyDescent="0.35">
      <c r="A598" t="s">
        <v>1948</v>
      </c>
      <c r="B598" t="s">
        <v>311</v>
      </c>
      <c r="C598">
        <v>3204</v>
      </c>
      <c r="D598" s="9">
        <v>41355.917245370372</v>
      </c>
      <c r="E598" s="9">
        <v>44560.232627314814</v>
      </c>
      <c r="F598">
        <v>609</v>
      </c>
      <c r="G598">
        <v>609</v>
      </c>
      <c r="H598">
        <v>232</v>
      </c>
      <c r="I598">
        <v>377</v>
      </c>
      <c r="J598">
        <v>81</v>
      </c>
      <c r="K598">
        <v>528</v>
      </c>
      <c r="L598">
        <v>343</v>
      </c>
      <c r="M598">
        <v>185</v>
      </c>
      <c r="N598">
        <v>7.2999999999999995E-2</v>
      </c>
      <c r="O598">
        <v>0.128</v>
      </c>
      <c r="P598">
        <v>2.9000000000000001E-2</v>
      </c>
      <c r="Q598">
        <v>0.11899999999999999</v>
      </c>
      <c r="R598">
        <v>0.69199999999999995</v>
      </c>
      <c r="S598">
        <v>0.36299999999999999</v>
      </c>
      <c r="T598">
        <v>0.85599999999999998</v>
      </c>
      <c r="U598">
        <v>1554.6220000000001</v>
      </c>
      <c r="V598" t="s">
        <v>56</v>
      </c>
      <c r="W598">
        <v>0.99199999999999999</v>
      </c>
      <c r="X598">
        <v>0.94699999999999995</v>
      </c>
      <c r="Y598">
        <v>0.96299999999999997</v>
      </c>
      <c r="Z598">
        <v>0.96099999999999997</v>
      </c>
      <c r="AA598" s="19">
        <v>45734.033095995372</v>
      </c>
      <c r="AB598" t="s">
        <v>2040</v>
      </c>
    </row>
    <row r="599" spans="1:28" hidden="1" x14ac:dyDescent="0.35">
      <c r="A599" t="s">
        <v>1948</v>
      </c>
      <c r="B599" t="s">
        <v>312</v>
      </c>
      <c r="C599">
        <v>87</v>
      </c>
      <c r="D599" s="9">
        <v>44472.800625000003</v>
      </c>
      <c r="E599" s="9">
        <v>44560.232627314814</v>
      </c>
      <c r="F599" t="s">
        <v>872</v>
      </c>
      <c r="G599" t="s">
        <v>872</v>
      </c>
      <c r="H599">
        <v>4</v>
      </c>
      <c r="I599">
        <v>5</v>
      </c>
      <c r="J599">
        <v>1</v>
      </c>
      <c r="K599" t="s">
        <v>873</v>
      </c>
      <c r="L599">
        <v>4</v>
      </c>
      <c r="M599">
        <v>6</v>
      </c>
      <c r="N599">
        <v>0.04</v>
      </c>
      <c r="O599">
        <v>5.3999999999999999E-2</v>
      </c>
      <c r="P599" t="s">
        <v>875</v>
      </c>
      <c r="Q599">
        <v>7.0999999999999994E-2</v>
      </c>
      <c r="R599" t="s">
        <v>875</v>
      </c>
      <c r="S599" t="s">
        <v>875</v>
      </c>
      <c r="T599" t="s">
        <v>875</v>
      </c>
      <c r="U599" t="s">
        <v>875</v>
      </c>
      <c r="V599" t="s">
        <v>56</v>
      </c>
      <c r="W599">
        <v>0.95599999999999996</v>
      </c>
      <c r="X599">
        <v>0.96099999999999997</v>
      </c>
      <c r="Y599" t="s">
        <v>875</v>
      </c>
      <c r="Z599">
        <v>0.85599999999999998</v>
      </c>
      <c r="AA599" s="19">
        <v>45734.033096064813</v>
      </c>
      <c r="AB599" t="s">
        <v>2040</v>
      </c>
    </row>
    <row r="600" spans="1:28" hidden="1" x14ac:dyDescent="0.35">
      <c r="A600" t="s">
        <v>943</v>
      </c>
      <c r="B600" t="s">
        <v>312</v>
      </c>
      <c r="C600">
        <v>0</v>
      </c>
      <c r="D600" s="9">
        <v>43425.463888888888</v>
      </c>
      <c r="E600" s="9">
        <v>43425.463888888888</v>
      </c>
      <c r="F600" t="s">
        <v>872</v>
      </c>
      <c r="G600" t="s">
        <v>872</v>
      </c>
      <c r="H600">
        <v>1</v>
      </c>
      <c r="I600">
        <v>1</v>
      </c>
      <c r="J600">
        <v>1</v>
      </c>
      <c r="K600" t="s">
        <v>873</v>
      </c>
      <c r="L600">
        <v>1</v>
      </c>
      <c r="M600">
        <v>0</v>
      </c>
      <c r="N600" t="s">
        <v>875</v>
      </c>
      <c r="O600" t="s">
        <v>875</v>
      </c>
      <c r="P600">
        <v>0</v>
      </c>
      <c r="Q600" t="s">
        <v>875</v>
      </c>
      <c r="R600" t="s">
        <v>875</v>
      </c>
      <c r="S600" t="s">
        <v>875</v>
      </c>
      <c r="T600" t="s">
        <v>875</v>
      </c>
      <c r="U600" t="s">
        <v>875</v>
      </c>
      <c r="V600" t="s">
        <v>62</v>
      </c>
      <c r="W600" t="s">
        <v>875</v>
      </c>
      <c r="X600" t="s">
        <v>875</v>
      </c>
      <c r="Y600">
        <v>0</v>
      </c>
      <c r="Z600" t="s">
        <v>875</v>
      </c>
      <c r="AA600" s="19">
        <v>45732.989620856482</v>
      </c>
      <c r="AB600" t="s">
        <v>1178</v>
      </c>
    </row>
    <row r="601" spans="1:28" x14ac:dyDescent="0.35">
      <c r="A601" t="s">
        <v>943</v>
      </c>
      <c r="B601" t="s">
        <v>311</v>
      </c>
      <c r="C601">
        <v>1861</v>
      </c>
      <c r="D601" s="9">
        <v>41563.702777777777</v>
      </c>
      <c r="E601" s="9">
        <v>43425.463888888888</v>
      </c>
      <c r="F601">
        <v>511</v>
      </c>
      <c r="G601">
        <v>502</v>
      </c>
      <c r="H601">
        <v>268</v>
      </c>
      <c r="I601">
        <v>234</v>
      </c>
      <c r="J601">
        <v>0</v>
      </c>
      <c r="K601">
        <v>502</v>
      </c>
      <c r="L601">
        <v>263</v>
      </c>
      <c r="M601">
        <v>239</v>
      </c>
      <c r="N601">
        <v>0.123</v>
      </c>
      <c r="O601">
        <v>0.14199999999999999</v>
      </c>
      <c r="P601">
        <v>0</v>
      </c>
      <c r="Q601">
        <v>0.439</v>
      </c>
      <c r="R601">
        <v>1.657</v>
      </c>
      <c r="S601">
        <v>0.46400000000000002</v>
      </c>
      <c r="T601">
        <v>1</v>
      </c>
      <c r="U601">
        <v>544.41899999999998</v>
      </c>
      <c r="V601" t="s">
        <v>62</v>
      </c>
      <c r="W601">
        <v>0.47399999999999998</v>
      </c>
      <c r="X601">
        <v>0.65</v>
      </c>
      <c r="Y601">
        <v>0</v>
      </c>
      <c r="Z601">
        <v>0.44800000000000001</v>
      </c>
      <c r="AA601" s="19">
        <v>45732.989620856482</v>
      </c>
      <c r="AB601" t="s">
        <v>1178</v>
      </c>
    </row>
    <row r="602" spans="1:28" x14ac:dyDescent="0.35">
      <c r="A602" t="s">
        <v>944</v>
      </c>
      <c r="B602" t="s">
        <v>311</v>
      </c>
      <c r="C602">
        <v>307</v>
      </c>
      <c r="D602" s="9">
        <v>40508.445833333331</v>
      </c>
      <c r="E602" s="9">
        <v>40815.575694444444</v>
      </c>
      <c r="F602">
        <v>232</v>
      </c>
      <c r="G602">
        <v>232</v>
      </c>
      <c r="H602">
        <v>53</v>
      </c>
      <c r="I602">
        <v>179</v>
      </c>
      <c r="J602">
        <v>0</v>
      </c>
      <c r="K602">
        <v>232</v>
      </c>
      <c r="L602">
        <v>223</v>
      </c>
      <c r="M602">
        <v>9</v>
      </c>
      <c r="N602">
        <v>0.17499999999999999</v>
      </c>
      <c r="O602">
        <v>1.208</v>
      </c>
      <c r="P602">
        <v>0</v>
      </c>
      <c r="Q602">
        <v>1.548</v>
      </c>
      <c r="R602">
        <v>1.119</v>
      </c>
      <c r="S602">
        <v>0.127</v>
      </c>
      <c r="T602">
        <v>1</v>
      </c>
      <c r="U602">
        <v>5.8140000000000001</v>
      </c>
      <c r="V602" t="s">
        <v>92</v>
      </c>
      <c r="W602">
        <v>0.82599999999999996</v>
      </c>
      <c r="X602">
        <v>0.83899999999999997</v>
      </c>
      <c r="Y602">
        <v>0</v>
      </c>
      <c r="Z602">
        <v>0.84799999999999998</v>
      </c>
      <c r="AA602" s="19">
        <v>45732.989682222222</v>
      </c>
      <c r="AB602" t="s">
        <v>1178</v>
      </c>
    </row>
    <row r="603" spans="1:28" hidden="1" x14ac:dyDescent="0.35">
      <c r="A603" t="s">
        <v>944</v>
      </c>
      <c r="B603" t="s">
        <v>312</v>
      </c>
      <c r="C603">
        <v>42</v>
      </c>
      <c r="D603" s="9">
        <v>40772.622916666667</v>
      </c>
      <c r="E603" s="9">
        <v>40815.575694444444</v>
      </c>
      <c r="F603" t="s">
        <v>872</v>
      </c>
      <c r="G603" t="s">
        <v>872</v>
      </c>
      <c r="H603">
        <v>4</v>
      </c>
      <c r="I603">
        <v>3</v>
      </c>
      <c r="J603">
        <v>1</v>
      </c>
      <c r="K603" t="s">
        <v>873</v>
      </c>
      <c r="L603">
        <v>2</v>
      </c>
      <c r="M603">
        <v>4</v>
      </c>
      <c r="N603">
        <v>8.1000000000000003E-2</v>
      </c>
      <c r="O603" t="s">
        <v>875</v>
      </c>
      <c r="P603">
        <v>0</v>
      </c>
      <c r="Q603">
        <v>3.4000000000000002E-2</v>
      </c>
      <c r="R603" t="s">
        <v>875</v>
      </c>
      <c r="S603" t="s">
        <v>875</v>
      </c>
      <c r="T603" t="s">
        <v>875</v>
      </c>
      <c r="U603" t="s">
        <v>875</v>
      </c>
      <c r="V603" t="s">
        <v>92</v>
      </c>
      <c r="W603">
        <v>0.878</v>
      </c>
      <c r="X603" t="s">
        <v>875</v>
      </c>
      <c r="Y603">
        <v>0</v>
      </c>
      <c r="Z603">
        <v>1</v>
      </c>
      <c r="AA603" s="19">
        <v>45732.989682245374</v>
      </c>
      <c r="AB603" t="s">
        <v>1178</v>
      </c>
    </row>
    <row r="604" spans="1:28" x14ac:dyDescent="0.35">
      <c r="A604" t="s">
        <v>1225</v>
      </c>
      <c r="B604" t="s">
        <v>311</v>
      </c>
      <c r="C604">
        <v>5574</v>
      </c>
      <c r="D604" s="9">
        <v>38985.817407407405</v>
      </c>
      <c r="E604" s="9">
        <v>44560.774652777778</v>
      </c>
      <c r="F604">
        <v>4407</v>
      </c>
      <c r="G604">
        <v>4407</v>
      </c>
      <c r="H604">
        <v>2500</v>
      </c>
      <c r="I604">
        <v>1907</v>
      </c>
      <c r="J604">
        <v>1002</v>
      </c>
      <c r="K604">
        <v>3405</v>
      </c>
      <c r="L604">
        <v>2352</v>
      </c>
      <c r="M604">
        <v>1053</v>
      </c>
      <c r="N604">
        <v>0.48699999999999999</v>
      </c>
      <c r="O604">
        <v>0.39100000000000001</v>
      </c>
      <c r="P604">
        <v>0.23100000000000001</v>
      </c>
      <c r="Q604">
        <v>0.49099999999999999</v>
      </c>
      <c r="R604">
        <v>0.75900000000000001</v>
      </c>
      <c r="S604">
        <v>0.55500000000000005</v>
      </c>
      <c r="T604">
        <v>0.73699999999999999</v>
      </c>
      <c r="U604">
        <v>2144.6030000000001</v>
      </c>
      <c r="V604" t="s">
        <v>56</v>
      </c>
      <c r="W604">
        <v>0.96199999999999997</v>
      </c>
      <c r="X604">
        <v>0.96599999999999997</v>
      </c>
      <c r="Y604">
        <v>0.97799999999999998</v>
      </c>
      <c r="Z604">
        <v>0.96099999999999997</v>
      </c>
      <c r="AA604" s="19">
        <v>45733.884188067132</v>
      </c>
      <c r="AB604" t="s">
        <v>1234</v>
      </c>
    </row>
    <row r="605" spans="1:28" x14ac:dyDescent="0.35">
      <c r="A605" t="s">
        <v>1225</v>
      </c>
      <c r="B605" t="s">
        <v>311</v>
      </c>
      <c r="C605">
        <v>5138</v>
      </c>
      <c r="D605" s="9">
        <v>38985.859027777777</v>
      </c>
      <c r="E605" s="9">
        <v>44124.75</v>
      </c>
      <c r="F605">
        <v>4311</v>
      </c>
      <c r="G605">
        <v>4311</v>
      </c>
      <c r="H605">
        <v>0</v>
      </c>
      <c r="I605">
        <v>4311</v>
      </c>
      <c r="J605">
        <v>722</v>
      </c>
      <c r="K605">
        <v>3589</v>
      </c>
      <c r="L605">
        <v>2603</v>
      </c>
      <c r="M605">
        <v>986</v>
      </c>
      <c r="N605">
        <v>0</v>
      </c>
      <c r="O605">
        <v>0.90500000000000003</v>
      </c>
      <c r="P605">
        <v>0.16700000000000001</v>
      </c>
      <c r="Q605">
        <v>0.56799999999999995</v>
      </c>
      <c r="R605">
        <v>0.77</v>
      </c>
      <c r="S605">
        <v>0</v>
      </c>
      <c r="T605">
        <v>0.81499999999999995</v>
      </c>
      <c r="U605">
        <v>1735.915</v>
      </c>
      <c r="V605" t="s">
        <v>56</v>
      </c>
      <c r="W605">
        <v>0</v>
      </c>
      <c r="X605">
        <v>0.97</v>
      </c>
      <c r="Y605">
        <v>0.97899999999999998</v>
      </c>
      <c r="Z605">
        <v>0.97199999999999998</v>
      </c>
      <c r="AA605" s="19">
        <v>45736.486625405094</v>
      </c>
      <c r="AB605" t="s">
        <v>2054</v>
      </c>
    </row>
    <row r="606" spans="1:28" hidden="1" x14ac:dyDescent="0.35">
      <c r="A606" t="s">
        <v>1225</v>
      </c>
      <c r="B606" t="s">
        <v>312</v>
      </c>
      <c r="C606">
        <v>99</v>
      </c>
      <c r="D606" s="9">
        <v>44461.714398148149</v>
      </c>
      <c r="E606" s="9">
        <v>44560.774652777778</v>
      </c>
      <c r="F606" t="s">
        <v>872</v>
      </c>
      <c r="G606" t="s">
        <v>872</v>
      </c>
      <c r="H606">
        <v>13</v>
      </c>
      <c r="I606">
        <v>8</v>
      </c>
      <c r="J606">
        <v>1</v>
      </c>
      <c r="K606" t="s">
        <v>873</v>
      </c>
      <c r="L606">
        <v>11</v>
      </c>
      <c r="M606">
        <v>8</v>
      </c>
      <c r="N606">
        <v>0.107</v>
      </c>
      <c r="O606">
        <v>8.3000000000000004E-2</v>
      </c>
      <c r="P606" t="s">
        <v>875</v>
      </c>
      <c r="Q606">
        <v>0.121</v>
      </c>
      <c r="R606" t="s">
        <v>875</v>
      </c>
      <c r="S606" t="s">
        <v>875</v>
      </c>
      <c r="T606" t="s">
        <v>875</v>
      </c>
      <c r="U606" t="s">
        <v>875</v>
      </c>
      <c r="V606" t="s">
        <v>56</v>
      </c>
      <c r="W606">
        <v>0.96599999999999997</v>
      </c>
      <c r="X606">
        <v>0.89400000000000002</v>
      </c>
      <c r="Y606" t="s">
        <v>875</v>
      </c>
      <c r="Z606">
        <v>0.79</v>
      </c>
      <c r="AA606" s="19">
        <v>45733.884188252312</v>
      </c>
      <c r="AB606" t="s">
        <v>1234</v>
      </c>
    </row>
    <row r="607" spans="1:28" hidden="1" x14ac:dyDescent="0.35">
      <c r="A607" t="s">
        <v>1225</v>
      </c>
      <c r="B607" t="s">
        <v>312</v>
      </c>
      <c r="C607">
        <v>97</v>
      </c>
      <c r="D607" s="9">
        <v>44027.445138888892</v>
      </c>
      <c r="E607" s="9">
        <v>44124.75</v>
      </c>
      <c r="F607" t="s">
        <v>872</v>
      </c>
      <c r="G607" t="s">
        <v>872</v>
      </c>
      <c r="H607">
        <v>1</v>
      </c>
      <c r="I607">
        <v>39</v>
      </c>
      <c r="J607">
        <v>2</v>
      </c>
      <c r="K607" t="s">
        <v>873</v>
      </c>
      <c r="L607">
        <v>18</v>
      </c>
      <c r="M607">
        <v>18</v>
      </c>
      <c r="N607">
        <v>0</v>
      </c>
      <c r="O607">
        <v>0.35099999999999998</v>
      </c>
      <c r="P607">
        <v>0.5</v>
      </c>
      <c r="Q607">
        <v>0.13300000000000001</v>
      </c>
      <c r="R607">
        <v>-0.89300000000000002</v>
      </c>
      <c r="S607">
        <v>0</v>
      </c>
      <c r="T607">
        <v>-0.42499999999999999</v>
      </c>
      <c r="U607">
        <v>7413.5339999999997</v>
      </c>
      <c r="V607" t="s">
        <v>56</v>
      </c>
      <c r="W607">
        <v>0</v>
      </c>
      <c r="X607">
        <v>0.98199999999999998</v>
      </c>
      <c r="Y607">
        <v>1</v>
      </c>
      <c r="Z607">
        <v>0.88</v>
      </c>
      <c r="AA607" s="19">
        <v>45736.486638333336</v>
      </c>
      <c r="AB607" t="s">
        <v>2054</v>
      </c>
    </row>
    <row r="608" spans="1:28" x14ac:dyDescent="0.35">
      <c r="A608" t="s">
        <v>945</v>
      </c>
      <c r="B608" t="s">
        <v>311</v>
      </c>
      <c r="C608">
        <v>32</v>
      </c>
      <c r="D608" s="9">
        <v>43560.448611111111</v>
      </c>
      <c r="E608" s="9">
        <v>43592.54791666667</v>
      </c>
      <c r="F608">
        <v>54</v>
      </c>
      <c r="G608">
        <v>48</v>
      </c>
      <c r="H608">
        <v>44</v>
      </c>
      <c r="I608">
        <v>4</v>
      </c>
      <c r="J608">
        <v>0</v>
      </c>
      <c r="K608">
        <v>48</v>
      </c>
      <c r="L608">
        <v>42</v>
      </c>
      <c r="M608">
        <v>6</v>
      </c>
      <c r="N608">
        <v>1.141</v>
      </c>
      <c r="O608">
        <v>0</v>
      </c>
      <c r="P608">
        <v>0</v>
      </c>
      <c r="Q608">
        <v>1.18</v>
      </c>
      <c r="R608">
        <v>1.034</v>
      </c>
      <c r="S608">
        <v>1</v>
      </c>
      <c r="T608">
        <v>1</v>
      </c>
      <c r="U608">
        <v>5.085</v>
      </c>
      <c r="V608" t="s">
        <v>92</v>
      </c>
      <c r="W608">
        <v>0.84499999999999997</v>
      </c>
      <c r="X608">
        <v>0</v>
      </c>
      <c r="Y608">
        <v>0</v>
      </c>
      <c r="Z608">
        <v>0.94899999999999995</v>
      </c>
      <c r="AA608" s="19">
        <v>45732.989739965276</v>
      </c>
      <c r="AB608" t="s">
        <v>1178</v>
      </c>
    </row>
    <row r="609" spans="1:28" hidden="1" x14ac:dyDescent="0.35">
      <c r="A609" t="s">
        <v>945</v>
      </c>
      <c r="B609" t="s">
        <v>312</v>
      </c>
      <c r="C609">
        <v>32</v>
      </c>
      <c r="D609" s="9">
        <v>43560.448611111111</v>
      </c>
      <c r="E609" s="9">
        <v>43592.54791666667</v>
      </c>
      <c r="F609" t="s">
        <v>872</v>
      </c>
      <c r="G609" t="s">
        <v>872</v>
      </c>
      <c r="H609">
        <v>44</v>
      </c>
      <c r="I609">
        <v>4</v>
      </c>
      <c r="J609">
        <v>1</v>
      </c>
      <c r="K609" t="s">
        <v>873</v>
      </c>
      <c r="L609">
        <v>42</v>
      </c>
      <c r="M609">
        <v>5</v>
      </c>
      <c r="N609">
        <v>1.1459999999999999</v>
      </c>
      <c r="O609" t="s">
        <v>875</v>
      </c>
      <c r="P609">
        <v>0</v>
      </c>
      <c r="Q609">
        <v>1.18</v>
      </c>
      <c r="R609" t="s">
        <v>875</v>
      </c>
      <c r="S609" t="s">
        <v>875</v>
      </c>
      <c r="T609" t="s">
        <v>875</v>
      </c>
      <c r="U609" t="s">
        <v>875</v>
      </c>
      <c r="V609" t="s">
        <v>92</v>
      </c>
      <c r="W609">
        <v>0.84899999999999998</v>
      </c>
      <c r="X609" t="s">
        <v>875</v>
      </c>
      <c r="Y609">
        <v>0</v>
      </c>
      <c r="Z609">
        <v>0.95</v>
      </c>
      <c r="AA609" s="19">
        <v>45732.989739988428</v>
      </c>
      <c r="AB609" t="s">
        <v>1178</v>
      </c>
    </row>
    <row r="610" spans="1:28" x14ac:dyDescent="0.35">
      <c r="A610" t="s">
        <v>1947</v>
      </c>
      <c r="B610" t="s">
        <v>311</v>
      </c>
      <c r="C610">
        <v>5670</v>
      </c>
      <c r="D610" s="9">
        <v>38895.164490740739</v>
      </c>
      <c r="E610" s="9">
        <v>44565.632986111108</v>
      </c>
      <c r="F610">
        <v>8038</v>
      </c>
      <c r="G610">
        <v>8038</v>
      </c>
      <c r="H610">
        <v>2626</v>
      </c>
      <c r="I610">
        <v>5412</v>
      </c>
      <c r="J610">
        <v>1419</v>
      </c>
      <c r="K610">
        <v>6619</v>
      </c>
      <c r="L610">
        <v>6212</v>
      </c>
      <c r="M610">
        <v>407</v>
      </c>
      <c r="N610">
        <v>0.52800000000000002</v>
      </c>
      <c r="O610">
        <v>1.1080000000000001</v>
      </c>
      <c r="P610">
        <v>0.31</v>
      </c>
      <c r="Q610">
        <v>1.2789999999999999</v>
      </c>
      <c r="R610">
        <v>0.96499999999999997</v>
      </c>
      <c r="S610">
        <v>0.32300000000000001</v>
      </c>
      <c r="T610">
        <v>0.81100000000000005</v>
      </c>
      <c r="U610">
        <v>318.21699999999998</v>
      </c>
      <c r="V610" t="s">
        <v>56</v>
      </c>
      <c r="W610">
        <v>0.97899999999999998</v>
      </c>
      <c r="X610">
        <v>0.98199999999999998</v>
      </c>
      <c r="Y610">
        <v>0.98799999999999999</v>
      </c>
      <c r="Z610">
        <v>0.97799999999999998</v>
      </c>
      <c r="AA610" s="19">
        <v>45734.032989872685</v>
      </c>
      <c r="AB610" t="s">
        <v>2040</v>
      </c>
    </row>
    <row r="611" spans="1:28" hidden="1" x14ac:dyDescent="0.35">
      <c r="A611" t="s">
        <v>1947</v>
      </c>
      <c r="B611" t="s">
        <v>312</v>
      </c>
      <c r="C611">
        <v>99</v>
      </c>
      <c r="D611" s="9">
        <v>44466.124166666668</v>
      </c>
      <c r="E611" s="9">
        <v>44565.632986111108</v>
      </c>
      <c r="F611" t="s">
        <v>872</v>
      </c>
      <c r="G611" t="s">
        <v>872</v>
      </c>
      <c r="H611">
        <v>11</v>
      </c>
      <c r="I611">
        <v>22</v>
      </c>
      <c r="J611">
        <v>4</v>
      </c>
      <c r="K611" t="s">
        <v>873</v>
      </c>
      <c r="L611">
        <v>22</v>
      </c>
      <c r="M611">
        <v>8</v>
      </c>
      <c r="N611">
        <v>0.108</v>
      </c>
      <c r="O611">
        <v>0.221</v>
      </c>
      <c r="P611">
        <v>5.8000000000000003E-2</v>
      </c>
      <c r="Q611">
        <v>0.22600000000000001</v>
      </c>
      <c r="R611">
        <v>0.83399999999999996</v>
      </c>
      <c r="S611">
        <v>0.32800000000000001</v>
      </c>
      <c r="T611">
        <v>0.82399999999999995</v>
      </c>
      <c r="U611">
        <v>1800.885</v>
      </c>
      <c r="V611" t="s">
        <v>56</v>
      </c>
      <c r="W611">
        <v>0.98599999999999999</v>
      </c>
      <c r="X611">
        <v>0.95699999999999996</v>
      </c>
      <c r="Y611">
        <v>0.97499999999999998</v>
      </c>
      <c r="Z611">
        <v>0.99</v>
      </c>
      <c r="AA611" s="19">
        <v>45734.03300372685</v>
      </c>
      <c r="AB611" t="s">
        <v>2040</v>
      </c>
    </row>
    <row r="612" spans="1:28" x14ac:dyDescent="0.35">
      <c r="A612" t="s">
        <v>1946</v>
      </c>
      <c r="B612" t="s">
        <v>311</v>
      </c>
      <c r="C612">
        <v>3449</v>
      </c>
      <c r="D612" s="9">
        <v>41114.972129629627</v>
      </c>
      <c r="E612" s="9">
        <v>44564.658194444448</v>
      </c>
      <c r="F612">
        <v>40</v>
      </c>
      <c r="G612">
        <v>40</v>
      </c>
      <c r="H612">
        <v>11</v>
      </c>
      <c r="I612">
        <v>29</v>
      </c>
      <c r="J612">
        <v>4</v>
      </c>
      <c r="K612">
        <v>36</v>
      </c>
      <c r="L612">
        <v>30</v>
      </c>
      <c r="M612">
        <v>6</v>
      </c>
      <c r="N612">
        <v>3.0000000000000001E-3</v>
      </c>
      <c r="O612">
        <v>0.01</v>
      </c>
      <c r="P612">
        <v>3.0000000000000001E-3</v>
      </c>
      <c r="Q612">
        <v>1.2E-2</v>
      </c>
      <c r="R612">
        <v>1.2</v>
      </c>
      <c r="S612">
        <v>0.23100000000000001</v>
      </c>
      <c r="T612">
        <v>0.76900000000000002</v>
      </c>
      <c r="U612">
        <v>500</v>
      </c>
      <c r="V612" t="s">
        <v>62</v>
      </c>
      <c r="W612">
        <v>0.94499999999999995</v>
      </c>
      <c r="X612">
        <v>0.97499999999999998</v>
      </c>
      <c r="Y612">
        <v>0.97799999999999998</v>
      </c>
      <c r="Z612">
        <v>0.95899999999999996</v>
      </c>
      <c r="AA612" s="19">
        <v>45734.032878738428</v>
      </c>
      <c r="AB612" t="s">
        <v>2040</v>
      </c>
    </row>
    <row r="613" spans="1:28" hidden="1" x14ac:dyDescent="0.35">
      <c r="A613" t="s">
        <v>1946</v>
      </c>
      <c r="B613" t="s">
        <v>312</v>
      </c>
      <c r="C613">
        <v>0</v>
      </c>
      <c r="D613" s="9">
        <v>44564.658194444448</v>
      </c>
      <c r="E613" s="9">
        <v>44564.658194444448</v>
      </c>
      <c r="F613" t="s">
        <v>872</v>
      </c>
      <c r="G613" t="s">
        <v>872</v>
      </c>
      <c r="H613">
        <v>1</v>
      </c>
      <c r="I613">
        <v>1</v>
      </c>
      <c r="J613">
        <v>1</v>
      </c>
      <c r="K613" t="s">
        <v>873</v>
      </c>
      <c r="L613">
        <v>1</v>
      </c>
      <c r="M613">
        <v>0</v>
      </c>
      <c r="N613" t="s">
        <v>875</v>
      </c>
      <c r="O613" t="s">
        <v>875</v>
      </c>
      <c r="P613" t="s">
        <v>875</v>
      </c>
      <c r="Q613" t="s">
        <v>875</v>
      </c>
      <c r="R613" t="s">
        <v>875</v>
      </c>
      <c r="S613" t="s">
        <v>875</v>
      </c>
      <c r="T613" t="s">
        <v>875</v>
      </c>
      <c r="U613" t="s">
        <v>875</v>
      </c>
      <c r="V613" t="s">
        <v>62</v>
      </c>
      <c r="W613" t="s">
        <v>875</v>
      </c>
      <c r="X613" t="s">
        <v>875</v>
      </c>
      <c r="Y613" t="s">
        <v>875</v>
      </c>
      <c r="Z613" t="s">
        <v>875</v>
      </c>
      <c r="AA613" s="19">
        <v>45734.032878796294</v>
      </c>
      <c r="AB613" t="s">
        <v>2040</v>
      </c>
    </row>
    <row r="614" spans="1:28" x14ac:dyDescent="0.35">
      <c r="A614" t="s">
        <v>1351</v>
      </c>
      <c r="B614" t="s">
        <v>311</v>
      </c>
      <c r="C614">
        <v>4355</v>
      </c>
      <c r="D614" s="9">
        <v>40210.416863425926</v>
      </c>
      <c r="E614" s="9">
        <v>44565.664652777778</v>
      </c>
      <c r="F614">
        <v>2196</v>
      </c>
      <c r="G614">
        <v>2196</v>
      </c>
      <c r="H614">
        <v>1656</v>
      </c>
      <c r="I614">
        <v>540</v>
      </c>
      <c r="J614">
        <v>598</v>
      </c>
      <c r="K614">
        <v>1598</v>
      </c>
      <c r="L614">
        <v>1225</v>
      </c>
      <c r="M614">
        <v>373</v>
      </c>
      <c r="N614">
        <v>0.53300000000000003</v>
      </c>
      <c r="O614">
        <v>0.183</v>
      </c>
      <c r="P614">
        <v>0.21299999999999999</v>
      </c>
      <c r="Q614">
        <v>0.43099999999999999</v>
      </c>
      <c r="R614">
        <v>0.85699999999999998</v>
      </c>
      <c r="S614">
        <v>0.74399999999999999</v>
      </c>
      <c r="T614">
        <v>0.70299999999999996</v>
      </c>
      <c r="U614">
        <v>865.42899999999997</v>
      </c>
      <c r="V614" t="s">
        <v>56</v>
      </c>
      <c r="W614">
        <v>0.98399999999999999</v>
      </c>
      <c r="X614">
        <v>0.92800000000000005</v>
      </c>
      <c r="Y614">
        <v>0.98099999999999998</v>
      </c>
      <c r="Z614">
        <v>0.95299999999999996</v>
      </c>
      <c r="AA614" s="19">
        <v>45733.86779329861</v>
      </c>
      <c r="AB614" t="s">
        <v>1355</v>
      </c>
    </row>
    <row r="615" spans="1:28" x14ac:dyDescent="0.35">
      <c r="A615" t="s">
        <v>1351</v>
      </c>
      <c r="B615" t="s">
        <v>311</v>
      </c>
      <c r="C615">
        <v>3775</v>
      </c>
      <c r="D615" s="9">
        <v>40350.538194444445</v>
      </c>
      <c r="E615" s="9">
        <v>44125.636805555558</v>
      </c>
      <c r="F615">
        <v>1298</v>
      </c>
      <c r="G615">
        <v>1243</v>
      </c>
      <c r="H615">
        <v>741</v>
      </c>
      <c r="I615">
        <v>502</v>
      </c>
      <c r="J615">
        <v>262</v>
      </c>
      <c r="K615">
        <v>981</v>
      </c>
      <c r="L615">
        <v>808</v>
      </c>
      <c r="M615">
        <v>173</v>
      </c>
      <c r="N615">
        <v>0.255</v>
      </c>
      <c r="O615">
        <v>0.19800000000000001</v>
      </c>
      <c r="P615">
        <v>0.1</v>
      </c>
      <c r="Q615">
        <v>0.32</v>
      </c>
      <c r="R615">
        <v>0.90700000000000003</v>
      </c>
      <c r="S615">
        <v>0.56299999999999994</v>
      </c>
      <c r="T615">
        <v>0.77900000000000003</v>
      </c>
      <c r="U615">
        <v>540.625</v>
      </c>
      <c r="V615" t="s">
        <v>56</v>
      </c>
      <c r="W615">
        <v>0.97399999999999998</v>
      </c>
      <c r="X615">
        <v>0.92900000000000005</v>
      </c>
      <c r="Y615">
        <v>0.96299999999999997</v>
      </c>
      <c r="Z615">
        <v>0.95599999999999996</v>
      </c>
      <c r="AA615" s="19">
        <v>45736.488602546298</v>
      </c>
      <c r="AB615" t="s">
        <v>2054</v>
      </c>
    </row>
    <row r="616" spans="1:28" hidden="1" x14ac:dyDescent="0.35">
      <c r="A616" t="s">
        <v>1351</v>
      </c>
      <c r="B616" t="s">
        <v>312</v>
      </c>
      <c r="C616">
        <v>98</v>
      </c>
      <c r="D616" s="9">
        <v>44466.741770833331</v>
      </c>
      <c r="E616" s="9">
        <v>44565.664652777778</v>
      </c>
      <c r="F616" t="s">
        <v>872</v>
      </c>
      <c r="G616" t="s">
        <v>872</v>
      </c>
      <c r="H616">
        <v>38</v>
      </c>
      <c r="I616">
        <v>5</v>
      </c>
      <c r="J616">
        <v>7</v>
      </c>
      <c r="K616" t="s">
        <v>873</v>
      </c>
      <c r="L616">
        <v>7</v>
      </c>
      <c r="M616">
        <v>28</v>
      </c>
      <c r="N616">
        <v>0.42</v>
      </c>
      <c r="O616">
        <v>4.3999999999999997E-2</v>
      </c>
      <c r="P616">
        <v>8.2000000000000003E-2</v>
      </c>
      <c r="Q616">
        <v>6.9000000000000006E-2</v>
      </c>
      <c r="R616">
        <v>0.18099999999999999</v>
      </c>
      <c r="S616">
        <v>0.90500000000000003</v>
      </c>
      <c r="T616">
        <v>0.82299999999999995</v>
      </c>
      <c r="U616">
        <v>5405.7969999999996</v>
      </c>
      <c r="V616" t="s">
        <v>56</v>
      </c>
      <c r="W616">
        <v>0.83799999999999997</v>
      </c>
      <c r="X616">
        <v>0.88700000000000001</v>
      </c>
      <c r="Y616">
        <v>0.92700000000000005</v>
      </c>
      <c r="Z616">
        <v>0.86299999999999999</v>
      </c>
      <c r="AA616" s="19">
        <v>45733.867808020834</v>
      </c>
      <c r="AB616" t="s">
        <v>1355</v>
      </c>
    </row>
    <row r="617" spans="1:28" hidden="1" x14ac:dyDescent="0.35">
      <c r="A617" t="s">
        <v>1351</v>
      </c>
      <c r="B617" t="s">
        <v>312</v>
      </c>
      <c r="C617">
        <v>99</v>
      </c>
      <c r="D617" s="9">
        <v>44025.655555555553</v>
      </c>
      <c r="E617" s="9">
        <v>44125.636805555558</v>
      </c>
      <c r="F617" t="s">
        <v>872</v>
      </c>
      <c r="G617" t="s">
        <v>872</v>
      </c>
      <c r="H617">
        <v>28</v>
      </c>
      <c r="I617">
        <v>14</v>
      </c>
      <c r="J617">
        <v>17</v>
      </c>
      <c r="K617" t="s">
        <v>873</v>
      </c>
      <c r="L617">
        <v>40</v>
      </c>
      <c r="M617">
        <v>-14</v>
      </c>
      <c r="N617">
        <v>0.32400000000000001</v>
      </c>
      <c r="O617">
        <v>0.12</v>
      </c>
      <c r="P617">
        <v>0.189</v>
      </c>
      <c r="Q617">
        <v>0.40600000000000003</v>
      </c>
      <c r="R617">
        <v>1.5920000000000001</v>
      </c>
      <c r="S617">
        <v>0.73</v>
      </c>
      <c r="T617">
        <v>0.57399999999999995</v>
      </c>
      <c r="U617">
        <v>426.108</v>
      </c>
      <c r="V617" t="s">
        <v>62</v>
      </c>
      <c r="W617">
        <v>0.93300000000000005</v>
      </c>
      <c r="X617">
        <v>0.96499999999999997</v>
      </c>
      <c r="Y617">
        <v>0.95799999999999996</v>
      </c>
      <c r="Z617">
        <v>0.95399999999999996</v>
      </c>
      <c r="AA617" s="19">
        <v>45736.488617546296</v>
      </c>
      <c r="AB617" t="s">
        <v>2054</v>
      </c>
    </row>
    <row r="618" spans="1:28" x14ac:dyDescent="0.35">
      <c r="A618" t="s">
        <v>946</v>
      </c>
      <c r="B618" t="s">
        <v>311</v>
      </c>
      <c r="C618">
        <v>186</v>
      </c>
      <c r="D618" s="9">
        <v>41372.461805555555</v>
      </c>
      <c r="E618" s="9">
        <v>41558.679861111108</v>
      </c>
      <c r="F618">
        <v>195</v>
      </c>
      <c r="G618">
        <v>195</v>
      </c>
      <c r="H618">
        <v>195</v>
      </c>
      <c r="I618">
        <v>0</v>
      </c>
      <c r="J618">
        <v>0</v>
      </c>
      <c r="K618">
        <v>195</v>
      </c>
      <c r="L618">
        <v>192</v>
      </c>
      <c r="M618">
        <v>3</v>
      </c>
      <c r="N618">
        <v>1.9159999999999999</v>
      </c>
      <c r="O618">
        <v>0</v>
      </c>
      <c r="P618">
        <v>0</v>
      </c>
      <c r="Q618">
        <v>1.2849999999999999</v>
      </c>
      <c r="R618">
        <v>0.67100000000000004</v>
      </c>
      <c r="S618">
        <v>1</v>
      </c>
      <c r="T618">
        <v>1</v>
      </c>
      <c r="U618">
        <v>2.335</v>
      </c>
      <c r="V618" t="s">
        <v>80</v>
      </c>
      <c r="W618">
        <v>0.89</v>
      </c>
      <c r="X618">
        <v>0</v>
      </c>
      <c r="Y618">
        <v>0</v>
      </c>
      <c r="Z618">
        <v>0.745</v>
      </c>
      <c r="AA618" s="19">
        <v>45732.989795000001</v>
      </c>
      <c r="AB618" t="s">
        <v>1178</v>
      </c>
    </row>
    <row r="619" spans="1:28" hidden="1" x14ac:dyDescent="0.35">
      <c r="A619" t="s">
        <v>946</v>
      </c>
      <c r="B619" t="s">
        <v>312</v>
      </c>
      <c r="C619">
        <v>94</v>
      </c>
      <c r="D619" s="9">
        <v>41463.926388888889</v>
      </c>
      <c r="E619" s="9">
        <v>41558.679861111108</v>
      </c>
      <c r="F619" t="s">
        <v>872</v>
      </c>
      <c r="G619" t="s">
        <v>872</v>
      </c>
      <c r="H619">
        <v>1</v>
      </c>
      <c r="I619">
        <v>1</v>
      </c>
      <c r="J619">
        <v>1</v>
      </c>
      <c r="K619" t="s">
        <v>873</v>
      </c>
      <c r="L619">
        <v>17</v>
      </c>
      <c r="M619">
        <v>-16</v>
      </c>
      <c r="N619" t="s">
        <v>875</v>
      </c>
      <c r="O619">
        <v>0</v>
      </c>
      <c r="P619">
        <v>0</v>
      </c>
      <c r="Q619">
        <v>0.15</v>
      </c>
      <c r="R619" t="s">
        <v>875</v>
      </c>
      <c r="S619" t="s">
        <v>875</v>
      </c>
      <c r="T619" t="s">
        <v>875</v>
      </c>
      <c r="U619" t="s">
        <v>875</v>
      </c>
      <c r="V619" t="s">
        <v>80</v>
      </c>
      <c r="W619" t="s">
        <v>875</v>
      </c>
      <c r="X619">
        <v>0</v>
      </c>
      <c r="Y619">
        <v>0</v>
      </c>
      <c r="Z619">
        <v>0.75800000000000001</v>
      </c>
      <c r="AA619" s="19">
        <v>45732.989795011577</v>
      </c>
      <c r="AB619" t="s">
        <v>1178</v>
      </c>
    </row>
    <row r="620" spans="1:28" x14ac:dyDescent="0.35">
      <c r="A620" t="s">
        <v>947</v>
      </c>
      <c r="B620" t="s">
        <v>311</v>
      </c>
      <c r="C620">
        <v>180</v>
      </c>
      <c r="D620" s="9">
        <v>41670.510416666664</v>
      </c>
      <c r="E620" s="9">
        <v>41851.362500000003</v>
      </c>
      <c r="F620">
        <v>92</v>
      </c>
      <c r="G620">
        <v>92</v>
      </c>
      <c r="H620">
        <v>92</v>
      </c>
      <c r="I620">
        <v>0</v>
      </c>
      <c r="J620">
        <v>0</v>
      </c>
      <c r="K620">
        <v>92</v>
      </c>
      <c r="L620">
        <v>92</v>
      </c>
      <c r="M620">
        <v>0</v>
      </c>
      <c r="N620">
        <v>1.024</v>
      </c>
      <c r="O620">
        <v>0</v>
      </c>
      <c r="P620">
        <v>0</v>
      </c>
      <c r="Q620">
        <v>0.36199999999999999</v>
      </c>
      <c r="R620">
        <v>0.35399999999999998</v>
      </c>
      <c r="S620">
        <v>1</v>
      </c>
      <c r="T620">
        <v>1</v>
      </c>
      <c r="U620">
        <v>0</v>
      </c>
      <c r="V620" t="s">
        <v>80</v>
      </c>
      <c r="W620">
        <v>0.65700000000000003</v>
      </c>
      <c r="X620">
        <v>0</v>
      </c>
      <c r="Y620">
        <v>0</v>
      </c>
      <c r="Z620">
        <v>0.67900000000000005</v>
      </c>
      <c r="AA620" s="19">
        <v>45732.989850243059</v>
      </c>
      <c r="AB620" t="s">
        <v>1178</v>
      </c>
    </row>
    <row r="621" spans="1:28" hidden="1" x14ac:dyDescent="0.35">
      <c r="A621" t="s">
        <v>947</v>
      </c>
      <c r="B621" t="s">
        <v>312</v>
      </c>
      <c r="C621">
        <v>0</v>
      </c>
      <c r="D621" s="9">
        <v>41851.359027777777</v>
      </c>
      <c r="E621" s="9">
        <v>41851.362500000003</v>
      </c>
      <c r="F621" t="s">
        <v>872</v>
      </c>
      <c r="G621" t="s">
        <v>872</v>
      </c>
      <c r="H621">
        <v>1</v>
      </c>
      <c r="I621">
        <v>1</v>
      </c>
      <c r="J621">
        <v>1</v>
      </c>
      <c r="K621" t="s">
        <v>873</v>
      </c>
      <c r="L621">
        <v>16</v>
      </c>
      <c r="M621">
        <v>-15</v>
      </c>
      <c r="N621" t="s">
        <v>875</v>
      </c>
      <c r="O621">
        <v>0</v>
      </c>
      <c r="P621">
        <v>0</v>
      </c>
      <c r="Q621">
        <v>8</v>
      </c>
      <c r="R621" t="s">
        <v>875</v>
      </c>
      <c r="S621" t="s">
        <v>875</v>
      </c>
      <c r="T621" t="s">
        <v>875</v>
      </c>
      <c r="U621" t="s">
        <v>875</v>
      </c>
      <c r="V621" t="s">
        <v>80</v>
      </c>
      <c r="W621" t="s">
        <v>875</v>
      </c>
      <c r="X621">
        <v>0</v>
      </c>
      <c r="Y621">
        <v>0</v>
      </c>
      <c r="Z621">
        <v>0.45900000000000002</v>
      </c>
      <c r="AA621" s="19">
        <v>45732.989850254628</v>
      </c>
      <c r="AB621" t="s">
        <v>1178</v>
      </c>
    </row>
    <row r="622" spans="1:28" x14ac:dyDescent="0.35">
      <c r="A622" t="s">
        <v>948</v>
      </c>
      <c r="B622" t="s">
        <v>311</v>
      </c>
      <c r="C622">
        <v>506</v>
      </c>
      <c r="D622" s="9">
        <v>42944.835416666669</v>
      </c>
      <c r="E622" s="9">
        <v>43451.660416666666</v>
      </c>
      <c r="F622">
        <v>6828</v>
      </c>
      <c r="G622">
        <v>6786</v>
      </c>
      <c r="H622">
        <v>6177</v>
      </c>
      <c r="I622">
        <v>609</v>
      </c>
      <c r="J622">
        <v>0</v>
      </c>
      <c r="K622">
        <v>6786</v>
      </c>
      <c r="L622">
        <v>6303</v>
      </c>
      <c r="M622">
        <v>483</v>
      </c>
      <c r="N622">
        <v>13.933</v>
      </c>
      <c r="O622">
        <v>1.1759999999999999</v>
      </c>
      <c r="P622">
        <v>0</v>
      </c>
      <c r="Q622">
        <v>13.933</v>
      </c>
      <c r="R622">
        <v>0.92200000000000004</v>
      </c>
      <c r="S622">
        <v>0.92200000000000004</v>
      </c>
      <c r="T622">
        <v>1</v>
      </c>
      <c r="U622">
        <v>34.665999999999997</v>
      </c>
      <c r="V622" t="s">
        <v>56</v>
      </c>
      <c r="W622">
        <v>0.99299999999999999</v>
      </c>
      <c r="X622">
        <v>0.95299999999999996</v>
      </c>
      <c r="Y622">
        <v>0</v>
      </c>
      <c r="Z622">
        <v>0.99199999999999999</v>
      </c>
      <c r="AA622" s="19">
        <v>45732.989930983793</v>
      </c>
      <c r="AB622" t="s">
        <v>1178</v>
      </c>
    </row>
    <row r="623" spans="1:28" hidden="1" x14ac:dyDescent="0.35">
      <c r="A623" t="s">
        <v>948</v>
      </c>
      <c r="B623" t="s">
        <v>312</v>
      </c>
      <c r="C623">
        <v>98</v>
      </c>
      <c r="D623" s="9">
        <v>43353.385416666664</v>
      </c>
      <c r="E623" s="9">
        <v>43451.660416666666</v>
      </c>
      <c r="F623" t="s">
        <v>872</v>
      </c>
      <c r="G623" t="s">
        <v>872</v>
      </c>
      <c r="H623">
        <v>502</v>
      </c>
      <c r="I623">
        <v>67</v>
      </c>
      <c r="J623">
        <v>1</v>
      </c>
      <c r="K623" t="s">
        <v>873</v>
      </c>
      <c r="L623">
        <v>688</v>
      </c>
      <c r="M623">
        <v>-118</v>
      </c>
      <c r="N623">
        <v>5.9429999999999996</v>
      </c>
      <c r="O623">
        <v>0.67900000000000005</v>
      </c>
      <c r="P623">
        <v>0</v>
      </c>
      <c r="Q623">
        <v>6.92</v>
      </c>
      <c r="R623">
        <v>1.0449999999999999</v>
      </c>
      <c r="S623">
        <v>0.89700000000000002</v>
      </c>
      <c r="T623">
        <v>1</v>
      </c>
      <c r="U623">
        <v>69.798000000000002</v>
      </c>
      <c r="V623" t="s">
        <v>62</v>
      </c>
      <c r="W623">
        <v>0.97299999999999998</v>
      </c>
      <c r="X623">
        <v>0.95399999999999996</v>
      </c>
      <c r="Y623">
        <v>0</v>
      </c>
      <c r="Z623">
        <v>0.96299999999999997</v>
      </c>
      <c r="AA623" s="19">
        <v>45732.989942916669</v>
      </c>
      <c r="AB623" t="s">
        <v>1178</v>
      </c>
    </row>
    <row r="624" spans="1:28" x14ac:dyDescent="0.35">
      <c r="A624" t="s">
        <v>949</v>
      </c>
      <c r="B624" t="s">
        <v>311</v>
      </c>
      <c r="C624">
        <v>631</v>
      </c>
      <c r="D624" s="9">
        <v>40448.431250000001</v>
      </c>
      <c r="E624" s="9">
        <v>41079.63958333333</v>
      </c>
      <c r="F624">
        <v>102</v>
      </c>
      <c r="G624">
        <v>102</v>
      </c>
      <c r="H624">
        <v>101</v>
      </c>
      <c r="I624">
        <v>1</v>
      </c>
      <c r="J624">
        <v>0</v>
      </c>
      <c r="K624">
        <v>102</v>
      </c>
      <c r="L624">
        <v>100</v>
      </c>
      <c r="M624">
        <v>2</v>
      </c>
      <c r="N624">
        <v>0.27300000000000002</v>
      </c>
      <c r="O624">
        <v>0</v>
      </c>
      <c r="P624">
        <v>0</v>
      </c>
      <c r="Q624">
        <v>0.23400000000000001</v>
      </c>
      <c r="R624">
        <v>0.85699999999999998</v>
      </c>
      <c r="S624">
        <v>1</v>
      </c>
      <c r="T624">
        <v>1</v>
      </c>
      <c r="U624">
        <v>8.5470000000000006</v>
      </c>
      <c r="V624" t="s">
        <v>80</v>
      </c>
      <c r="W624">
        <v>0.35299999999999998</v>
      </c>
      <c r="X624">
        <v>0</v>
      </c>
      <c r="Y624">
        <v>0</v>
      </c>
      <c r="Z624">
        <v>0.77800000000000002</v>
      </c>
      <c r="AA624" s="19">
        <v>45732.989997800927</v>
      </c>
      <c r="AB624" t="s">
        <v>1178</v>
      </c>
    </row>
    <row r="625" spans="1:28" hidden="1" x14ac:dyDescent="0.35">
      <c r="A625" t="s">
        <v>949</v>
      </c>
      <c r="B625" t="s">
        <v>312</v>
      </c>
      <c r="C625">
        <v>0</v>
      </c>
      <c r="D625" s="9">
        <v>41079.63958333333</v>
      </c>
      <c r="E625" s="9">
        <v>41079.63958333333</v>
      </c>
      <c r="F625" t="s">
        <v>872</v>
      </c>
      <c r="G625" t="s">
        <v>872</v>
      </c>
      <c r="H625">
        <v>1</v>
      </c>
      <c r="I625">
        <v>1</v>
      </c>
      <c r="J625">
        <v>1</v>
      </c>
      <c r="K625" t="s">
        <v>873</v>
      </c>
      <c r="L625">
        <v>1</v>
      </c>
      <c r="M625">
        <v>0</v>
      </c>
      <c r="N625" t="s">
        <v>875</v>
      </c>
      <c r="O625" t="s">
        <v>875</v>
      </c>
      <c r="P625">
        <v>0</v>
      </c>
      <c r="Q625" t="s">
        <v>875</v>
      </c>
      <c r="R625" t="s">
        <v>875</v>
      </c>
      <c r="S625" t="s">
        <v>875</v>
      </c>
      <c r="T625" t="s">
        <v>875</v>
      </c>
      <c r="U625" t="s">
        <v>875</v>
      </c>
      <c r="V625" t="s">
        <v>80</v>
      </c>
      <c r="W625" t="s">
        <v>875</v>
      </c>
      <c r="X625" t="s">
        <v>875</v>
      </c>
      <c r="Y625">
        <v>0</v>
      </c>
      <c r="Z625" t="s">
        <v>875</v>
      </c>
      <c r="AA625" s="19">
        <v>45732.989997812503</v>
      </c>
      <c r="AB625" t="s">
        <v>1178</v>
      </c>
    </row>
    <row r="626" spans="1:28" x14ac:dyDescent="0.35">
      <c r="A626" t="s">
        <v>1945</v>
      </c>
      <c r="B626" t="s">
        <v>311</v>
      </c>
      <c r="C626">
        <v>6708</v>
      </c>
      <c r="D626" s="9">
        <v>37844.693252314813</v>
      </c>
      <c r="E626" s="9">
        <v>44553.310034722221</v>
      </c>
      <c r="F626">
        <v>435</v>
      </c>
      <c r="G626">
        <v>435</v>
      </c>
      <c r="H626">
        <v>120</v>
      </c>
      <c r="I626">
        <v>315</v>
      </c>
      <c r="J626">
        <v>142</v>
      </c>
      <c r="K626">
        <v>293</v>
      </c>
      <c r="L626">
        <v>277</v>
      </c>
      <c r="M626">
        <v>16</v>
      </c>
      <c r="N626">
        <v>2.1999999999999999E-2</v>
      </c>
      <c r="O626">
        <v>4.9000000000000002E-2</v>
      </c>
      <c r="P626">
        <v>2.5999999999999999E-2</v>
      </c>
      <c r="Q626">
        <v>5.7000000000000002E-2</v>
      </c>
      <c r="R626">
        <v>1.2669999999999999</v>
      </c>
      <c r="S626">
        <v>0.31</v>
      </c>
      <c r="T626">
        <v>0.63400000000000001</v>
      </c>
      <c r="U626">
        <v>280.702</v>
      </c>
      <c r="V626" t="s">
        <v>62</v>
      </c>
      <c r="W626">
        <v>0.93100000000000005</v>
      </c>
      <c r="X626">
        <v>0.98599999999999999</v>
      </c>
      <c r="Y626">
        <v>0.96899999999999997</v>
      </c>
      <c r="Z626">
        <v>0.92700000000000005</v>
      </c>
      <c r="AA626" s="19">
        <v>45734.032792592596</v>
      </c>
      <c r="AB626" t="s">
        <v>2040</v>
      </c>
    </row>
    <row r="627" spans="1:28" x14ac:dyDescent="0.35">
      <c r="A627" t="s">
        <v>1945</v>
      </c>
      <c r="B627" t="s">
        <v>311</v>
      </c>
      <c r="C627">
        <v>1588</v>
      </c>
      <c r="D627" s="9">
        <v>42403.987500000003</v>
      </c>
      <c r="E627" s="9">
        <v>43992.936111111114</v>
      </c>
      <c r="F627">
        <v>306</v>
      </c>
      <c r="G627">
        <v>306</v>
      </c>
      <c r="H627">
        <v>183</v>
      </c>
      <c r="I627">
        <v>123</v>
      </c>
      <c r="J627">
        <v>29</v>
      </c>
      <c r="K627">
        <v>277</v>
      </c>
      <c r="L627">
        <v>252</v>
      </c>
      <c r="M627">
        <v>25</v>
      </c>
      <c r="N627">
        <v>0.11899999999999999</v>
      </c>
      <c r="O627">
        <v>0.10299999999999999</v>
      </c>
      <c r="P627">
        <v>1.9E-2</v>
      </c>
      <c r="Q627">
        <v>0.189</v>
      </c>
      <c r="R627">
        <v>0.93100000000000005</v>
      </c>
      <c r="S627">
        <v>0.53600000000000003</v>
      </c>
      <c r="T627">
        <v>0.91400000000000003</v>
      </c>
      <c r="U627">
        <v>132.27500000000001</v>
      </c>
      <c r="V627" t="s">
        <v>56</v>
      </c>
      <c r="W627">
        <v>0.90400000000000003</v>
      </c>
      <c r="X627">
        <v>0.65</v>
      </c>
      <c r="Y627">
        <v>0.90500000000000003</v>
      </c>
      <c r="Z627">
        <v>0.81799999999999995</v>
      </c>
      <c r="AA627" s="19">
        <v>45736.486335162037</v>
      </c>
      <c r="AB627" t="s">
        <v>2054</v>
      </c>
    </row>
    <row r="628" spans="1:28" hidden="1" x14ac:dyDescent="0.35">
      <c r="A628" t="s">
        <v>1945</v>
      </c>
      <c r="B628" t="s">
        <v>312</v>
      </c>
      <c r="C628">
        <v>43</v>
      </c>
      <c r="D628" s="9">
        <v>44509.62164351852</v>
      </c>
      <c r="E628" s="9">
        <v>44553.310034722221</v>
      </c>
      <c r="F628" t="s">
        <v>872</v>
      </c>
      <c r="G628" t="s">
        <v>872</v>
      </c>
      <c r="H628">
        <v>1</v>
      </c>
      <c r="I628">
        <v>2</v>
      </c>
      <c r="J628">
        <v>1</v>
      </c>
      <c r="K628" t="s">
        <v>873</v>
      </c>
      <c r="L628">
        <v>1</v>
      </c>
      <c r="M628">
        <v>0</v>
      </c>
      <c r="N628" t="s">
        <v>875</v>
      </c>
      <c r="O628">
        <v>2.4E-2</v>
      </c>
      <c r="P628" t="s">
        <v>875</v>
      </c>
      <c r="Q628" t="s">
        <v>875</v>
      </c>
      <c r="R628" t="s">
        <v>875</v>
      </c>
      <c r="S628" t="s">
        <v>875</v>
      </c>
      <c r="T628" t="s">
        <v>875</v>
      </c>
      <c r="U628" t="s">
        <v>875</v>
      </c>
      <c r="V628" t="s">
        <v>62</v>
      </c>
      <c r="W628" t="s">
        <v>875</v>
      </c>
      <c r="X628">
        <v>1</v>
      </c>
      <c r="Y628" t="s">
        <v>875</v>
      </c>
      <c r="Z628" t="s">
        <v>875</v>
      </c>
      <c r="AA628" s="19">
        <v>45734.032792685182</v>
      </c>
      <c r="AB628" t="s">
        <v>2040</v>
      </c>
    </row>
    <row r="629" spans="1:28" hidden="1" x14ac:dyDescent="0.35">
      <c r="A629" t="s">
        <v>1945</v>
      </c>
      <c r="B629" t="s">
        <v>312</v>
      </c>
      <c r="C629">
        <v>99</v>
      </c>
      <c r="D629" s="9">
        <v>43893.740972222222</v>
      </c>
      <c r="E629" s="9">
        <v>43992.936111111114</v>
      </c>
      <c r="F629" t="s">
        <v>872</v>
      </c>
      <c r="G629" t="s">
        <v>872</v>
      </c>
      <c r="H629">
        <v>3</v>
      </c>
      <c r="I629">
        <v>1</v>
      </c>
      <c r="J629">
        <v>4</v>
      </c>
      <c r="K629" t="s">
        <v>873</v>
      </c>
      <c r="L629">
        <v>14</v>
      </c>
      <c r="M629">
        <v>-15</v>
      </c>
      <c r="N629">
        <v>7.3999999999999996E-2</v>
      </c>
      <c r="O629" t="s">
        <v>875</v>
      </c>
      <c r="P629">
        <v>4.2999999999999997E-2</v>
      </c>
      <c r="Q629">
        <v>0.152</v>
      </c>
      <c r="R629" t="s">
        <v>875</v>
      </c>
      <c r="S629" t="s">
        <v>875</v>
      </c>
      <c r="T629" t="s">
        <v>875</v>
      </c>
      <c r="U629" t="s">
        <v>875</v>
      </c>
      <c r="V629" t="s">
        <v>56</v>
      </c>
      <c r="W629">
        <v>0.81799999999999995</v>
      </c>
      <c r="X629" t="s">
        <v>875</v>
      </c>
      <c r="Y629">
        <v>0.89900000000000002</v>
      </c>
      <c r="Z629">
        <v>0.83799999999999997</v>
      </c>
      <c r="AA629" s="19">
        <v>45736.486335347225</v>
      </c>
      <c r="AB629" t="s">
        <v>2054</v>
      </c>
    </row>
    <row r="630" spans="1:28" x14ac:dyDescent="0.35">
      <c r="A630" t="s">
        <v>1944</v>
      </c>
      <c r="B630" t="s">
        <v>311</v>
      </c>
      <c r="C630">
        <v>4067</v>
      </c>
      <c r="D630" s="9">
        <v>40499.679548611108</v>
      </c>
      <c r="E630" s="9">
        <v>44566.740671296298</v>
      </c>
      <c r="F630">
        <v>2457</v>
      </c>
      <c r="G630">
        <v>2457</v>
      </c>
      <c r="H630">
        <v>984</v>
      </c>
      <c r="I630">
        <v>1473</v>
      </c>
      <c r="J630">
        <v>388</v>
      </c>
      <c r="K630">
        <v>2069</v>
      </c>
      <c r="L630">
        <v>1668</v>
      </c>
      <c r="M630">
        <v>401</v>
      </c>
      <c r="N630">
        <v>0.26900000000000002</v>
      </c>
      <c r="O630">
        <v>0.39900000000000002</v>
      </c>
      <c r="P630">
        <v>0.1</v>
      </c>
      <c r="Q630">
        <v>0.46100000000000002</v>
      </c>
      <c r="R630">
        <v>0.81200000000000006</v>
      </c>
      <c r="S630">
        <v>0.40300000000000002</v>
      </c>
      <c r="T630">
        <v>0.85</v>
      </c>
      <c r="U630">
        <v>869.84799999999996</v>
      </c>
      <c r="V630" t="s">
        <v>56</v>
      </c>
      <c r="W630">
        <v>0.94399999999999995</v>
      </c>
      <c r="X630">
        <v>0.98699999999999999</v>
      </c>
      <c r="Y630">
        <v>0.97399999999999998</v>
      </c>
      <c r="Z630">
        <v>0.99199999999999999</v>
      </c>
      <c r="AA630" s="19">
        <v>45734.032684317128</v>
      </c>
      <c r="AB630" t="s">
        <v>2040</v>
      </c>
    </row>
    <row r="631" spans="1:28" hidden="1" x14ac:dyDescent="0.35">
      <c r="A631" t="s">
        <v>1944</v>
      </c>
      <c r="B631" t="s">
        <v>312</v>
      </c>
      <c r="C631">
        <v>99</v>
      </c>
      <c r="D631" s="9">
        <v>44466.801261574074</v>
      </c>
      <c r="E631" s="9">
        <v>44566.740671296298</v>
      </c>
      <c r="F631" t="s">
        <v>872</v>
      </c>
      <c r="G631" t="s">
        <v>872</v>
      </c>
      <c r="H631">
        <v>20</v>
      </c>
      <c r="I631">
        <v>36</v>
      </c>
      <c r="J631">
        <v>5</v>
      </c>
      <c r="K631" t="s">
        <v>873</v>
      </c>
      <c r="L631">
        <v>34</v>
      </c>
      <c r="M631">
        <v>16</v>
      </c>
      <c r="N631">
        <v>0.20300000000000001</v>
      </c>
      <c r="O631">
        <v>0.44400000000000001</v>
      </c>
      <c r="P631">
        <v>6.3E-2</v>
      </c>
      <c r="Q631">
        <v>0.32800000000000001</v>
      </c>
      <c r="R631">
        <v>0.56200000000000006</v>
      </c>
      <c r="S631">
        <v>0.314</v>
      </c>
      <c r="T631">
        <v>0.90300000000000002</v>
      </c>
      <c r="U631">
        <v>1222.5609999999999</v>
      </c>
      <c r="V631" t="s">
        <v>56</v>
      </c>
      <c r="W631">
        <v>0.96199999999999997</v>
      </c>
      <c r="X631">
        <v>0.95499999999999996</v>
      </c>
      <c r="Y631">
        <v>0.92600000000000005</v>
      </c>
      <c r="Z631">
        <v>0.94</v>
      </c>
      <c r="AA631" s="19">
        <v>45734.032698703704</v>
      </c>
      <c r="AB631" t="s">
        <v>2040</v>
      </c>
    </row>
    <row r="632" spans="1:28" x14ac:dyDescent="0.35">
      <c r="A632" t="s">
        <v>1350</v>
      </c>
      <c r="B632" t="s">
        <v>311</v>
      </c>
      <c r="C632">
        <v>2318</v>
      </c>
      <c r="D632" s="9">
        <v>42180.561701388891</v>
      </c>
      <c r="E632" s="9">
        <v>44498.783101851855</v>
      </c>
      <c r="F632">
        <v>328</v>
      </c>
      <c r="G632">
        <v>328</v>
      </c>
      <c r="H632">
        <v>211</v>
      </c>
      <c r="I632">
        <v>117</v>
      </c>
      <c r="J632">
        <v>81</v>
      </c>
      <c r="K632">
        <v>247</v>
      </c>
      <c r="L632">
        <v>173</v>
      </c>
      <c r="M632">
        <v>74</v>
      </c>
      <c r="N632">
        <v>0.11799999999999999</v>
      </c>
      <c r="O632">
        <v>8.1000000000000003E-2</v>
      </c>
      <c r="P632">
        <v>4.2000000000000003E-2</v>
      </c>
      <c r="Q632">
        <v>0.12</v>
      </c>
      <c r="R632">
        <v>0.76400000000000001</v>
      </c>
      <c r="S632">
        <v>0.59299999999999997</v>
      </c>
      <c r="T632">
        <v>0.78900000000000003</v>
      </c>
      <c r="U632">
        <v>616.66700000000003</v>
      </c>
      <c r="V632" t="s">
        <v>56</v>
      </c>
      <c r="W632">
        <v>0.92700000000000005</v>
      </c>
      <c r="X632">
        <v>0.92400000000000004</v>
      </c>
      <c r="Y632">
        <v>0.94799999999999995</v>
      </c>
      <c r="Z632">
        <v>0.93400000000000005</v>
      </c>
      <c r="AA632" s="19">
        <v>45733.867717233799</v>
      </c>
      <c r="AB632" t="s">
        <v>1355</v>
      </c>
    </row>
    <row r="633" spans="1:28" hidden="1" x14ac:dyDescent="0.35">
      <c r="A633" t="s">
        <v>1350</v>
      </c>
      <c r="B633" t="s">
        <v>312</v>
      </c>
      <c r="C633">
        <v>70</v>
      </c>
      <c r="D633" s="9">
        <v>44428.766574074078</v>
      </c>
      <c r="E633" s="9">
        <v>44498.783101851855</v>
      </c>
      <c r="F633" t="s">
        <v>872</v>
      </c>
      <c r="G633" t="s">
        <v>872</v>
      </c>
      <c r="H633">
        <v>1</v>
      </c>
      <c r="I633">
        <v>1</v>
      </c>
      <c r="J633">
        <v>24</v>
      </c>
      <c r="K633" t="s">
        <v>873</v>
      </c>
      <c r="L633">
        <v>2</v>
      </c>
      <c r="M633">
        <v>-25</v>
      </c>
      <c r="N633" t="s">
        <v>875</v>
      </c>
      <c r="O633" t="s">
        <v>875</v>
      </c>
      <c r="P633">
        <v>0.26200000000000001</v>
      </c>
      <c r="Q633">
        <v>2.4E-2</v>
      </c>
      <c r="R633" t="s">
        <v>875</v>
      </c>
      <c r="S633" t="s">
        <v>875</v>
      </c>
      <c r="T633" t="s">
        <v>875</v>
      </c>
      <c r="U633" t="s">
        <v>875</v>
      </c>
      <c r="V633" t="s">
        <v>56</v>
      </c>
      <c r="W633" t="s">
        <v>875</v>
      </c>
      <c r="X633" t="s">
        <v>875</v>
      </c>
      <c r="Y633">
        <v>0.872</v>
      </c>
      <c r="Z633">
        <v>1</v>
      </c>
      <c r="AA633" s="19">
        <v>45733.867717372683</v>
      </c>
      <c r="AB633" t="s">
        <v>1355</v>
      </c>
    </row>
    <row r="634" spans="1:28" x14ac:dyDescent="0.35">
      <c r="A634" t="s">
        <v>1198</v>
      </c>
      <c r="B634" t="s">
        <v>311</v>
      </c>
      <c r="C634">
        <v>2358</v>
      </c>
      <c r="D634" s="9">
        <v>42205.770729166667</v>
      </c>
      <c r="E634" s="9">
        <v>44564.442291666666</v>
      </c>
      <c r="F634">
        <v>8007</v>
      </c>
      <c r="G634">
        <v>8007</v>
      </c>
      <c r="H634">
        <v>4728</v>
      </c>
      <c r="I634">
        <v>3279</v>
      </c>
      <c r="J634">
        <v>0</v>
      </c>
      <c r="K634">
        <v>8007</v>
      </c>
      <c r="L634">
        <v>0</v>
      </c>
      <c r="M634">
        <v>8007</v>
      </c>
      <c r="N634">
        <v>2.778</v>
      </c>
      <c r="O634">
        <v>2.0790000000000002</v>
      </c>
      <c r="P634">
        <v>0</v>
      </c>
      <c r="Q634">
        <v>0</v>
      </c>
      <c r="R634">
        <v>0</v>
      </c>
      <c r="S634">
        <v>0.57199999999999995</v>
      </c>
      <c r="T634">
        <v>1</v>
      </c>
      <c r="U634" t="s">
        <v>875</v>
      </c>
      <c r="V634" t="s">
        <v>876</v>
      </c>
      <c r="W634">
        <v>0.96399999999999997</v>
      </c>
      <c r="X634">
        <v>0.91700000000000004</v>
      </c>
      <c r="Y634">
        <v>0</v>
      </c>
      <c r="Z634">
        <v>0</v>
      </c>
      <c r="AA634" s="19">
        <v>45733.729514976854</v>
      </c>
      <c r="AB634" t="s">
        <v>1200</v>
      </c>
    </row>
    <row r="635" spans="1:28" hidden="1" x14ac:dyDescent="0.35">
      <c r="A635" t="s">
        <v>1198</v>
      </c>
      <c r="B635" t="s">
        <v>312</v>
      </c>
      <c r="C635">
        <v>99</v>
      </c>
      <c r="D635" s="9">
        <v>44464.865277777775</v>
      </c>
      <c r="E635" s="9">
        <v>44564.442291666666</v>
      </c>
      <c r="F635" t="s">
        <v>872</v>
      </c>
      <c r="G635" t="s">
        <v>872</v>
      </c>
      <c r="H635">
        <v>334</v>
      </c>
      <c r="I635">
        <v>416</v>
      </c>
      <c r="J635">
        <v>1</v>
      </c>
      <c r="K635" t="s">
        <v>873</v>
      </c>
      <c r="L635">
        <v>1</v>
      </c>
      <c r="M635">
        <v>749</v>
      </c>
      <c r="N635">
        <v>2.8220000000000001</v>
      </c>
      <c r="O635">
        <v>4.6609999999999996</v>
      </c>
      <c r="P635">
        <v>0</v>
      </c>
      <c r="Q635" t="s">
        <v>875</v>
      </c>
      <c r="R635" t="s">
        <v>875</v>
      </c>
      <c r="S635" t="s">
        <v>875</v>
      </c>
      <c r="T635" t="s">
        <v>875</v>
      </c>
      <c r="U635" t="s">
        <v>875</v>
      </c>
      <c r="V635" t="s">
        <v>876</v>
      </c>
      <c r="W635">
        <v>0.92300000000000004</v>
      </c>
      <c r="X635">
        <v>0.99299999999999999</v>
      </c>
      <c r="Y635">
        <v>0</v>
      </c>
      <c r="Z635" t="s">
        <v>875</v>
      </c>
      <c r="AA635" s="19">
        <v>45733.729515358798</v>
      </c>
      <c r="AB635" t="s">
        <v>1200</v>
      </c>
    </row>
    <row r="636" spans="1:28" x14ac:dyDescent="0.35">
      <c r="A636" t="s">
        <v>1444</v>
      </c>
      <c r="B636" t="s">
        <v>311</v>
      </c>
      <c r="C636">
        <v>3458</v>
      </c>
      <c r="D636" s="9">
        <v>40769.238518518519</v>
      </c>
      <c r="E636" s="9">
        <v>44227.918402777781</v>
      </c>
      <c r="F636">
        <v>380</v>
      </c>
      <c r="G636">
        <v>380</v>
      </c>
      <c r="H636">
        <v>131</v>
      </c>
      <c r="I636">
        <v>249</v>
      </c>
      <c r="J636">
        <v>45</v>
      </c>
      <c r="K636">
        <v>335</v>
      </c>
      <c r="L636">
        <v>234</v>
      </c>
      <c r="M636">
        <v>101</v>
      </c>
      <c r="N636">
        <v>8.1000000000000003E-2</v>
      </c>
      <c r="O636">
        <v>9.7000000000000003E-2</v>
      </c>
      <c r="P636">
        <v>2.1000000000000001E-2</v>
      </c>
      <c r="Q636">
        <v>0.14799999999999999</v>
      </c>
      <c r="R636">
        <v>0.94299999999999995</v>
      </c>
      <c r="S636">
        <v>0.45500000000000002</v>
      </c>
      <c r="T636">
        <v>0.88200000000000001</v>
      </c>
      <c r="U636">
        <v>682.43200000000002</v>
      </c>
      <c r="V636" t="s">
        <v>56</v>
      </c>
      <c r="W636">
        <v>0.46899999999999997</v>
      </c>
      <c r="X636">
        <v>0.86399999999999999</v>
      </c>
      <c r="Y636">
        <v>0.83099999999999996</v>
      </c>
      <c r="Z636">
        <v>0.56799999999999995</v>
      </c>
      <c r="AA636" s="19">
        <v>45733.839665891202</v>
      </c>
      <c r="AB636" t="s">
        <v>1449</v>
      </c>
    </row>
    <row r="637" spans="1:28" hidden="1" x14ac:dyDescent="0.35">
      <c r="A637" t="s">
        <v>1444</v>
      </c>
      <c r="B637" t="s">
        <v>312</v>
      </c>
      <c r="C637">
        <v>0</v>
      </c>
      <c r="D637" s="9">
        <v>44227.918402777781</v>
      </c>
      <c r="E637" s="9">
        <v>44227.918402777781</v>
      </c>
      <c r="F637" t="s">
        <v>872</v>
      </c>
      <c r="G637" t="s">
        <v>872</v>
      </c>
      <c r="H637">
        <v>1</v>
      </c>
      <c r="I637">
        <v>1</v>
      </c>
      <c r="J637">
        <v>1</v>
      </c>
      <c r="K637" t="s">
        <v>873</v>
      </c>
      <c r="L637">
        <v>1</v>
      </c>
      <c r="M637">
        <v>0</v>
      </c>
      <c r="N637" t="s">
        <v>875</v>
      </c>
      <c r="O637" t="s">
        <v>875</v>
      </c>
      <c r="P637" t="s">
        <v>875</v>
      </c>
      <c r="Q637" t="s">
        <v>875</v>
      </c>
      <c r="R637" t="s">
        <v>875</v>
      </c>
      <c r="S637" t="s">
        <v>875</v>
      </c>
      <c r="T637" t="s">
        <v>875</v>
      </c>
      <c r="U637" t="s">
        <v>875</v>
      </c>
      <c r="V637" t="s">
        <v>56</v>
      </c>
      <c r="W637" t="s">
        <v>875</v>
      </c>
      <c r="X637" t="s">
        <v>875</v>
      </c>
      <c r="Y637" t="s">
        <v>875</v>
      </c>
      <c r="Z637" t="s">
        <v>875</v>
      </c>
      <c r="AA637" s="19">
        <v>45733.839665914355</v>
      </c>
      <c r="AB637" t="s">
        <v>1449</v>
      </c>
    </row>
    <row r="638" spans="1:28" x14ac:dyDescent="0.35">
      <c r="A638" t="s">
        <v>1417</v>
      </c>
      <c r="B638" t="s">
        <v>311</v>
      </c>
      <c r="C638">
        <v>2056</v>
      </c>
      <c r="D638" s="9">
        <v>42082.256736111114</v>
      </c>
      <c r="E638" s="9">
        <v>44138.486597222225</v>
      </c>
      <c r="F638">
        <v>212</v>
      </c>
      <c r="G638">
        <v>212</v>
      </c>
      <c r="H638">
        <v>94</v>
      </c>
      <c r="I638">
        <v>118</v>
      </c>
      <c r="J638">
        <v>5</v>
      </c>
      <c r="K638">
        <v>207</v>
      </c>
      <c r="L638">
        <v>164</v>
      </c>
      <c r="M638">
        <v>43</v>
      </c>
      <c r="N638">
        <v>7.1999999999999995E-2</v>
      </c>
      <c r="O638">
        <v>0.11899999999999999</v>
      </c>
      <c r="P638">
        <v>8.0000000000000002E-3</v>
      </c>
      <c r="Q638">
        <v>0.16</v>
      </c>
      <c r="R638">
        <v>0.874</v>
      </c>
      <c r="S638">
        <v>0.377</v>
      </c>
      <c r="T638">
        <v>0.95799999999999996</v>
      </c>
      <c r="U638">
        <v>268.75</v>
      </c>
      <c r="V638" t="s">
        <v>56</v>
      </c>
      <c r="W638">
        <v>0.88</v>
      </c>
      <c r="X638">
        <v>0.96499999999999997</v>
      </c>
      <c r="Y638">
        <v>0.82499999999999996</v>
      </c>
      <c r="Z638">
        <v>0.96799999999999997</v>
      </c>
      <c r="AA638" s="19">
        <v>45733.916981249997</v>
      </c>
      <c r="AB638" t="s">
        <v>1425</v>
      </c>
    </row>
    <row r="639" spans="1:28" hidden="1" x14ac:dyDescent="0.35">
      <c r="A639" t="s">
        <v>1417</v>
      </c>
      <c r="B639" t="s">
        <v>312</v>
      </c>
      <c r="C639">
        <v>0</v>
      </c>
      <c r="D639" s="9">
        <v>44138.486597222225</v>
      </c>
      <c r="E639" s="9">
        <v>44138.486597222225</v>
      </c>
      <c r="F639" t="s">
        <v>872</v>
      </c>
      <c r="G639" t="s">
        <v>872</v>
      </c>
      <c r="H639">
        <v>1</v>
      </c>
      <c r="I639">
        <v>1</v>
      </c>
      <c r="J639">
        <v>1</v>
      </c>
      <c r="K639" t="s">
        <v>873</v>
      </c>
      <c r="L639">
        <v>1</v>
      </c>
      <c r="M639">
        <v>0</v>
      </c>
      <c r="N639" t="s">
        <v>875</v>
      </c>
      <c r="O639" t="s">
        <v>875</v>
      </c>
      <c r="P639" t="s">
        <v>875</v>
      </c>
      <c r="Q639" t="s">
        <v>875</v>
      </c>
      <c r="R639" t="s">
        <v>875</v>
      </c>
      <c r="S639" t="s">
        <v>875</v>
      </c>
      <c r="T639" t="s">
        <v>875</v>
      </c>
      <c r="U639" t="s">
        <v>875</v>
      </c>
      <c r="V639" t="s">
        <v>56</v>
      </c>
      <c r="W639" t="s">
        <v>875</v>
      </c>
      <c r="X639" t="s">
        <v>875</v>
      </c>
      <c r="Y639" t="s">
        <v>875</v>
      </c>
      <c r="Z639" t="s">
        <v>875</v>
      </c>
      <c r="AA639" s="19">
        <v>45733.916981319446</v>
      </c>
      <c r="AB639" t="s">
        <v>1425</v>
      </c>
    </row>
    <row r="640" spans="1:28" x14ac:dyDescent="0.35">
      <c r="A640" t="s">
        <v>1503</v>
      </c>
      <c r="B640" t="s">
        <v>311</v>
      </c>
      <c r="C640">
        <v>2772</v>
      </c>
      <c r="D640" s="9">
        <v>41423.463090277779</v>
      </c>
      <c r="E640" s="9">
        <v>44196.42732638889</v>
      </c>
      <c r="F640">
        <v>817</v>
      </c>
      <c r="G640">
        <v>817</v>
      </c>
      <c r="H640">
        <v>645</v>
      </c>
      <c r="I640">
        <v>172</v>
      </c>
      <c r="J640">
        <v>146</v>
      </c>
      <c r="K640">
        <v>671</v>
      </c>
      <c r="L640">
        <v>637</v>
      </c>
      <c r="M640">
        <v>34</v>
      </c>
      <c r="N640">
        <v>0.23100000000000001</v>
      </c>
      <c r="O640">
        <v>6.7000000000000004E-2</v>
      </c>
      <c r="P640">
        <v>5.8000000000000003E-2</v>
      </c>
      <c r="Q640">
        <v>0.24199999999999999</v>
      </c>
      <c r="R640">
        <v>1.008</v>
      </c>
      <c r="S640">
        <v>0.77500000000000002</v>
      </c>
      <c r="T640">
        <v>0.80500000000000005</v>
      </c>
      <c r="U640">
        <v>140.49600000000001</v>
      </c>
      <c r="V640" t="s">
        <v>62</v>
      </c>
      <c r="W640">
        <v>0.99299999999999999</v>
      </c>
      <c r="X640">
        <v>0.995</v>
      </c>
      <c r="Y640">
        <v>0.97699999999999998</v>
      </c>
      <c r="Z640">
        <v>0.97799999999999998</v>
      </c>
      <c r="AA640" s="19">
        <v>45733.857201203704</v>
      </c>
      <c r="AB640" t="s">
        <v>1508</v>
      </c>
    </row>
    <row r="641" spans="1:28" x14ac:dyDescent="0.35">
      <c r="A641" t="s">
        <v>1503</v>
      </c>
      <c r="B641" t="s">
        <v>311</v>
      </c>
      <c r="C641">
        <v>2698</v>
      </c>
      <c r="D641" s="9">
        <v>41423.504166666666</v>
      </c>
      <c r="E641" s="9">
        <v>44121.741666666669</v>
      </c>
      <c r="F641">
        <v>497</v>
      </c>
      <c r="G641">
        <v>488</v>
      </c>
      <c r="H641">
        <v>322</v>
      </c>
      <c r="I641">
        <v>166</v>
      </c>
      <c r="J641">
        <v>86</v>
      </c>
      <c r="K641">
        <v>402</v>
      </c>
      <c r="L641">
        <v>375</v>
      </c>
      <c r="M641">
        <v>27</v>
      </c>
      <c r="N641">
        <v>0.11600000000000001</v>
      </c>
      <c r="O641">
        <v>6.7000000000000004E-2</v>
      </c>
      <c r="P641">
        <v>3.3000000000000002E-2</v>
      </c>
      <c r="Q641">
        <v>0.14299999999999999</v>
      </c>
      <c r="R641">
        <v>0.95299999999999996</v>
      </c>
      <c r="S641">
        <v>0.63400000000000001</v>
      </c>
      <c r="T641">
        <v>0.82</v>
      </c>
      <c r="U641">
        <v>188.81100000000001</v>
      </c>
      <c r="V641" t="s">
        <v>56</v>
      </c>
      <c r="W641">
        <v>0.91700000000000004</v>
      </c>
      <c r="X641">
        <v>0.99399999999999999</v>
      </c>
      <c r="Y641">
        <v>0.96299999999999997</v>
      </c>
      <c r="Z641">
        <v>0.98099999999999998</v>
      </c>
      <c r="AA641" s="19">
        <v>45736.485495983798</v>
      </c>
      <c r="AB641" t="s">
        <v>2054</v>
      </c>
    </row>
    <row r="642" spans="1:28" hidden="1" x14ac:dyDescent="0.35">
      <c r="A642" t="s">
        <v>1503</v>
      </c>
      <c r="B642" t="s">
        <v>312</v>
      </c>
      <c r="C642">
        <v>99</v>
      </c>
      <c r="D642" s="9">
        <v>44096.517465277779</v>
      </c>
      <c r="E642" s="9">
        <v>44196.42732638889</v>
      </c>
      <c r="F642" t="s">
        <v>872</v>
      </c>
      <c r="G642" t="s">
        <v>872</v>
      </c>
      <c r="H642">
        <v>29</v>
      </c>
      <c r="I642">
        <v>8</v>
      </c>
      <c r="J642">
        <v>9</v>
      </c>
      <c r="K642" t="s">
        <v>873</v>
      </c>
      <c r="L642">
        <v>27</v>
      </c>
      <c r="M642">
        <v>0</v>
      </c>
      <c r="N642">
        <v>0.32200000000000001</v>
      </c>
      <c r="O642">
        <v>7.2999999999999995E-2</v>
      </c>
      <c r="P642">
        <v>0.11600000000000001</v>
      </c>
      <c r="Q642">
        <v>0.28499999999999998</v>
      </c>
      <c r="R642">
        <v>1.022</v>
      </c>
      <c r="S642">
        <v>0.81499999999999995</v>
      </c>
      <c r="T642">
        <v>0.70599999999999996</v>
      </c>
      <c r="U642">
        <v>119.298</v>
      </c>
      <c r="V642" t="s">
        <v>62</v>
      </c>
      <c r="W642">
        <v>0.97199999999999998</v>
      </c>
      <c r="X642">
        <v>0.96099999999999997</v>
      </c>
      <c r="Y642">
        <v>0.69799999999999995</v>
      </c>
      <c r="Z642">
        <v>0.95099999999999996</v>
      </c>
      <c r="AA642" s="19">
        <v>45733.857216759257</v>
      </c>
      <c r="AB642" t="s">
        <v>1508</v>
      </c>
    </row>
    <row r="643" spans="1:28" hidden="1" x14ac:dyDescent="0.35">
      <c r="A643" t="s">
        <v>1503</v>
      </c>
      <c r="B643" t="s">
        <v>312</v>
      </c>
      <c r="C643">
        <v>92</v>
      </c>
      <c r="D643" s="9">
        <v>44029.458333333336</v>
      </c>
      <c r="E643" s="9">
        <v>44121.741666666669</v>
      </c>
      <c r="F643" t="s">
        <v>872</v>
      </c>
      <c r="G643" t="s">
        <v>872</v>
      </c>
      <c r="H643">
        <v>8</v>
      </c>
      <c r="I643">
        <v>7</v>
      </c>
      <c r="J643">
        <v>5</v>
      </c>
      <c r="K643" t="s">
        <v>873</v>
      </c>
      <c r="L643">
        <v>8</v>
      </c>
      <c r="M643">
        <v>1</v>
      </c>
      <c r="N643">
        <v>7.0000000000000007E-2</v>
      </c>
      <c r="O643">
        <v>7.6999999999999999E-2</v>
      </c>
      <c r="P643">
        <v>6.3E-2</v>
      </c>
      <c r="Q643">
        <v>7.2999999999999995E-2</v>
      </c>
      <c r="R643">
        <v>0.86899999999999999</v>
      </c>
      <c r="S643">
        <v>0.47599999999999998</v>
      </c>
      <c r="T643">
        <v>0.57099999999999995</v>
      </c>
      <c r="U643">
        <v>369.863</v>
      </c>
      <c r="V643" t="s">
        <v>56</v>
      </c>
      <c r="W643">
        <v>0.84899999999999998</v>
      </c>
      <c r="X643">
        <v>0.98599999999999999</v>
      </c>
      <c r="Y643">
        <v>0.96599999999999997</v>
      </c>
      <c r="Z643">
        <v>0.90200000000000002</v>
      </c>
      <c r="AA643" s="19">
        <v>45736.48551042824</v>
      </c>
      <c r="AB643" t="s">
        <v>2054</v>
      </c>
    </row>
    <row r="644" spans="1:28" x14ac:dyDescent="0.35">
      <c r="A644" t="s">
        <v>1502</v>
      </c>
      <c r="B644" t="s">
        <v>311</v>
      </c>
      <c r="C644">
        <v>3690</v>
      </c>
      <c r="D644" s="9">
        <v>40504.134965277779</v>
      </c>
      <c r="E644" s="9">
        <v>44195.004780092589</v>
      </c>
      <c r="F644">
        <v>1774</v>
      </c>
      <c r="G644">
        <v>1774</v>
      </c>
      <c r="H644">
        <v>1251</v>
      </c>
      <c r="I644">
        <v>523</v>
      </c>
      <c r="J644">
        <v>273</v>
      </c>
      <c r="K644">
        <v>1501</v>
      </c>
      <c r="L644">
        <v>1294</v>
      </c>
      <c r="M644">
        <v>207</v>
      </c>
      <c r="N644">
        <v>0.35799999999999998</v>
      </c>
      <c r="O644">
        <v>0.156</v>
      </c>
      <c r="P644">
        <v>8.2000000000000003E-2</v>
      </c>
      <c r="Q644">
        <v>0.37</v>
      </c>
      <c r="R644">
        <v>0.85599999999999998</v>
      </c>
      <c r="S644">
        <v>0.69599999999999995</v>
      </c>
      <c r="T644">
        <v>0.84</v>
      </c>
      <c r="U644">
        <v>559.45899999999995</v>
      </c>
      <c r="V644" t="s">
        <v>56</v>
      </c>
      <c r="W644">
        <v>0.996</v>
      </c>
      <c r="X644">
        <v>0.98899999999999999</v>
      </c>
      <c r="Y644">
        <v>0.96399999999999997</v>
      </c>
      <c r="Z644">
        <v>0.998</v>
      </c>
      <c r="AA644" s="19">
        <v>45733.857112094905</v>
      </c>
      <c r="AB644" t="s">
        <v>1508</v>
      </c>
    </row>
    <row r="645" spans="1:28" hidden="1" x14ac:dyDescent="0.35">
      <c r="A645" t="s">
        <v>1502</v>
      </c>
      <c r="B645" t="s">
        <v>312</v>
      </c>
      <c r="C645">
        <v>98</v>
      </c>
      <c r="D645" s="9">
        <v>44096.499791666669</v>
      </c>
      <c r="E645" s="9">
        <v>44195.004780092589</v>
      </c>
      <c r="F645" t="s">
        <v>872</v>
      </c>
      <c r="G645" t="s">
        <v>872</v>
      </c>
      <c r="H645">
        <v>34</v>
      </c>
      <c r="I645">
        <v>13</v>
      </c>
      <c r="J645">
        <v>23</v>
      </c>
      <c r="K645" t="s">
        <v>873</v>
      </c>
      <c r="L645">
        <v>29</v>
      </c>
      <c r="M645">
        <v>-4</v>
      </c>
      <c r="N645">
        <v>0.40400000000000003</v>
      </c>
      <c r="O645">
        <v>0.12</v>
      </c>
      <c r="P645">
        <v>0.27700000000000002</v>
      </c>
      <c r="Q645">
        <v>0.309</v>
      </c>
      <c r="R645">
        <v>1.2509999999999999</v>
      </c>
      <c r="S645">
        <v>0.77100000000000002</v>
      </c>
      <c r="T645">
        <v>0.47099999999999997</v>
      </c>
      <c r="U645">
        <v>669.90300000000002</v>
      </c>
      <c r="V645" t="s">
        <v>62</v>
      </c>
      <c r="W645">
        <v>0.95699999999999996</v>
      </c>
      <c r="X645">
        <v>0.98799999999999999</v>
      </c>
      <c r="Y645">
        <v>0.91</v>
      </c>
      <c r="Z645">
        <v>0.96199999999999997</v>
      </c>
      <c r="AA645" s="19">
        <v>45733.857129270837</v>
      </c>
      <c r="AB645" t="s">
        <v>1508</v>
      </c>
    </row>
    <row r="646" spans="1:28" x14ac:dyDescent="0.35">
      <c r="A646" t="s">
        <v>1501</v>
      </c>
      <c r="B646" t="s">
        <v>311</v>
      </c>
      <c r="C646">
        <v>2784</v>
      </c>
      <c r="D646" s="9">
        <v>41426.105104166665</v>
      </c>
      <c r="E646" s="9">
        <v>44210.885694444441</v>
      </c>
      <c r="F646">
        <v>676</v>
      </c>
      <c r="G646">
        <v>676</v>
      </c>
      <c r="H646">
        <v>492</v>
      </c>
      <c r="I646">
        <v>184</v>
      </c>
      <c r="J646">
        <v>61</v>
      </c>
      <c r="K646">
        <v>615</v>
      </c>
      <c r="L646">
        <v>499</v>
      </c>
      <c r="M646">
        <v>116</v>
      </c>
      <c r="N646">
        <v>0.16700000000000001</v>
      </c>
      <c r="O646">
        <v>5.6000000000000001E-2</v>
      </c>
      <c r="P646">
        <v>1.9E-2</v>
      </c>
      <c r="Q646">
        <v>0.16900000000000001</v>
      </c>
      <c r="R646">
        <v>0.82799999999999996</v>
      </c>
      <c r="S646">
        <v>0.749</v>
      </c>
      <c r="T646">
        <v>0.91500000000000004</v>
      </c>
      <c r="U646">
        <v>686.39099999999996</v>
      </c>
      <c r="V646" t="s">
        <v>56</v>
      </c>
      <c r="W646">
        <v>0.98799999999999999</v>
      </c>
      <c r="X646">
        <v>0.97</v>
      </c>
      <c r="Y646">
        <v>0.94299999999999995</v>
      </c>
      <c r="Z646">
        <v>0.99299999999999999</v>
      </c>
      <c r="AA646" s="19">
        <v>45733.857021793985</v>
      </c>
      <c r="AB646" t="s">
        <v>1508</v>
      </c>
    </row>
    <row r="647" spans="1:28" hidden="1" x14ac:dyDescent="0.35">
      <c r="A647" t="s">
        <v>1501</v>
      </c>
      <c r="B647" t="s">
        <v>312</v>
      </c>
      <c r="C647">
        <v>99</v>
      </c>
      <c r="D647" s="9">
        <v>44110.900300925925</v>
      </c>
      <c r="E647" s="9">
        <v>44210.885694444441</v>
      </c>
      <c r="F647" t="s">
        <v>872</v>
      </c>
      <c r="G647" t="s">
        <v>872</v>
      </c>
      <c r="H647">
        <v>39</v>
      </c>
      <c r="I647">
        <v>14</v>
      </c>
      <c r="J647">
        <v>10</v>
      </c>
      <c r="K647" t="s">
        <v>873</v>
      </c>
      <c r="L647">
        <v>34</v>
      </c>
      <c r="M647">
        <v>10</v>
      </c>
      <c r="N647">
        <v>0.47</v>
      </c>
      <c r="O647">
        <v>0.17599999999999999</v>
      </c>
      <c r="P647">
        <v>0.122</v>
      </c>
      <c r="Q647">
        <v>0.34399999999999997</v>
      </c>
      <c r="R647">
        <v>0.65600000000000003</v>
      </c>
      <c r="S647">
        <v>0.72799999999999998</v>
      </c>
      <c r="T647">
        <v>0.81100000000000005</v>
      </c>
      <c r="U647">
        <v>337.209</v>
      </c>
      <c r="V647" t="s">
        <v>56</v>
      </c>
      <c r="W647">
        <v>0.92</v>
      </c>
      <c r="X647">
        <v>0.95699999999999996</v>
      </c>
      <c r="Y647">
        <v>0.92300000000000004</v>
      </c>
      <c r="Z647">
        <v>0.88500000000000001</v>
      </c>
      <c r="AA647" s="19">
        <v>45733.857036608795</v>
      </c>
      <c r="AB647" t="s">
        <v>1508</v>
      </c>
    </row>
    <row r="648" spans="1:28" x14ac:dyDescent="0.35">
      <c r="A648" t="s">
        <v>1500</v>
      </c>
      <c r="B648" t="s">
        <v>311</v>
      </c>
      <c r="C648">
        <v>2800</v>
      </c>
      <c r="D648" s="9">
        <v>41393.998379629629</v>
      </c>
      <c r="E648" s="9">
        <v>44194.527557870373</v>
      </c>
      <c r="F648">
        <v>1003</v>
      </c>
      <c r="G648">
        <v>1003</v>
      </c>
      <c r="H648">
        <v>718</v>
      </c>
      <c r="I648">
        <v>285</v>
      </c>
      <c r="J648">
        <v>197</v>
      </c>
      <c r="K648">
        <v>806</v>
      </c>
      <c r="L648">
        <v>755</v>
      </c>
      <c r="M648">
        <v>51</v>
      </c>
      <c r="N648">
        <v>0.23699999999999999</v>
      </c>
      <c r="O648">
        <v>0.105</v>
      </c>
      <c r="P648">
        <v>0.10100000000000001</v>
      </c>
      <c r="Q648">
        <v>0.247</v>
      </c>
      <c r="R648">
        <v>1.0249999999999999</v>
      </c>
      <c r="S648">
        <v>0.69299999999999995</v>
      </c>
      <c r="T648">
        <v>0.70499999999999996</v>
      </c>
      <c r="U648">
        <v>206.47800000000001</v>
      </c>
      <c r="V648" t="s">
        <v>62</v>
      </c>
      <c r="W648">
        <v>0.93600000000000005</v>
      </c>
      <c r="X648">
        <v>0.97099999999999997</v>
      </c>
      <c r="Y648">
        <v>0.55400000000000005</v>
      </c>
      <c r="Z648">
        <v>0.879</v>
      </c>
      <c r="AA648" s="19">
        <v>45733.856934629628</v>
      </c>
      <c r="AB648" t="s">
        <v>1508</v>
      </c>
    </row>
    <row r="649" spans="1:28" hidden="1" x14ac:dyDescent="0.35">
      <c r="A649" t="s">
        <v>1500</v>
      </c>
      <c r="B649" t="s">
        <v>312</v>
      </c>
      <c r="C649">
        <v>100</v>
      </c>
      <c r="D649" s="9">
        <v>44093.728738425925</v>
      </c>
      <c r="E649" s="9">
        <v>44194.527557870373</v>
      </c>
      <c r="F649" t="s">
        <v>872</v>
      </c>
      <c r="G649" t="s">
        <v>872</v>
      </c>
      <c r="H649">
        <v>55</v>
      </c>
      <c r="I649">
        <v>18</v>
      </c>
      <c r="J649">
        <v>20</v>
      </c>
      <c r="K649" t="s">
        <v>873</v>
      </c>
      <c r="L649">
        <v>65</v>
      </c>
      <c r="M649">
        <v>-11</v>
      </c>
      <c r="N649">
        <v>0.60899999999999999</v>
      </c>
      <c r="O649">
        <v>0.19400000000000001</v>
      </c>
      <c r="P649">
        <v>0.249</v>
      </c>
      <c r="Q649">
        <v>0.71099999999999997</v>
      </c>
      <c r="R649">
        <v>1.2829999999999999</v>
      </c>
      <c r="S649">
        <v>0.75800000000000001</v>
      </c>
      <c r="T649">
        <v>0.69</v>
      </c>
      <c r="U649">
        <v>71.73</v>
      </c>
      <c r="V649" t="s">
        <v>62</v>
      </c>
      <c r="W649">
        <v>0.98499999999999999</v>
      </c>
      <c r="X649">
        <v>0.97699999999999998</v>
      </c>
      <c r="Y649">
        <v>0.96799999999999997</v>
      </c>
      <c r="Z649">
        <v>0.98699999999999999</v>
      </c>
      <c r="AA649" s="19">
        <v>45733.856949895831</v>
      </c>
      <c r="AB649" t="s">
        <v>1508</v>
      </c>
    </row>
    <row r="650" spans="1:28" x14ac:dyDescent="0.35">
      <c r="A650" t="s">
        <v>1943</v>
      </c>
      <c r="B650" t="s">
        <v>311</v>
      </c>
      <c r="C650">
        <v>2880</v>
      </c>
      <c r="D650" s="9">
        <v>41653.872488425928</v>
      </c>
      <c r="E650" s="9">
        <v>44534.577939814815</v>
      </c>
      <c r="F650">
        <v>141</v>
      </c>
      <c r="G650">
        <v>141</v>
      </c>
      <c r="H650">
        <v>103</v>
      </c>
      <c r="I650">
        <v>38</v>
      </c>
      <c r="J650">
        <v>41</v>
      </c>
      <c r="K650">
        <v>100</v>
      </c>
      <c r="L650">
        <v>92</v>
      </c>
      <c r="M650">
        <v>8</v>
      </c>
      <c r="N650">
        <v>3.5000000000000003E-2</v>
      </c>
      <c r="O650">
        <v>1.2999999999999999E-2</v>
      </c>
      <c r="P650">
        <v>1.4E-2</v>
      </c>
      <c r="Q650">
        <v>3.3000000000000002E-2</v>
      </c>
      <c r="R650">
        <v>0.97099999999999997</v>
      </c>
      <c r="S650">
        <v>0.72899999999999998</v>
      </c>
      <c r="T650">
        <v>0.70799999999999996</v>
      </c>
      <c r="U650">
        <v>242.42400000000001</v>
      </c>
      <c r="V650" t="s">
        <v>56</v>
      </c>
      <c r="W650">
        <v>0.79300000000000004</v>
      </c>
      <c r="X650">
        <v>0.80200000000000005</v>
      </c>
      <c r="Y650">
        <v>0.83199999999999996</v>
      </c>
      <c r="Z650">
        <v>0.95899999999999996</v>
      </c>
      <c r="AA650" s="19">
        <v>45734.032585092595</v>
      </c>
      <c r="AB650" t="s">
        <v>2040</v>
      </c>
    </row>
    <row r="651" spans="1:28" hidden="1" x14ac:dyDescent="0.35">
      <c r="A651" t="s">
        <v>1943</v>
      </c>
      <c r="B651" t="s">
        <v>312</v>
      </c>
      <c r="C651">
        <v>61</v>
      </c>
      <c r="D651" s="9">
        <v>44472.800011574072</v>
      </c>
      <c r="E651" s="9">
        <v>44534.577939814815</v>
      </c>
      <c r="F651" t="s">
        <v>872</v>
      </c>
      <c r="G651" t="s">
        <v>872</v>
      </c>
      <c r="H651">
        <v>2</v>
      </c>
      <c r="I651">
        <v>1</v>
      </c>
      <c r="J651">
        <v>1</v>
      </c>
      <c r="K651" t="s">
        <v>873</v>
      </c>
      <c r="L651">
        <v>2</v>
      </c>
      <c r="M651">
        <v>1</v>
      </c>
      <c r="N651">
        <v>2.5999999999999999E-2</v>
      </c>
      <c r="O651" t="s">
        <v>875</v>
      </c>
      <c r="P651" t="s">
        <v>875</v>
      </c>
      <c r="Q651">
        <v>2.9000000000000001E-2</v>
      </c>
      <c r="R651" t="s">
        <v>875</v>
      </c>
      <c r="S651" t="s">
        <v>875</v>
      </c>
      <c r="T651" t="s">
        <v>875</v>
      </c>
      <c r="U651" t="s">
        <v>875</v>
      </c>
      <c r="V651" t="s">
        <v>56</v>
      </c>
      <c r="W651">
        <v>1</v>
      </c>
      <c r="X651" t="s">
        <v>875</v>
      </c>
      <c r="Y651" t="s">
        <v>875</v>
      </c>
      <c r="Z651">
        <v>1</v>
      </c>
      <c r="AA651" s="19">
        <v>45734.032585162036</v>
      </c>
      <c r="AB651" t="s">
        <v>2040</v>
      </c>
    </row>
    <row r="652" spans="1:28" x14ac:dyDescent="0.35">
      <c r="A652" t="s">
        <v>1499</v>
      </c>
      <c r="B652" t="s">
        <v>311</v>
      </c>
      <c r="C652">
        <v>1333</v>
      </c>
      <c r="D652" s="9">
        <v>42842.708032407405</v>
      </c>
      <c r="E652" s="9">
        <v>44176.043032407404</v>
      </c>
      <c r="F652">
        <v>392</v>
      </c>
      <c r="G652">
        <v>392</v>
      </c>
      <c r="H652">
        <v>347</v>
      </c>
      <c r="I652">
        <v>45</v>
      </c>
      <c r="J652">
        <v>16</v>
      </c>
      <c r="K652">
        <v>376</v>
      </c>
      <c r="L652">
        <v>314</v>
      </c>
      <c r="M652">
        <v>62</v>
      </c>
      <c r="N652">
        <v>0.26100000000000001</v>
      </c>
      <c r="O652">
        <v>3.3000000000000002E-2</v>
      </c>
      <c r="P652">
        <v>1.6E-2</v>
      </c>
      <c r="Q652">
        <v>0.23100000000000001</v>
      </c>
      <c r="R652">
        <v>0.83099999999999996</v>
      </c>
      <c r="S652">
        <v>0.88800000000000001</v>
      </c>
      <c r="T652">
        <v>0.94599999999999995</v>
      </c>
      <c r="U652">
        <v>268.39800000000002</v>
      </c>
      <c r="V652" t="s">
        <v>56</v>
      </c>
      <c r="W652">
        <v>0.98199999999999998</v>
      </c>
      <c r="X652">
        <v>0.93899999999999995</v>
      </c>
      <c r="Y652">
        <v>0.97</v>
      </c>
      <c r="Z652">
        <v>0.996</v>
      </c>
      <c r="AA652" s="19">
        <v>45733.856846400464</v>
      </c>
      <c r="AB652" t="s">
        <v>1508</v>
      </c>
    </row>
    <row r="653" spans="1:28" hidden="1" x14ac:dyDescent="0.35">
      <c r="A653" t="s">
        <v>1499</v>
      </c>
      <c r="B653" t="s">
        <v>312</v>
      </c>
      <c r="C653">
        <v>93</v>
      </c>
      <c r="D653" s="9">
        <v>44082.408877314818</v>
      </c>
      <c r="E653" s="9">
        <v>44176.043032407404</v>
      </c>
      <c r="F653" t="s">
        <v>872</v>
      </c>
      <c r="G653" t="s">
        <v>872</v>
      </c>
      <c r="H653">
        <v>29</v>
      </c>
      <c r="I653">
        <v>2</v>
      </c>
      <c r="J653">
        <v>3</v>
      </c>
      <c r="K653" t="s">
        <v>873</v>
      </c>
      <c r="L653">
        <v>29</v>
      </c>
      <c r="M653">
        <v>-2</v>
      </c>
      <c r="N653">
        <v>0.26400000000000001</v>
      </c>
      <c r="O653">
        <v>1.4E-2</v>
      </c>
      <c r="P653">
        <v>2.1000000000000001E-2</v>
      </c>
      <c r="Q653">
        <v>0.251</v>
      </c>
      <c r="R653">
        <v>0.97699999999999998</v>
      </c>
      <c r="S653">
        <v>0.95</v>
      </c>
      <c r="T653">
        <v>0.92400000000000004</v>
      </c>
      <c r="U653">
        <v>247.012</v>
      </c>
      <c r="V653" t="s">
        <v>56</v>
      </c>
      <c r="W653">
        <v>0.96499999999999997</v>
      </c>
      <c r="X653">
        <v>1</v>
      </c>
      <c r="Y653">
        <v>0.88</v>
      </c>
      <c r="Z653">
        <v>0.96399999999999997</v>
      </c>
      <c r="AA653" s="19">
        <v>45733.85686162037</v>
      </c>
      <c r="AB653" t="s">
        <v>1508</v>
      </c>
    </row>
    <row r="654" spans="1:28" x14ac:dyDescent="0.35">
      <c r="A654" t="s">
        <v>1498</v>
      </c>
      <c r="B654" t="s">
        <v>311</v>
      </c>
      <c r="C654">
        <v>3768</v>
      </c>
      <c r="D654" s="9">
        <v>40426.730358796296</v>
      </c>
      <c r="E654" s="9">
        <v>44195.450208333335</v>
      </c>
      <c r="F654">
        <v>1445</v>
      </c>
      <c r="G654">
        <v>1445</v>
      </c>
      <c r="H654">
        <v>842</v>
      </c>
      <c r="I654">
        <v>603</v>
      </c>
      <c r="J654">
        <v>347</v>
      </c>
      <c r="K654">
        <v>1098</v>
      </c>
      <c r="L654">
        <v>1035</v>
      </c>
      <c r="M654">
        <v>63</v>
      </c>
      <c r="N654">
        <v>0.217</v>
      </c>
      <c r="O654">
        <v>0.17100000000000001</v>
      </c>
      <c r="P654">
        <v>0.115</v>
      </c>
      <c r="Q654">
        <v>0.27700000000000002</v>
      </c>
      <c r="R654">
        <v>1.0149999999999999</v>
      </c>
      <c r="S654">
        <v>0.55900000000000005</v>
      </c>
      <c r="T654">
        <v>0.70399999999999996</v>
      </c>
      <c r="U654">
        <v>227.43700000000001</v>
      </c>
      <c r="V654" t="s">
        <v>62</v>
      </c>
      <c r="W654">
        <v>0.99</v>
      </c>
      <c r="X654">
        <v>0.96</v>
      </c>
      <c r="Y654">
        <v>0.79500000000000004</v>
      </c>
      <c r="Z654">
        <v>0.99099999999999999</v>
      </c>
      <c r="AA654" s="19">
        <v>45733.856759826391</v>
      </c>
      <c r="AB654" t="s">
        <v>1508</v>
      </c>
    </row>
    <row r="655" spans="1:28" hidden="1" x14ac:dyDescent="0.35">
      <c r="A655" t="s">
        <v>1498</v>
      </c>
      <c r="B655" t="s">
        <v>312</v>
      </c>
      <c r="C655">
        <v>99</v>
      </c>
      <c r="D655" s="9">
        <v>44095.643506944441</v>
      </c>
      <c r="E655" s="9">
        <v>44195.450208333335</v>
      </c>
      <c r="F655" t="s">
        <v>872</v>
      </c>
      <c r="G655" t="s">
        <v>872</v>
      </c>
      <c r="H655">
        <v>44</v>
      </c>
      <c r="I655">
        <v>45</v>
      </c>
      <c r="J655">
        <v>4</v>
      </c>
      <c r="K655" t="s">
        <v>873</v>
      </c>
      <c r="L655">
        <v>69</v>
      </c>
      <c r="M655">
        <v>15</v>
      </c>
      <c r="N655">
        <v>0.495</v>
      </c>
      <c r="O655">
        <v>0.47599999999999998</v>
      </c>
      <c r="P655">
        <v>0.25</v>
      </c>
      <c r="Q655">
        <v>0.81299999999999994</v>
      </c>
      <c r="R655">
        <v>1.1279999999999999</v>
      </c>
      <c r="S655">
        <v>0.51</v>
      </c>
      <c r="T655">
        <v>0.74299999999999999</v>
      </c>
      <c r="U655">
        <v>77.491</v>
      </c>
      <c r="V655" t="s">
        <v>62</v>
      </c>
      <c r="W655">
        <v>0.99</v>
      </c>
      <c r="X655">
        <v>0.92800000000000005</v>
      </c>
      <c r="Y655">
        <v>1</v>
      </c>
      <c r="Z655">
        <v>0.99099999999999999</v>
      </c>
      <c r="AA655" s="19">
        <v>45733.856775671295</v>
      </c>
      <c r="AB655" t="s">
        <v>1508</v>
      </c>
    </row>
    <row r="656" spans="1:28" x14ac:dyDescent="0.35">
      <c r="A656" t="s">
        <v>1497</v>
      </c>
      <c r="B656" t="s">
        <v>311</v>
      </c>
      <c r="C656">
        <v>3769</v>
      </c>
      <c r="D656" s="9">
        <v>40424.581620370373</v>
      </c>
      <c r="E656" s="9">
        <v>44194.373252314814</v>
      </c>
      <c r="F656">
        <v>609</v>
      </c>
      <c r="G656">
        <v>609</v>
      </c>
      <c r="H656">
        <v>427</v>
      </c>
      <c r="I656">
        <v>182</v>
      </c>
      <c r="J656">
        <v>111</v>
      </c>
      <c r="K656">
        <v>498</v>
      </c>
      <c r="L656">
        <v>381</v>
      </c>
      <c r="M656">
        <v>117</v>
      </c>
      <c r="N656">
        <v>0.13200000000000001</v>
      </c>
      <c r="O656">
        <v>5.0999999999999997E-2</v>
      </c>
      <c r="P656">
        <v>3.5999999999999997E-2</v>
      </c>
      <c r="Q656">
        <v>0.14000000000000001</v>
      </c>
      <c r="R656">
        <v>0.95199999999999996</v>
      </c>
      <c r="S656">
        <v>0.72099999999999997</v>
      </c>
      <c r="T656">
        <v>0.80300000000000005</v>
      </c>
      <c r="U656">
        <v>835.71400000000006</v>
      </c>
      <c r="V656" t="s">
        <v>56</v>
      </c>
      <c r="W656">
        <v>0.70799999999999996</v>
      </c>
      <c r="X656">
        <v>0.73099999999999998</v>
      </c>
      <c r="Y656">
        <v>0.77800000000000002</v>
      </c>
      <c r="Z656">
        <v>0.68899999999999995</v>
      </c>
      <c r="AA656" s="19">
        <v>45733.856670891204</v>
      </c>
      <c r="AB656" t="s">
        <v>1508</v>
      </c>
    </row>
    <row r="657" spans="1:28" hidden="1" x14ac:dyDescent="0.35">
      <c r="A657" t="s">
        <v>1497</v>
      </c>
      <c r="B657" t="s">
        <v>312</v>
      </c>
      <c r="C657">
        <v>98</v>
      </c>
      <c r="D657" s="9">
        <v>44095.750011574077</v>
      </c>
      <c r="E657" s="9">
        <v>44194.373252314814</v>
      </c>
      <c r="F657" t="s">
        <v>872</v>
      </c>
      <c r="G657" t="s">
        <v>872</v>
      </c>
      <c r="H657">
        <v>31</v>
      </c>
      <c r="I657">
        <v>14</v>
      </c>
      <c r="J657">
        <v>12</v>
      </c>
      <c r="K657" t="s">
        <v>873</v>
      </c>
      <c r="L657">
        <v>28</v>
      </c>
      <c r="M657">
        <v>4</v>
      </c>
      <c r="N657">
        <v>0.32200000000000001</v>
      </c>
      <c r="O657">
        <v>0.15</v>
      </c>
      <c r="P657">
        <v>0.111</v>
      </c>
      <c r="Q657">
        <v>0.30099999999999999</v>
      </c>
      <c r="R657">
        <v>0.83399999999999996</v>
      </c>
      <c r="S657">
        <v>0.68200000000000005</v>
      </c>
      <c r="T657">
        <v>0.76500000000000001</v>
      </c>
      <c r="U657">
        <v>388.70400000000001</v>
      </c>
      <c r="V657" t="s">
        <v>56</v>
      </c>
      <c r="W657">
        <v>0.96599999999999997</v>
      </c>
      <c r="X657">
        <v>0.92500000000000004</v>
      </c>
      <c r="Y657">
        <v>0.91300000000000003</v>
      </c>
      <c r="Z657">
        <v>0.96299999999999997</v>
      </c>
      <c r="AA657" s="19">
        <v>45733.85668611111</v>
      </c>
      <c r="AB657" t="s">
        <v>1508</v>
      </c>
    </row>
    <row r="658" spans="1:28" x14ac:dyDescent="0.35">
      <c r="A658" t="s">
        <v>1496</v>
      </c>
      <c r="B658" t="s">
        <v>311</v>
      </c>
      <c r="C658">
        <v>3689</v>
      </c>
      <c r="D658" s="9">
        <v>40504.993530092594</v>
      </c>
      <c r="E658" s="9">
        <v>44194.219988425924</v>
      </c>
      <c r="F658">
        <v>1684</v>
      </c>
      <c r="G658">
        <v>1684</v>
      </c>
      <c r="H658">
        <v>896</v>
      </c>
      <c r="I658">
        <v>788</v>
      </c>
      <c r="J658">
        <v>538</v>
      </c>
      <c r="K658">
        <v>1146</v>
      </c>
      <c r="L658">
        <v>949</v>
      </c>
      <c r="M658">
        <v>197</v>
      </c>
      <c r="N658">
        <v>0.253</v>
      </c>
      <c r="O658">
        <v>0.23</v>
      </c>
      <c r="P658">
        <v>0.155</v>
      </c>
      <c r="Q658">
        <v>0.26800000000000002</v>
      </c>
      <c r="R658">
        <v>0.81699999999999995</v>
      </c>
      <c r="S658">
        <v>0.52400000000000002</v>
      </c>
      <c r="T658">
        <v>0.67900000000000005</v>
      </c>
      <c r="U658">
        <v>735.07500000000005</v>
      </c>
      <c r="V658" t="s">
        <v>56</v>
      </c>
      <c r="W658">
        <v>0.997</v>
      </c>
      <c r="X658">
        <v>0.99399999999999999</v>
      </c>
      <c r="Y658">
        <v>0.89</v>
      </c>
      <c r="Z658">
        <v>0.998</v>
      </c>
      <c r="AA658" s="19">
        <v>45733.856584351852</v>
      </c>
      <c r="AB658" t="s">
        <v>1508</v>
      </c>
    </row>
    <row r="659" spans="1:28" hidden="1" x14ac:dyDescent="0.35">
      <c r="A659" t="s">
        <v>1496</v>
      </c>
      <c r="B659" t="s">
        <v>312</v>
      </c>
      <c r="C659">
        <v>97</v>
      </c>
      <c r="D659" s="9">
        <v>44096.48165509259</v>
      </c>
      <c r="E659" s="9">
        <v>44194.219988425924</v>
      </c>
      <c r="F659" t="s">
        <v>872</v>
      </c>
      <c r="G659" t="s">
        <v>872</v>
      </c>
      <c r="H659">
        <v>30</v>
      </c>
      <c r="I659">
        <v>20</v>
      </c>
      <c r="J659">
        <v>15</v>
      </c>
      <c r="K659" t="s">
        <v>873</v>
      </c>
      <c r="L659">
        <v>28</v>
      </c>
      <c r="M659">
        <v>8</v>
      </c>
      <c r="N659">
        <v>0.34699999999999998</v>
      </c>
      <c r="O659">
        <v>0.20899999999999999</v>
      </c>
      <c r="P659">
        <v>0.14299999999999999</v>
      </c>
      <c r="Q659">
        <v>0.32600000000000001</v>
      </c>
      <c r="R659">
        <v>0.78900000000000003</v>
      </c>
      <c r="S659">
        <v>0.624</v>
      </c>
      <c r="T659">
        <v>0.74299999999999999</v>
      </c>
      <c r="U659">
        <v>604.29399999999998</v>
      </c>
      <c r="V659" t="s">
        <v>56</v>
      </c>
      <c r="W659">
        <v>0.92600000000000005</v>
      </c>
      <c r="X659">
        <v>0.98799999999999999</v>
      </c>
      <c r="Y659">
        <v>0.92300000000000004</v>
      </c>
      <c r="Z659">
        <v>0.90800000000000003</v>
      </c>
      <c r="AA659" s="19">
        <v>45733.856599432867</v>
      </c>
      <c r="AB659" t="s">
        <v>1508</v>
      </c>
    </row>
    <row r="660" spans="1:28" x14ac:dyDescent="0.35">
      <c r="A660" t="s">
        <v>1495</v>
      </c>
      <c r="B660" t="s">
        <v>311</v>
      </c>
      <c r="C660">
        <v>3704</v>
      </c>
      <c r="D660" s="9">
        <v>40470.398634259262</v>
      </c>
      <c r="E660" s="9">
        <v>44174.662847222222</v>
      </c>
      <c r="F660">
        <v>261</v>
      </c>
      <c r="G660">
        <v>261</v>
      </c>
      <c r="H660">
        <v>244</v>
      </c>
      <c r="I660">
        <v>17</v>
      </c>
      <c r="J660">
        <v>9</v>
      </c>
      <c r="K660">
        <v>252</v>
      </c>
      <c r="L660">
        <v>233</v>
      </c>
      <c r="M660">
        <v>19</v>
      </c>
      <c r="N660">
        <v>8.6999999999999994E-2</v>
      </c>
      <c r="O660">
        <v>6.0000000000000001E-3</v>
      </c>
      <c r="P660">
        <v>3.0000000000000001E-3</v>
      </c>
      <c r="Q660">
        <v>8.8999999999999996E-2</v>
      </c>
      <c r="R660">
        <v>0.98899999999999999</v>
      </c>
      <c r="S660">
        <v>0.93500000000000005</v>
      </c>
      <c r="T660">
        <v>0.96799999999999997</v>
      </c>
      <c r="U660">
        <v>213.483</v>
      </c>
      <c r="V660" t="s">
        <v>56</v>
      </c>
      <c r="W660">
        <v>0.90700000000000003</v>
      </c>
      <c r="X660">
        <v>0.90100000000000002</v>
      </c>
      <c r="Y660">
        <v>0.95899999999999996</v>
      </c>
      <c r="Z660">
        <v>0.91900000000000004</v>
      </c>
      <c r="AA660" s="19">
        <v>45733.856510648147</v>
      </c>
      <c r="AB660" t="s">
        <v>1508</v>
      </c>
    </row>
    <row r="661" spans="1:28" hidden="1" x14ac:dyDescent="0.35">
      <c r="A661" t="s">
        <v>1495</v>
      </c>
      <c r="B661" t="s">
        <v>312</v>
      </c>
      <c r="C661">
        <v>84</v>
      </c>
      <c r="D661" s="9">
        <v>44090.366469907407</v>
      </c>
      <c r="E661" s="9">
        <v>44174.662847222222</v>
      </c>
      <c r="F661" t="s">
        <v>872</v>
      </c>
      <c r="G661" t="s">
        <v>872</v>
      </c>
      <c r="H661">
        <v>21</v>
      </c>
      <c r="I661">
        <v>1</v>
      </c>
      <c r="J661">
        <v>2</v>
      </c>
      <c r="K661" t="s">
        <v>873</v>
      </c>
      <c r="L661">
        <v>21</v>
      </c>
      <c r="M661">
        <v>-1</v>
      </c>
      <c r="N661">
        <v>0.193</v>
      </c>
      <c r="O661" t="s">
        <v>875</v>
      </c>
      <c r="P661" t="s">
        <v>875</v>
      </c>
      <c r="Q661">
        <v>0.191</v>
      </c>
      <c r="R661" t="s">
        <v>875</v>
      </c>
      <c r="S661" t="s">
        <v>875</v>
      </c>
      <c r="T661" t="s">
        <v>875</v>
      </c>
      <c r="U661" t="s">
        <v>875</v>
      </c>
      <c r="V661" t="s">
        <v>56</v>
      </c>
      <c r="W661">
        <v>0.96699999999999997</v>
      </c>
      <c r="X661" t="s">
        <v>875</v>
      </c>
      <c r="Y661" t="s">
        <v>875</v>
      </c>
      <c r="Z661">
        <v>0.95399999999999996</v>
      </c>
      <c r="AA661" s="19">
        <v>45733.856510833335</v>
      </c>
      <c r="AB661" t="s">
        <v>1508</v>
      </c>
    </row>
    <row r="662" spans="1:28" x14ac:dyDescent="0.35">
      <c r="A662" t="s">
        <v>1942</v>
      </c>
      <c r="B662" t="s">
        <v>311</v>
      </c>
      <c r="C662">
        <v>1148</v>
      </c>
      <c r="D662" s="9">
        <v>43409.739872685182</v>
      </c>
      <c r="E662" s="9">
        <v>44558.545127314814</v>
      </c>
      <c r="F662">
        <v>1725</v>
      </c>
      <c r="G662">
        <v>1725</v>
      </c>
      <c r="H662">
        <v>1038</v>
      </c>
      <c r="I662">
        <v>687</v>
      </c>
      <c r="J662">
        <v>2</v>
      </c>
      <c r="K662">
        <v>1723</v>
      </c>
      <c r="L662">
        <v>1552</v>
      </c>
      <c r="M662">
        <v>171</v>
      </c>
      <c r="N662">
        <v>1.3959999999999999</v>
      </c>
      <c r="O662">
        <v>0.84499999999999997</v>
      </c>
      <c r="P662">
        <v>0.33300000000000002</v>
      </c>
      <c r="Q662">
        <v>1.8540000000000001</v>
      </c>
      <c r="R662">
        <v>0.97199999999999998</v>
      </c>
      <c r="S662">
        <v>0.623</v>
      </c>
      <c r="T662">
        <v>0.85099999999999998</v>
      </c>
      <c r="U662">
        <v>92.233000000000004</v>
      </c>
      <c r="V662" t="s">
        <v>56</v>
      </c>
      <c r="W662">
        <v>0.97499999999999998</v>
      </c>
      <c r="X662">
        <v>0.97499999999999998</v>
      </c>
      <c r="Y662">
        <v>1</v>
      </c>
      <c r="Z662">
        <v>0.94899999999999995</v>
      </c>
      <c r="AA662" s="19">
        <v>45734.032494108797</v>
      </c>
      <c r="AB662" t="s">
        <v>2040</v>
      </c>
    </row>
    <row r="663" spans="1:28" hidden="1" x14ac:dyDescent="0.35">
      <c r="A663" t="s">
        <v>1942</v>
      </c>
      <c r="B663" t="s">
        <v>312</v>
      </c>
      <c r="C663">
        <v>91</v>
      </c>
      <c r="D663" s="9">
        <v>44467.284953703704</v>
      </c>
      <c r="E663" s="9">
        <v>44558.545127314814</v>
      </c>
      <c r="F663" t="s">
        <v>872</v>
      </c>
      <c r="G663" t="s">
        <v>872</v>
      </c>
      <c r="H663">
        <v>4</v>
      </c>
      <c r="I663">
        <v>1</v>
      </c>
      <c r="J663">
        <v>1</v>
      </c>
      <c r="K663" t="s">
        <v>873</v>
      </c>
      <c r="L663">
        <v>23</v>
      </c>
      <c r="M663">
        <v>-18</v>
      </c>
      <c r="N663">
        <v>2</v>
      </c>
      <c r="O663" t="s">
        <v>875</v>
      </c>
      <c r="P663" t="s">
        <v>875</v>
      </c>
      <c r="Q663">
        <v>0.28399999999999997</v>
      </c>
      <c r="R663" t="s">
        <v>875</v>
      </c>
      <c r="S663" t="s">
        <v>875</v>
      </c>
      <c r="T663" t="s">
        <v>875</v>
      </c>
      <c r="U663" t="s">
        <v>875</v>
      </c>
      <c r="V663" t="s">
        <v>56</v>
      </c>
      <c r="W663">
        <v>0.6</v>
      </c>
      <c r="X663" t="s">
        <v>875</v>
      </c>
      <c r="Y663" t="s">
        <v>875</v>
      </c>
      <c r="Z663">
        <v>0.89700000000000002</v>
      </c>
      <c r="AA663" s="19">
        <v>45734.032494178238</v>
      </c>
      <c r="AB663" t="s">
        <v>2040</v>
      </c>
    </row>
    <row r="664" spans="1:28" x14ac:dyDescent="0.35">
      <c r="A664" t="s">
        <v>1494</v>
      </c>
      <c r="B664" t="s">
        <v>311</v>
      </c>
      <c r="C664">
        <v>1476</v>
      </c>
      <c r="D664" s="9">
        <v>42698.341666666667</v>
      </c>
      <c r="E664" s="9">
        <v>44174.662847222222</v>
      </c>
      <c r="F664">
        <v>187</v>
      </c>
      <c r="G664">
        <v>187</v>
      </c>
      <c r="H664">
        <v>179</v>
      </c>
      <c r="I664">
        <v>8</v>
      </c>
      <c r="J664">
        <v>7</v>
      </c>
      <c r="K664">
        <v>180</v>
      </c>
      <c r="L664">
        <v>169</v>
      </c>
      <c r="M664">
        <v>11</v>
      </c>
      <c r="N664">
        <v>0.109</v>
      </c>
      <c r="O664">
        <v>7.0000000000000001E-3</v>
      </c>
      <c r="P664">
        <v>5.0000000000000001E-3</v>
      </c>
      <c r="Q664">
        <v>0.108</v>
      </c>
      <c r="R664">
        <v>0.97299999999999998</v>
      </c>
      <c r="S664">
        <v>0.94</v>
      </c>
      <c r="T664">
        <v>0.95699999999999996</v>
      </c>
      <c r="U664">
        <v>101.852</v>
      </c>
      <c r="V664" t="s">
        <v>56</v>
      </c>
      <c r="W664">
        <v>0.997</v>
      </c>
      <c r="X664">
        <v>0.91300000000000003</v>
      </c>
      <c r="Y664">
        <v>0.96</v>
      </c>
      <c r="Z664">
        <v>0.998</v>
      </c>
      <c r="AA664" s="19">
        <v>45733.856441608797</v>
      </c>
      <c r="AB664" t="s">
        <v>1508</v>
      </c>
    </row>
    <row r="665" spans="1:28" hidden="1" x14ac:dyDescent="0.35">
      <c r="A665" t="s">
        <v>1494</v>
      </c>
      <c r="B665" t="s">
        <v>312</v>
      </c>
      <c r="C665">
        <v>84</v>
      </c>
      <c r="D665" s="9">
        <v>44090.366469907407</v>
      </c>
      <c r="E665" s="9">
        <v>44174.662847222222</v>
      </c>
      <c r="F665" t="s">
        <v>872</v>
      </c>
      <c r="G665" t="s">
        <v>872</v>
      </c>
      <c r="H665">
        <v>19</v>
      </c>
      <c r="I665">
        <v>1</v>
      </c>
      <c r="J665">
        <v>1</v>
      </c>
      <c r="K665" t="s">
        <v>873</v>
      </c>
      <c r="L665">
        <v>17</v>
      </c>
      <c r="M665">
        <v>3</v>
      </c>
      <c r="N665">
        <v>0.18</v>
      </c>
      <c r="O665" t="s">
        <v>875</v>
      </c>
      <c r="P665" t="s">
        <v>875</v>
      </c>
      <c r="Q665">
        <v>0.158</v>
      </c>
      <c r="R665" t="s">
        <v>875</v>
      </c>
      <c r="S665" t="s">
        <v>875</v>
      </c>
      <c r="T665" t="s">
        <v>875</v>
      </c>
      <c r="U665" t="s">
        <v>875</v>
      </c>
      <c r="V665" t="s">
        <v>56</v>
      </c>
      <c r="W665">
        <v>0.93100000000000005</v>
      </c>
      <c r="X665" t="s">
        <v>875</v>
      </c>
      <c r="Y665" t="s">
        <v>875</v>
      </c>
      <c r="Z665">
        <v>0.93700000000000006</v>
      </c>
      <c r="AA665" s="19">
        <v>45733.856441805554</v>
      </c>
      <c r="AB665" t="s">
        <v>1508</v>
      </c>
    </row>
    <row r="666" spans="1:28" x14ac:dyDescent="0.35">
      <c r="A666" t="s">
        <v>1493</v>
      </c>
      <c r="B666" t="s">
        <v>311</v>
      </c>
      <c r="C666">
        <v>3719</v>
      </c>
      <c r="D666" s="9">
        <v>40470.406157407408</v>
      </c>
      <c r="E666" s="9">
        <v>44190.359259259261</v>
      </c>
      <c r="F666">
        <v>2576</v>
      </c>
      <c r="G666">
        <v>2576</v>
      </c>
      <c r="H666">
        <v>1468</v>
      </c>
      <c r="I666">
        <v>1108</v>
      </c>
      <c r="J666">
        <v>543</v>
      </c>
      <c r="K666">
        <v>2033</v>
      </c>
      <c r="L666">
        <v>1658</v>
      </c>
      <c r="M666">
        <v>375</v>
      </c>
      <c r="N666">
        <v>0.39100000000000001</v>
      </c>
      <c r="O666">
        <v>0.30099999999999999</v>
      </c>
      <c r="P666">
        <v>0.154</v>
      </c>
      <c r="Q666">
        <v>0.43</v>
      </c>
      <c r="R666">
        <v>0.79900000000000004</v>
      </c>
      <c r="S666">
        <v>0.56499999999999995</v>
      </c>
      <c r="T666">
        <v>0.77700000000000002</v>
      </c>
      <c r="U666">
        <v>872.09299999999996</v>
      </c>
      <c r="V666" t="s">
        <v>56</v>
      </c>
      <c r="W666">
        <v>0.998</v>
      </c>
      <c r="X666">
        <v>0.998</v>
      </c>
      <c r="Y666">
        <v>0.96599999999999997</v>
      </c>
      <c r="Z666">
        <v>0.996</v>
      </c>
      <c r="AA666" s="19">
        <v>45733.856357002318</v>
      </c>
      <c r="AB666" t="s">
        <v>1508</v>
      </c>
    </row>
    <row r="667" spans="1:28" hidden="1" x14ac:dyDescent="0.35">
      <c r="A667" t="s">
        <v>1493</v>
      </c>
      <c r="B667" t="s">
        <v>312</v>
      </c>
      <c r="C667">
        <v>99</v>
      </c>
      <c r="D667" s="9">
        <v>44090.366481481484</v>
      </c>
      <c r="E667" s="9">
        <v>44190.359259259261</v>
      </c>
      <c r="F667" t="s">
        <v>872</v>
      </c>
      <c r="G667" t="s">
        <v>872</v>
      </c>
      <c r="H667">
        <v>28</v>
      </c>
      <c r="I667">
        <v>22</v>
      </c>
      <c r="J667">
        <v>8</v>
      </c>
      <c r="K667" t="s">
        <v>873</v>
      </c>
      <c r="L667">
        <v>29</v>
      </c>
      <c r="M667">
        <v>14</v>
      </c>
      <c r="N667">
        <v>0.27300000000000002</v>
      </c>
      <c r="O667">
        <v>0.20599999999999999</v>
      </c>
      <c r="P667">
        <v>0.08</v>
      </c>
      <c r="Q667">
        <v>0.29299999999999998</v>
      </c>
      <c r="R667">
        <v>0.73399999999999999</v>
      </c>
      <c r="S667">
        <v>0.56999999999999995</v>
      </c>
      <c r="T667">
        <v>0.83299999999999996</v>
      </c>
      <c r="U667">
        <v>1279.8630000000001</v>
      </c>
      <c r="V667" t="s">
        <v>56</v>
      </c>
      <c r="W667">
        <v>0.97299999999999998</v>
      </c>
      <c r="X667">
        <v>0.97699999999999998</v>
      </c>
      <c r="Y667">
        <v>0.92</v>
      </c>
      <c r="Z667">
        <v>0.97399999999999998</v>
      </c>
      <c r="AA667" s="19">
        <v>45733.856372245369</v>
      </c>
      <c r="AB667" t="s">
        <v>1508</v>
      </c>
    </row>
    <row r="668" spans="1:28" x14ac:dyDescent="0.35">
      <c r="A668" t="s">
        <v>1492</v>
      </c>
      <c r="B668" t="s">
        <v>311</v>
      </c>
      <c r="C668">
        <v>3669</v>
      </c>
      <c r="D668" s="9">
        <v>40515.374467592592</v>
      </c>
      <c r="E668" s="9">
        <v>44184.382592592592</v>
      </c>
      <c r="F668">
        <v>1248</v>
      </c>
      <c r="G668">
        <v>1248</v>
      </c>
      <c r="H668">
        <v>745</v>
      </c>
      <c r="I668">
        <v>503</v>
      </c>
      <c r="J668">
        <v>230</v>
      </c>
      <c r="K668">
        <v>1018</v>
      </c>
      <c r="L668">
        <v>907</v>
      </c>
      <c r="M668">
        <v>111</v>
      </c>
      <c r="N668">
        <v>0.24399999999999999</v>
      </c>
      <c r="O668">
        <v>0.124</v>
      </c>
      <c r="P668">
        <v>6.5000000000000002E-2</v>
      </c>
      <c r="Q668">
        <v>0.26</v>
      </c>
      <c r="R668">
        <v>0.85799999999999998</v>
      </c>
      <c r="S668">
        <v>0.66300000000000003</v>
      </c>
      <c r="T668">
        <v>0.82299999999999995</v>
      </c>
      <c r="U668">
        <v>426.923</v>
      </c>
      <c r="V668" t="s">
        <v>56</v>
      </c>
      <c r="W668">
        <v>0.98599999999999999</v>
      </c>
      <c r="X668">
        <v>0.97799999999999998</v>
      </c>
      <c r="Y668">
        <v>0.873</v>
      </c>
      <c r="Z668">
        <v>0.98</v>
      </c>
      <c r="AA668" s="19">
        <v>45733.85626659722</v>
      </c>
      <c r="AB668" t="s">
        <v>1508</v>
      </c>
    </row>
    <row r="669" spans="1:28" hidden="1" x14ac:dyDescent="0.35">
      <c r="A669" t="s">
        <v>1492</v>
      </c>
      <c r="B669" t="s">
        <v>312</v>
      </c>
      <c r="C669">
        <v>98</v>
      </c>
      <c r="D669" s="9">
        <v>44085.488425925927</v>
      </c>
      <c r="E669" s="9">
        <v>44184.382592592592</v>
      </c>
      <c r="F669" t="s">
        <v>872</v>
      </c>
      <c r="G669" t="s">
        <v>872</v>
      </c>
      <c r="H669">
        <v>35</v>
      </c>
      <c r="I669">
        <v>18</v>
      </c>
      <c r="J669">
        <v>9</v>
      </c>
      <c r="K669" t="s">
        <v>873</v>
      </c>
      <c r="L669">
        <v>42</v>
      </c>
      <c r="M669">
        <v>3</v>
      </c>
      <c r="N669">
        <v>0.36499999999999999</v>
      </c>
      <c r="O669">
        <v>0.16900000000000001</v>
      </c>
      <c r="P669">
        <v>9.8000000000000004E-2</v>
      </c>
      <c r="Q669">
        <v>0.39900000000000002</v>
      </c>
      <c r="R669">
        <v>0.91500000000000004</v>
      </c>
      <c r="S669">
        <v>0.68400000000000005</v>
      </c>
      <c r="T669">
        <v>0.81599999999999995</v>
      </c>
      <c r="U669">
        <v>278.19499999999999</v>
      </c>
      <c r="V669" t="s">
        <v>56</v>
      </c>
      <c r="W669">
        <v>0.97199999999999998</v>
      </c>
      <c r="X669">
        <v>0.98699999999999999</v>
      </c>
      <c r="Y669">
        <v>0.95499999999999996</v>
      </c>
      <c r="Z669">
        <v>0.95899999999999996</v>
      </c>
      <c r="AA669" s="19">
        <v>45733.85628148148</v>
      </c>
      <c r="AB669" t="s">
        <v>1508</v>
      </c>
    </row>
    <row r="670" spans="1:28" x14ac:dyDescent="0.35">
      <c r="A670" t="s">
        <v>1491</v>
      </c>
      <c r="B670" t="s">
        <v>311</v>
      </c>
      <c r="C670">
        <v>3178</v>
      </c>
      <c r="D670" s="9">
        <v>41015.279039351852</v>
      </c>
      <c r="E670" s="9">
        <v>44193.670682870368</v>
      </c>
      <c r="F670">
        <v>1564</v>
      </c>
      <c r="G670">
        <v>1564</v>
      </c>
      <c r="H670">
        <v>750</v>
      </c>
      <c r="I670">
        <v>814</v>
      </c>
      <c r="J670">
        <v>136</v>
      </c>
      <c r="K670">
        <v>1428</v>
      </c>
      <c r="L670">
        <v>725</v>
      </c>
      <c r="M670">
        <v>703</v>
      </c>
      <c r="N670">
        <v>0.255</v>
      </c>
      <c r="O670">
        <v>0.317</v>
      </c>
      <c r="P670">
        <v>5.5E-2</v>
      </c>
      <c r="Q670">
        <v>0.251</v>
      </c>
      <c r="R670">
        <v>0.48499999999999999</v>
      </c>
      <c r="S670">
        <v>0.44600000000000001</v>
      </c>
      <c r="T670">
        <v>0.90400000000000003</v>
      </c>
      <c r="U670">
        <v>2800.797</v>
      </c>
      <c r="V670" t="s">
        <v>56</v>
      </c>
      <c r="W670">
        <v>0.99399999999999999</v>
      </c>
      <c r="X670">
        <v>0.96599999999999997</v>
      </c>
      <c r="Y670">
        <v>0.97899999999999998</v>
      </c>
      <c r="Z670">
        <v>0.98599999999999999</v>
      </c>
      <c r="AA670" s="19">
        <v>45733.856193206018</v>
      </c>
      <c r="AB670" t="s">
        <v>1508</v>
      </c>
    </row>
    <row r="671" spans="1:28" hidden="1" x14ac:dyDescent="0.35">
      <c r="A671" t="s">
        <v>1491</v>
      </c>
      <c r="B671" t="s">
        <v>312</v>
      </c>
      <c r="C671">
        <v>97</v>
      </c>
      <c r="D671" s="9">
        <v>44095.703310185185</v>
      </c>
      <c r="E671" s="9">
        <v>44193.670682870368</v>
      </c>
      <c r="F671" t="s">
        <v>872</v>
      </c>
      <c r="G671" t="s">
        <v>872</v>
      </c>
      <c r="H671">
        <v>17</v>
      </c>
      <c r="I671">
        <v>12</v>
      </c>
      <c r="J671">
        <v>1</v>
      </c>
      <c r="K671" t="s">
        <v>873</v>
      </c>
      <c r="L671">
        <v>16</v>
      </c>
      <c r="M671">
        <v>12</v>
      </c>
      <c r="N671">
        <v>0.17699999999999999</v>
      </c>
      <c r="O671">
        <v>9.8000000000000004E-2</v>
      </c>
      <c r="P671" t="s">
        <v>875</v>
      </c>
      <c r="Q671">
        <v>0.17799999999999999</v>
      </c>
      <c r="R671" t="s">
        <v>875</v>
      </c>
      <c r="S671" t="s">
        <v>875</v>
      </c>
      <c r="T671" t="s">
        <v>875</v>
      </c>
      <c r="U671" t="s">
        <v>875</v>
      </c>
      <c r="V671" t="s">
        <v>56</v>
      </c>
      <c r="W671">
        <v>0.92900000000000005</v>
      </c>
      <c r="X671">
        <v>0.96199999999999997</v>
      </c>
      <c r="Y671" t="s">
        <v>875</v>
      </c>
      <c r="Z671">
        <v>0.89800000000000002</v>
      </c>
      <c r="AA671" s="19">
        <v>45733.856193310188</v>
      </c>
      <c r="AB671" t="s">
        <v>1508</v>
      </c>
    </row>
    <row r="672" spans="1:28" x14ac:dyDescent="0.35">
      <c r="A672" t="s">
        <v>1490</v>
      </c>
      <c r="B672" t="s">
        <v>311</v>
      </c>
      <c r="C672">
        <v>3010</v>
      </c>
      <c r="D672" s="9">
        <v>41163.990300925929</v>
      </c>
      <c r="E672" s="9">
        <v>44174.662905092591</v>
      </c>
      <c r="F672">
        <v>614</v>
      </c>
      <c r="G672">
        <v>614</v>
      </c>
      <c r="H672">
        <v>458</v>
      </c>
      <c r="I672">
        <v>156</v>
      </c>
      <c r="J672">
        <v>27</v>
      </c>
      <c r="K672">
        <v>587</v>
      </c>
      <c r="L672">
        <v>448</v>
      </c>
      <c r="M672">
        <v>139</v>
      </c>
      <c r="N672">
        <v>0.14099999999999999</v>
      </c>
      <c r="O672">
        <v>0.06</v>
      </c>
      <c r="P672">
        <v>8.9999999999999993E-3</v>
      </c>
      <c r="Q672">
        <v>0.14099999999999999</v>
      </c>
      <c r="R672">
        <v>0.73399999999999999</v>
      </c>
      <c r="S672">
        <v>0.70099999999999996</v>
      </c>
      <c r="T672">
        <v>0.95499999999999996</v>
      </c>
      <c r="U672">
        <v>985.81600000000003</v>
      </c>
      <c r="V672" t="s">
        <v>56</v>
      </c>
      <c r="W672">
        <v>0.996</v>
      </c>
      <c r="X672">
        <v>0.97299999999999998</v>
      </c>
      <c r="Y672">
        <v>0.90200000000000002</v>
      </c>
      <c r="Z672">
        <v>0.995</v>
      </c>
      <c r="AA672" s="19">
        <v>45733.856105879633</v>
      </c>
      <c r="AB672" t="s">
        <v>1508</v>
      </c>
    </row>
    <row r="673" spans="1:28" hidden="1" x14ac:dyDescent="0.35">
      <c r="A673" t="s">
        <v>1490</v>
      </c>
      <c r="B673" t="s">
        <v>312</v>
      </c>
      <c r="C673">
        <v>91</v>
      </c>
      <c r="D673" s="9">
        <v>44083.502210648148</v>
      </c>
      <c r="E673" s="9">
        <v>44174.662905092591</v>
      </c>
      <c r="F673" t="s">
        <v>872</v>
      </c>
      <c r="G673" t="s">
        <v>872</v>
      </c>
      <c r="H673">
        <v>19</v>
      </c>
      <c r="I673">
        <v>3</v>
      </c>
      <c r="J673">
        <v>2</v>
      </c>
      <c r="K673" t="s">
        <v>873</v>
      </c>
      <c r="L673">
        <v>15</v>
      </c>
      <c r="M673">
        <v>4</v>
      </c>
      <c r="N673">
        <v>0.182</v>
      </c>
      <c r="O673">
        <v>3.5999999999999997E-2</v>
      </c>
      <c r="P673">
        <v>1</v>
      </c>
      <c r="Q673">
        <v>0.13300000000000001</v>
      </c>
      <c r="R673">
        <v>-0.17</v>
      </c>
      <c r="S673">
        <v>0.83499999999999996</v>
      </c>
      <c r="T673">
        <v>-3.5870000000000002</v>
      </c>
      <c r="U673">
        <v>1045.1130000000001</v>
      </c>
      <c r="V673" t="s">
        <v>56</v>
      </c>
      <c r="W673">
        <v>0.93400000000000005</v>
      </c>
      <c r="X673">
        <v>0.95</v>
      </c>
      <c r="Y673">
        <v>1</v>
      </c>
      <c r="Z673">
        <v>0.93100000000000005</v>
      </c>
      <c r="AA673" s="19">
        <v>45733.856120949073</v>
      </c>
      <c r="AB673" t="s">
        <v>1508</v>
      </c>
    </row>
    <row r="674" spans="1:28" x14ac:dyDescent="0.35">
      <c r="A674" t="s">
        <v>1941</v>
      </c>
      <c r="B674" t="s">
        <v>311</v>
      </c>
      <c r="C674">
        <v>1809</v>
      </c>
      <c r="D674" s="9">
        <v>38698.218553240738</v>
      </c>
      <c r="E674" s="9">
        <v>40507.228506944448</v>
      </c>
      <c r="F674">
        <v>67</v>
      </c>
      <c r="G674">
        <v>67</v>
      </c>
      <c r="H674">
        <v>31</v>
      </c>
      <c r="I674">
        <v>36</v>
      </c>
      <c r="J674">
        <v>4</v>
      </c>
      <c r="K674">
        <v>63</v>
      </c>
      <c r="L674">
        <v>59</v>
      </c>
      <c r="M674">
        <v>4</v>
      </c>
      <c r="N674">
        <v>3.5000000000000003E-2</v>
      </c>
      <c r="O674">
        <v>3.1E-2</v>
      </c>
      <c r="P674">
        <v>2E-3</v>
      </c>
      <c r="Q674">
        <v>3.4000000000000002E-2</v>
      </c>
      <c r="R674">
        <v>0.53100000000000003</v>
      </c>
      <c r="S674">
        <v>0.53</v>
      </c>
      <c r="T674">
        <v>0.97</v>
      </c>
      <c r="U674">
        <v>117.64700000000001</v>
      </c>
      <c r="V674" t="s">
        <v>56</v>
      </c>
      <c r="W674">
        <v>0.80200000000000005</v>
      </c>
      <c r="X674">
        <v>0.90700000000000003</v>
      </c>
      <c r="Y674">
        <v>0.9</v>
      </c>
      <c r="Z674">
        <v>0.68100000000000005</v>
      </c>
      <c r="AA674" s="19">
        <v>45734.032397442126</v>
      </c>
      <c r="AB674" t="s">
        <v>2040</v>
      </c>
    </row>
    <row r="675" spans="1:28" hidden="1" x14ac:dyDescent="0.35">
      <c r="A675" t="s">
        <v>1941</v>
      </c>
      <c r="B675" t="s">
        <v>312</v>
      </c>
      <c r="C675">
        <v>0</v>
      </c>
      <c r="D675" s="9">
        <v>40506.268229166664</v>
      </c>
      <c r="E675" s="9">
        <v>40507.228506944448</v>
      </c>
      <c r="F675" t="s">
        <v>872</v>
      </c>
      <c r="G675" t="s">
        <v>872</v>
      </c>
      <c r="H675">
        <v>1</v>
      </c>
      <c r="I675">
        <v>1</v>
      </c>
      <c r="J675">
        <v>2</v>
      </c>
      <c r="K675" t="s">
        <v>873</v>
      </c>
      <c r="L675">
        <v>4</v>
      </c>
      <c r="M675">
        <v>-5</v>
      </c>
      <c r="N675" t="s">
        <v>875</v>
      </c>
      <c r="O675" t="s">
        <v>875</v>
      </c>
      <c r="P675">
        <v>1</v>
      </c>
      <c r="Q675">
        <v>2</v>
      </c>
      <c r="R675" t="s">
        <v>875</v>
      </c>
      <c r="S675" t="s">
        <v>875</v>
      </c>
      <c r="T675" t="s">
        <v>875</v>
      </c>
      <c r="U675" t="s">
        <v>875</v>
      </c>
      <c r="V675" t="s">
        <v>56</v>
      </c>
      <c r="W675" t="s">
        <v>875</v>
      </c>
      <c r="X675" t="s">
        <v>875</v>
      </c>
      <c r="Y675">
        <v>1</v>
      </c>
      <c r="Z675">
        <v>0.6</v>
      </c>
      <c r="AA675" s="19">
        <v>45734.032397499999</v>
      </c>
      <c r="AB675" t="s">
        <v>2040</v>
      </c>
    </row>
    <row r="676" spans="1:28" x14ac:dyDescent="0.35">
      <c r="A676" t="s">
        <v>950</v>
      </c>
      <c r="B676" t="s">
        <v>311</v>
      </c>
      <c r="C676">
        <v>730</v>
      </c>
      <c r="D676" s="9">
        <v>41507.540277777778</v>
      </c>
      <c r="E676" s="9">
        <v>42237.637499999997</v>
      </c>
      <c r="F676">
        <v>99</v>
      </c>
      <c r="G676">
        <v>99</v>
      </c>
      <c r="H676">
        <v>73</v>
      </c>
      <c r="I676">
        <v>26</v>
      </c>
      <c r="J676">
        <v>0</v>
      </c>
      <c r="K676">
        <v>99</v>
      </c>
      <c r="L676">
        <v>94</v>
      </c>
      <c r="M676">
        <v>5</v>
      </c>
      <c r="N676">
        <v>6.6000000000000003E-2</v>
      </c>
      <c r="O676">
        <v>4.5999999999999999E-2</v>
      </c>
      <c r="P676">
        <v>0</v>
      </c>
      <c r="Q676">
        <v>8.5999999999999993E-2</v>
      </c>
      <c r="R676">
        <v>0.76800000000000002</v>
      </c>
      <c r="S676">
        <v>0.58899999999999997</v>
      </c>
      <c r="T676">
        <v>1</v>
      </c>
      <c r="U676">
        <v>58.14</v>
      </c>
      <c r="V676" t="s">
        <v>56</v>
      </c>
      <c r="W676">
        <v>0.90700000000000003</v>
      </c>
      <c r="X676">
        <v>0.87</v>
      </c>
      <c r="Y676">
        <v>0</v>
      </c>
      <c r="Z676">
        <v>0.91200000000000003</v>
      </c>
      <c r="AA676" s="19">
        <v>45732.990057129631</v>
      </c>
      <c r="AB676" t="s">
        <v>1178</v>
      </c>
    </row>
    <row r="677" spans="1:28" hidden="1" x14ac:dyDescent="0.35">
      <c r="A677" t="s">
        <v>950</v>
      </c>
      <c r="B677" t="s">
        <v>312</v>
      </c>
      <c r="C677">
        <v>32</v>
      </c>
      <c r="D677" s="9">
        <v>42205.501388888886</v>
      </c>
      <c r="E677" s="9">
        <v>42237.637499999997</v>
      </c>
      <c r="F677" t="s">
        <v>872</v>
      </c>
      <c r="G677" t="s">
        <v>872</v>
      </c>
      <c r="H677">
        <v>31</v>
      </c>
      <c r="I677">
        <v>1</v>
      </c>
      <c r="J677">
        <v>1</v>
      </c>
      <c r="K677" t="s">
        <v>873</v>
      </c>
      <c r="L677">
        <v>32</v>
      </c>
      <c r="M677">
        <v>-2</v>
      </c>
      <c r="N677">
        <v>0.879</v>
      </c>
      <c r="O677" t="s">
        <v>875</v>
      </c>
      <c r="P677">
        <v>0</v>
      </c>
      <c r="Q677">
        <v>0.97499999999999998</v>
      </c>
      <c r="R677" t="s">
        <v>875</v>
      </c>
      <c r="S677" t="s">
        <v>875</v>
      </c>
      <c r="T677" t="s">
        <v>875</v>
      </c>
      <c r="U677" t="s">
        <v>875</v>
      </c>
      <c r="V677" t="s">
        <v>56</v>
      </c>
      <c r="W677">
        <v>0.85799999999999998</v>
      </c>
      <c r="X677" t="s">
        <v>875</v>
      </c>
      <c r="Y677">
        <v>0</v>
      </c>
      <c r="Z677">
        <v>0.98199999999999998</v>
      </c>
      <c r="AA677" s="19">
        <v>45732.990057141207</v>
      </c>
      <c r="AB677" t="s">
        <v>1178</v>
      </c>
    </row>
    <row r="678" spans="1:28" x14ac:dyDescent="0.35">
      <c r="A678" t="s">
        <v>108</v>
      </c>
      <c r="B678" t="s">
        <v>311</v>
      </c>
      <c r="C678">
        <v>1013</v>
      </c>
      <c r="D678" s="9">
        <v>44309.684027777781</v>
      </c>
      <c r="E678" s="9">
        <v>45323.667361111111</v>
      </c>
      <c r="F678">
        <v>760</v>
      </c>
      <c r="G678">
        <v>760</v>
      </c>
      <c r="H678">
        <v>589</v>
      </c>
      <c r="I678">
        <v>171</v>
      </c>
      <c r="J678">
        <v>71</v>
      </c>
      <c r="K678">
        <v>689</v>
      </c>
      <c r="L678">
        <v>523</v>
      </c>
      <c r="M678">
        <v>166</v>
      </c>
      <c r="N678">
        <v>0.88</v>
      </c>
      <c r="O678">
        <v>0.33300000000000002</v>
      </c>
      <c r="P678">
        <v>0.127</v>
      </c>
      <c r="Q678">
        <v>0.7</v>
      </c>
      <c r="R678">
        <v>0.64500000000000002</v>
      </c>
      <c r="S678">
        <v>0.72499999999999998</v>
      </c>
      <c r="T678">
        <v>0.89500000000000002</v>
      </c>
      <c r="U678">
        <v>237.143</v>
      </c>
      <c r="V678" t="s">
        <v>56</v>
      </c>
      <c r="W678">
        <v>0.96</v>
      </c>
      <c r="X678">
        <v>0.96899999999999997</v>
      </c>
      <c r="Y678">
        <v>0.91300000000000003</v>
      </c>
      <c r="Z678">
        <v>0.96599999999999997</v>
      </c>
      <c r="AA678" s="9">
        <v>45713.611581145837</v>
      </c>
      <c r="AB678" t="s">
        <v>871</v>
      </c>
    </row>
    <row r="679" spans="1:28" x14ac:dyDescent="0.35">
      <c r="A679" t="s">
        <v>108</v>
      </c>
      <c r="B679" t="s">
        <v>311</v>
      </c>
      <c r="C679">
        <v>243</v>
      </c>
      <c r="D679" s="9">
        <v>44309.684675925928</v>
      </c>
      <c r="E679" s="9">
        <v>44552.992708333331</v>
      </c>
      <c r="F679">
        <v>142</v>
      </c>
      <c r="G679">
        <v>142</v>
      </c>
      <c r="H679">
        <v>136</v>
      </c>
      <c r="I679">
        <v>6</v>
      </c>
      <c r="J679">
        <v>0</v>
      </c>
      <c r="K679">
        <v>142</v>
      </c>
      <c r="L679">
        <v>125</v>
      </c>
      <c r="M679">
        <v>17</v>
      </c>
      <c r="N679">
        <v>0.49299999999999999</v>
      </c>
      <c r="O679">
        <v>4.7E-2</v>
      </c>
      <c r="P679">
        <v>0</v>
      </c>
      <c r="Q679">
        <v>0.499</v>
      </c>
      <c r="R679">
        <v>0.92400000000000004</v>
      </c>
      <c r="S679">
        <v>0.91300000000000003</v>
      </c>
      <c r="T679">
        <v>1</v>
      </c>
      <c r="U679">
        <v>34.067999999999998</v>
      </c>
      <c r="V679" t="s">
        <v>56</v>
      </c>
      <c r="W679">
        <v>0.86399999999999999</v>
      </c>
      <c r="X679">
        <v>0.81799999999999995</v>
      </c>
      <c r="Y679">
        <v>0</v>
      </c>
      <c r="Z679">
        <v>0.96899999999999997</v>
      </c>
      <c r="AA679" s="19">
        <v>45733.916909074076</v>
      </c>
      <c r="AB679" t="s">
        <v>1425</v>
      </c>
    </row>
    <row r="680" spans="1:28" hidden="1" x14ac:dyDescent="0.35">
      <c r="A680" t="s">
        <v>108</v>
      </c>
      <c r="B680" t="s">
        <v>312</v>
      </c>
      <c r="C680">
        <v>99</v>
      </c>
      <c r="D680" s="9">
        <v>44453.730925925927</v>
      </c>
      <c r="E680" s="9">
        <v>44552.992708333331</v>
      </c>
      <c r="F680" t="s">
        <v>872</v>
      </c>
      <c r="G680" t="s">
        <v>872</v>
      </c>
      <c r="H680">
        <v>26</v>
      </c>
      <c r="I680">
        <v>5</v>
      </c>
      <c r="J680">
        <v>1</v>
      </c>
      <c r="K680" t="s">
        <v>873</v>
      </c>
      <c r="L680">
        <v>39</v>
      </c>
      <c r="M680">
        <v>-7</v>
      </c>
      <c r="N680">
        <v>0.17799999999999999</v>
      </c>
      <c r="O680">
        <v>8.6999999999999994E-2</v>
      </c>
      <c r="P680">
        <v>0</v>
      </c>
      <c r="Q680">
        <v>0.379</v>
      </c>
      <c r="R680">
        <v>1.43</v>
      </c>
      <c r="S680">
        <v>0.67200000000000004</v>
      </c>
      <c r="T680">
        <v>1</v>
      </c>
      <c r="U680">
        <v>44.854999999999997</v>
      </c>
      <c r="V680" t="s">
        <v>62</v>
      </c>
      <c r="W680">
        <v>0.75800000000000001</v>
      </c>
      <c r="X680">
        <v>0.92</v>
      </c>
      <c r="Y680">
        <v>0</v>
      </c>
      <c r="Z680">
        <v>0.83599999999999997</v>
      </c>
      <c r="AA680" s="19">
        <v>45733.916920243057</v>
      </c>
      <c r="AB680" t="s">
        <v>1425</v>
      </c>
    </row>
    <row r="681" spans="1:28" x14ac:dyDescent="0.35">
      <c r="A681" t="s">
        <v>1940</v>
      </c>
      <c r="B681" t="s">
        <v>311</v>
      </c>
      <c r="C681">
        <v>7186</v>
      </c>
      <c r="D681" s="9">
        <v>37312.944398148145</v>
      </c>
      <c r="E681" s="9">
        <v>44499.507962962962</v>
      </c>
      <c r="F681">
        <v>570</v>
      </c>
      <c r="G681">
        <v>570</v>
      </c>
      <c r="H681">
        <v>177</v>
      </c>
      <c r="I681">
        <v>393</v>
      </c>
      <c r="J681">
        <v>160</v>
      </c>
      <c r="K681">
        <v>410</v>
      </c>
      <c r="L681">
        <v>383</v>
      </c>
      <c r="M681">
        <v>27</v>
      </c>
      <c r="N681">
        <v>2.4E-2</v>
      </c>
      <c r="O681">
        <v>5.6000000000000001E-2</v>
      </c>
      <c r="P681">
        <v>3.3000000000000002E-2</v>
      </c>
      <c r="Q681">
        <v>6.5000000000000002E-2</v>
      </c>
      <c r="R681">
        <v>1.383</v>
      </c>
      <c r="S681">
        <v>0.3</v>
      </c>
      <c r="T681">
        <v>0.58799999999999997</v>
      </c>
      <c r="U681">
        <v>415.38499999999999</v>
      </c>
      <c r="V681" t="s">
        <v>62</v>
      </c>
      <c r="W681">
        <v>0.97699999999999998</v>
      </c>
      <c r="X681">
        <v>0.96099999999999997</v>
      </c>
      <c r="Y681">
        <v>0.89100000000000001</v>
      </c>
      <c r="Z681">
        <v>0.91400000000000003</v>
      </c>
      <c r="AA681" s="19">
        <v>45734.032311793984</v>
      </c>
      <c r="AB681" t="s">
        <v>2040</v>
      </c>
    </row>
    <row r="682" spans="1:28" hidden="1" x14ac:dyDescent="0.35">
      <c r="A682" t="s">
        <v>1940</v>
      </c>
      <c r="B682" t="s">
        <v>312</v>
      </c>
      <c r="C682">
        <v>59</v>
      </c>
      <c r="D682" s="9">
        <v>44439.737060185187</v>
      </c>
      <c r="E682" s="9">
        <v>44499.507962962962</v>
      </c>
      <c r="F682" t="s">
        <v>872</v>
      </c>
      <c r="G682" t="s">
        <v>872</v>
      </c>
      <c r="H682">
        <v>1</v>
      </c>
      <c r="I682">
        <v>2</v>
      </c>
      <c r="J682">
        <v>1</v>
      </c>
      <c r="K682" t="s">
        <v>873</v>
      </c>
      <c r="L682">
        <v>2</v>
      </c>
      <c r="M682">
        <v>-1</v>
      </c>
      <c r="N682" t="s">
        <v>875</v>
      </c>
      <c r="O682">
        <v>0.16700000000000001</v>
      </c>
      <c r="P682" t="s">
        <v>875</v>
      </c>
      <c r="Q682" t="s">
        <v>875</v>
      </c>
      <c r="R682" t="s">
        <v>875</v>
      </c>
      <c r="S682" t="s">
        <v>875</v>
      </c>
      <c r="T682" t="s">
        <v>875</v>
      </c>
      <c r="U682" t="s">
        <v>875</v>
      </c>
      <c r="V682" t="s">
        <v>62</v>
      </c>
      <c r="W682" t="s">
        <v>875</v>
      </c>
      <c r="X682">
        <v>1</v>
      </c>
      <c r="Y682" t="s">
        <v>875</v>
      </c>
      <c r="Z682" t="s">
        <v>875</v>
      </c>
      <c r="AA682" s="19">
        <v>45734.03231185185</v>
      </c>
      <c r="AB682" t="s">
        <v>2040</v>
      </c>
    </row>
    <row r="683" spans="1:28" x14ac:dyDescent="0.35">
      <c r="A683" t="s">
        <v>1939</v>
      </c>
      <c r="B683" t="s">
        <v>311</v>
      </c>
      <c r="C683">
        <v>6496</v>
      </c>
      <c r="D683" s="9">
        <v>37951.348321759258</v>
      </c>
      <c r="E683" s="9">
        <v>44447.517291666663</v>
      </c>
      <c r="F683">
        <v>146</v>
      </c>
      <c r="G683">
        <v>146</v>
      </c>
      <c r="H683">
        <v>85</v>
      </c>
      <c r="I683">
        <v>61</v>
      </c>
      <c r="J683">
        <v>31</v>
      </c>
      <c r="K683">
        <v>115</v>
      </c>
      <c r="L683">
        <v>97</v>
      </c>
      <c r="M683">
        <v>18</v>
      </c>
      <c r="N683">
        <v>1.6E-2</v>
      </c>
      <c r="O683">
        <v>1.0999999999999999E-2</v>
      </c>
      <c r="P683">
        <v>6.0000000000000001E-3</v>
      </c>
      <c r="Q683">
        <v>2.1999999999999999E-2</v>
      </c>
      <c r="R683">
        <v>1.048</v>
      </c>
      <c r="S683">
        <v>0.59299999999999997</v>
      </c>
      <c r="T683">
        <v>0.77800000000000002</v>
      </c>
      <c r="U683">
        <v>818.18200000000002</v>
      </c>
      <c r="V683" t="s">
        <v>62</v>
      </c>
      <c r="W683">
        <v>0.96199999999999997</v>
      </c>
      <c r="X683">
        <v>0.98</v>
      </c>
      <c r="Y683">
        <v>0.93300000000000005</v>
      </c>
      <c r="Z683">
        <v>0.92300000000000004</v>
      </c>
      <c r="AA683" s="19">
        <v>45734.032219699075</v>
      </c>
      <c r="AB683" t="s">
        <v>2040</v>
      </c>
    </row>
    <row r="684" spans="1:28" hidden="1" x14ac:dyDescent="0.35">
      <c r="A684" t="s">
        <v>1939</v>
      </c>
      <c r="B684" t="s">
        <v>312</v>
      </c>
      <c r="C684">
        <v>0</v>
      </c>
      <c r="D684" s="9">
        <v>44447.517291666663</v>
      </c>
      <c r="E684" s="9">
        <v>44447.517291666663</v>
      </c>
      <c r="F684" t="s">
        <v>872</v>
      </c>
      <c r="G684" t="s">
        <v>872</v>
      </c>
      <c r="H684">
        <v>1</v>
      </c>
      <c r="I684">
        <v>1</v>
      </c>
      <c r="J684">
        <v>1</v>
      </c>
      <c r="K684" t="s">
        <v>873</v>
      </c>
      <c r="L684">
        <v>1</v>
      </c>
      <c r="M684">
        <v>0</v>
      </c>
      <c r="N684" t="s">
        <v>875</v>
      </c>
      <c r="O684" t="s">
        <v>875</v>
      </c>
      <c r="P684" t="s">
        <v>875</v>
      </c>
      <c r="Q684" t="s">
        <v>875</v>
      </c>
      <c r="R684" t="s">
        <v>875</v>
      </c>
      <c r="S684" t="s">
        <v>875</v>
      </c>
      <c r="T684" t="s">
        <v>875</v>
      </c>
      <c r="U684" t="s">
        <v>875</v>
      </c>
      <c r="V684" t="s">
        <v>62</v>
      </c>
      <c r="W684" t="s">
        <v>875</v>
      </c>
      <c r="X684" t="s">
        <v>875</v>
      </c>
      <c r="Y684" t="s">
        <v>875</v>
      </c>
      <c r="Z684" t="s">
        <v>875</v>
      </c>
      <c r="AA684" s="19">
        <v>45734.032219756948</v>
      </c>
      <c r="AB684" t="s">
        <v>2040</v>
      </c>
    </row>
    <row r="685" spans="1:28" hidden="1" x14ac:dyDescent="0.35">
      <c r="A685" t="s">
        <v>109</v>
      </c>
      <c r="B685" t="s">
        <v>312</v>
      </c>
      <c r="C685">
        <v>99</v>
      </c>
      <c r="D685" s="9">
        <v>45506.678472222222</v>
      </c>
      <c r="E685" s="9">
        <v>45606.652083333334</v>
      </c>
      <c r="F685" t="s">
        <v>872</v>
      </c>
      <c r="G685" t="s">
        <v>872</v>
      </c>
      <c r="H685">
        <v>133</v>
      </c>
      <c r="I685">
        <v>122</v>
      </c>
      <c r="J685">
        <v>220</v>
      </c>
      <c r="K685" t="s">
        <v>873</v>
      </c>
      <c r="L685">
        <v>200</v>
      </c>
      <c r="M685">
        <v>-166</v>
      </c>
      <c r="N685">
        <v>1.3480000000000001</v>
      </c>
      <c r="O685">
        <v>1.331</v>
      </c>
      <c r="P685">
        <v>3.2810000000000001</v>
      </c>
      <c r="Q685">
        <v>2.0459999999999998</v>
      </c>
      <c r="R685">
        <v>-3.399</v>
      </c>
      <c r="S685">
        <v>0.503</v>
      </c>
      <c r="T685">
        <v>-0.22500000000000001</v>
      </c>
      <c r="U685">
        <v>540.07799999999997</v>
      </c>
      <c r="V685" t="s">
        <v>56</v>
      </c>
      <c r="W685">
        <v>0.998</v>
      </c>
      <c r="X685">
        <v>0.98699999999999999</v>
      </c>
      <c r="Y685">
        <v>0.48399999999999999</v>
      </c>
      <c r="Z685">
        <v>0.99199999999999999</v>
      </c>
      <c r="AA685" s="9">
        <v>45713.61169203704</v>
      </c>
      <c r="AB685" t="s">
        <v>871</v>
      </c>
    </row>
    <row r="686" spans="1:28" x14ac:dyDescent="0.35">
      <c r="A686" t="s">
        <v>109</v>
      </c>
      <c r="B686" t="s">
        <v>311</v>
      </c>
      <c r="C686">
        <v>3211</v>
      </c>
      <c r="D686" s="9">
        <v>42395.388194444444</v>
      </c>
      <c r="E686" s="9">
        <v>45606.652083333334</v>
      </c>
      <c r="F686">
        <v>7640</v>
      </c>
      <c r="G686">
        <v>7640</v>
      </c>
      <c r="H686">
        <v>4133</v>
      </c>
      <c r="I686">
        <v>3507</v>
      </c>
      <c r="J686">
        <v>1521</v>
      </c>
      <c r="K686">
        <v>6119</v>
      </c>
      <c r="L686">
        <v>5014</v>
      </c>
      <c r="M686">
        <v>1105</v>
      </c>
      <c r="N686">
        <v>1.5780000000000001</v>
      </c>
      <c r="O686">
        <v>1.327</v>
      </c>
      <c r="P686">
        <v>0.60199999999999998</v>
      </c>
      <c r="Q686">
        <v>1.8859999999999999</v>
      </c>
      <c r="R686">
        <v>0.81899999999999995</v>
      </c>
      <c r="S686">
        <v>0.54300000000000004</v>
      </c>
      <c r="T686">
        <v>0.79300000000000004</v>
      </c>
      <c r="U686">
        <v>585.89599999999996</v>
      </c>
      <c r="V686" t="s">
        <v>56</v>
      </c>
      <c r="W686">
        <v>0.96299999999999997</v>
      </c>
      <c r="X686">
        <v>0.95599999999999996</v>
      </c>
      <c r="Y686">
        <v>0.96399999999999997</v>
      </c>
      <c r="Z686">
        <v>0.95199999999999996</v>
      </c>
      <c r="AA686" s="9">
        <v>45713.611676006942</v>
      </c>
      <c r="AB686" t="s">
        <v>871</v>
      </c>
    </row>
    <row r="687" spans="1:28" x14ac:dyDescent="0.35">
      <c r="A687" t="s">
        <v>109</v>
      </c>
      <c r="B687" t="s">
        <v>311</v>
      </c>
      <c r="C687">
        <v>2170</v>
      </c>
      <c r="D687" s="9">
        <v>42395.38858796296</v>
      </c>
      <c r="E687" s="9">
        <v>44565.724953703706</v>
      </c>
      <c r="F687">
        <v>4134</v>
      </c>
      <c r="G687">
        <v>4134</v>
      </c>
      <c r="H687">
        <v>2341</v>
      </c>
      <c r="I687">
        <v>1793</v>
      </c>
      <c r="J687">
        <v>208</v>
      </c>
      <c r="K687">
        <v>3926</v>
      </c>
      <c r="L687">
        <v>3205</v>
      </c>
      <c r="M687">
        <v>721</v>
      </c>
      <c r="N687">
        <v>1.206</v>
      </c>
      <c r="O687">
        <v>0.91800000000000004</v>
      </c>
      <c r="P687">
        <v>0.154</v>
      </c>
      <c r="Q687">
        <v>1.655</v>
      </c>
      <c r="R687">
        <v>0.84</v>
      </c>
      <c r="S687">
        <v>0.56799999999999995</v>
      </c>
      <c r="T687">
        <v>0.92700000000000005</v>
      </c>
      <c r="U687">
        <v>435.65</v>
      </c>
      <c r="V687" t="s">
        <v>56</v>
      </c>
      <c r="W687">
        <v>0.92100000000000004</v>
      </c>
      <c r="X687">
        <v>0.93899999999999995</v>
      </c>
      <c r="Y687">
        <v>0.83</v>
      </c>
      <c r="Z687">
        <v>0.92200000000000004</v>
      </c>
      <c r="AA687" s="19">
        <v>45733.916828831017</v>
      </c>
      <c r="AB687" t="s">
        <v>1425</v>
      </c>
    </row>
    <row r="688" spans="1:28" hidden="1" x14ac:dyDescent="0.35">
      <c r="A688" t="s">
        <v>109</v>
      </c>
      <c r="B688" t="s">
        <v>312</v>
      </c>
      <c r="C688">
        <v>99</v>
      </c>
      <c r="D688" s="9">
        <v>44466.16920138889</v>
      </c>
      <c r="E688" s="9">
        <v>44565.724953703706</v>
      </c>
      <c r="F688" t="s">
        <v>872</v>
      </c>
      <c r="G688" t="s">
        <v>872</v>
      </c>
      <c r="H688">
        <v>240</v>
      </c>
      <c r="I688">
        <v>188</v>
      </c>
      <c r="J688">
        <v>25</v>
      </c>
      <c r="K688" t="s">
        <v>873</v>
      </c>
      <c r="L688">
        <v>358</v>
      </c>
      <c r="M688">
        <v>46</v>
      </c>
      <c r="N688">
        <v>2.573</v>
      </c>
      <c r="O688">
        <v>2.0169999999999999</v>
      </c>
      <c r="P688">
        <v>0.26800000000000002</v>
      </c>
      <c r="Q688">
        <v>3.95</v>
      </c>
      <c r="R688">
        <v>0.91400000000000003</v>
      </c>
      <c r="S688">
        <v>0.56100000000000005</v>
      </c>
      <c r="T688">
        <v>0.94199999999999995</v>
      </c>
      <c r="U688">
        <v>182.53200000000001</v>
      </c>
      <c r="V688" t="s">
        <v>56</v>
      </c>
      <c r="W688">
        <v>0.99299999999999999</v>
      </c>
      <c r="X688">
        <v>0.995</v>
      </c>
      <c r="Y688">
        <v>0.97499999999999998</v>
      </c>
      <c r="Z688">
        <v>0.99</v>
      </c>
      <c r="AA688" s="19">
        <v>45733.916843703701</v>
      </c>
      <c r="AB688" t="s">
        <v>1425</v>
      </c>
    </row>
    <row r="689" spans="1:28" x14ac:dyDescent="0.35">
      <c r="A689" t="s">
        <v>951</v>
      </c>
      <c r="B689" t="s">
        <v>311</v>
      </c>
      <c r="C689">
        <v>556</v>
      </c>
      <c r="D689" s="9">
        <v>40683.664583333331</v>
      </c>
      <c r="E689" s="9">
        <v>41240.595833333333</v>
      </c>
      <c r="F689">
        <v>74</v>
      </c>
      <c r="G689">
        <v>74</v>
      </c>
      <c r="H689">
        <v>59</v>
      </c>
      <c r="I689">
        <v>15</v>
      </c>
      <c r="J689">
        <v>0</v>
      </c>
      <c r="K689">
        <v>74</v>
      </c>
      <c r="L689">
        <v>74</v>
      </c>
      <c r="M689">
        <v>0</v>
      </c>
      <c r="N689">
        <v>0.159</v>
      </c>
      <c r="O689">
        <v>2.1999999999999999E-2</v>
      </c>
      <c r="P689">
        <v>0</v>
      </c>
      <c r="Q689">
        <v>9.9000000000000005E-2</v>
      </c>
      <c r="R689">
        <v>0.54700000000000004</v>
      </c>
      <c r="S689">
        <v>0.878</v>
      </c>
      <c r="T689">
        <v>1</v>
      </c>
      <c r="U689">
        <v>0</v>
      </c>
      <c r="V689" t="s">
        <v>80</v>
      </c>
      <c r="W689">
        <v>0.63</v>
      </c>
      <c r="X689">
        <v>0.23</v>
      </c>
      <c r="Y689">
        <v>0</v>
      </c>
      <c r="Z689">
        <v>0.82599999999999996</v>
      </c>
      <c r="AA689" s="19">
        <v>45732.99011770833</v>
      </c>
      <c r="AB689" t="s">
        <v>1178</v>
      </c>
    </row>
    <row r="690" spans="1:28" hidden="1" x14ac:dyDescent="0.35">
      <c r="A690" t="s">
        <v>951</v>
      </c>
      <c r="B690" t="s">
        <v>312</v>
      </c>
      <c r="C690">
        <v>84</v>
      </c>
      <c r="D690" s="9">
        <v>41156.451388888891</v>
      </c>
      <c r="E690" s="9">
        <v>41240.595833333333</v>
      </c>
      <c r="F690" t="s">
        <v>872</v>
      </c>
      <c r="G690" t="s">
        <v>872</v>
      </c>
      <c r="H690">
        <v>1</v>
      </c>
      <c r="I690">
        <v>1</v>
      </c>
      <c r="J690">
        <v>1</v>
      </c>
      <c r="K690" t="s">
        <v>873</v>
      </c>
      <c r="L690">
        <v>10</v>
      </c>
      <c r="M690">
        <v>-10</v>
      </c>
      <c r="N690" t="s">
        <v>875</v>
      </c>
      <c r="O690" t="s">
        <v>875</v>
      </c>
      <c r="P690">
        <v>0</v>
      </c>
      <c r="Q690">
        <v>0.14899999999999999</v>
      </c>
      <c r="R690" t="s">
        <v>875</v>
      </c>
      <c r="S690" t="s">
        <v>875</v>
      </c>
      <c r="T690" t="s">
        <v>875</v>
      </c>
      <c r="U690" t="s">
        <v>875</v>
      </c>
      <c r="V690" t="s">
        <v>80</v>
      </c>
      <c r="W690" t="s">
        <v>875</v>
      </c>
      <c r="X690" t="s">
        <v>875</v>
      </c>
      <c r="Y690">
        <v>0</v>
      </c>
      <c r="Z690">
        <v>0.51300000000000001</v>
      </c>
      <c r="AA690" s="19">
        <v>45732.990117719906</v>
      </c>
      <c r="AB690" t="s">
        <v>1178</v>
      </c>
    </row>
    <row r="691" spans="1:28" x14ac:dyDescent="0.35">
      <c r="A691" t="s">
        <v>952</v>
      </c>
      <c r="B691" t="s">
        <v>311</v>
      </c>
      <c r="C691">
        <v>212</v>
      </c>
      <c r="D691" s="9">
        <v>41163.475694444445</v>
      </c>
      <c r="E691" s="9">
        <v>41376.411805555559</v>
      </c>
      <c r="F691">
        <v>69</v>
      </c>
      <c r="G691">
        <v>69</v>
      </c>
      <c r="H691">
        <v>69</v>
      </c>
      <c r="I691">
        <v>0</v>
      </c>
      <c r="J691">
        <v>0</v>
      </c>
      <c r="K691">
        <v>69</v>
      </c>
      <c r="L691">
        <v>69</v>
      </c>
      <c r="M691">
        <v>0</v>
      </c>
      <c r="N691">
        <v>0.47</v>
      </c>
      <c r="O691">
        <v>0</v>
      </c>
      <c r="P691">
        <v>0</v>
      </c>
      <c r="Q691">
        <v>0.44500000000000001</v>
      </c>
      <c r="R691">
        <v>0.94699999999999995</v>
      </c>
      <c r="S691">
        <v>1</v>
      </c>
      <c r="T691">
        <v>1</v>
      </c>
      <c r="U691">
        <v>0</v>
      </c>
      <c r="V691" t="s">
        <v>80</v>
      </c>
      <c r="W691">
        <v>0.876</v>
      </c>
      <c r="X691">
        <v>0</v>
      </c>
      <c r="Y691">
        <v>0</v>
      </c>
      <c r="Z691">
        <v>0.93600000000000005</v>
      </c>
      <c r="AA691" s="19">
        <v>45732.990175648149</v>
      </c>
      <c r="AB691" t="s">
        <v>1178</v>
      </c>
    </row>
    <row r="692" spans="1:28" hidden="1" x14ac:dyDescent="0.35">
      <c r="A692" t="s">
        <v>952</v>
      </c>
      <c r="B692" t="s">
        <v>312</v>
      </c>
      <c r="C692">
        <v>99</v>
      </c>
      <c r="D692" s="9">
        <v>41276.700694444444</v>
      </c>
      <c r="E692" s="9">
        <v>41376.411805555559</v>
      </c>
      <c r="F692" t="s">
        <v>872</v>
      </c>
      <c r="G692" t="s">
        <v>872</v>
      </c>
      <c r="H692">
        <v>46</v>
      </c>
      <c r="I692">
        <v>1</v>
      </c>
      <c r="J692">
        <v>1</v>
      </c>
      <c r="K692" t="s">
        <v>873</v>
      </c>
      <c r="L692">
        <v>59</v>
      </c>
      <c r="M692">
        <v>-14</v>
      </c>
      <c r="N692">
        <v>0.50900000000000001</v>
      </c>
      <c r="O692">
        <v>0</v>
      </c>
      <c r="P692">
        <v>0</v>
      </c>
      <c r="Q692">
        <v>0.49</v>
      </c>
      <c r="R692">
        <v>0.96299999999999997</v>
      </c>
      <c r="S692">
        <v>1</v>
      </c>
      <c r="T692">
        <v>1</v>
      </c>
      <c r="U692">
        <v>0</v>
      </c>
      <c r="V692" t="s">
        <v>80</v>
      </c>
      <c r="W692">
        <v>0.72</v>
      </c>
      <c r="X692">
        <v>0</v>
      </c>
      <c r="Y692">
        <v>0</v>
      </c>
      <c r="Z692">
        <v>0.92400000000000004</v>
      </c>
      <c r="AA692" s="19">
        <v>45732.990185011571</v>
      </c>
      <c r="AB692" t="s">
        <v>1178</v>
      </c>
    </row>
    <row r="693" spans="1:28" x14ac:dyDescent="0.35">
      <c r="A693" t="s">
        <v>1938</v>
      </c>
      <c r="B693" t="s">
        <v>311</v>
      </c>
      <c r="C693">
        <v>4777</v>
      </c>
      <c r="D693" s="9">
        <v>37537.003865740742</v>
      </c>
      <c r="E693" s="9">
        <v>42314.453333333331</v>
      </c>
      <c r="F693">
        <v>285</v>
      </c>
      <c r="G693">
        <v>285</v>
      </c>
      <c r="H693">
        <v>113</v>
      </c>
      <c r="I693">
        <v>172</v>
      </c>
      <c r="J693">
        <v>28</v>
      </c>
      <c r="K693">
        <v>257</v>
      </c>
      <c r="L693">
        <v>138</v>
      </c>
      <c r="M693">
        <v>119</v>
      </c>
      <c r="N693">
        <v>3.5999999999999997E-2</v>
      </c>
      <c r="O693">
        <v>5.7000000000000002E-2</v>
      </c>
      <c r="P693">
        <v>2.9000000000000001E-2</v>
      </c>
      <c r="Q693">
        <v>7.1999999999999995E-2</v>
      </c>
      <c r="R693">
        <v>1.125</v>
      </c>
      <c r="S693">
        <v>0.38700000000000001</v>
      </c>
      <c r="T693">
        <v>0.68799999999999994</v>
      </c>
      <c r="U693">
        <v>1652.778</v>
      </c>
      <c r="V693" t="s">
        <v>62</v>
      </c>
      <c r="W693">
        <v>0.76</v>
      </c>
      <c r="X693">
        <v>0.82099999999999995</v>
      </c>
      <c r="Y693">
        <v>0.93200000000000005</v>
      </c>
      <c r="Z693">
        <v>0.69799999999999995</v>
      </c>
      <c r="AA693" s="19">
        <v>45734.032132986111</v>
      </c>
      <c r="AB693" t="s">
        <v>2040</v>
      </c>
    </row>
    <row r="694" spans="1:28" hidden="1" x14ac:dyDescent="0.35">
      <c r="A694" t="s">
        <v>1938</v>
      </c>
      <c r="B694" t="s">
        <v>312</v>
      </c>
      <c r="C694">
        <v>34</v>
      </c>
      <c r="D694" s="9">
        <v>42279.517245370371</v>
      </c>
      <c r="E694" s="9">
        <v>42314.453333333331</v>
      </c>
      <c r="F694" t="s">
        <v>872</v>
      </c>
      <c r="G694" t="s">
        <v>872</v>
      </c>
      <c r="H694">
        <v>1</v>
      </c>
      <c r="I694">
        <v>1</v>
      </c>
      <c r="J694">
        <v>1</v>
      </c>
      <c r="K694" t="s">
        <v>873</v>
      </c>
      <c r="L694">
        <v>1</v>
      </c>
      <c r="M694">
        <v>1</v>
      </c>
      <c r="N694" t="s">
        <v>875</v>
      </c>
      <c r="O694" t="s">
        <v>875</v>
      </c>
      <c r="P694" t="s">
        <v>875</v>
      </c>
      <c r="Q694" t="s">
        <v>875</v>
      </c>
      <c r="R694" t="s">
        <v>875</v>
      </c>
      <c r="S694" t="s">
        <v>875</v>
      </c>
      <c r="T694" t="s">
        <v>875</v>
      </c>
      <c r="U694" t="s">
        <v>875</v>
      </c>
      <c r="V694" t="s">
        <v>62</v>
      </c>
      <c r="W694" t="s">
        <v>875</v>
      </c>
      <c r="X694" t="s">
        <v>875</v>
      </c>
      <c r="Y694" t="s">
        <v>875</v>
      </c>
      <c r="Z694" t="s">
        <v>875</v>
      </c>
      <c r="AA694" s="19">
        <v>45734.032133043984</v>
      </c>
      <c r="AB694" t="s">
        <v>2040</v>
      </c>
    </row>
    <row r="695" spans="1:28" x14ac:dyDescent="0.35">
      <c r="A695" t="s">
        <v>953</v>
      </c>
      <c r="B695" t="s">
        <v>311</v>
      </c>
      <c r="C695">
        <v>1004</v>
      </c>
      <c r="D695" s="9">
        <v>40430.683333333334</v>
      </c>
      <c r="E695" s="9">
        <v>41435.446527777778</v>
      </c>
      <c r="F695">
        <v>175</v>
      </c>
      <c r="G695">
        <v>175</v>
      </c>
      <c r="H695">
        <v>166</v>
      </c>
      <c r="I695">
        <v>9</v>
      </c>
      <c r="J695">
        <v>0</v>
      </c>
      <c r="K695">
        <v>175</v>
      </c>
      <c r="L695">
        <v>175</v>
      </c>
      <c r="M695">
        <v>0</v>
      </c>
      <c r="N695">
        <v>0.29099999999999998</v>
      </c>
      <c r="O695">
        <v>8.9999999999999993E-3</v>
      </c>
      <c r="P695">
        <v>0</v>
      </c>
      <c r="Q695">
        <v>0.20100000000000001</v>
      </c>
      <c r="R695">
        <v>0.67</v>
      </c>
      <c r="S695">
        <v>0.97</v>
      </c>
      <c r="T695">
        <v>1</v>
      </c>
      <c r="U695">
        <v>0</v>
      </c>
      <c r="V695" t="s">
        <v>80</v>
      </c>
      <c r="W695">
        <v>0.78300000000000003</v>
      </c>
      <c r="X695">
        <v>0.88300000000000001</v>
      </c>
      <c r="Y695">
        <v>0</v>
      </c>
      <c r="Z695">
        <v>0.748</v>
      </c>
      <c r="AA695" s="19">
        <v>45732.990245173612</v>
      </c>
      <c r="AB695" t="s">
        <v>1178</v>
      </c>
    </row>
    <row r="696" spans="1:28" hidden="1" x14ac:dyDescent="0.35">
      <c r="A696" t="s">
        <v>953</v>
      </c>
      <c r="B696" t="s">
        <v>312</v>
      </c>
      <c r="C696">
        <v>12</v>
      </c>
      <c r="D696" s="9">
        <v>41423.431250000001</v>
      </c>
      <c r="E696" s="9">
        <v>41435.446527777778</v>
      </c>
      <c r="F696" t="s">
        <v>872</v>
      </c>
      <c r="G696" t="s">
        <v>872</v>
      </c>
      <c r="H696">
        <v>1</v>
      </c>
      <c r="I696">
        <v>1</v>
      </c>
      <c r="J696">
        <v>1</v>
      </c>
      <c r="K696" t="s">
        <v>873</v>
      </c>
      <c r="L696">
        <v>5</v>
      </c>
      <c r="M696">
        <v>-3</v>
      </c>
      <c r="N696" t="s">
        <v>875</v>
      </c>
      <c r="O696" t="s">
        <v>875</v>
      </c>
      <c r="P696">
        <v>0</v>
      </c>
      <c r="Q696">
        <v>0.192</v>
      </c>
      <c r="R696" t="s">
        <v>875</v>
      </c>
      <c r="S696" t="s">
        <v>875</v>
      </c>
      <c r="T696" t="s">
        <v>875</v>
      </c>
      <c r="U696" t="s">
        <v>875</v>
      </c>
      <c r="V696" t="s">
        <v>80</v>
      </c>
      <c r="W696" t="s">
        <v>875</v>
      </c>
      <c r="X696" t="s">
        <v>875</v>
      </c>
      <c r="Y696">
        <v>0</v>
      </c>
      <c r="Z696">
        <v>0.5</v>
      </c>
      <c r="AA696" s="19">
        <v>45732.990245185189</v>
      </c>
      <c r="AB696" t="s">
        <v>1178</v>
      </c>
    </row>
    <row r="697" spans="1:28" x14ac:dyDescent="0.35">
      <c r="A697" t="s">
        <v>1937</v>
      </c>
      <c r="B697" t="s">
        <v>311</v>
      </c>
      <c r="C697">
        <v>3607</v>
      </c>
      <c r="D697" s="9">
        <v>40889.927152777775</v>
      </c>
      <c r="E697" s="9">
        <v>44497.756643518522</v>
      </c>
      <c r="F697">
        <v>1296</v>
      </c>
      <c r="G697">
        <v>1296</v>
      </c>
      <c r="H697">
        <v>819</v>
      </c>
      <c r="I697">
        <v>477</v>
      </c>
      <c r="J697">
        <v>227</v>
      </c>
      <c r="K697">
        <v>1069</v>
      </c>
      <c r="L697">
        <v>1012</v>
      </c>
      <c r="M697">
        <v>57</v>
      </c>
      <c r="N697">
        <v>0.36199999999999999</v>
      </c>
      <c r="O697">
        <v>0.21099999999999999</v>
      </c>
      <c r="P697">
        <v>7.4999999999999997E-2</v>
      </c>
      <c r="Q697">
        <v>0.434</v>
      </c>
      <c r="R697">
        <v>0.871</v>
      </c>
      <c r="S697">
        <v>0.63200000000000001</v>
      </c>
      <c r="T697">
        <v>0.86899999999999999</v>
      </c>
      <c r="U697">
        <v>131.33600000000001</v>
      </c>
      <c r="V697" t="s">
        <v>56</v>
      </c>
      <c r="W697">
        <v>0.96899999999999997</v>
      </c>
      <c r="X697">
        <v>0.94199999999999995</v>
      </c>
      <c r="Y697">
        <v>0.84799999999999998</v>
      </c>
      <c r="Z697">
        <v>0.94</v>
      </c>
      <c r="AA697" s="19">
        <v>45734.032046701388</v>
      </c>
      <c r="AB697" t="s">
        <v>2040</v>
      </c>
    </row>
    <row r="698" spans="1:28" hidden="1" x14ac:dyDescent="0.35">
      <c r="A698" t="s">
        <v>1937</v>
      </c>
      <c r="B698" t="s">
        <v>312</v>
      </c>
      <c r="C698">
        <v>0</v>
      </c>
      <c r="D698" s="9">
        <v>44497.756643518522</v>
      </c>
      <c r="E698" s="9">
        <v>44497.756643518522</v>
      </c>
      <c r="F698" t="s">
        <v>872</v>
      </c>
      <c r="G698" t="s">
        <v>872</v>
      </c>
      <c r="H698">
        <v>1</v>
      </c>
      <c r="I698">
        <v>1</v>
      </c>
      <c r="J698">
        <v>1</v>
      </c>
      <c r="K698" t="s">
        <v>873</v>
      </c>
      <c r="L698">
        <v>1</v>
      </c>
      <c r="M698">
        <v>0</v>
      </c>
      <c r="N698" t="s">
        <v>875</v>
      </c>
      <c r="O698" t="s">
        <v>875</v>
      </c>
      <c r="P698" t="s">
        <v>875</v>
      </c>
      <c r="Q698" t="s">
        <v>875</v>
      </c>
      <c r="R698" t="s">
        <v>875</v>
      </c>
      <c r="S698" t="s">
        <v>875</v>
      </c>
      <c r="T698" t="s">
        <v>875</v>
      </c>
      <c r="U698" t="s">
        <v>875</v>
      </c>
      <c r="V698" t="s">
        <v>56</v>
      </c>
      <c r="W698" t="s">
        <v>875</v>
      </c>
      <c r="X698" t="s">
        <v>875</v>
      </c>
      <c r="Y698" t="s">
        <v>875</v>
      </c>
      <c r="Z698" t="s">
        <v>875</v>
      </c>
      <c r="AA698" s="19">
        <v>45734.032046759261</v>
      </c>
      <c r="AB698" t="s">
        <v>2040</v>
      </c>
    </row>
    <row r="699" spans="1:28" x14ac:dyDescent="0.35">
      <c r="A699" t="s">
        <v>1936</v>
      </c>
      <c r="B699" t="s">
        <v>311</v>
      </c>
      <c r="C699">
        <v>6289</v>
      </c>
      <c r="D699" s="9">
        <v>38254.890740740739</v>
      </c>
      <c r="E699" s="9">
        <v>44544.386932870373</v>
      </c>
      <c r="F699">
        <v>6665</v>
      </c>
      <c r="G699">
        <v>6665</v>
      </c>
      <c r="H699">
        <v>2502</v>
      </c>
      <c r="I699">
        <v>4163</v>
      </c>
      <c r="J699">
        <v>1109</v>
      </c>
      <c r="K699">
        <v>5556</v>
      </c>
      <c r="L699">
        <v>4278</v>
      </c>
      <c r="M699">
        <v>1278</v>
      </c>
      <c r="N699">
        <v>0.55500000000000005</v>
      </c>
      <c r="O699">
        <v>0.93799999999999994</v>
      </c>
      <c r="P699">
        <v>0.27300000000000002</v>
      </c>
      <c r="Q699">
        <v>1.071</v>
      </c>
      <c r="R699">
        <v>0.878</v>
      </c>
      <c r="S699">
        <v>0.372</v>
      </c>
      <c r="T699">
        <v>0.81699999999999995</v>
      </c>
      <c r="U699">
        <v>1193.277</v>
      </c>
      <c r="V699" t="s">
        <v>56</v>
      </c>
      <c r="W699">
        <v>0.89100000000000001</v>
      </c>
      <c r="X699">
        <v>0.90300000000000002</v>
      </c>
      <c r="Y699">
        <v>0.93799999999999994</v>
      </c>
      <c r="Z699">
        <v>0.94199999999999995</v>
      </c>
      <c r="AA699" s="19">
        <v>45734.031955335646</v>
      </c>
      <c r="AB699" t="s">
        <v>2040</v>
      </c>
    </row>
    <row r="700" spans="1:28" hidden="1" x14ac:dyDescent="0.35">
      <c r="A700" t="s">
        <v>1936</v>
      </c>
      <c r="B700" t="s">
        <v>312</v>
      </c>
      <c r="C700">
        <v>48</v>
      </c>
      <c r="D700" s="9">
        <v>44495.69425925926</v>
      </c>
      <c r="E700" s="9">
        <v>44544.386932870373</v>
      </c>
      <c r="F700" t="s">
        <v>872</v>
      </c>
      <c r="G700" t="s">
        <v>872</v>
      </c>
      <c r="H700">
        <v>4</v>
      </c>
      <c r="I700">
        <v>2</v>
      </c>
      <c r="J700">
        <v>1</v>
      </c>
      <c r="K700" t="s">
        <v>873</v>
      </c>
      <c r="L700">
        <v>1</v>
      </c>
      <c r="M700">
        <v>5</v>
      </c>
      <c r="N700">
        <v>5.3999999999999999E-2</v>
      </c>
      <c r="O700">
        <v>5.6000000000000001E-2</v>
      </c>
      <c r="P700" t="s">
        <v>875</v>
      </c>
      <c r="Q700" t="s">
        <v>875</v>
      </c>
      <c r="R700" t="s">
        <v>875</v>
      </c>
      <c r="S700" t="s">
        <v>875</v>
      </c>
      <c r="T700" t="s">
        <v>875</v>
      </c>
      <c r="U700" t="s">
        <v>875</v>
      </c>
      <c r="V700" t="s">
        <v>56</v>
      </c>
      <c r="W700">
        <v>0.92300000000000004</v>
      </c>
      <c r="X700">
        <v>1</v>
      </c>
      <c r="Y700" t="s">
        <v>875</v>
      </c>
      <c r="Z700" t="s">
        <v>875</v>
      </c>
      <c r="AA700" s="19">
        <v>45734.031955439816</v>
      </c>
      <c r="AB700" t="s">
        <v>2040</v>
      </c>
    </row>
    <row r="701" spans="1:28" x14ac:dyDescent="0.35">
      <c r="A701" t="s">
        <v>110</v>
      </c>
      <c r="B701" t="s">
        <v>311</v>
      </c>
      <c r="C701">
        <v>6370</v>
      </c>
      <c r="D701" s="9">
        <v>39220.431944444441</v>
      </c>
      <c r="E701" s="9">
        <v>45590.844444444447</v>
      </c>
      <c r="F701">
        <v>1856</v>
      </c>
      <c r="G701">
        <v>1700</v>
      </c>
      <c r="H701">
        <v>1670</v>
      </c>
      <c r="I701">
        <v>30</v>
      </c>
      <c r="J701">
        <v>174</v>
      </c>
      <c r="K701">
        <v>1526</v>
      </c>
      <c r="L701">
        <v>1438</v>
      </c>
      <c r="M701">
        <v>88</v>
      </c>
      <c r="N701">
        <v>0.33</v>
      </c>
      <c r="O701">
        <v>7.0000000000000001E-3</v>
      </c>
      <c r="P701">
        <v>4.8000000000000001E-2</v>
      </c>
      <c r="Q701">
        <v>0.28199999999999997</v>
      </c>
      <c r="R701">
        <v>0.97599999999999998</v>
      </c>
      <c r="S701">
        <v>0.97899999999999998</v>
      </c>
      <c r="T701">
        <v>0.85799999999999998</v>
      </c>
      <c r="U701">
        <v>312.05700000000002</v>
      </c>
      <c r="V701" t="s">
        <v>56</v>
      </c>
      <c r="W701">
        <v>0.95</v>
      </c>
      <c r="X701">
        <v>0.96099999999999997</v>
      </c>
      <c r="Y701">
        <v>0.71499999999999997</v>
      </c>
      <c r="Z701">
        <v>0.94099999999999995</v>
      </c>
      <c r="AA701" s="9">
        <v>45713.611776203703</v>
      </c>
      <c r="AB701" t="s">
        <v>871</v>
      </c>
    </row>
    <row r="702" spans="1:28" x14ac:dyDescent="0.35">
      <c r="A702" t="s">
        <v>110</v>
      </c>
      <c r="B702" t="s">
        <v>311</v>
      </c>
      <c r="C702">
        <v>5345</v>
      </c>
      <c r="D702" s="9">
        <v>39220.432476851849</v>
      </c>
      <c r="E702" s="9">
        <v>44565.817719907405</v>
      </c>
      <c r="F702">
        <v>1479</v>
      </c>
      <c r="G702">
        <v>1479</v>
      </c>
      <c r="H702">
        <v>1449</v>
      </c>
      <c r="I702">
        <v>30</v>
      </c>
      <c r="J702">
        <v>99</v>
      </c>
      <c r="K702">
        <v>1380</v>
      </c>
      <c r="L702">
        <v>1296</v>
      </c>
      <c r="M702">
        <v>84</v>
      </c>
      <c r="N702">
        <v>0.33300000000000002</v>
      </c>
      <c r="O702">
        <v>7.0000000000000001E-3</v>
      </c>
      <c r="P702">
        <v>6.5000000000000002E-2</v>
      </c>
      <c r="Q702">
        <v>0.29699999999999999</v>
      </c>
      <c r="R702">
        <v>1.08</v>
      </c>
      <c r="S702">
        <v>0.97899999999999998</v>
      </c>
      <c r="T702">
        <v>0.80900000000000005</v>
      </c>
      <c r="U702">
        <v>282.82799999999997</v>
      </c>
      <c r="V702" t="s">
        <v>62</v>
      </c>
      <c r="W702">
        <v>0.92400000000000004</v>
      </c>
      <c r="X702">
        <v>0.96099999999999997</v>
      </c>
      <c r="Y702">
        <v>0.89200000000000002</v>
      </c>
      <c r="Z702">
        <v>0.90300000000000002</v>
      </c>
      <c r="AA702" s="19">
        <v>45733.916751157405</v>
      </c>
      <c r="AB702" t="s">
        <v>1425</v>
      </c>
    </row>
    <row r="703" spans="1:28" hidden="1" x14ac:dyDescent="0.35">
      <c r="A703" t="s">
        <v>110</v>
      </c>
      <c r="B703" t="s">
        <v>312</v>
      </c>
      <c r="C703">
        <v>99</v>
      </c>
      <c r="D703" s="9">
        <v>44466.7190625</v>
      </c>
      <c r="E703" s="9">
        <v>44565.817719907405</v>
      </c>
      <c r="F703" t="s">
        <v>872</v>
      </c>
      <c r="G703" t="s">
        <v>872</v>
      </c>
      <c r="H703">
        <v>25</v>
      </c>
      <c r="I703">
        <v>1</v>
      </c>
      <c r="J703">
        <v>1</v>
      </c>
      <c r="K703" t="s">
        <v>873</v>
      </c>
      <c r="L703">
        <v>23</v>
      </c>
      <c r="M703">
        <v>3</v>
      </c>
      <c r="N703">
        <v>0.17199999999999999</v>
      </c>
      <c r="O703" t="s">
        <v>875</v>
      </c>
      <c r="P703" t="s">
        <v>875</v>
      </c>
      <c r="Q703">
        <v>0.20899999999999999</v>
      </c>
      <c r="R703" t="s">
        <v>875</v>
      </c>
      <c r="S703" t="s">
        <v>875</v>
      </c>
      <c r="T703" t="s">
        <v>875</v>
      </c>
      <c r="U703" t="s">
        <v>875</v>
      </c>
      <c r="V703" t="s">
        <v>62</v>
      </c>
      <c r="W703">
        <v>0.79200000000000004</v>
      </c>
      <c r="X703" t="s">
        <v>875</v>
      </c>
      <c r="Y703" t="s">
        <v>875</v>
      </c>
      <c r="Z703">
        <v>0.95699999999999996</v>
      </c>
      <c r="AA703" s="19">
        <v>45733.916751261575</v>
      </c>
      <c r="AB703" t="s">
        <v>1425</v>
      </c>
    </row>
    <row r="704" spans="1:28" x14ac:dyDescent="0.35">
      <c r="A704" t="s">
        <v>1279</v>
      </c>
      <c r="B704" t="s">
        <v>311</v>
      </c>
      <c r="C704">
        <v>2843</v>
      </c>
      <c r="D704" s="9">
        <v>41127.65121527778</v>
      </c>
      <c r="E704" s="9">
        <v>43971.199907407405</v>
      </c>
      <c r="F704">
        <v>51</v>
      </c>
      <c r="G704">
        <v>51</v>
      </c>
      <c r="H704">
        <v>25</v>
      </c>
      <c r="I704">
        <v>26</v>
      </c>
      <c r="J704">
        <v>0</v>
      </c>
      <c r="K704">
        <v>51</v>
      </c>
      <c r="L704">
        <v>16</v>
      </c>
      <c r="M704">
        <v>35</v>
      </c>
      <c r="N704">
        <v>8.0000000000000002E-3</v>
      </c>
      <c r="O704">
        <v>0.01</v>
      </c>
      <c r="P704">
        <v>0</v>
      </c>
      <c r="Q704">
        <v>0.02</v>
      </c>
      <c r="R704">
        <v>1.111</v>
      </c>
      <c r="S704">
        <v>0.44400000000000001</v>
      </c>
      <c r="T704">
        <v>1</v>
      </c>
      <c r="U704">
        <v>1750</v>
      </c>
      <c r="V704" t="s">
        <v>62</v>
      </c>
      <c r="W704">
        <v>0.72499999999999998</v>
      </c>
      <c r="X704">
        <v>0.80400000000000005</v>
      </c>
      <c r="Y704">
        <v>0</v>
      </c>
      <c r="Z704">
        <v>0.52800000000000002</v>
      </c>
      <c r="AA704" s="19">
        <v>45733.8290533912</v>
      </c>
      <c r="AB704" t="s">
        <v>1303</v>
      </c>
    </row>
    <row r="705" spans="1:28" hidden="1" x14ac:dyDescent="0.35">
      <c r="A705" t="s">
        <v>1279</v>
      </c>
      <c r="B705" t="s">
        <v>312</v>
      </c>
      <c r="C705">
        <v>60</v>
      </c>
      <c r="D705" s="9">
        <v>43910.441180555557</v>
      </c>
      <c r="E705" s="9">
        <v>43971.199907407405</v>
      </c>
      <c r="F705" t="s">
        <v>872</v>
      </c>
      <c r="G705" t="s">
        <v>872</v>
      </c>
      <c r="H705">
        <v>1</v>
      </c>
      <c r="I705">
        <v>1</v>
      </c>
      <c r="J705">
        <v>1</v>
      </c>
      <c r="K705" t="s">
        <v>873</v>
      </c>
      <c r="L705">
        <v>1</v>
      </c>
      <c r="M705">
        <v>1</v>
      </c>
      <c r="N705" t="s">
        <v>875</v>
      </c>
      <c r="O705" t="s">
        <v>875</v>
      </c>
      <c r="P705">
        <v>0</v>
      </c>
      <c r="Q705" t="s">
        <v>875</v>
      </c>
      <c r="R705" t="s">
        <v>875</v>
      </c>
      <c r="S705" t="s">
        <v>875</v>
      </c>
      <c r="T705" t="s">
        <v>875</v>
      </c>
      <c r="U705" t="s">
        <v>875</v>
      </c>
      <c r="V705" t="s">
        <v>62</v>
      </c>
      <c r="W705" t="s">
        <v>875</v>
      </c>
      <c r="X705" t="s">
        <v>875</v>
      </c>
      <c r="Y705">
        <v>0</v>
      </c>
      <c r="Z705" t="s">
        <v>875</v>
      </c>
      <c r="AA705" s="19">
        <v>45733.829053506946</v>
      </c>
      <c r="AB705" t="s">
        <v>1303</v>
      </c>
    </row>
    <row r="706" spans="1:28" x14ac:dyDescent="0.35">
      <c r="A706" t="s">
        <v>1416</v>
      </c>
      <c r="B706" t="s">
        <v>311</v>
      </c>
      <c r="C706">
        <v>3562</v>
      </c>
      <c r="D706" s="9">
        <v>40982.656828703701</v>
      </c>
      <c r="E706" s="9">
        <v>44545.603020833332</v>
      </c>
      <c r="F706">
        <v>5014</v>
      </c>
      <c r="G706">
        <v>5014</v>
      </c>
      <c r="H706">
        <v>3071</v>
      </c>
      <c r="I706">
        <v>1943</v>
      </c>
      <c r="J706">
        <v>82</v>
      </c>
      <c r="K706">
        <v>4932</v>
      </c>
      <c r="L706">
        <v>4783</v>
      </c>
      <c r="M706">
        <v>149</v>
      </c>
      <c r="N706">
        <v>1.587</v>
      </c>
      <c r="O706">
        <v>0.91100000000000003</v>
      </c>
      <c r="P706">
        <v>4.9000000000000002E-2</v>
      </c>
      <c r="Q706">
        <v>2.4809999999999999</v>
      </c>
      <c r="R706">
        <v>1.0129999999999999</v>
      </c>
      <c r="S706">
        <v>0.63500000000000001</v>
      </c>
      <c r="T706">
        <v>0.98</v>
      </c>
      <c r="U706">
        <v>60.055999999999997</v>
      </c>
      <c r="V706" t="s">
        <v>62</v>
      </c>
      <c r="W706">
        <v>0.98</v>
      </c>
      <c r="X706">
        <v>0.95</v>
      </c>
      <c r="Y706">
        <v>0.93600000000000005</v>
      </c>
      <c r="Z706">
        <v>0.98099999999999998</v>
      </c>
      <c r="AA706" s="19">
        <v>45733.916679004629</v>
      </c>
      <c r="AB706" t="s">
        <v>1425</v>
      </c>
    </row>
    <row r="707" spans="1:28" x14ac:dyDescent="0.35">
      <c r="A707" t="s">
        <v>1416</v>
      </c>
      <c r="B707" t="s">
        <v>311</v>
      </c>
      <c r="C707">
        <v>2204</v>
      </c>
      <c r="D707" s="9">
        <v>41359.486111111109</v>
      </c>
      <c r="E707" s="9">
        <v>43563.59097222222</v>
      </c>
      <c r="F707">
        <v>2988</v>
      </c>
      <c r="G707">
        <v>2988</v>
      </c>
      <c r="H707">
        <v>2988</v>
      </c>
      <c r="I707">
        <v>0</v>
      </c>
      <c r="J707">
        <v>592</v>
      </c>
      <c r="K707">
        <v>2396</v>
      </c>
      <c r="L707">
        <v>2292</v>
      </c>
      <c r="M707">
        <v>104</v>
      </c>
      <c r="N707">
        <v>1.6080000000000001</v>
      </c>
      <c r="O707">
        <v>0</v>
      </c>
      <c r="P707">
        <v>0.38300000000000001</v>
      </c>
      <c r="Q707">
        <v>1.2789999999999999</v>
      </c>
      <c r="R707">
        <v>1.044</v>
      </c>
      <c r="S707">
        <v>1</v>
      </c>
      <c r="T707">
        <v>0.76200000000000001</v>
      </c>
      <c r="U707">
        <v>81.313999999999993</v>
      </c>
      <c r="V707" t="s">
        <v>62</v>
      </c>
      <c r="W707">
        <v>0.98</v>
      </c>
      <c r="X707">
        <v>0</v>
      </c>
      <c r="Y707">
        <v>0.88500000000000001</v>
      </c>
      <c r="Z707">
        <v>0.98699999999999999</v>
      </c>
      <c r="AA707" s="19">
        <v>45735.953936909726</v>
      </c>
      <c r="AB707" t="s">
        <v>2043</v>
      </c>
    </row>
    <row r="708" spans="1:28" hidden="1" x14ac:dyDescent="0.35">
      <c r="A708" t="s">
        <v>1416</v>
      </c>
      <c r="B708" t="s">
        <v>312</v>
      </c>
      <c r="C708">
        <v>8</v>
      </c>
      <c r="D708" s="9">
        <v>44537.50372685185</v>
      </c>
      <c r="E708" s="9">
        <v>44545.603020833332</v>
      </c>
      <c r="F708" t="s">
        <v>872</v>
      </c>
      <c r="G708" t="s">
        <v>872</v>
      </c>
      <c r="H708">
        <v>1</v>
      </c>
      <c r="I708">
        <v>2</v>
      </c>
      <c r="J708">
        <v>1</v>
      </c>
      <c r="K708" t="s">
        <v>873</v>
      </c>
      <c r="L708">
        <v>1</v>
      </c>
      <c r="M708">
        <v>1</v>
      </c>
      <c r="N708" t="s">
        <v>875</v>
      </c>
      <c r="O708">
        <v>0.111</v>
      </c>
      <c r="P708" t="s">
        <v>875</v>
      </c>
      <c r="Q708" t="s">
        <v>875</v>
      </c>
      <c r="R708" t="s">
        <v>875</v>
      </c>
      <c r="S708" t="s">
        <v>875</v>
      </c>
      <c r="T708" t="s">
        <v>875</v>
      </c>
      <c r="U708" t="s">
        <v>875</v>
      </c>
      <c r="V708" t="s">
        <v>62</v>
      </c>
      <c r="W708" t="s">
        <v>875</v>
      </c>
      <c r="X708">
        <v>1</v>
      </c>
      <c r="Y708" t="s">
        <v>875</v>
      </c>
      <c r="Z708" t="s">
        <v>875</v>
      </c>
      <c r="AA708" s="19">
        <v>45733.916679004629</v>
      </c>
      <c r="AB708" t="s">
        <v>1425</v>
      </c>
    </row>
    <row r="709" spans="1:28" hidden="1" x14ac:dyDescent="0.35">
      <c r="A709" t="s">
        <v>1416</v>
      </c>
      <c r="B709" t="s">
        <v>312</v>
      </c>
      <c r="C709">
        <v>96</v>
      </c>
      <c r="D709" s="9">
        <v>43466.897916666669</v>
      </c>
      <c r="E709" s="9">
        <v>43563.59097222222</v>
      </c>
      <c r="F709" t="s">
        <v>872</v>
      </c>
      <c r="G709" t="s">
        <v>872</v>
      </c>
      <c r="H709">
        <v>84</v>
      </c>
      <c r="I709">
        <v>1</v>
      </c>
      <c r="J709">
        <v>19</v>
      </c>
      <c r="K709" t="s">
        <v>873</v>
      </c>
      <c r="L709">
        <v>77</v>
      </c>
      <c r="M709">
        <v>-11</v>
      </c>
      <c r="N709">
        <v>1.08</v>
      </c>
      <c r="O709">
        <v>0</v>
      </c>
      <c r="P709">
        <v>0.27400000000000002</v>
      </c>
      <c r="Q709">
        <v>0.85899999999999999</v>
      </c>
      <c r="R709">
        <v>1.0660000000000001</v>
      </c>
      <c r="S709">
        <v>1</v>
      </c>
      <c r="T709">
        <v>0.746</v>
      </c>
      <c r="U709">
        <v>121.071</v>
      </c>
      <c r="V709" t="s">
        <v>62</v>
      </c>
      <c r="W709">
        <v>0.98099999999999998</v>
      </c>
      <c r="X709">
        <v>0</v>
      </c>
      <c r="Y709">
        <v>0.90600000000000003</v>
      </c>
      <c r="Z709">
        <v>0.98</v>
      </c>
      <c r="AA709" s="19">
        <v>45735.953950949071</v>
      </c>
      <c r="AB709" t="s">
        <v>2043</v>
      </c>
    </row>
    <row r="710" spans="1:28" x14ac:dyDescent="0.35">
      <c r="A710" t="s">
        <v>1415</v>
      </c>
      <c r="B710" t="s">
        <v>311</v>
      </c>
      <c r="C710">
        <v>1951</v>
      </c>
      <c r="D710" s="9">
        <v>42279.635625000003</v>
      </c>
      <c r="E710" s="9">
        <v>44230.989351851851</v>
      </c>
      <c r="F710">
        <v>86</v>
      </c>
      <c r="G710">
        <v>86</v>
      </c>
      <c r="H710">
        <v>75</v>
      </c>
      <c r="I710">
        <v>11</v>
      </c>
      <c r="J710">
        <v>0</v>
      </c>
      <c r="K710">
        <v>86</v>
      </c>
      <c r="L710">
        <v>33</v>
      </c>
      <c r="M710">
        <v>53</v>
      </c>
      <c r="N710">
        <v>3.1E-2</v>
      </c>
      <c r="O710">
        <v>4.0000000000000001E-3</v>
      </c>
      <c r="P710">
        <v>0</v>
      </c>
      <c r="Q710">
        <v>0.21199999999999999</v>
      </c>
      <c r="R710">
        <v>6.0570000000000004</v>
      </c>
      <c r="S710">
        <v>0.88600000000000001</v>
      </c>
      <c r="T710">
        <v>1</v>
      </c>
      <c r="U710">
        <v>250</v>
      </c>
      <c r="V710" t="s">
        <v>62</v>
      </c>
      <c r="W710">
        <v>0.1</v>
      </c>
      <c r="X710">
        <v>0.48099999999999998</v>
      </c>
      <c r="Y710">
        <v>0</v>
      </c>
      <c r="Z710">
        <v>0.871</v>
      </c>
      <c r="AA710" s="19">
        <v>45733.916602673613</v>
      </c>
      <c r="AB710" t="s">
        <v>1425</v>
      </c>
    </row>
    <row r="711" spans="1:28" hidden="1" x14ac:dyDescent="0.35">
      <c r="A711" t="s">
        <v>1415</v>
      </c>
      <c r="B711" t="s">
        <v>312</v>
      </c>
      <c r="C711">
        <v>0</v>
      </c>
      <c r="D711" s="9">
        <v>44230.989351851851</v>
      </c>
      <c r="E711" s="9">
        <v>44230.989351851851</v>
      </c>
      <c r="F711" t="s">
        <v>872</v>
      </c>
      <c r="G711" t="s">
        <v>872</v>
      </c>
      <c r="H711">
        <v>1</v>
      </c>
      <c r="I711">
        <v>1</v>
      </c>
      <c r="J711">
        <v>1</v>
      </c>
      <c r="K711" t="s">
        <v>873</v>
      </c>
      <c r="L711">
        <v>1</v>
      </c>
      <c r="M711">
        <v>0</v>
      </c>
      <c r="N711" t="s">
        <v>875</v>
      </c>
      <c r="O711" t="s">
        <v>875</v>
      </c>
      <c r="P711">
        <v>0</v>
      </c>
      <c r="Q711" t="s">
        <v>875</v>
      </c>
      <c r="R711" t="s">
        <v>875</v>
      </c>
      <c r="S711" t="s">
        <v>875</v>
      </c>
      <c r="T711" t="s">
        <v>875</v>
      </c>
      <c r="U711" t="s">
        <v>875</v>
      </c>
      <c r="V711" t="s">
        <v>62</v>
      </c>
      <c r="W711" t="s">
        <v>875</v>
      </c>
      <c r="X711" t="s">
        <v>875</v>
      </c>
      <c r="Y711">
        <v>0</v>
      </c>
      <c r="Z711" t="s">
        <v>875</v>
      </c>
      <c r="AA711" s="19">
        <v>45733.916602673613</v>
      </c>
      <c r="AB711" t="s">
        <v>1425</v>
      </c>
    </row>
    <row r="712" spans="1:28" x14ac:dyDescent="0.35">
      <c r="A712" t="s">
        <v>954</v>
      </c>
      <c r="B712" t="s">
        <v>311</v>
      </c>
      <c r="C712">
        <v>627</v>
      </c>
      <c r="D712" s="9">
        <v>40879.62222222222</v>
      </c>
      <c r="E712" s="9">
        <v>41507.534722222219</v>
      </c>
      <c r="F712">
        <v>507</v>
      </c>
      <c r="G712">
        <v>507</v>
      </c>
      <c r="H712">
        <v>425</v>
      </c>
      <c r="I712">
        <v>82</v>
      </c>
      <c r="J712">
        <v>0</v>
      </c>
      <c r="K712">
        <v>507</v>
      </c>
      <c r="L712">
        <v>404</v>
      </c>
      <c r="M712">
        <v>103</v>
      </c>
      <c r="N712">
        <v>1.149</v>
      </c>
      <c r="O712">
        <v>0.46899999999999997</v>
      </c>
      <c r="P712">
        <v>0</v>
      </c>
      <c r="Q712">
        <v>1.046</v>
      </c>
      <c r="R712">
        <v>0.64600000000000002</v>
      </c>
      <c r="S712">
        <v>0.71</v>
      </c>
      <c r="T712">
        <v>1</v>
      </c>
      <c r="U712">
        <v>98.47</v>
      </c>
      <c r="V712" t="s">
        <v>56</v>
      </c>
      <c r="W712">
        <v>0.86699999999999999</v>
      </c>
      <c r="X712">
        <v>0.76400000000000001</v>
      </c>
      <c r="Y712">
        <v>0</v>
      </c>
      <c r="Z712">
        <v>0.70599999999999996</v>
      </c>
      <c r="AA712" s="19">
        <v>45732.9903037037</v>
      </c>
      <c r="AB712" t="s">
        <v>1178</v>
      </c>
    </row>
    <row r="713" spans="1:28" hidden="1" x14ac:dyDescent="0.35">
      <c r="A713" t="s">
        <v>954</v>
      </c>
      <c r="B713" t="s">
        <v>312</v>
      </c>
      <c r="C713">
        <v>0</v>
      </c>
      <c r="D713" s="9">
        <v>41507.534722222219</v>
      </c>
      <c r="E713" s="9">
        <v>41507.534722222219</v>
      </c>
      <c r="F713" t="s">
        <v>872</v>
      </c>
      <c r="G713" t="s">
        <v>872</v>
      </c>
      <c r="H713">
        <v>1</v>
      </c>
      <c r="I713">
        <v>1</v>
      </c>
      <c r="J713">
        <v>1</v>
      </c>
      <c r="K713" t="s">
        <v>873</v>
      </c>
      <c r="L713">
        <v>2</v>
      </c>
      <c r="M713">
        <v>-1</v>
      </c>
      <c r="N713" t="s">
        <v>875</v>
      </c>
      <c r="O713" t="s">
        <v>875</v>
      </c>
      <c r="P713">
        <v>0</v>
      </c>
      <c r="Q713" t="s">
        <v>875</v>
      </c>
      <c r="R713" t="s">
        <v>875</v>
      </c>
      <c r="S713" t="s">
        <v>875</v>
      </c>
      <c r="T713" t="s">
        <v>875</v>
      </c>
      <c r="U713" t="s">
        <v>875</v>
      </c>
      <c r="V713" t="s">
        <v>56</v>
      </c>
      <c r="W713" t="s">
        <v>875</v>
      </c>
      <c r="X713" t="s">
        <v>875</v>
      </c>
      <c r="Y713">
        <v>0</v>
      </c>
      <c r="Z713" t="s">
        <v>875</v>
      </c>
      <c r="AA713" s="19">
        <v>45732.990303726852</v>
      </c>
      <c r="AB713" t="s">
        <v>1178</v>
      </c>
    </row>
    <row r="714" spans="1:28" x14ac:dyDescent="0.35">
      <c r="A714" t="s">
        <v>955</v>
      </c>
      <c r="B714" t="s">
        <v>311</v>
      </c>
      <c r="C714">
        <v>259</v>
      </c>
      <c r="D714" s="9">
        <v>40465.51666666667</v>
      </c>
      <c r="E714" s="9">
        <v>40724.676388888889</v>
      </c>
      <c r="F714">
        <v>126</v>
      </c>
      <c r="G714">
        <v>126</v>
      </c>
      <c r="H714">
        <v>34</v>
      </c>
      <c r="I714">
        <v>92</v>
      </c>
      <c r="J714">
        <v>0</v>
      </c>
      <c r="K714">
        <v>126</v>
      </c>
      <c r="L714">
        <v>121</v>
      </c>
      <c r="M714">
        <v>5</v>
      </c>
      <c r="N714">
        <v>0.26</v>
      </c>
      <c r="O714">
        <v>2.3540000000000001</v>
      </c>
      <c r="P714">
        <v>0</v>
      </c>
      <c r="Q714">
        <v>0.495</v>
      </c>
      <c r="R714">
        <v>0.189</v>
      </c>
      <c r="S714">
        <v>9.9000000000000005E-2</v>
      </c>
      <c r="T714">
        <v>1</v>
      </c>
      <c r="U714">
        <v>10.101000000000001</v>
      </c>
      <c r="V714" t="s">
        <v>80</v>
      </c>
      <c r="W714">
        <v>0.97199999999999998</v>
      </c>
      <c r="X714">
        <v>0.91200000000000003</v>
      </c>
      <c r="Y714">
        <v>0</v>
      </c>
      <c r="Z714">
        <v>0.498</v>
      </c>
      <c r="AA714" s="19">
        <v>45732.990359363423</v>
      </c>
      <c r="AB714" t="s">
        <v>1178</v>
      </c>
    </row>
    <row r="715" spans="1:28" hidden="1" x14ac:dyDescent="0.35">
      <c r="A715" t="s">
        <v>955</v>
      </c>
      <c r="B715" t="s">
        <v>312</v>
      </c>
      <c r="C715">
        <v>28</v>
      </c>
      <c r="D715" s="9">
        <v>40696.52847222222</v>
      </c>
      <c r="E715" s="9">
        <v>40724.676388888889</v>
      </c>
      <c r="F715" t="s">
        <v>872</v>
      </c>
      <c r="G715" t="s">
        <v>872</v>
      </c>
      <c r="H715">
        <v>1</v>
      </c>
      <c r="I715">
        <v>1</v>
      </c>
      <c r="J715">
        <v>1</v>
      </c>
      <c r="K715" t="s">
        <v>873</v>
      </c>
      <c r="L715">
        <v>12</v>
      </c>
      <c r="M715">
        <v>-11</v>
      </c>
      <c r="N715" t="s">
        <v>875</v>
      </c>
      <c r="O715" t="s">
        <v>875</v>
      </c>
      <c r="P715">
        <v>0</v>
      </c>
      <c r="Q715">
        <v>0.23100000000000001</v>
      </c>
      <c r="R715" t="s">
        <v>875</v>
      </c>
      <c r="S715" t="s">
        <v>875</v>
      </c>
      <c r="T715" t="s">
        <v>875</v>
      </c>
      <c r="U715" t="s">
        <v>875</v>
      </c>
      <c r="V715" t="s">
        <v>80</v>
      </c>
      <c r="W715" t="s">
        <v>875</v>
      </c>
      <c r="X715" t="s">
        <v>875</v>
      </c>
      <c r="Y715">
        <v>0</v>
      </c>
      <c r="Z715">
        <v>0.78800000000000003</v>
      </c>
      <c r="AA715" s="19">
        <v>45732.990359374999</v>
      </c>
      <c r="AB715" t="s">
        <v>1178</v>
      </c>
    </row>
    <row r="716" spans="1:28" x14ac:dyDescent="0.35">
      <c r="A716" t="s">
        <v>956</v>
      </c>
      <c r="B716" t="s">
        <v>311</v>
      </c>
      <c r="C716">
        <v>884</v>
      </c>
      <c r="D716" s="9">
        <v>43561.101053240738</v>
      </c>
      <c r="E716" s="9">
        <v>44445.96738425926</v>
      </c>
      <c r="F716">
        <v>33</v>
      </c>
      <c r="G716">
        <v>33</v>
      </c>
      <c r="H716">
        <v>30</v>
      </c>
      <c r="I716">
        <v>3</v>
      </c>
      <c r="J716">
        <v>0</v>
      </c>
      <c r="K716">
        <v>33</v>
      </c>
      <c r="L716">
        <v>26</v>
      </c>
      <c r="M716">
        <v>7</v>
      </c>
      <c r="N716">
        <v>3.5999999999999997E-2</v>
      </c>
      <c r="O716">
        <v>2E-3</v>
      </c>
      <c r="P716">
        <v>0</v>
      </c>
      <c r="Q716">
        <v>4.5999999999999999E-2</v>
      </c>
      <c r="R716">
        <v>1.2110000000000001</v>
      </c>
      <c r="S716">
        <v>0.94699999999999995</v>
      </c>
      <c r="T716">
        <v>1</v>
      </c>
      <c r="U716">
        <v>152.17400000000001</v>
      </c>
      <c r="V716" t="s">
        <v>62</v>
      </c>
      <c r="W716">
        <v>0.38</v>
      </c>
      <c r="X716">
        <v>0.753</v>
      </c>
      <c r="Y716">
        <v>0</v>
      </c>
      <c r="Z716">
        <v>0.48</v>
      </c>
      <c r="AA716" s="19">
        <v>45734.031849837964</v>
      </c>
      <c r="AB716" t="s">
        <v>2040</v>
      </c>
    </row>
    <row r="717" spans="1:28" x14ac:dyDescent="0.35">
      <c r="A717" t="s">
        <v>956</v>
      </c>
      <c r="B717" t="s">
        <v>311</v>
      </c>
      <c r="C717">
        <v>133</v>
      </c>
      <c r="D717" s="9">
        <v>40645.634027777778</v>
      </c>
      <c r="E717" s="9">
        <v>40779.413888888892</v>
      </c>
      <c r="F717">
        <v>142</v>
      </c>
      <c r="G717">
        <v>142</v>
      </c>
      <c r="H717">
        <v>68</v>
      </c>
      <c r="I717">
        <v>74</v>
      </c>
      <c r="J717">
        <v>0</v>
      </c>
      <c r="K717">
        <v>142</v>
      </c>
      <c r="L717">
        <v>141</v>
      </c>
      <c r="M717">
        <v>1</v>
      </c>
      <c r="N717">
        <v>0.53400000000000003</v>
      </c>
      <c r="O717">
        <v>0.66800000000000004</v>
      </c>
      <c r="P717">
        <v>0</v>
      </c>
      <c r="Q717">
        <v>1.3740000000000001</v>
      </c>
      <c r="R717">
        <v>1.143</v>
      </c>
      <c r="S717">
        <v>0.44400000000000001</v>
      </c>
      <c r="T717">
        <v>1</v>
      </c>
      <c r="U717">
        <v>0.72799999999999998</v>
      </c>
      <c r="V717" t="s">
        <v>92</v>
      </c>
      <c r="W717">
        <v>0.65700000000000003</v>
      </c>
      <c r="X717">
        <v>0.89200000000000002</v>
      </c>
      <c r="Y717">
        <v>0</v>
      </c>
      <c r="Z717">
        <v>0.92700000000000005</v>
      </c>
      <c r="AA717" s="19">
        <v>45732.990419837966</v>
      </c>
      <c r="AB717" t="s">
        <v>1178</v>
      </c>
    </row>
    <row r="718" spans="1:28" hidden="1" x14ac:dyDescent="0.35">
      <c r="A718" t="s">
        <v>956</v>
      </c>
      <c r="B718" t="s">
        <v>312</v>
      </c>
      <c r="C718">
        <v>99</v>
      </c>
      <c r="D718" s="9">
        <v>40679.424305555556</v>
      </c>
      <c r="E718" s="9">
        <v>40779.413888888892</v>
      </c>
      <c r="F718" t="s">
        <v>872</v>
      </c>
      <c r="G718" t="s">
        <v>872</v>
      </c>
      <c r="H718">
        <v>17</v>
      </c>
      <c r="I718">
        <v>63</v>
      </c>
      <c r="J718">
        <v>1</v>
      </c>
      <c r="K718" t="s">
        <v>873</v>
      </c>
      <c r="L718">
        <v>109</v>
      </c>
      <c r="M718">
        <v>-30</v>
      </c>
      <c r="N718">
        <v>0.17899999999999999</v>
      </c>
      <c r="O718">
        <v>0.753</v>
      </c>
      <c r="P718">
        <v>0</v>
      </c>
      <c r="Q718">
        <v>1.288</v>
      </c>
      <c r="R718">
        <v>1.3819999999999999</v>
      </c>
      <c r="S718">
        <v>0.192</v>
      </c>
      <c r="T718">
        <v>1</v>
      </c>
      <c r="U718">
        <v>0.77600000000000002</v>
      </c>
      <c r="V718" t="s">
        <v>92</v>
      </c>
      <c r="W718">
        <v>0.88800000000000001</v>
      </c>
      <c r="X718">
        <v>0.84499999999999997</v>
      </c>
      <c r="Y718">
        <v>0</v>
      </c>
      <c r="Z718">
        <v>0.877</v>
      </c>
      <c r="AA718" s="19">
        <v>45732.990430509257</v>
      </c>
      <c r="AB718" t="s">
        <v>1178</v>
      </c>
    </row>
    <row r="719" spans="1:28" hidden="1" x14ac:dyDescent="0.35">
      <c r="A719" t="s">
        <v>956</v>
      </c>
      <c r="B719" t="s">
        <v>312</v>
      </c>
      <c r="C719">
        <v>5</v>
      </c>
      <c r="D719" s="9">
        <v>44440.507881944446</v>
      </c>
      <c r="E719" s="9">
        <v>44445.96738425926</v>
      </c>
      <c r="F719" t="s">
        <v>872</v>
      </c>
      <c r="G719" t="s">
        <v>872</v>
      </c>
      <c r="H719">
        <v>1</v>
      </c>
      <c r="I719">
        <v>2</v>
      </c>
      <c r="J719">
        <v>1</v>
      </c>
      <c r="K719" t="s">
        <v>873</v>
      </c>
      <c r="L719">
        <v>1</v>
      </c>
      <c r="M719">
        <v>2</v>
      </c>
      <c r="N719" t="s">
        <v>875</v>
      </c>
      <c r="O719">
        <v>0.33300000000000002</v>
      </c>
      <c r="P719">
        <v>0</v>
      </c>
      <c r="Q719" t="s">
        <v>875</v>
      </c>
      <c r="R719" t="s">
        <v>875</v>
      </c>
      <c r="S719" t="s">
        <v>875</v>
      </c>
      <c r="T719" t="s">
        <v>875</v>
      </c>
      <c r="U719" t="s">
        <v>875</v>
      </c>
      <c r="V719" t="s">
        <v>62</v>
      </c>
      <c r="W719" t="s">
        <v>875</v>
      </c>
      <c r="X719">
        <v>1</v>
      </c>
      <c r="Y719">
        <v>0</v>
      </c>
      <c r="Z719" t="s">
        <v>875</v>
      </c>
      <c r="AA719" s="19">
        <v>45734.031849895837</v>
      </c>
      <c r="AB719" t="s">
        <v>2040</v>
      </c>
    </row>
    <row r="720" spans="1:28" x14ac:dyDescent="0.35">
      <c r="A720" t="s">
        <v>1935</v>
      </c>
      <c r="B720" t="s">
        <v>311</v>
      </c>
      <c r="C720">
        <v>7580</v>
      </c>
      <c r="D720" s="9">
        <v>36936.051886574074</v>
      </c>
      <c r="E720" s="9">
        <v>44516.549479166664</v>
      </c>
      <c r="F720">
        <v>195</v>
      </c>
      <c r="G720">
        <v>195</v>
      </c>
      <c r="H720">
        <v>71</v>
      </c>
      <c r="I720">
        <v>124</v>
      </c>
      <c r="J720">
        <v>37</v>
      </c>
      <c r="K720">
        <v>158</v>
      </c>
      <c r="L720">
        <v>131</v>
      </c>
      <c r="M720">
        <v>27</v>
      </c>
      <c r="N720">
        <v>1.2999999999999999E-2</v>
      </c>
      <c r="O720">
        <v>1.9E-2</v>
      </c>
      <c r="P720">
        <v>1.2E-2</v>
      </c>
      <c r="Q720">
        <v>2.8000000000000001E-2</v>
      </c>
      <c r="R720">
        <v>1.4</v>
      </c>
      <c r="S720">
        <v>0.40600000000000003</v>
      </c>
      <c r="T720">
        <v>0.625</v>
      </c>
      <c r="U720">
        <v>964.28599999999994</v>
      </c>
      <c r="V720" t="s">
        <v>62</v>
      </c>
      <c r="W720">
        <v>0.93</v>
      </c>
      <c r="X720">
        <v>0.88200000000000001</v>
      </c>
      <c r="Y720">
        <v>0.61499999999999999</v>
      </c>
      <c r="Z720">
        <v>0.70099999999999996</v>
      </c>
      <c r="AA720" s="19">
        <v>45734.031766666667</v>
      </c>
      <c r="AB720" t="s">
        <v>2040</v>
      </c>
    </row>
    <row r="721" spans="1:28" hidden="1" x14ac:dyDescent="0.35">
      <c r="A721" t="s">
        <v>1935</v>
      </c>
      <c r="B721" t="s">
        <v>312</v>
      </c>
      <c r="C721">
        <v>0</v>
      </c>
      <c r="D721" s="9">
        <v>44516.549479166664</v>
      </c>
      <c r="E721" s="9">
        <v>44516.549479166664</v>
      </c>
      <c r="F721" t="s">
        <v>872</v>
      </c>
      <c r="G721" t="s">
        <v>872</v>
      </c>
      <c r="H721">
        <v>1</v>
      </c>
      <c r="I721">
        <v>1</v>
      </c>
      <c r="J721">
        <v>1</v>
      </c>
      <c r="K721" t="s">
        <v>873</v>
      </c>
      <c r="L721">
        <v>1</v>
      </c>
      <c r="M721">
        <v>0</v>
      </c>
      <c r="N721" t="s">
        <v>875</v>
      </c>
      <c r="O721" t="s">
        <v>875</v>
      </c>
      <c r="P721" t="s">
        <v>875</v>
      </c>
      <c r="Q721" t="s">
        <v>875</v>
      </c>
      <c r="R721" t="s">
        <v>875</v>
      </c>
      <c r="S721" t="s">
        <v>875</v>
      </c>
      <c r="T721" t="s">
        <v>875</v>
      </c>
      <c r="U721" t="s">
        <v>875</v>
      </c>
      <c r="V721" t="s">
        <v>62</v>
      </c>
      <c r="W721" t="s">
        <v>875</v>
      </c>
      <c r="X721" t="s">
        <v>875</v>
      </c>
      <c r="Y721" t="s">
        <v>875</v>
      </c>
      <c r="Z721" t="s">
        <v>875</v>
      </c>
      <c r="AA721" s="19">
        <v>45734.03176672454</v>
      </c>
      <c r="AB721" t="s">
        <v>2040</v>
      </c>
    </row>
    <row r="722" spans="1:28" x14ac:dyDescent="0.35">
      <c r="A722" t="s">
        <v>1934</v>
      </c>
      <c r="B722" t="s">
        <v>311</v>
      </c>
      <c r="C722">
        <v>6288</v>
      </c>
      <c r="D722" s="9">
        <v>38012.089618055557</v>
      </c>
      <c r="E722" s="9">
        <v>44300.852500000001</v>
      </c>
      <c r="F722">
        <v>215</v>
      </c>
      <c r="G722">
        <v>215</v>
      </c>
      <c r="H722">
        <v>150</v>
      </c>
      <c r="I722">
        <v>65</v>
      </c>
      <c r="J722">
        <v>44</v>
      </c>
      <c r="K722">
        <v>171</v>
      </c>
      <c r="L722">
        <v>160</v>
      </c>
      <c r="M722">
        <v>11</v>
      </c>
      <c r="N722">
        <v>2.5999999999999999E-2</v>
      </c>
      <c r="O722">
        <v>1.0999999999999999E-2</v>
      </c>
      <c r="P722">
        <v>7.0000000000000001E-3</v>
      </c>
      <c r="Q722">
        <v>2.5000000000000001E-2</v>
      </c>
      <c r="R722">
        <v>0.83299999999999996</v>
      </c>
      <c r="S722">
        <v>0.70299999999999996</v>
      </c>
      <c r="T722">
        <v>0.81100000000000005</v>
      </c>
      <c r="U722">
        <v>440</v>
      </c>
      <c r="V722" t="s">
        <v>56</v>
      </c>
      <c r="W722">
        <v>0.71599999999999997</v>
      </c>
      <c r="X722">
        <v>0.97899999999999998</v>
      </c>
      <c r="Y722">
        <v>0.94499999999999995</v>
      </c>
      <c r="Z722">
        <v>0.84099999999999997</v>
      </c>
      <c r="AA722" s="19">
        <v>45734.031680925924</v>
      </c>
      <c r="AB722" t="s">
        <v>2040</v>
      </c>
    </row>
    <row r="723" spans="1:28" hidden="1" x14ac:dyDescent="0.35">
      <c r="A723" t="s">
        <v>1934</v>
      </c>
      <c r="B723" t="s">
        <v>312</v>
      </c>
      <c r="C723">
        <v>57</v>
      </c>
      <c r="D723" s="9">
        <v>44243.702199074076</v>
      </c>
      <c r="E723" s="9">
        <v>44300.852500000001</v>
      </c>
      <c r="F723" t="s">
        <v>872</v>
      </c>
      <c r="G723" t="s">
        <v>872</v>
      </c>
      <c r="H723">
        <v>1</v>
      </c>
      <c r="I723">
        <v>1</v>
      </c>
      <c r="J723">
        <v>1</v>
      </c>
      <c r="K723" t="s">
        <v>873</v>
      </c>
      <c r="L723">
        <v>2</v>
      </c>
      <c r="M723">
        <v>-1</v>
      </c>
      <c r="N723" t="s">
        <v>875</v>
      </c>
      <c r="O723" t="s">
        <v>875</v>
      </c>
      <c r="P723" t="s">
        <v>875</v>
      </c>
      <c r="Q723">
        <v>1.7999999999999999E-2</v>
      </c>
      <c r="R723" t="s">
        <v>875</v>
      </c>
      <c r="S723" t="s">
        <v>875</v>
      </c>
      <c r="T723" t="s">
        <v>875</v>
      </c>
      <c r="U723" t="s">
        <v>875</v>
      </c>
      <c r="V723" t="s">
        <v>56</v>
      </c>
      <c r="W723" t="s">
        <v>875</v>
      </c>
      <c r="X723" t="s">
        <v>875</v>
      </c>
      <c r="Y723" t="s">
        <v>875</v>
      </c>
      <c r="Z723">
        <v>1</v>
      </c>
      <c r="AA723" s="19">
        <v>45734.031680995373</v>
      </c>
      <c r="AB723" t="s">
        <v>2040</v>
      </c>
    </row>
    <row r="724" spans="1:28" x14ac:dyDescent="0.35">
      <c r="A724" t="s">
        <v>1933</v>
      </c>
      <c r="B724" t="s">
        <v>311</v>
      </c>
      <c r="C724">
        <v>4985</v>
      </c>
      <c r="D724" s="9">
        <v>39581.289074074077</v>
      </c>
      <c r="E724" s="9">
        <v>44566.748263888891</v>
      </c>
      <c r="F724">
        <v>353</v>
      </c>
      <c r="G724">
        <v>353</v>
      </c>
      <c r="H724">
        <v>132</v>
      </c>
      <c r="I724">
        <v>221</v>
      </c>
      <c r="J724">
        <v>59</v>
      </c>
      <c r="K724">
        <v>294</v>
      </c>
      <c r="L724">
        <v>258</v>
      </c>
      <c r="M724">
        <v>36</v>
      </c>
      <c r="N724">
        <v>3.1E-2</v>
      </c>
      <c r="O724">
        <v>5.8000000000000003E-2</v>
      </c>
      <c r="P724">
        <v>1.7000000000000001E-2</v>
      </c>
      <c r="Q724">
        <v>6.8000000000000005E-2</v>
      </c>
      <c r="R724">
        <v>0.94399999999999995</v>
      </c>
      <c r="S724">
        <v>0.34799999999999998</v>
      </c>
      <c r="T724">
        <v>0.80900000000000005</v>
      </c>
      <c r="U724">
        <v>529.41200000000003</v>
      </c>
      <c r="V724" t="s">
        <v>56</v>
      </c>
      <c r="W724">
        <v>0.97799999999999998</v>
      </c>
      <c r="X724">
        <v>0.95599999999999996</v>
      </c>
      <c r="Y724">
        <v>0.96199999999999997</v>
      </c>
      <c r="Z724">
        <v>0.95699999999999996</v>
      </c>
      <c r="AA724" s="19">
        <v>45734.031588668979</v>
      </c>
      <c r="AB724" t="s">
        <v>2040</v>
      </c>
    </row>
    <row r="725" spans="1:28" hidden="1" x14ac:dyDescent="0.35">
      <c r="A725" t="s">
        <v>1933</v>
      </c>
      <c r="B725" t="s">
        <v>312</v>
      </c>
      <c r="C725">
        <v>79</v>
      </c>
      <c r="D725" s="9">
        <v>44487.630185185182</v>
      </c>
      <c r="E725" s="9">
        <v>44566.748263888891</v>
      </c>
      <c r="F725" t="s">
        <v>872</v>
      </c>
      <c r="G725" t="s">
        <v>872</v>
      </c>
      <c r="H725">
        <v>1</v>
      </c>
      <c r="I725">
        <v>2</v>
      </c>
      <c r="J725">
        <v>1</v>
      </c>
      <c r="K725" t="s">
        <v>873</v>
      </c>
      <c r="L725">
        <v>1</v>
      </c>
      <c r="M725">
        <v>0</v>
      </c>
      <c r="N725" t="s">
        <v>875</v>
      </c>
      <c r="O725">
        <v>3.5999999999999997E-2</v>
      </c>
      <c r="P725" t="s">
        <v>875</v>
      </c>
      <c r="Q725" t="s">
        <v>875</v>
      </c>
      <c r="R725" t="s">
        <v>875</v>
      </c>
      <c r="S725" t="s">
        <v>875</v>
      </c>
      <c r="T725" t="s">
        <v>875</v>
      </c>
      <c r="U725" t="s">
        <v>875</v>
      </c>
      <c r="V725" t="s">
        <v>56</v>
      </c>
      <c r="W725" t="s">
        <v>875</v>
      </c>
      <c r="X725">
        <v>1</v>
      </c>
      <c r="Y725" t="s">
        <v>875</v>
      </c>
      <c r="Z725" t="s">
        <v>875</v>
      </c>
      <c r="AA725" s="19">
        <v>45734.031588738428</v>
      </c>
      <c r="AB725" t="s">
        <v>2040</v>
      </c>
    </row>
    <row r="726" spans="1:28" x14ac:dyDescent="0.35">
      <c r="A726" t="s">
        <v>1932</v>
      </c>
      <c r="B726" t="s">
        <v>311</v>
      </c>
      <c r="C726">
        <v>985</v>
      </c>
      <c r="D726" s="9">
        <v>40828.453321759262</v>
      </c>
      <c r="E726" s="9">
        <v>41813.979930555557</v>
      </c>
      <c r="F726">
        <v>137</v>
      </c>
      <c r="G726">
        <v>137</v>
      </c>
      <c r="H726">
        <v>93</v>
      </c>
      <c r="I726">
        <v>44</v>
      </c>
      <c r="J726">
        <v>6</v>
      </c>
      <c r="K726">
        <v>131</v>
      </c>
      <c r="L726">
        <v>84</v>
      </c>
      <c r="M726">
        <v>47</v>
      </c>
      <c r="N726">
        <v>0.13</v>
      </c>
      <c r="O726">
        <v>4.8000000000000001E-2</v>
      </c>
      <c r="P726">
        <v>1.4999999999999999E-2</v>
      </c>
      <c r="Q726">
        <v>0.106</v>
      </c>
      <c r="R726">
        <v>0.65</v>
      </c>
      <c r="S726">
        <v>0.73</v>
      </c>
      <c r="T726">
        <v>0.91600000000000004</v>
      </c>
      <c r="U726">
        <v>443.39600000000002</v>
      </c>
      <c r="V726" t="s">
        <v>56</v>
      </c>
      <c r="W726">
        <v>0.82099999999999995</v>
      </c>
      <c r="X726">
        <v>0.90900000000000003</v>
      </c>
      <c r="Y726">
        <v>0.94299999999999995</v>
      </c>
      <c r="Z726">
        <v>0.876</v>
      </c>
      <c r="AA726" s="19">
        <v>45734.031496400465</v>
      </c>
      <c r="AB726" t="s">
        <v>2040</v>
      </c>
    </row>
    <row r="727" spans="1:28" hidden="1" x14ac:dyDescent="0.35">
      <c r="A727" t="s">
        <v>1932</v>
      </c>
      <c r="B727" t="s">
        <v>312</v>
      </c>
      <c r="C727">
        <v>68</v>
      </c>
      <c r="D727" s="9">
        <v>41745.645636574074</v>
      </c>
      <c r="E727" s="9">
        <v>41813.979930555557</v>
      </c>
      <c r="F727" t="s">
        <v>872</v>
      </c>
      <c r="G727" t="s">
        <v>872</v>
      </c>
      <c r="H727">
        <v>1</v>
      </c>
      <c r="I727">
        <v>1</v>
      </c>
      <c r="J727">
        <v>1</v>
      </c>
      <c r="K727" t="s">
        <v>873</v>
      </c>
      <c r="L727">
        <v>1</v>
      </c>
      <c r="M727">
        <v>0</v>
      </c>
      <c r="N727" t="s">
        <v>875</v>
      </c>
      <c r="O727" t="s">
        <v>875</v>
      </c>
      <c r="P727" t="s">
        <v>875</v>
      </c>
      <c r="Q727" t="s">
        <v>875</v>
      </c>
      <c r="R727" t="s">
        <v>875</v>
      </c>
      <c r="S727" t="s">
        <v>875</v>
      </c>
      <c r="T727" t="s">
        <v>875</v>
      </c>
      <c r="U727" t="s">
        <v>875</v>
      </c>
      <c r="V727" t="s">
        <v>56</v>
      </c>
      <c r="W727" t="s">
        <v>875</v>
      </c>
      <c r="X727" t="s">
        <v>875</v>
      </c>
      <c r="Y727" t="s">
        <v>875</v>
      </c>
      <c r="Z727" t="s">
        <v>875</v>
      </c>
      <c r="AA727" s="19">
        <v>45734.031496469906</v>
      </c>
      <c r="AB727" t="s">
        <v>2040</v>
      </c>
    </row>
    <row r="728" spans="1:28" x14ac:dyDescent="0.35">
      <c r="A728" t="s">
        <v>1931</v>
      </c>
      <c r="B728" t="s">
        <v>311</v>
      </c>
      <c r="C728">
        <v>6124</v>
      </c>
      <c r="D728" s="9">
        <v>38313.861458333333</v>
      </c>
      <c r="E728" s="9">
        <v>44438.545914351853</v>
      </c>
      <c r="F728">
        <v>584</v>
      </c>
      <c r="G728">
        <v>584</v>
      </c>
      <c r="H728">
        <v>358</v>
      </c>
      <c r="I728">
        <v>226</v>
      </c>
      <c r="J728">
        <v>20</v>
      </c>
      <c r="K728">
        <v>564</v>
      </c>
      <c r="L728">
        <v>479</v>
      </c>
      <c r="M728">
        <v>85</v>
      </c>
      <c r="N728">
        <v>7.4999999999999997E-2</v>
      </c>
      <c r="O728">
        <v>7.8E-2</v>
      </c>
      <c r="P728">
        <v>8.9999999999999993E-3</v>
      </c>
      <c r="Q728">
        <v>0.23</v>
      </c>
      <c r="R728">
        <v>1.597</v>
      </c>
      <c r="S728">
        <v>0.49</v>
      </c>
      <c r="T728">
        <v>0.94099999999999995</v>
      </c>
      <c r="U728">
        <v>369.565</v>
      </c>
      <c r="V728" t="s">
        <v>62</v>
      </c>
      <c r="W728">
        <v>0.72</v>
      </c>
      <c r="X728">
        <v>0.69599999999999995</v>
      </c>
      <c r="Y728">
        <v>0.86699999999999999</v>
      </c>
      <c r="Z728">
        <v>0.79400000000000004</v>
      </c>
      <c r="AA728" s="19">
        <v>45734.031404305555</v>
      </c>
      <c r="AB728" t="s">
        <v>2040</v>
      </c>
    </row>
    <row r="729" spans="1:28" hidden="1" x14ac:dyDescent="0.35">
      <c r="A729" t="s">
        <v>1931</v>
      </c>
      <c r="B729" t="s">
        <v>312</v>
      </c>
      <c r="C729">
        <v>3</v>
      </c>
      <c r="D729" s="9">
        <v>44435.090092592596</v>
      </c>
      <c r="E729" s="9">
        <v>44438.545914351853</v>
      </c>
      <c r="F729" t="s">
        <v>872</v>
      </c>
      <c r="G729" t="s">
        <v>872</v>
      </c>
      <c r="H729">
        <v>1</v>
      </c>
      <c r="I729">
        <v>1</v>
      </c>
      <c r="J729">
        <v>1</v>
      </c>
      <c r="K729" t="s">
        <v>873</v>
      </c>
      <c r="L729">
        <v>1</v>
      </c>
      <c r="M729">
        <v>-1</v>
      </c>
      <c r="N729" t="s">
        <v>875</v>
      </c>
      <c r="O729" t="s">
        <v>875</v>
      </c>
      <c r="P729" t="s">
        <v>875</v>
      </c>
      <c r="Q729" t="s">
        <v>875</v>
      </c>
      <c r="R729" t="s">
        <v>875</v>
      </c>
      <c r="S729" t="s">
        <v>875</v>
      </c>
      <c r="T729" t="s">
        <v>875</v>
      </c>
      <c r="U729" t="s">
        <v>875</v>
      </c>
      <c r="V729" t="s">
        <v>62</v>
      </c>
      <c r="W729" t="s">
        <v>875</v>
      </c>
      <c r="X729" t="s">
        <v>875</v>
      </c>
      <c r="Y729" t="s">
        <v>875</v>
      </c>
      <c r="Z729" t="s">
        <v>875</v>
      </c>
      <c r="AA729" s="19">
        <v>45734.031404351852</v>
      </c>
      <c r="AB729" t="s">
        <v>2040</v>
      </c>
    </row>
    <row r="730" spans="1:28" x14ac:dyDescent="0.35">
      <c r="A730" t="s">
        <v>1930</v>
      </c>
      <c r="B730" t="s">
        <v>311</v>
      </c>
      <c r="C730">
        <v>6182</v>
      </c>
      <c r="D730" s="9">
        <v>38384.421099537038</v>
      </c>
      <c r="E730" s="9">
        <v>44566.456296296295</v>
      </c>
      <c r="F730">
        <v>1106</v>
      </c>
      <c r="G730">
        <v>1106</v>
      </c>
      <c r="H730">
        <v>454</v>
      </c>
      <c r="I730">
        <v>652</v>
      </c>
      <c r="J730">
        <v>287</v>
      </c>
      <c r="K730">
        <v>819</v>
      </c>
      <c r="L730">
        <v>787</v>
      </c>
      <c r="M730">
        <v>32</v>
      </c>
      <c r="N730">
        <v>8.8999999999999996E-2</v>
      </c>
      <c r="O730">
        <v>0.114</v>
      </c>
      <c r="P730">
        <v>4.3999999999999997E-2</v>
      </c>
      <c r="Q730">
        <v>0.13900000000000001</v>
      </c>
      <c r="R730">
        <v>0.874</v>
      </c>
      <c r="S730">
        <v>0.438</v>
      </c>
      <c r="T730">
        <v>0.78300000000000003</v>
      </c>
      <c r="U730">
        <v>230.21600000000001</v>
      </c>
      <c r="V730" t="s">
        <v>56</v>
      </c>
      <c r="W730">
        <v>0.73699999999999999</v>
      </c>
      <c r="X730">
        <v>0.89800000000000002</v>
      </c>
      <c r="Y730">
        <v>0.97599999999999998</v>
      </c>
      <c r="Z730">
        <v>0.82899999999999996</v>
      </c>
      <c r="AA730" s="19">
        <v>45734.031311192128</v>
      </c>
      <c r="AB730" t="s">
        <v>2040</v>
      </c>
    </row>
    <row r="731" spans="1:28" hidden="1" x14ac:dyDescent="0.35">
      <c r="A731" t="s">
        <v>1930</v>
      </c>
      <c r="B731" t="s">
        <v>312</v>
      </c>
      <c r="C731">
        <v>76</v>
      </c>
      <c r="D731" s="9">
        <v>44490.38858796296</v>
      </c>
      <c r="E731" s="9">
        <v>44566.456296296295</v>
      </c>
      <c r="F731" t="s">
        <v>872</v>
      </c>
      <c r="G731" t="s">
        <v>872</v>
      </c>
      <c r="H731">
        <v>1</v>
      </c>
      <c r="I731">
        <v>6</v>
      </c>
      <c r="J731">
        <v>1</v>
      </c>
      <c r="K731" t="s">
        <v>873</v>
      </c>
      <c r="L731">
        <v>1</v>
      </c>
      <c r="M731">
        <v>3</v>
      </c>
      <c r="N731" t="s">
        <v>875</v>
      </c>
      <c r="O731">
        <v>6.5000000000000002E-2</v>
      </c>
      <c r="P731" t="s">
        <v>875</v>
      </c>
      <c r="Q731" t="s">
        <v>875</v>
      </c>
      <c r="R731" t="s">
        <v>875</v>
      </c>
      <c r="S731" t="s">
        <v>875</v>
      </c>
      <c r="T731" t="s">
        <v>875</v>
      </c>
      <c r="U731" t="s">
        <v>875</v>
      </c>
      <c r="V731" t="s">
        <v>56</v>
      </c>
      <c r="W731" t="s">
        <v>875</v>
      </c>
      <c r="X731">
        <v>0.91600000000000004</v>
      </c>
      <c r="Y731" t="s">
        <v>875</v>
      </c>
      <c r="Z731" t="s">
        <v>875</v>
      </c>
      <c r="AA731" s="19">
        <v>45734.031311261577</v>
      </c>
      <c r="AB731" t="s">
        <v>2040</v>
      </c>
    </row>
    <row r="732" spans="1:28" x14ac:dyDescent="0.35">
      <c r="A732" t="s">
        <v>1929</v>
      </c>
      <c r="B732" t="s">
        <v>311</v>
      </c>
      <c r="C732">
        <v>6552</v>
      </c>
      <c r="D732" s="9">
        <v>38012.092974537038</v>
      </c>
      <c r="E732" s="9">
        <v>44564.708287037036</v>
      </c>
      <c r="F732">
        <v>2246</v>
      </c>
      <c r="G732">
        <v>2246</v>
      </c>
      <c r="H732">
        <v>823</v>
      </c>
      <c r="I732">
        <v>1423</v>
      </c>
      <c r="J732">
        <v>361</v>
      </c>
      <c r="K732">
        <v>1885</v>
      </c>
      <c r="L732">
        <v>1484</v>
      </c>
      <c r="M732">
        <v>401</v>
      </c>
      <c r="N732">
        <v>0.156</v>
      </c>
      <c r="O732">
        <v>0.24199999999999999</v>
      </c>
      <c r="P732">
        <v>5.8000000000000003E-2</v>
      </c>
      <c r="Q732">
        <v>0.27600000000000002</v>
      </c>
      <c r="R732">
        <v>0.81200000000000006</v>
      </c>
      <c r="S732">
        <v>0.39200000000000002</v>
      </c>
      <c r="T732">
        <v>0.85399999999999998</v>
      </c>
      <c r="U732">
        <v>1452.8989999999999</v>
      </c>
      <c r="V732" t="s">
        <v>56</v>
      </c>
      <c r="W732">
        <v>0.85699999999999998</v>
      </c>
      <c r="X732">
        <v>0.94299999999999995</v>
      </c>
      <c r="Y732">
        <v>0.95399999999999996</v>
      </c>
      <c r="Z732">
        <v>0.88700000000000001</v>
      </c>
      <c r="AA732" s="19">
        <v>45734.03121666667</v>
      </c>
      <c r="AB732" t="s">
        <v>2040</v>
      </c>
    </row>
    <row r="733" spans="1:28" hidden="1" x14ac:dyDescent="0.35">
      <c r="A733" t="s">
        <v>1929</v>
      </c>
      <c r="B733" t="s">
        <v>312</v>
      </c>
      <c r="C733">
        <v>80</v>
      </c>
      <c r="D733" s="9">
        <v>44483.798807870371</v>
      </c>
      <c r="E733" s="9">
        <v>44564.708287037036</v>
      </c>
      <c r="F733" t="s">
        <v>872</v>
      </c>
      <c r="G733" t="s">
        <v>872</v>
      </c>
      <c r="H733">
        <v>2</v>
      </c>
      <c r="I733">
        <v>6</v>
      </c>
      <c r="J733">
        <v>1</v>
      </c>
      <c r="K733" t="s">
        <v>873</v>
      </c>
      <c r="L733">
        <v>2</v>
      </c>
      <c r="M733">
        <v>5</v>
      </c>
      <c r="N733">
        <v>4.2000000000000003E-2</v>
      </c>
      <c r="O733">
        <v>6.6000000000000003E-2</v>
      </c>
      <c r="P733" t="s">
        <v>875</v>
      </c>
      <c r="Q733">
        <v>1.9E-2</v>
      </c>
      <c r="R733" t="s">
        <v>875</v>
      </c>
      <c r="S733" t="s">
        <v>875</v>
      </c>
      <c r="T733" t="s">
        <v>875</v>
      </c>
      <c r="U733" t="s">
        <v>875</v>
      </c>
      <c r="V733" t="s">
        <v>56</v>
      </c>
      <c r="W733">
        <v>1</v>
      </c>
      <c r="X733">
        <v>0.94</v>
      </c>
      <c r="Y733" t="s">
        <v>875</v>
      </c>
      <c r="Z733">
        <v>1</v>
      </c>
      <c r="AA733" s="19">
        <v>45734.031216759256</v>
      </c>
      <c r="AB733" t="s">
        <v>2040</v>
      </c>
    </row>
    <row r="734" spans="1:28" x14ac:dyDescent="0.35">
      <c r="A734" t="s">
        <v>1928</v>
      </c>
      <c r="B734" t="s">
        <v>311</v>
      </c>
      <c r="C734">
        <v>2522</v>
      </c>
      <c r="D734" s="9">
        <v>38694.965312499997</v>
      </c>
      <c r="E734" s="9">
        <v>41217.500659722224</v>
      </c>
      <c r="F734">
        <v>101</v>
      </c>
      <c r="G734">
        <v>101</v>
      </c>
      <c r="H734">
        <v>49</v>
      </c>
      <c r="I734">
        <v>52</v>
      </c>
      <c r="J734">
        <v>11</v>
      </c>
      <c r="K734">
        <v>90</v>
      </c>
      <c r="L734">
        <v>90</v>
      </c>
      <c r="M734">
        <v>0</v>
      </c>
      <c r="N734">
        <v>2.7E-2</v>
      </c>
      <c r="O734">
        <v>3.2000000000000001E-2</v>
      </c>
      <c r="P734">
        <v>8.0000000000000002E-3</v>
      </c>
      <c r="Q734">
        <v>5.5E-2</v>
      </c>
      <c r="R734">
        <v>1.0780000000000001</v>
      </c>
      <c r="S734">
        <v>0.45800000000000002</v>
      </c>
      <c r="T734">
        <v>0.86399999999999999</v>
      </c>
      <c r="U734">
        <v>0</v>
      </c>
      <c r="V734" t="s">
        <v>92</v>
      </c>
      <c r="W734">
        <v>0.90900000000000003</v>
      </c>
      <c r="X734">
        <v>0.96599999999999997</v>
      </c>
      <c r="Y734">
        <v>0.95299999999999996</v>
      </c>
      <c r="Z734">
        <v>0.94899999999999995</v>
      </c>
      <c r="AA734" s="19">
        <v>45734.031106516202</v>
      </c>
      <c r="AB734" t="s">
        <v>2040</v>
      </c>
    </row>
    <row r="735" spans="1:28" hidden="1" x14ac:dyDescent="0.35">
      <c r="A735" t="s">
        <v>1928</v>
      </c>
      <c r="B735" t="s">
        <v>312</v>
      </c>
      <c r="C735">
        <v>68</v>
      </c>
      <c r="D735" s="9">
        <v>41148.622835648152</v>
      </c>
      <c r="E735" s="9">
        <v>41217.500659722224</v>
      </c>
      <c r="F735" t="s">
        <v>872</v>
      </c>
      <c r="G735" t="s">
        <v>872</v>
      </c>
      <c r="H735">
        <v>2</v>
      </c>
      <c r="I735">
        <v>5</v>
      </c>
      <c r="J735">
        <v>3</v>
      </c>
      <c r="K735" t="s">
        <v>873</v>
      </c>
      <c r="L735">
        <v>7</v>
      </c>
      <c r="M735">
        <v>-4</v>
      </c>
      <c r="N735">
        <v>0.125</v>
      </c>
      <c r="O735">
        <v>4.2999999999999997E-2</v>
      </c>
      <c r="P735">
        <v>0.188</v>
      </c>
      <c r="Q735">
        <v>6.0999999999999999E-2</v>
      </c>
      <c r="R735">
        <v>-3.05</v>
      </c>
      <c r="S735">
        <v>0.74399999999999999</v>
      </c>
      <c r="T735">
        <v>-0.11899999999999999</v>
      </c>
      <c r="U735">
        <v>0</v>
      </c>
      <c r="V735" t="s">
        <v>80</v>
      </c>
      <c r="W735">
        <v>1</v>
      </c>
      <c r="X735">
        <v>0.79300000000000004</v>
      </c>
      <c r="Y735">
        <v>0.75</v>
      </c>
      <c r="Z735">
        <v>0.84</v>
      </c>
      <c r="AA735" s="19">
        <v>45734.031119675928</v>
      </c>
      <c r="AB735" t="s">
        <v>2040</v>
      </c>
    </row>
    <row r="736" spans="1:28" x14ac:dyDescent="0.35">
      <c r="A736" t="s">
        <v>111</v>
      </c>
      <c r="B736" t="s">
        <v>311</v>
      </c>
      <c r="C736">
        <v>1888</v>
      </c>
      <c r="D736" s="9">
        <v>43719.688888888886</v>
      </c>
      <c r="E736" s="9">
        <v>45608.399305555555</v>
      </c>
      <c r="F736">
        <v>74</v>
      </c>
      <c r="G736">
        <v>74</v>
      </c>
      <c r="H736">
        <v>9</v>
      </c>
      <c r="I736">
        <v>65</v>
      </c>
      <c r="J736">
        <v>10</v>
      </c>
      <c r="K736">
        <v>64</v>
      </c>
      <c r="L736">
        <v>12</v>
      </c>
      <c r="M736">
        <v>52</v>
      </c>
      <c r="N736">
        <v>4.0000000000000001E-3</v>
      </c>
      <c r="O736">
        <v>0.04</v>
      </c>
      <c r="P736">
        <v>6.3E-2</v>
      </c>
      <c r="Q736">
        <v>2.8000000000000001E-2</v>
      </c>
      <c r="R736">
        <v>-1.474</v>
      </c>
      <c r="S736">
        <v>9.0999999999999998E-2</v>
      </c>
      <c r="T736">
        <v>-0.432</v>
      </c>
      <c r="U736">
        <v>1857.143</v>
      </c>
      <c r="V736" t="s">
        <v>56</v>
      </c>
      <c r="W736">
        <v>0.84699999999999998</v>
      </c>
      <c r="X736">
        <v>0.75700000000000001</v>
      </c>
      <c r="Y736">
        <v>0.755</v>
      </c>
      <c r="Z736">
        <v>0.71799999999999997</v>
      </c>
      <c r="AA736" s="9">
        <v>45713.611860914352</v>
      </c>
      <c r="AB736" t="s">
        <v>871</v>
      </c>
    </row>
    <row r="737" spans="1:28" x14ac:dyDescent="0.35">
      <c r="A737" t="s">
        <v>1927</v>
      </c>
      <c r="B737" t="s">
        <v>311</v>
      </c>
      <c r="C737">
        <v>5473</v>
      </c>
      <c r="D737" s="9">
        <v>39048.633240740739</v>
      </c>
      <c r="E737" s="9">
        <v>44522.091805555552</v>
      </c>
      <c r="F737">
        <v>1253</v>
      </c>
      <c r="G737">
        <v>1253</v>
      </c>
      <c r="H737">
        <v>515</v>
      </c>
      <c r="I737">
        <v>738</v>
      </c>
      <c r="J737">
        <v>174</v>
      </c>
      <c r="K737">
        <v>1079</v>
      </c>
      <c r="L737">
        <v>889</v>
      </c>
      <c r="M737">
        <v>190</v>
      </c>
      <c r="N737">
        <v>0.106</v>
      </c>
      <c r="O737">
        <v>0.14000000000000001</v>
      </c>
      <c r="P737">
        <v>0.03</v>
      </c>
      <c r="Q737">
        <v>0.159</v>
      </c>
      <c r="R737">
        <v>0.73599999999999999</v>
      </c>
      <c r="S737">
        <v>0.43099999999999999</v>
      </c>
      <c r="T737">
        <v>0.878</v>
      </c>
      <c r="U737">
        <v>1194.9690000000001</v>
      </c>
      <c r="V737" t="s">
        <v>56</v>
      </c>
      <c r="W737">
        <v>0.85</v>
      </c>
      <c r="X737">
        <v>0.95399999999999996</v>
      </c>
      <c r="Y737">
        <v>0.99099999999999999</v>
      </c>
      <c r="Z737">
        <v>0.89200000000000002</v>
      </c>
      <c r="AA737" s="19">
        <v>45734.031017442132</v>
      </c>
      <c r="AB737" t="s">
        <v>2040</v>
      </c>
    </row>
    <row r="738" spans="1:28" hidden="1" x14ac:dyDescent="0.35">
      <c r="A738" t="s">
        <v>1927</v>
      </c>
      <c r="B738" t="s">
        <v>312</v>
      </c>
      <c r="C738">
        <v>96</v>
      </c>
      <c r="D738" s="9">
        <v>44425.694675925923</v>
      </c>
      <c r="E738" s="9">
        <v>44522.091805555552</v>
      </c>
      <c r="F738" t="s">
        <v>872</v>
      </c>
      <c r="G738" t="s">
        <v>872</v>
      </c>
      <c r="H738">
        <v>1</v>
      </c>
      <c r="I738">
        <v>7</v>
      </c>
      <c r="J738">
        <v>1</v>
      </c>
      <c r="K738" t="s">
        <v>873</v>
      </c>
      <c r="L738">
        <v>1</v>
      </c>
      <c r="M738">
        <v>6</v>
      </c>
      <c r="N738" t="s">
        <v>875</v>
      </c>
      <c r="O738">
        <v>6.2E-2</v>
      </c>
      <c r="P738" t="s">
        <v>875</v>
      </c>
      <c r="Q738" t="s">
        <v>875</v>
      </c>
      <c r="R738" t="s">
        <v>875</v>
      </c>
      <c r="S738" t="s">
        <v>875</v>
      </c>
      <c r="T738" t="s">
        <v>875</v>
      </c>
      <c r="U738" t="s">
        <v>875</v>
      </c>
      <c r="V738" t="s">
        <v>56</v>
      </c>
      <c r="W738" t="s">
        <v>875</v>
      </c>
      <c r="X738">
        <v>0.85699999999999998</v>
      </c>
      <c r="Y738" t="s">
        <v>875</v>
      </c>
      <c r="Z738" t="s">
        <v>875</v>
      </c>
      <c r="AA738" s="19">
        <v>45734.031017499998</v>
      </c>
      <c r="AB738" t="s">
        <v>2040</v>
      </c>
    </row>
    <row r="739" spans="1:28" x14ac:dyDescent="0.35">
      <c r="A739" t="s">
        <v>1926</v>
      </c>
      <c r="B739" t="s">
        <v>311</v>
      </c>
      <c r="C739">
        <v>3232</v>
      </c>
      <c r="D739" s="9">
        <v>41333.922395833331</v>
      </c>
      <c r="E739" s="9">
        <v>44566.698807870373</v>
      </c>
      <c r="F739">
        <v>2279</v>
      </c>
      <c r="G739">
        <v>2279</v>
      </c>
      <c r="H739">
        <v>908</v>
      </c>
      <c r="I739">
        <v>1371</v>
      </c>
      <c r="J739">
        <v>210</v>
      </c>
      <c r="K739">
        <v>2069</v>
      </c>
      <c r="L739">
        <v>1726</v>
      </c>
      <c r="M739">
        <v>343</v>
      </c>
      <c r="N739">
        <v>0.29499999999999998</v>
      </c>
      <c r="O739">
        <v>0.50900000000000001</v>
      </c>
      <c r="P739">
        <v>6.6000000000000003E-2</v>
      </c>
      <c r="Q739">
        <v>0.63100000000000001</v>
      </c>
      <c r="R739">
        <v>0.85499999999999998</v>
      </c>
      <c r="S739">
        <v>0.36699999999999999</v>
      </c>
      <c r="T739">
        <v>0.91800000000000004</v>
      </c>
      <c r="U739">
        <v>543.58199999999999</v>
      </c>
      <c r="V739" t="s">
        <v>56</v>
      </c>
      <c r="W739">
        <v>0.95199999999999996</v>
      </c>
      <c r="X739">
        <v>0.98199999999999998</v>
      </c>
      <c r="Y739">
        <v>0.94499999999999995</v>
      </c>
      <c r="Z739">
        <v>0.98099999999999998</v>
      </c>
      <c r="AA739" s="19">
        <v>45734.030908275461</v>
      </c>
      <c r="AB739" t="s">
        <v>2040</v>
      </c>
    </row>
    <row r="740" spans="1:28" hidden="1" x14ac:dyDescent="0.35">
      <c r="A740" t="s">
        <v>1926</v>
      </c>
      <c r="B740" t="s">
        <v>312</v>
      </c>
      <c r="C740">
        <v>99</v>
      </c>
      <c r="D740" s="9">
        <v>44467.602824074071</v>
      </c>
      <c r="E740" s="9">
        <v>44566.698807870373</v>
      </c>
      <c r="F740" t="s">
        <v>872</v>
      </c>
      <c r="G740" t="s">
        <v>872</v>
      </c>
      <c r="H740">
        <v>19</v>
      </c>
      <c r="I740">
        <v>21</v>
      </c>
      <c r="J740">
        <v>9</v>
      </c>
      <c r="K740" t="s">
        <v>873</v>
      </c>
      <c r="L740">
        <v>38</v>
      </c>
      <c r="M740">
        <v>-6</v>
      </c>
      <c r="N740">
        <v>0.23100000000000001</v>
      </c>
      <c r="O740">
        <v>0.26800000000000002</v>
      </c>
      <c r="P740">
        <v>7.9000000000000001E-2</v>
      </c>
      <c r="Q740">
        <v>0.57499999999999996</v>
      </c>
      <c r="R740">
        <v>1.369</v>
      </c>
      <c r="S740">
        <v>0.46300000000000002</v>
      </c>
      <c r="T740">
        <v>0.84199999999999997</v>
      </c>
      <c r="U740">
        <v>596.52200000000005</v>
      </c>
      <c r="V740" t="s">
        <v>62</v>
      </c>
      <c r="W740">
        <v>0.94499999999999995</v>
      </c>
      <c r="X740">
        <v>0.78400000000000003</v>
      </c>
      <c r="Y740">
        <v>0.89300000000000002</v>
      </c>
      <c r="Z740">
        <v>0.67200000000000004</v>
      </c>
      <c r="AA740" s="19">
        <v>45734.030922141203</v>
      </c>
      <c r="AB740" t="s">
        <v>2040</v>
      </c>
    </row>
    <row r="741" spans="1:28" x14ac:dyDescent="0.35">
      <c r="A741" t="s">
        <v>957</v>
      </c>
      <c r="B741" t="s">
        <v>311</v>
      </c>
      <c r="C741">
        <v>1505</v>
      </c>
      <c r="D741" s="9">
        <v>43633.724305555559</v>
      </c>
      <c r="E741" s="9">
        <v>45139.433333333334</v>
      </c>
      <c r="F741">
        <v>54</v>
      </c>
      <c r="G741">
        <v>54</v>
      </c>
      <c r="H741">
        <v>54</v>
      </c>
      <c r="I741">
        <v>0</v>
      </c>
      <c r="J741">
        <v>0</v>
      </c>
      <c r="K741">
        <v>54</v>
      </c>
      <c r="L741">
        <v>54</v>
      </c>
      <c r="M741">
        <v>0</v>
      </c>
      <c r="N741">
        <v>0.115</v>
      </c>
      <c r="O741">
        <v>0</v>
      </c>
      <c r="P741">
        <v>0</v>
      </c>
      <c r="Q741">
        <v>2.3E-2</v>
      </c>
      <c r="R741">
        <v>0.2</v>
      </c>
      <c r="S741">
        <v>1</v>
      </c>
      <c r="T741">
        <v>1</v>
      </c>
      <c r="U741">
        <v>0</v>
      </c>
      <c r="V741" t="s">
        <v>80</v>
      </c>
      <c r="W741">
        <v>0.72399999999999998</v>
      </c>
      <c r="X741">
        <v>0</v>
      </c>
      <c r="Y741">
        <v>0</v>
      </c>
      <c r="Z741">
        <v>0.73199999999999998</v>
      </c>
      <c r="AA741" s="19">
        <v>45732.990483773145</v>
      </c>
      <c r="AB741" t="s">
        <v>1178</v>
      </c>
    </row>
    <row r="742" spans="1:28" hidden="1" x14ac:dyDescent="0.35">
      <c r="A742" t="s">
        <v>957</v>
      </c>
      <c r="B742" t="s">
        <v>312</v>
      </c>
      <c r="C742">
        <v>0</v>
      </c>
      <c r="D742" s="9">
        <v>45139.421527777777</v>
      </c>
      <c r="E742" s="9">
        <v>45139.433333333334</v>
      </c>
      <c r="F742" t="s">
        <v>872</v>
      </c>
      <c r="G742" t="s">
        <v>872</v>
      </c>
      <c r="H742">
        <v>1</v>
      </c>
      <c r="I742">
        <v>1</v>
      </c>
      <c r="J742">
        <v>1</v>
      </c>
      <c r="K742" t="s">
        <v>873</v>
      </c>
      <c r="L742">
        <v>14</v>
      </c>
      <c r="M742">
        <v>-13</v>
      </c>
      <c r="N742" t="s">
        <v>875</v>
      </c>
      <c r="O742">
        <v>0</v>
      </c>
      <c r="P742">
        <v>0</v>
      </c>
      <c r="Q742">
        <v>7</v>
      </c>
      <c r="R742" t="s">
        <v>875</v>
      </c>
      <c r="S742" t="s">
        <v>875</v>
      </c>
      <c r="T742" t="s">
        <v>875</v>
      </c>
      <c r="U742" t="s">
        <v>875</v>
      </c>
      <c r="V742" t="s">
        <v>80</v>
      </c>
      <c r="W742" t="s">
        <v>875</v>
      </c>
      <c r="X742">
        <v>0</v>
      </c>
      <c r="Y742">
        <v>0</v>
      </c>
      <c r="Z742">
        <v>0.2</v>
      </c>
      <c r="AA742" s="19">
        <v>45732.990483784721</v>
      </c>
      <c r="AB742" t="s">
        <v>1178</v>
      </c>
    </row>
    <row r="743" spans="1:28" x14ac:dyDescent="0.35">
      <c r="A743" t="s">
        <v>1925</v>
      </c>
      <c r="B743" t="s">
        <v>311</v>
      </c>
      <c r="C743">
        <v>942</v>
      </c>
      <c r="D743" s="9">
        <v>42569.257037037038</v>
      </c>
      <c r="E743" s="9">
        <v>43511.346608796295</v>
      </c>
      <c r="F743">
        <v>191</v>
      </c>
      <c r="G743">
        <v>191</v>
      </c>
      <c r="H743">
        <v>136</v>
      </c>
      <c r="I743">
        <v>55</v>
      </c>
      <c r="J743">
        <v>15</v>
      </c>
      <c r="K743">
        <v>176</v>
      </c>
      <c r="L743">
        <v>117</v>
      </c>
      <c r="M743">
        <v>59</v>
      </c>
      <c r="N743">
        <v>0.34200000000000003</v>
      </c>
      <c r="O743">
        <v>6.3E-2</v>
      </c>
      <c r="P743">
        <v>3.4000000000000002E-2</v>
      </c>
      <c r="Q743">
        <v>0.373</v>
      </c>
      <c r="R743">
        <v>1.0049999999999999</v>
      </c>
      <c r="S743">
        <v>0.84399999999999997</v>
      </c>
      <c r="T743">
        <v>0.91600000000000004</v>
      </c>
      <c r="U743">
        <v>158.17699999999999</v>
      </c>
      <c r="V743" t="s">
        <v>62</v>
      </c>
      <c r="W743">
        <v>0.70799999999999996</v>
      </c>
      <c r="X743">
        <v>0.42699999999999999</v>
      </c>
      <c r="Y743">
        <v>0.56100000000000005</v>
      </c>
      <c r="Z743">
        <v>0.71399999999999997</v>
      </c>
      <c r="AA743" s="19">
        <v>45734.030810983793</v>
      </c>
      <c r="AB743" t="s">
        <v>2040</v>
      </c>
    </row>
    <row r="744" spans="1:28" hidden="1" x14ac:dyDescent="0.35">
      <c r="A744" t="s">
        <v>1925</v>
      </c>
      <c r="B744" t="s">
        <v>312</v>
      </c>
      <c r="C744">
        <v>38</v>
      </c>
      <c r="D744" s="9">
        <v>43473.252025462964</v>
      </c>
      <c r="E744" s="9">
        <v>43511.346608796295</v>
      </c>
      <c r="F744" t="s">
        <v>872</v>
      </c>
      <c r="G744" t="s">
        <v>872</v>
      </c>
      <c r="H744">
        <v>1</v>
      </c>
      <c r="I744">
        <v>2</v>
      </c>
      <c r="J744">
        <v>1</v>
      </c>
      <c r="K744" t="s">
        <v>873</v>
      </c>
      <c r="L744">
        <v>1</v>
      </c>
      <c r="M744">
        <v>1</v>
      </c>
      <c r="N744" t="s">
        <v>875</v>
      </c>
      <c r="O744">
        <v>2.5999999999999999E-2</v>
      </c>
      <c r="P744" t="s">
        <v>875</v>
      </c>
      <c r="Q744" t="s">
        <v>875</v>
      </c>
      <c r="R744" t="s">
        <v>875</v>
      </c>
      <c r="S744" t="s">
        <v>875</v>
      </c>
      <c r="T744" t="s">
        <v>875</v>
      </c>
      <c r="U744" t="s">
        <v>875</v>
      </c>
      <c r="V744" t="s">
        <v>62</v>
      </c>
      <c r="W744" t="s">
        <v>875</v>
      </c>
      <c r="X744">
        <v>1</v>
      </c>
      <c r="Y744" t="s">
        <v>875</v>
      </c>
      <c r="Z744" t="s">
        <v>875</v>
      </c>
      <c r="AA744" s="19">
        <v>45734.030811041666</v>
      </c>
      <c r="AB744" t="s">
        <v>2040</v>
      </c>
    </row>
    <row r="745" spans="1:28" x14ac:dyDescent="0.35">
      <c r="A745" t="s">
        <v>958</v>
      </c>
      <c r="B745" t="s">
        <v>311</v>
      </c>
      <c r="C745">
        <v>1860</v>
      </c>
      <c r="D745" s="9">
        <v>41702.40347222222</v>
      </c>
      <c r="E745" s="9">
        <v>43563.368055555555</v>
      </c>
      <c r="F745">
        <v>14508</v>
      </c>
      <c r="G745">
        <v>14508</v>
      </c>
      <c r="H745">
        <v>14508</v>
      </c>
      <c r="I745">
        <v>0</v>
      </c>
      <c r="J745">
        <v>0</v>
      </c>
      <c r="K745">
        <v>14508</v>
      </c>
      <c r="L745">
        <v>11634</v>
      </c>
      <c r="M745">
        <v>2874</v>
      </c>
      <c r="N745">
        <v>8.3450000000000006</v>
      </c>
      <c r="O745">
        <v>0</v>
      </c>
      <c r="P745">
        <v>0</v>
      </c>
      <c r="Q745">
        <v>7.0129999999999999</v>
      </c>
      <c r="R745">
        <v>0.84</v>
      </c>
      <c r="S745">
        <v>1</v>
      </c>
      <c r="T745">
        <v>1</v>
      </c>
      <c r="U745">
        <v>409.81</v>
      </c>
      <c r="V745" t="s">
        <v>56</v>
      </c>
      <c r="W745">
        <v>0.98699999999999999</v>
      </c>
      <c r="X745">
        <v>0</v>
      </c>
      <c r="Y745">
        <v>0</v>
      </c>
      <c r="Z745">
        <v>0.98399999999999999</v>
      </c>
      <c r="AA745" s="19">
        <v>45735.954075590278</v>
      </c>
      <c r="AB745" t="s">
        <v>2043</v>
      </c>
    </row>
    <row r="746" spans="1:28" x14ac:dyDescent="0.35">
      <c r="A746" t="s">
        <v>958</v>
      </c>
      <c r="B746" t="s">
        <v>311</v>
      </c>
      <c r="C746">
        <v>2424</v>
      </c>
      <c r="D746" s="9">
        <v>41702.40347222222</v>
      </c>
      <c r="E746" s="9">
        <v>44126.754166666666</v>
      </c>
      <c r="F746">
        <v>24099</v>
      </c>
      <c r="G746">
        <v>24099</v>
      </c>
      <c r="H746">
        <v>21548</v>
      </c>
      <c r="I746">
        <v>2551</v>
      </c>
      <c r="J746">
        <v>0</v>
      </c>
      <c r="K746">
        <v>24099</v>
      </c>
      <c r="L746">
        <v>20506</v>
      </c>
      <c r="M746">
        <v>3593</v>
      </c>
      <c r="N746">
        <v>9.4969999999999999</v>
      </c>
      <c r="O746">
        <v>1.119</v>
      </c>
      <c r="P746">
        <v>0</v>
      </c>
      <c r="Q746">
        <v>9.3130000000000006</v>
      </c>
      <c r="R746">
        <v>0.877</v>
      </c>
      <c r="S746">
        <v>0.89500000000000002</v>
      </c>
      <c r="T746">
        <v>1</v>
      </c>
      <c r="U746">
        <v>385.80500000000001</v>
      </c>
      <c r="V746" t="s">
        <v>56</v>
      </c>
      <c r="W746">
        <v>0.98499999999999999</v>
      </c>
      <c r="X746">
        <v>0.995</v>
      </c>
      <c r="Y746">
        <v>0</v>
      </c>
      <c r="Z746">
        <v>0.98</v>
      </c>
      <c r="AA746" s="19">
        <v>45736.488285381944</v>
      </c>
      <c r="AB746" t="s">
        <v>2054</v>
      </c>
    </row>
    <row r="747" spans="1:28" x14ac:dyDescent="0.35">
      <c r="A747" t="s">
        <v>958</v>
      </c>
      <c r="B747" t="s">
        <v>311</v>
      </c>
      <c r="C747">
        <v>688</v>
      </c>
      <c r="D747" s="9">
        <v>40037.446527777778</v>
      </c>
      <c r="E747" s="9">
        <v>40725.693749999999</v>
      </c>
      <c r="F747">
        <v>239</v>
      </c>
      <c r="G747">
        <v>239</v>
      </c>
      <c r="H747">
        <v>92</v>
      </c>
      <c r="I747">
        <v>147</v>
      </c>
      <c r="J747">
        <v>0</v>
      </c>
      <c r="K747">
        <v>239</v>
      </c>
      <c r="L747">
        <v>230</v>
      </c>
      <c r="M747">
        <v>9</v>
      </c>
      <c r="N747">
        <v>0.35599999999999998</v>
      </c>
      <c r="O747">
        <v>0.76500000000000001</v>
      </c>
      <c r="P747">
        <v>0</v>
      </c>
      <c r="Q747">
        <v>0.34699999999999998</v>
      </c>
      <c r="R747">
        <v>0.31</v>
      </c>
      <c r="S747">
        <v>0.318</v>
      </c>
      <c r="T747">
        <v>1</v>
      </c>
      <c r="U747">
        <v>25.937000000000001</v>
      </c>
      <c r="V747" t="s">
        <v>80</v>
      </c>
      <c r="W747">
        <v>0.871</v>
      </c>
      <c r="X747">
        <v>0.77600000000000002</v>
      </c>
      <c r="Y747">
        <v>0</v>
      </c>
      <c r="Z747">
        <v>0.55200000000000005</v>
      </c>
      <c r="AA747" s="19">
        <v>45732.990540324077</v>
      </c>
      <c r="AB747" t="s">
        <v>1178</v>
      </c>
    </row>
    <row r="748" spans="1:28" hidden="1" x14ac:dyDescent="0.35">
      <c r="A748" t="s">
        <v>958</v>
      </c>
      <c r="B748" t="s">
        <v>312</v>
      </c>
      <c r="C748">
        <v>99</v>
      </c>
      <c r="D748" s="9">
        <v>40626.523611111108</v>
      </c>
      <c r="E748" s="9">
        <v>40725.693749999999</v>
      </c>
      <c r="F748" t="s">
        <v>872</v>
      </c>
      <c r="G748" t="s">
        <v>872</v>
      </c>
      <c r="H748">
        <v>1</v>
      </c>
      <c r="I748">
        <v>1</v>
      </c>
      <c r="J748">
        <v>1</v>
      </c>
      <c r="K748" t="s">
        <v>873</v>
      </c>
      <c r="L748">
        <v>13</v>
      </c>
      <c r="M748">
        <v>-12</v>
      </c>
      <c r="N748" t="s">
        <v>875</v>
      </c>
      <c r="O748" t="s">
        <v>875</v>
      </c>
      <c r="P748">
        <v>0</v>
      </c>
      <c r="Q748">
        <v>6.5000000000000002E-2</v>
      </c>
      <c r="R748" t="s">
        <v>875</v>
      </c>
      <c r="S748" t="s">
        <v>875</v>
      </c>
      <c r="T748" t="s">
        <v>875</v>
      </c>
      <c r="U748" t="s">
        <v>875</v>
      </c>
      <c r="V748" t="s">
        <v>80</v>
      </c>
      <c r="W748" t="s">
        <v>875</v>
      </c>
      <c r="X748" t="s">
        <v>875</v>
      </c>
      <c r="Y748">
        <v>0</v>
      </c>
      <c r="Z748">
        <v>0.214</v>
      </c>
      <c r="AA748" s="19">
        <v>45732.990540335646</v>
      </c>
      <c r="AB748" t="s">
        <v>1178</v>
      </c>
    </row>
    <row r="749" spans="1:28" hidden="1" x14ac:dyDescent="0.35">
      <c r="A749" t="s">
        <v>958</v>
      </c>
      <c r="B749" t="s">
        <v>312</v>
      </c>
      <c r="C749">
        <v>98</v>
      </c>
      <c r="D749" s="9">
        <v>43464.777777777781</v>
      </c>
      <c r="E749" s="9">
        <v>43563.368055555555</v>
      </c>
      <c r="F749" t="s">
        <v>872</v>
      </c>
      <c r="G749" t="s">
        <v>872</v>
      </c>
      <c r="H749">
        <v>1393</v>
      </c>
      <c r="I749">
        <v>1</v>
      </c>
      <c r="J749">
        <v>1</v>
      </c>
      <c r="K749" t="s">
        <v>873</v>
      </c>
      <c r="L749">
        <v>1149</v>
      </c>
      <c r="M749">
        <v>243</v>
      </c>
      <c r="N749">
        <v>15.414</v>
      </c>
      <c r="O749">
        <v>0</v>
      </c>
      <c r="P749">
        <v>0</v>
      </c>
      <c r="Q749">
        <v>13.005000000000001</v>
      </c>
      <c r="R749">
        <v>0.84399999999999997</v>
      </c>
      <c r="S749">
        <v>1</v>
      </c>
      <c r="T749">
        <v>1</v>
      </c>
      <c r="U749">
        <v>220.99199999999999</v>
      </c>
      <c r="V749" t="s">
        <v>56</v>
      </c>
      <c r="W749">
        <v>0.996</v>
      </c>
      <c r="X749">
        <v>0</v>
      </c>
      <c r="Y749">
        <v>0</v>
      </c>
      <c r="Z749">
        <v>0.99299999999999999</v>
      </c>
      <c r="AA749" s="19">
        <v>45735.954089861109</v>
      </c>
      <c r="AB749" t="s">
        <v>2043</v>
      </c>
    </row>
    <row r="750" spans="1:28" hidden="1" x14ac:dyDescent="0.35">
      <c r="A750" t="s">
        <v>958</v>
      </c>
      <c r="B750" t="s">
        <v>312</v>
      </c>
      <c r="C750">
        <v>100</v>
      </c>
      <c r="D750" s="9">
        <v>44026.700694444444</v>
      </c>
      <c r="E750" s="9">
        <v>44126.754166666666</v>
      </c>
      <c r="F750" t="s">
        <v>872</v>
      </c>
      <c r="G750" t="s">
        <v>872</v>
      </c>
      <c r="H750">
        <v>1133</v>
      </c>
      <c r="I750">
        <v>107</v>
      </c>
      <c r="J750">
        <v>1</v>
      </c>
      <c r="K750" t="s">
        <v>873</v>
      </c>
      <c r="L750">
        <v>1191</v>
      </c>
      <c r="M750">
        <v>48</v>
      </c>
      <c r="N750">
        <v>11.454000000000001</v>
      </c>
      <c r="O750">
        <v>0.97399999999999998</v>
      </c>
      <c r="P750">
        <v>0</v>
      </c>
      <c r="Q750">
        <v>11.688000000000001</v>
      </c>
      <c r="R750">
        <v>0.94</v>
      </c>
      <c r="S750">
        <v>0.92200000000000004</v>
      </c>
      <c r="T750">
        <v>1</v>
      </c>
      <c r="U750">
        <v>307.40899999999999</v>
      </c>
      <c r="V750" t="s">
        <v>56</v>
      </c>
      <c r="W750">
        <v>0.997</v>
      </c>
      <c r="X750">
        <v>0.98499999999999999</v>
      </c>
      <c r="Y750">
        <v>0</v>
      </c>
      <c r="Z750">
        <v>0.99399999999999999</v>
      </c>
      <c r="AA750" s="19">
        <v>45736.488300393517</v>
      </c>
      <c r="AB750" t="s">
        <v>2054</v>
      </c>
    </row>
    <row r="751" spans="1:28" x14ac:dyDescent="0.35">
      <c r="A751" t="s">
        <v>1924</v>
      </c>
      <c r="B751" t="s">
        <v>311</v>
      </c>
      <c r="C751">
        <v>3066</v>
      </c>
      <c r="D751" s="9">
        <v>40928.398472222223</v>
      </c>
      <c r="E751" s="9">
        <v>43994.606400462966</v>
      </c>
      <c r="F751">
        <v>182</v>
      </c>
      <c r="G751">
        <v>182</v>
      </c>
      <c r="H751">
        <v>133</v>
      </c>
      <c r="I751">
        <v>49</v>
      </c>
      <c r="J751">
        <v>73</v>
      </c>
      <c r="K751">
        <v>109</v>
      </c>
      <c r="L751">
        <v>109</v>
      </c>
      <c r="M751">
        <v>0</v>
      </c>
      <c r="N751">
        <v>0.11700000000000001</v>
      </c>
      <c r="O751">
        <v>4.2000000000000003E-2</v>
      </c>
      <c r="P751">
        <v>1.9E-2</v>
      </c>
      <c r="Q751">
        <v>0.09</v>
      </c>
      <c r="R751">
        <v>0.64300000000000002</v>
      </c>
      <c r="S751">
        <v>0.73599999999999999</v>
      </c>
      <c r="T751">
        <v>0.88100000000000001</v>
      </c>
      <c r="U751">
        <v>0</v>
      </c>
      <c r="V751" t="s">
        <v>80</v>
      </c>
      <c r="W751">
        <v>0.84299999999999997</v>
      </c>
      <c r="X751">
        <v>0.85399999999999998</v>
      </c>
      <c r="Y751">
        <v>0.46700000000000003</v>
      </c>
      <c r="Z751">
        <v>0.875</v>
      </c>
      <c r="AA751" s="19">
        <v>45734.030726469908</v>
      </c>
      <c r="AB751" t="s">
        <v>2040</v>
      </c>
    </row>
    <row r="752" spans="1:28" hidden="1" x14ac:dyDescent="0.35">
      <c r="A752" t="s">
        <v>1924</v>
      </c>
      <c r="B752" t="s">
        <v>312</v>
      </c>
      <c r="C752">
        <v>0</v>
      </c>
      <c r="D752" s="9">
        <v>43994.606064814812</v>
      </c>
      <c r="E752" s="9">
        <v>43994.606400462966</v>
      </c>
      <c r="F752" t="s">
        <v>872</v>
      </c>
      <c r="G752" t="s">
        <v>872</v>
      </c>
      <c r="H752">
        <v>1</v>
      </c>
      <c r="I752">
        <v>1</v>
      </c>
      <c r="J752">
        <v>59</v>
      </c>
      <c r="K752" t="s">
        <v>873</v>
      </c>
      <c r="L752">
        <v>1</v>
      </c>
      <c r="M752">
        <v>-58</v>
      </c>
      <c r="N752" t="s">
        <v>875</v>
      </c>
      <c r="O752" t="s">
        <v>875</v>
      </c>
      <c r="P752">
        <v>29.5</v>
      </c>
      <c r="Q752" t="s">
        <v>875</v>
      </c>
      <c r="R752" t="s">
        <v>875</v>
      </c>
      <c r="S752" t="s">
        <v>875</v>
      </c>
      <c r="T752" t="s">
        <v>875</v>
      </c>
      <c r="U752" t="s">
        <v>875</v>
      </c>
      <c r="V752" t="s">
        <v>80</v>
      </c>
      <c r="W752" t="s">
        <v>875</v>
      </c>
      <c r="X752" t="s">
        <v>875</v>
      </c>
      <c r="Y752">
        <v>0.14499999999999999</v>
      </c>
      <c r="Z752" t="s">
        <v>875</v>
      </c>
      <c r="AA752" s="19">
        <v>45734.030726527781</v>
      </c>
      <c r="AB752" t="s">
        <v>2040</v>
      </c>
    </row>
    <row r="753" spans="1:28" x14ac:dyDescent="0.35">
      <c r="A753" t="s">
        <v>112</v>
      </c>
      <c r="B753" t="s">
        <v>311</v>
      </c>
      <c r="C753">
        <v>4213</v>
      </c>
      <c r="D753" s="9">
        <v>40975.261111111111</v>
      </c>
      <c r="E753" s="9">
        <v>45188.279166666667</v>
      </c>
      <c r="F753">
        <v>43</v>
      </c>
      <c r="G753">
        <v>43</v>
      </c>
      <c r="H753">
        <v>27</v>
      </c>
      <c r="I753">
        <v>16</v>
      </c>
      <c r="J753">
        <v>5</v>
      </c>
      <c r="K753">
        <v>38</v>
      </c>
      <c r="L753">
        <v>33</v>
      </c>
      <c r="M753">
        <v>5</v>
      </c>
      <c r="N753">
        <v>6.0000000000000001E-3</v>
      </c>
      <c r="O753">
        <v>5.0000000000000001E-3</v>
      </c>
      <c r="P753">
        <v>3.0000000000000001E-3</v>
      </c>
      <c r="Q753">
        <v>8.0000000000000002E-3</v>
      </c>
      <c r="R753">
        <v>1</v>
      </c>
      <c r="S753">
        <v>0.54500000000000004</v>
      </c>
      <c r="T753">
        <v>0.72699999999999998</v>
      </c>
      <c r="U753">
        <v>625</v>
      </c>
      <c r="V753" t="s">
        <v>62</v>
      </c>
      <c r="W753">
        <v>0.95099999999999996</v>
      </c>
      <c r="X753">
        <v>0.94199999999999995</v>
      </c>
      <c r="Y753">
        <v>0.72699999999999998</v>
      </c>
      <c r="Z753">
        <v>0.91800000000000004</v>
      </c>
      <c r="AA753" s="9">
        <v>45713.611948206017</v>
      </c>
      <c r="AB753" t="s">
        <v>871</v>
      </c>
    </row>
    <row r="754" spans="1:28" x14ac:dyDescent="0.35">
      <c r="A754" t="s">
        <v>112</v>
      </c>
      <c r="B754" t="s">
        <v>311</v>
      </c>
      <c r="C754">
        <v>3458</v>
      </c>
      <c r="D754" s="9">
        <v>40975.26116898148</v>
      </c>
      <c r="E754" s="9">
        <v>44433.381956018522</v>
      </c>
      <c r="F754">
        <v>39</v>
      </c>
      <c r="G754">
        <v>39</v>
      </c>
      <c r="H754">
        <v>23</v>
      </c>
      <c r="I754">
        <v>16</v>
      </c>
      <c r="J754">
        <v>1</v>
      </c>
      <c r="K754">
        <v>38</v>
      </c>
      <c r="L754">
        <v>33</v>
      </c>
      <c r="M754">
        <v>5</v>
      </c>
      <c r="N754">
        <v>7.0000000000000001E-3</v>
      </c>
      <c r="O754">
        <v>5.0000000000000001E-3</v>
      </c>
      <c r="P754">
        <v>0</v>
      </c>
      <c r="Q754">
        <v>1.0999999999999999E-2</v>
      </c>
      <c r="R754">
        <v>0.91700000000000004</v>
      </c>
      <c r="S754">
        <v>0.58299999999999996</v>
      </c>
      <c r="T754">
        <v>1</v>
      </c>
      <c r="U754">
        <v>454.54500000000002</v>
      </c>
      <c r="V754" t="s">
        <v>56</v>
      </c>
      <c r="W754">
        <v>0.95499999999999996</v>
      </c>
      <c r="X754">
        <v>0.94199999999999995</v>
      </c>
      <c r="Y754">
        <v>0</v>
      </c>
      <c r="Z754">
        <v>0.91300000000000003</v>
      </c>
      <c r="AA754" s="19">
        <v>45733.916543067127</v>
      </c>
      <c r="AB754" t="s">
        <v>1425</v>
      </c>
    </row>
    <row r="755" spans="1:28" hidden="1" x14ac:dyDescent="0.35">
      <c r="A755" t="s">
        <v>112</v>
      </c>
      <c r="B755" t="s">
        <v>312</v>
      </c>
      <c r="C755">
        <v>0</v>
      </c>
      <c r="D755" s="9">
        <v>44433.381956018522</v>
      </c>
      <c r="E755" s="9">
        <v>44433.381956018522</v>
      </c>
      <c r="F755" t="s">
        <v>872</v>
      </c>
      <c r="G755" t="s">
        <v>872</v>
      </c>
      <c r="H755">
        <v>1</v>
      </c>
      <c r="I755">
        <v>1</v>
      </c>
      <c r="J755">
        <v>1</v>
      </c>
      <c r="K755" t="s">
        <v>873</v>
      </c>
      <c r="L755">
        <v>1</v>
      </c>
      <c r="M755">
        <v>0</v>
      </c>
      <c r="N755" t="s">
        <v>875</v>
      </c>
      <c r="O755" t="s">
        <v>875</v>
      </c>
      <c r="P755" t="s">
        <v>875</v>
      </c>
      <c r="Q755" t="s">
        <v>875</v>
      </c>
      <c r="R755" t="s">
        <v>875</v>
      </c>
      <c r="S755" t="s">
        <v>875</v>
      </c>
      <c r="T755" t="s">
        <v>875</v>
      </c>
      <c r="U755" t="s">
        <v>875</v>
      </c>
      <c r="V755" t="s">
        <v>56</v>
      </c>
      <c r="W755" t="s">
        <v>875</v>
      </c>
      <c r="X755" t="s">
        <v>875</v>
      </c>
      <c r="Y755" t="s">
        <v>875</v>
      </c>
      <c r="Z755" t="s">
        <v>875</v>
      </c>
      <c r="AA755" s="19">
        <v>45733.916543171297</v>
      </c>
      <c r="AB755" t="s">
        <v>1425</v>
      </c>
    </row>
    <row r="756" spans="1:28" x14ac:dyDescent="0.35">
      <c r="A756" t="s">
        <v>959</v>
      </c>
      <c r="B756" t="s">
        <v>311</v>
      </c>
      <c r="C756">
        <v>693</v>
      </c>
      <c r="D756" s="9">
        <v>40070.581944444442</v>
      </c>
      <c r="E756" s="9">
        <v>40763.586805555555</v>
      </c>
      <c r="F756">
        <v>192</v>
      </c>
      <c r="G756">
        <v>192</v>
      </c>
      <c r="H756">
        <v>114</v>
      </c>
      <c r="I756">
        <v>78</v>
      </c>
      <c r="J756">
        <v>0</v>
      </c>
      <c r="K756">
        <v>192</v>
      </c>
      <c r="L756">
        <v>187</v>
      </c>
      <c r="M756">
        <v>5</v>
      </c>
      <c r="N756">
        <v>0.433</v>
      </c>
      <c r="O756">
        <v>0.40100000000000002</v>
      </c>
      <c r="P756">
        <v>0</v>
      </c>
      <c r="Q756">
        <v>0.34499999999999997</v>
      </c>
      <c r="R756">
        <v>0.41399999999999998</v>
      </c>
      <c r="S756">
        <v>0.51900000000000002</v>
      </c>
      <c r="T756">
        <v>1</v>
      </c>
      <c r="U756">
        <v>14.493</v>
      </c>
      <c r="V756" t="s">
        <v>80</v>
      </c>
      <c r="W756">
        <v>0.79400000000000004</v>
      </c>
      <c r="X756">
        <v>0.442</v>
      </c>
      <c r="Y756">
        <v>0</v>
      </c>
      <c r="Z756">
        <v>0.67500000000000004</v>
      </c>
      <c r="AA756" s="19">
        <v>45732.990596342592</v>
      </c>
      <c r="AB756" t="s">
        <v>1178</v>
      </c>
    </row>
    <row r="757" spans="1:28" hidden="1" x14ac:dyDescent="0.35">
      <c r="A757" t="s">
        <v>959</v>
      </c>
      <c r="B757" t="s">
        <v>312</v>
      </c>
      <c r="C757">
        <v>0</v>
      </c>
      <c r="D757" s="9">
        <v>40763.585416666669</v>
      </c>
      <c r="E757" s="9">
        <v>40763.586805555555</v>
      </c>
      <c r="F757" t="s">
        <v>872</v>
      </c>
      <c r="G757" t="s">
        <v>872</v>
      </c>
      <c r="H757">
        <v>1</v>
      </c>
      <c r="I757">
        <v>1</v>
      </c>
      <c r="J757">
        <v>1</v>
      </c>
      <c r="K757" t="s">
        <v>873</v>
      </c>
      <c r="L757">
        <v>7</v>
      </c>
      <c r="M757">
        <v>-6</v>
      </c>
      <c r="N757" t="s">
        <v>875</v>
      </c>
      <c r="O757" t="s">
        <v>875</v>
      </c>
      <c r="P757">
        <v>0</v>
      </c>
      <c r="Q757" t="s">
        <v>875</v>
      </c>
      <c r="R757" t="s">
        <v>875</v>
      </c>
      <c r="S757" t="s">
        <v>875</v>
      </c>
      <c r="T757" t="s">
        <v>875</v>
      </c>
      <c r="U757" t="s">
        <v>875</v>
      </c>
      <c r="V757" t="s">
        <v>80</v>
      </c>
      <c r="W757" t="s">
        <v>875</v>
      </c>
      <c r="X757" t="s">
        <v>875</v>
      </c>
      <c r="Y757">
        <v>0</v>
      </c>
      <c r="Z757" t="s">
        <v>875</v>
      </c>
      <c r="AA757" s="19">
        <v>45732.990596354168</v>
      </c>
      <c r="AB757" t="s">
        <v>1178</v>
      </c>
    </row>
    <row r="758" spans="1:28" x14ac:dyDescent="0.35">
      <c r="A758" t="s">
        <v>2053</v>
      </c>
      <c r="B758" t="s">
        <v>311</v>
      </c>
      <c r="C758">
        <v>2352</v>
      </c>
      <c r="D758" s="9">
        <v>40911.027083333334</v>
      </c>
      <c r="E758" s="9">
        <v>43263.870138888888</v>
      </c>
      <c r="F758">
        <v>9723</v>
      </c>
      <c r="G758">
        <v>9511</v>
      </c>
      <c r="H758">
        <v>2192</v>
      </c>
      <c r="I758">
        <v>7319</v>
      </c>
      <c r="J758">
        <v>3341</v>
      </c>
      <c r="K758">
        <v>6170</v>
      </c>
      <c r="L758">
        <v>3411</v>
      </c>
      <c r="M758">
        <v>2759</v>
      </c>
      <c r="N758">
        <v>1.0209999999999999</v>
      </c>
      <c r="O758">
        <v>3.2869999999999999</v>
      </c>
      <c r="P758">
        <v>1.9890000000000001</v>
      </c>
      <c r="Q758">
        <v>1.9430000000000001</v>
      </c>
      <c r="R758">
        <v>0.83799999999999997</v>
      </c>
      <c r="S758">
        <v>0.23699999999999999</v>
      </c>
      <c r="T758">
        <v>0.53800000000000003</v>
      </c>
      <c r="U758">
        <v>1419.9690000000001</v>
      </c>
      <c r="V758" t="s">
        <v>56</v>
      </c>
      <c r="W758">
        <v>0.97899999999999998</v>
      </c>
      <c r="X758">
        <v>0.97499999999999998</v>
      </c>
      <c r="Y758">
        <v>0.97599999999999998</v>
      </c>
      <c r="Z758">
        <v>0.96499999999999997</v>
      </c>
      <c r="AA758" s="19">
        <v>45736.489789907406</v>
      </c>
      <c r="AB758" t="s">
        <v>2054</v>
      </c>
    </row>
    <row r="759" spans="1:28" hidden="1" x14ac:dyDescent="0.35">
      <c r="A759" t="s">
        <v>2053</v>
      </c>
      <c r="B759" t="s">
        <v>312</v>
      </c>
      <c r="C759">
        <v>98</v>
      </c>
      <c r="D759" s="9">
        <v>43165.433333333334</v>
      </c>
      <c r="E759" s="9">
        <v>43263.870138888888</v>
      </c>
      <c r="F759" t="s">
        <v>872</v>
      </c>
      <c r="G759" t="s">
        <v>872</v>
      </c>
      <c r="H759">
        <v>17</v>
      </c>
      <c r="I759">
        <v>32</v>
      </c>
      <c r="J759">
        <v>3</v>
      </c>
      <c r="K759" t="s">
        <v>873</v>
      </c>
      <c r="L759">
        <v>1</v>
      </c>
      <c r="M759">
        <v>46</v>
      </c>
      <c r="N759">
        <v>0.155</v>
      </c>
      <c r="O759">
        <v>0.31900000000000001</v>
      </c>
      <c r="P759">
        <v>7.0999999999999994E-2</v>
      </c>
      <c r="Q759" t="s">
        <v>875</v>
      </c>
      <c r="R759" t="s">
        <v>875</v>
      </c>
      <c r="S759" t="s">
        <v>875</v>
      </c>
      <c r="T759" t="s">
        <v>875</v>
      </c>
      <c r="U759" t="s">
        <v>875</v>
      </c>
      <c r="V759" t="s">
        <v>56</v>
      </c>
      <c r="W759">
        <v>0.95699999999999996</v>
      </c>
      <c r="X759">
        <v>0.98099999999999998</v>
      </c>
      <c r="Y759">
        <v>0.75</v>
      </c>
      <c r="Z759" t="s">
        <v>875</v>
      </c>
      <c r="AA759" s="19">
        <v>45736.489790046297</v>
      </c>
      <c r="AB759" t="s">
        <v>2054</v>
      </c>
    </row>
    <row r="760" spans="1:28" x14ac:dyDescent="0.35">
      <c r="A760" t="s">
        <v>960</v>
      </c>
      <c r="B760" t="s">
        <v>311</v>
      </c>
      <c r="C760">
        <v>1080</v>
      </c>
      <c r="D760" s="9">
        <v>41913.630555555559</v>
      </c>
      <c r="E760" s="9">
        <v>42993.635416666664</v>
      </c>
      <c r="F760">
        <v>772</v>
      </c>
      <c r="G760">
        <v>772</v>
      </c>
      <c r="H760">
        <v>332</v>
      </c>
      <c r="I760">
        <v>440</v>
      </c>
      <c r="J760">
        <v>0</v>
      </c>
      <c r="K760">
        <v>772</v>
      </c>
      <c r="L760">
        <v>769</v>
      </c>
      <c r="M760">
        <v>3</v>
      </c>
      <c r="N760">
        <v>0.65500000000000003</v>
      </c>
      <c r="O760">
        <v>1.5389999999999999</v>
      </c>
      <c r="P760">
        <v>0</v>
      </c>
      <c r="Q760">
        <v>2.3170000000000002</v>
      </c>
      <c r="R760">
        <v>1.056</v>
      </c>
      <c r="S760">
        <v>0.29899999999999999</v>
      </c>
      <c r="T760">
        <v>1</v>
      </c>
      <c r="U760">
        <v>1.2949999999999999</v>
      </c>
      <c r="V760" t="s">
        <v>92</v>
      </c>
      <c r="W760">
        <v>0.58499999999999996</v>
      </c>
      <c r="X760">
        <v>0.75900000000000001</v>
      </c>
      <c r="Y760">
        <v>0</v>
      </c>
      <c r="Z760">
        <v>0.80100000000000005</v>
      </c>
      <c r="AA760" s="19">
        <v>45732.990653773151</v>
      </c>
      <c r="AB760" t="s">
        <v>1178</v>
      </c>
    </row>
    <row r="761" spans="1:28" hidden="1" x14ac:dyDescent="0.35">
      <c r="A761" t="s">
        <v>960</v>
      </c>
      <c r="B761" t="s">
        <v>312</v>
      </c>
      <c r="C761">
        <v>16</v>
      </c>
      <c r="D761" s="9">
        <v>42977.447916666664</v>
      </c>
      <c r="E761" s="9">
        <v>42993.635416666664</v>
      </c>
      <c r="F761" t="s">
        <v>872</v>
      </c>
      <c r="G761" t="s">
        <v>872</v>
      </c>
      <c r="H761">
        <v>2</v>
      </c>
      <c r="I761">
        <v>1</v>
      </c>
      <c r="J761">
        <v>1</v>
      </c>
      <c r="K761" t="s">
        <v>873</v>
      </c>
      <c r="L761">
        <v>1</v>
      </c>
      <c r="M761">
        <v>1</v>
      </c>
      <c r="N761">
        <v>5.8999999999999997E-2</v>
      </c>
      <c r="O761" t="s">
        <v>875</v>
      </c>
      <c r="P761">
        <v>0</v>
      </c>
      <c r="Q761" t="s">
        <v>875</v>
      </c>
      <c r="R761" t="s">
        <v>875</v>
      </c>
      <c r="S761" t="s">
        <v>875</v>
      </c>
      <c r="T761" t="s">
        <v>875</v>
      </c>
      <c r="U761" t="s">
        <v>875</v>
      </c>
      <c r="V761" t="s">
        <v>92</v>
      </c>
      <c r="W761">
        <v>1</v>
      </c>
      <c r="X761" t="s">
        <v>875</v>
      </c>
      <c r="Y761">
        <v>0</v>
      </c>
      <c r="Z761" t="s">
        <v>875</v>
      </c>
      <c r="AA761" s="19">
        <v>45732.99065378472</v>
      </c>
      <c r="AB761" t="s">
        <v>1178</v>
      </c>
    </row>
    <row r="762" spans="1:28" x14ac:dyDescent="0.35">
      <c r="A762" t="s">
        <v>1349</v>
      </c>
      <c r="B762" t="s">
        <v>311</v>
      </c>
      <c r="C762">
        <v>4606</v>
      </c>
      <c r="D762" s="9">
        <v>39959.661539351851</v>
      </c>
      <c r="E762" s="9">
        <v>44565.670416666668</v>
      </c>
      <c r="F762">
        <v>13288</v>
      </c>
      <c r="G762">
        <v>13288</v>
      </c>
      <c r="H762">
        <v>8725</v>
      </c>
      <c r="I762">
        <v>4563</v>
      </c>
      <c r="J762">
        <v>3564</v>
      </c>
      <c r="K762">
        <v>9724</v>
      </c>
      <c r="L762">
        <v>8378</v>
      </c>
      <c r="M762">
        <v>1346</v>
      </c>
      <c r="N762">
        <v>2.57</v>
      </c>
      <c r="O762">
        <v>1.8839999999999999</v>
      </c>
      <c r="P762">
        <v>1.323</v>
      </c>
      <c r="Q762">
        <v>2.5819999999999999</v>
      </c>
      <c r="R762">
        <v>0.82499999999999996</v>
      </c>
      <c r="S762">
        <v>0.57699999999999996</v>
      </c>
      <c r="T762">
        <v>0.70299999999999996</v>
      </c>
      <c r="U762">
        <v>521.30100000000004</v>
      </c>
      <c r="V762" t="s">
        <v>56</v>
      </c>
      <c r="W762">
        <v>0.97499999999999998</v>
      </c>
      <c r="X762">
        <v>0.88300000000000001</v>
      </c>
      <c r="Y762">
        <v>0.92400000000000004</v>
      </c>
      <c r="Z762">
        <v>0.96899999999999997</v>
      </c>
      <c r="AA762" s="19">
        <v>45733.867634606482</v>
      </c>
      <c r="AB762" t="s">
        <v>1355</v>
      </c>
    </row>
    <row r="763" spans="1:28" x14ac:dyDescent="0.35">
      <c r="A763" t="s">
        <v>1349</v>
      </c>
      <c r="B763" t="s">
        <v>311</v>
      </c>
      <c r="C763">
        <v>2596</v>
      </c>
      <c r="D763" s="9">
        <v>40297.254699074074</v>
      </c>
      <c r="E763" s="9">
        <v>42893.971909722219</v>
      </c>
      <c r="F763">
        <v>39</v>
      </c>
      <c r="G763">
        <v>39</v>
      </c>
      <c r="H763">
        <v>32</v>
      </c>
      <c r="I763">
        <v>7</v>
      </c>
      <c r="J763">
        <v>0</v>
      </c>
      <c r="K763">
        <v>39</v>
      </c>
      <c r="L763">
        <v>6</v>
      </c>
      <c r="M763">
        <v>33</v>
      </c>
      <c r="N763">
        <v>0.01</v>
      </c>
      <c r="O763">
        <v>1E-3</v>
      </c>
      <c r="P763">
        <v>0</v>
      </c>
      <c r="Q763">
        <v>0.123</v>
      </c>
      <c r="R763">
        <v>11.182</v>
      </c>
      <c r="S763">
        <v>0.90900000000000003</v>
      </c>
      <c r="T763">
        <v>1</v>
      </c>
      <c r="U763">
        <v>268.29300000000001</v>
      </c>
      <c r="V763" t="s">
        <v>62</v>
      </c>
      <c r="W763">
        <v>0.113</v>
      </c>
      <c r="X763">
        <v>0.38500000000000001</v>
      </c>
      <c r="Y763">
        <v>0</v>
      </c>
      <c r="Z763">
        <v>0.73</v>
      </c>
      <c r="AA763" s="19">
        <v>45733.839599884261</v>
      </c>
      <c r="AB763" t="s">
        <v>1449</v>
      </c>
    </row>
    <row r="764" spans="1:28" hidden="1" x14ac:dyDescent="0.35">
      <c r="A764" t="s">
        <v>1349</v>
      </c>
      <c r="B764" t="s">
        <v>312</v>
      </c>
      <c r="C764">
        <v>98</v>
      </c>
      <c r="D764" s="9">
        <v>44466.818935185183</v>
      </c>
      <c r="E764" s="9">
        <v>44565.670416666668</v>
      </c>
      <c r="F764" t="s">
        <v>872</v>
      </c>
      <c r="G764" t="s">
        <v>872</v>
      </c>
      <c r="H764">
        <v>144</v>
      </c>
      <c r="I764">
        <v>21</v>
      </c>
      <c r="J764">
        <v>36</v>
      </c>
      <c r="K764" t="s">
        <v>873</v>
      </c>
      <c r="L764">
        <v>125</v>
      </c>
      <c r="M764">
        <v>3</v>
      </c>
      <c r="N764">
        <v>1.482</v>
      </c>
      <c r="O764">
        <v>0.20499999999999999</v>
      </c>
      <c r="P764">
        <v>0.38100000000000001</v>
      </c>
      <c r="Q764">
        <v>1.363</v>
      </c>
      <c r="R764">
        <v>1.044</v>
      </c>
      <c r="S764">
        <v>0.878</v>
      </c>
      <c r="T764">
        <v>0.77400000000000002</v>
      </c>
      <c r="U764">
        <v>987.52800000000002</v>
      </c>
      <c r="V764" t="s">
        <v>62</v>
      </c>
      <c r="W764">
        <v>0.98399999999999999</v>
      </c>
      <c r="X764">
        <v>0.98199999999999998</v>
      </c>
      <c r="Y764">
        <v>0.94399999999999995</v>
      </c>
      <c r="Z764">
        <v>0.96799999999999997</v>
      </c>
      <c r="AA764" s="19">
        <v>45733.867650196757</v>
      </c>
      <c r="AB764" t="s">
        <v>1355</v>
      </c>
    </row>
    <row r="765" spans="1:28" hidden="1" x14ac:dyDescent="0.35">
      <c r="A765" t="s">
        <v>1349</v>
      </c>
      <c r="B765" t="s">
        <v>312</v>
      </c>
      <c r="C765">
        <v>0</v>
      </c>
      <c r="D765" s="9">
        <v>42893.971909722219</v>
      </c>
      <c r="E765" s="9">
        <v>42893.971909722219</v>
      </c>
      <c r="F765" t="s">
        <v>872</v>
      </c>
      <c r="G765" t="s">
        <v>872</v>
      </c>
      <c r="H765">
        <v>1</v>
      </c>
      <c r="I765">
        <v>1</v>
      </c>
      <c r="J765">
        <v>1</v>
      </c>
      <c r="K765" t="s">
        <v>873</v>
      </c>
      <c r="L765">
        <v>1</v>
      </c>
      <c r="M765">
        <v>0</v>
      </c>
      <c r="N765" t="s">
        <v>875</v>
      </c>
      <c r="O765" t="s">
        <v>875</v>
      </c>
      <c r="P765">
        <v>0</v>
      </c>
      <c r="Q765" t="s">
        <v>875</v>
      </c>
      <c r="R765" t="s">
        <v>875</v>
      </c>
      <c r="S765" t="s">
        <v>875</v>
      </c>
      <c r="T765" t="s">
        <v>875</v>
      </c>
      <c r="U765" t="s">
        <v>875</v>
      </c>
      <c r="V765" t="s">
        <v>62</v>
      </c>
      <c r="W765" t="s">
        <v>875</v>
      </c>
      <c r="X765" t="s">
        <v>875</v>
      </c>
      <c r="Y765">
        <v>0</v>
      </c>
      <c r="Z765" t="s">
        <v>875</v>
      </c>
      <c r="AA765" s="19">
        <v>45733.839599988423</v>
      </c>
      <c r="AB765" t="s">
        <v>1449</v>
      </c>
    </row>
    <row r="766" spans="1:28" x14ac:dyDescent="0.35">
      <c r="A766" t="s">
        <v>1923</v>
      </c>
      <c r="B766" t="s">
        <v>311</v>
      </c>
      <c r="C766">
        <v>2222</v>
      </c>
      <c r="D766" s="9">
        <v>37285.981134259258</v>
      </c>
      <c r="E766" s="9">
        <v>39508.824479166666</v>
      </c>
      <c r="F766">
        <v>53</v>
      </c>
      <c r="G766">
        <v>53</v>
      </c>
      <c r="H766">
        <v>19</v>
      </c>
      <c r="I766">
        <v>34</v>
      </c>
      <c r="J766">
        <v>4</v>
      </c>
      <c r="K766">
        <v>49</v>
      </c>
      <c r="L766">
        <v>19</v>
      </c>
      <c r="M766">
        <v>30</v>
      </c>
      <c r="N766">
        <v>0.01</v>
      </c>
      <c r="O766">
        <v>2.4E-2</v>
      </c>
      <c r="P766">
        <v>0</v>
      </c>
      <c r="Q766">
        <v>2.1999999999999999E-2</v>
      </c>
      <c r="R766">
        <v>0.64700000000000002</v>
      </c>
      <c r="S766">
        <v>0.29399999999999998</v>
      </c>
      <c r="T766">
        <v>1</v>
      </c>
      <c r="U766">
        <v>1363.636</v>
      </c>
      <c r="V766" t="s">
        <v>56</v>
      </c>
      <c r="W766">
        <v>0.87</v>
      </c>
      <c r="X766">
        <v>0.875</v>
      </c>
      <c r="Y766">
        <v>0</v>
      </c>
      <c r="Z766">
        <v>0.7</v>
      </c>
      <c r="AA766" s="19">
        <v>45734.030638900462</v>
      </c>
      <c r="AB766" t="s">
        <v>2040</v>
      </c>
    </row>
    <row r="767" spans="1:28" hidden="1" x14ac:dyDescent="0.35">
      <c r="A767" t="s">
        <v>1923</v>
      </c>
      <c r="B767" t="s">
        <v>312</v>
      </c>
      <c r="C767">
        <v>0</v>
      </c>
      <c r="D767" s="9">
        <v>39508.824467592596</v>
      </c>
      <c r="E767" s="9">
        <v>39508.824479166666</v>
      </c>
      <c r="F767" t="s">
        <v>872</v>
      </c>
      <c r="G767" t="s">
        <v>872</v>
      </c>
      <c r="H767">
        <v>1</v>
      </c>
      <c r="I767">
        <v>1</v>
      </c>
      <c r="J767">
        <v>1</v>
      </c>
      <c r="K767" t="s">
        <v>873</v>
      </c>
      <c r="L767">
        <v>12</v>
      </c>
      <c r="M767">
        <v>-11</v>
      </c>
      <c r="N767" t="s">
        <v>875</v>
      </c>
      <c r="O767" t="s">
        <v>875</v>
      </c>
      <c r="P767" t="s">
        <v>875</v>
      </c>
      <c r="Q767">
        <v>6</v>
      </c>
      <c r="R767" t="s">
        <v>875</v>
      </c>
      <c r="S767" t="s">
        <v>875</v>
      </c>
      <c r="T767" t="s">
        <v>875</v>
      </c>
      <c r="U767" t="s">
        <v>875</v>
      </c>
      <c r="V767" t="s">
        <v>56</v>
      </c>
      <c r="W767" t="s">
        <v>875</v>
      </c>
      <c r="X767" t="s">
        <v>875</v>
      </c>
      <c r="Y767" t="s">
        <v>875</v>
      </c>
      <c r="Z767">
        <v>0.73399999999999999</v>
      </c>
      <c r="AA767" s="19">
        <v>45734.030638958335</v>
      </c>
      <c r="AB767" t="s">
        <v>2040</v>
      </c>
    </row>
    <row r="768" spans="1:28" x14ac:dyDescent="0.35">
      <c r="A768" t="s">
        <v>1922</v>
      </c>
      <c r="B768" t="s">
        <v>311</v>
      </c>
      <c r="C768">
        <v>4582</v>
      </c>
      <c r="D768" s="9">
        <v>39736.666701388887</v>
      </c>
      <c r="E768" s="9">
        <v>44319.453483796293</v>
      </c>
      <c r="F768">
        <v>278</v>
      </c>
      <c r="G768">
        <v>278</v>
      </c>
      <c r="H768">
        <v>89</v>
      </c>
      <c r="I768">
        <v>189</v>
      </c>
      <c r="J768">
        <v>52</v>
      </c>
      <c r="K768">
        <v>226</v>
      </c>
      <c r="L768">
        <v>215</v>
      </c>
      <c r="M768">
        <v>11</v>
      </c>
      <c r="N768">
        <v>2.8000000000000001E-2</v>
      </c>
      <c r="O768">
        <v>5.1999999999999998E-2</v>
      </c>
      <c r="P768">
        <v>1.4E-2</v>
      </c>
      <c r="Q768">
        <v>6.2E-2</v>
      </c>
      <c r="R768">
        <v>0.93899999999999995</v>
      </c>
      <c r="S768">
        <v>0.35</v>
      </c>
      <c r="T768">
        <v>0.82499999999999996</v>
      </c>
      <c r="U768">
        <v>177.41900000000001</v>
      </c>
      <c r="V768" t="s">
        <v>56</v>
      </c>
      <c r="W768">
        <v>0.95399999999999996</v>
      </c>
      <c r="X768">
        <v>0.90300000000000002</v>
      </c>
      <c r="Y768">
        <v>0.88500000000000001</v>
      </c>
      <c r="Z768">
        <v>0.94199999999999995</v>
      </c>
      <c r="AA768" s="19">
        <v>45734.030556458332</v>
      </c>
      <c r="AB768" t="s">
        <v>2040</v>
      </c>
    </row>
    <row r="769" spans="1:28" hidden="1" x14ac:dyDescent="0.35">
      <c r="A769" t="s">
        <v>1922</v>
      </c>
      <c r="B769" t="s">
        <v>312</v>
      </c>
      <c r="C769">
        <v>0</v>
      </c>
      <c r="D769" s="9">
        <v>44319.453483796293</v>
      </c>
      <c r="E769" s="9">
        <v>44319.453483796293</v>
      </c>
      <c r="F769" t="s">
        <v>872</v>
      </c>
      <c r="G769" t="s">
        <v>872</v>
      </c>
      <c r="H769">
        <v>1</v>
      </c>
      <c r="I769">
        <v>1</v>
      </c>
      <c r="J769">
        <v>1</v>
      </c>
      <c r="K769" t="s">
        <v>873</v>
      </c>
      <c r="L769">
        <v>1</v>
      </c>
      <c r="M769">
        <v>0</v>
      </c>
      <c r="N769" t="s">
        <v>875</v>
      </c>
      <c r="O769" t="s">
        <v>875</v>
      </c>
      <c r="P769" t="s">
        <v>875</v>
      </c>
      <c r="Q769" t="s">
        <v>875</v>
      </c>
      <c r="R769" t="s">
        <v>875</v>
      </c>
      <c r="S769" t="s">
        <v>875</v>
      </c>
      <c r="T769" t="s">
        <v>875</v>
      </c>
      <c r="U769" t="s">
        <v>875</v>
      </c>
      <c r="V769" t="s">
        <v>56</v>
      </c>
      <c r="W769" t="s">
        <v>875</v>
      </c>
      <c r="X769" t="s">
        <v>875</v>
      </c>
      <c r="Y769" t="s">
        <v>875</v>
      </c>
      <c r="Z769" t="s">
        <v>875</v>
      </c>
      <c r="AA769" s="19">
        <v>45734.030556516205</v>
      </c>
      <c r="AB769" t="s">
        <v>2040</v>
      </c>
    </row>
    <row r="770" spans="1:28" x14ac:dyDescent="0.35">
      <c r="A770" t="s">
        <v>1921</v>
      </c>
      <c r="B770" t="s">
        <v>311</v>
      </c>
      <c r="C770">
        <v>6104</v>
      </c>
      <c r="D770" s="9">
        <v>38456.823993055557</v>
      </c>
      <c r="E770" s="9">
        <v>44561.534131944441</v>
      </c>
      <c r="F770">
        <v>570</v>
      </c>
      <c r="G770">
        <v>570</v>
      </c>
      <c r="H770">
        <v>247</v>
      </c>
      <c r="I770">
        <v>323</v>
      </c>
      <c r="J770">
        <v>136</v>
      </c>
      <c r="K770">
        <v>434</v>
      </c>
      <c r="L770">
        <v>409</v>
      </c>
      <c r="M770">
        <v>25</v>
      </c>
      <c r="N770">
        <v>3.5000000000000003E-2</v>
      </c>
      <c r="O770">
        <v>6.5000000000000002E-2</v>
      </c>
      <c r="P770">
        <v>2.5000000000000001E-2</v>
      </c>
      <c r="Q770">
        <v>6.3E-2</v>
      </c>
      <c r="R770">
        <v>0.84</v>
      </c>
      <c r="S770">
        <v>0.35</v>
      </c>
      <c r="T770">
        <v>0.75</v>
      </c>
      <c r="U770">
        <v>396.82499999999999</v>
      </c>
      <c r="V770" t="s">
        <v>56</v>
      </c>
      <c r="W770">
        <v>0.88900000000000001</v>
      </c>
      <c r="X770">
        <v>0.83699999999999997</v>
      </c>
      <c r="Y770">
        <v>0.95299999999999996</v>
      </c>
      <c r="Z770">
        <v>0.86199999999999999</v>
      </c>
      <c r="AA770" s="19">
        <v>45734.03046947917</v>
      </c>
      <c r="AB770" t="s">
        <v>2040</v>
      </c>
    </row>
    <row r="771" spans="1:28" hidden="1" x14ac:dyDescent="0.35">
      <c r="A771" t="s">
        <v>1921</v>
      </c>
      <c r="B771" t="s">
        <v>312</v>
      </c>
      <c r="C771">
        <v>33</v>
      </c>
      <c r="D771" s="9">
        <v>44527.652013888888</v>
      </c>
      <c r="E771" s="9">
        <v>44561.534131944441</v>
      </c>
      <c r="F771" t="s">
        <v>872</v>
      </c>
      <c r="G771" t="s">
        <v>872</v>
      </c>
      <c r="H771">
        <v>13</v>
      </c>
      <c r="I771">
        <v>1</v>
      </c>
      <c r="J771">
        <v>1</v>
      </c>
      <c r="K771" t="s">
        <v>873</v>
      </c>
      <c r="L771">
        <v>12</v>
      </c>
      <c r="M771">
        <v>0</v>
      </c>
      <c r="N771">
        <v>0.19900000000000001</v>
      </c>
      <c r="O771" t="s">
        <v>875</v>
      </c>
      <c r="P771" t="s">
        <v>875</v>
      </c>
      <c r="Q771">
        <v>0.185</v>
      </c>
      <c r="R771" t="s">
        <v>875</v>
      </c>
      <c r="S771" t="s">
        <v>875</v>
      </c>
      <c r="T771" t="s">
        <v>875</v>
      </c>
      <c r="U771" t="s">
        <v>875</v>
      </c>
      <c r="V771" t="s">
        <v>56</v>
      </c>
      <c r="W771">
        <v>0.65</v>
      </c>
      <c r="X771" t="s">
        <v>875</v>
      </c>
      <c r="Y771" t="s">
        <v>875</v>
      </c>
      <c r="Z771">
        <v>0.42099999999999999</v>
      </c>
      <c r="AA771" s="19">
        <v>45734.030469548612</v>
      </c>
      <c r="AB771" t="s">
        <v>2040</v>
      </c>
    </row>
    <row r="772" spans="1:28" x14ac:dyDescent="0.35">
      <c r="A772" t="s">
        <v>1920</v>
      </c>
      <c r="B772" t="s">
        <v>311</v>
      </c>
      <c r="C772">
        <v>5726</v>
      </c>
      <c r="D772" s="9">
        <v>38827.876076388886</v>
      </c>
      <c r="E772" s="9">
        <v>44554.797592592593</v>
      </c>
      <c r="F772">
        <v>227</v>
      </c>
      <c r="G772">
        <v>227</v>
      </c>
      <c r="H772">
        <v>152</v>
      </c>
      <c r="I772">
        <v>75</v>
      </c>
      <c r="J772">
        <v>29</v>
      </c>
      <c r="K772">
        <v>198</v>
      </c>
      <c r="L772">
        <v>189</v>
      </c>
      <c r="M772">
        <v>9</v>
      </c>
      <c r="N772">
        <v>0.03</v>
      </c>
      <c r="O772">
        <v>1.7000000000000001E-2</v>
      </c>
      <c r="P772">
        <v>7.0000000000000001E-3</v>
      </c>
      <c r="Q772">
        <v>3.9E-2</v>
      </c>
      <c r="R772">
        <v>0.97499999999999998</v>
      </c>
      <c r="S772">
        <v>0.63800000000000001</v>
      </c>
      <c r="T772">
        <v>0.85099999999999998</v>
      </c>
      <c r="U772">
        <v>230.76900000000001</v>
      </c>
      <c r="V772" t="s">
        <v>56</v>
      </c>
      <c r="W772">
        <v>0.96599999999999997</v>
      </c>
      <c r="X772">
        <v>0.98199999999999998</v>
      </c>
      <c r="Y772">
        <v>0.73299999999999998</v>
      </c>
      <c r="Z772">
        <v>0.97899999999999998</v>
      </c>
      <c r="AA772" s="19">
        <v>45734.030374814814</v>
      </c>
      <c r="AB772" t="s">
        <v>2040</v>
      </c>
    </row>
    <row r="773" spans="1:28" hidden="1" x14ac:dyDescent="0.35">
      <c r="A773" t="s">
        <v>1920</v>
      </c>
      <c r="B773" t="s">
        <v>312</v>
      </c>
      <c r="C773">
        <v>48</v>
      </c>
      <c r="D773" s="9">
        <v>44506.447465277779</v>
      </c>
      <c r="E773" s="9">
        <v>44554.797592592593</v>
      </c>
      <c r="F773" t="s">
        <v>872</v>
      </c>
      <c r="G773" t="s">
        <v>872</v>
      </c>
      <c r="H773">
        <v>5</v>
      </c>
      <c r="I773">
        <v>1</v>
      </c>
      <c r="J773">
        <v>1</v>
      </c>
      <c r="K773" t="s">
        <v>873</v>
      </c>
      <c r="L773">
        <v>5</v>
      </c>
      <c r="M773">
        <v>-1</v>
      </c>
      <c r="N773">
        <v>8.6999999999999994E-2</v>
      </c>
      <c r="O773" t="s">
        <v>875</v>
      </c>
      <c r="P773" t="s">
        <v>875</v>
      </c>
      <c r="Q773">
        <v>8.2000000000000003E-2</v>
      </c>
      <c r="R773" t="s">
        <v>875</v>
      </c>
      <c r="S773" t="s">
        <v>875</v>
      </c>
      <c r="T773" t="s">
        <v>875</v>
      </c>
      <c r="U773" t="s">
        <v>875</v>
      </c>
      <c r="V773" t="s">
        <v>56</v>
      </c>
      <c r="W773">
        <v>0.93500000000000005</v>
      </c>
      <c r="X773" t="s">
        <v>875</v>
      </c>
      <c r="Y773" t="s">
        <v>875</v>
      </c>
      <c r="Z773">
        <v>0.91300000000000003</v>
      </c>
      <c r="AA773" s="19">
        <v>45734.030374872687</v>
      </c>
      <c r="AB773" t="s">
        <v>2040</v>
      </c>
    </row>
    <row r="774" spans="1:28" x14ac:dyDescent="0.35">
      <c r="A774" t="s">
        <v>1919</v>
      </c>
      <c r="B774" t="s">
        <v>311</v>
      </c>
      <c r="C774">
        <v>5026</v>
      </c>
      <c r="D774" s="9">
        <v>39404.263912037037</v>
      </c>
      <c r="E774" s="9">
        <v>44430.835601851853</v>
      </c>
      <c r="F774">
        <v>56</v>
      </c>
      <c r="G774">
        <v>56</v>
      </c>
      <c r="H774">
        <v>28</v>
      </c>
      <c r="I774">
        <v>28</v>
      </c>
      <c r="J774">
        <v>28</v>
      </c>
      <c r="K774">
        <v>28</v>
      </c>
      <c r="L774">
        <v>25</v>
      </c>
      <c r="M774">
        <v>3</v>
      </c>
      <c r="N774">
        <v>4.0000000000000001E-3</v>
      </c>
      <c r="O774">
        <v>6.0000000000000001E-3</v>
      </c>
      <c r="P774">
        <v>6.0000000000000001E-3</v>
      </c>
      <c r="Q774">
        <v>4.0000000000000001E-3</v>
      </c>
      <c r="R774">
        <v>1</v>
      </c>
      <c r="S774">
        <v>0.4</v>
      </c>
      <c r="T774">
        <v>0.4</v>
      </c>
      <c r="U774">
        <v>750</v>
      </c>
      <c r="V774" t="s">
        <v>62</v>
      </c>
      <c r="W774">
        <v>0.94199999999999995</v>
      </c>
      <c r="X774">
        <v>0.85199999999999998</v>
      </c>
      <c r="Y774">
        <v>0.72899999999999998</v>
      </c>
      <c r="Z774">
        <v>0.92600000000000005</v>
      </c>
      <c r="AA774" s="19">
        <v>45734.030283333334</v>
      </c>
      <c r="AB774" t="s">
        <v>2040</v>
      </c>
    </row>
    <row r="775" spans="1:28" hidden="1" x14ac:dyDescent="0.35">
      <c r="A775" t="s">
        <v>1919</v>
      </c>
      <c r="B775" t="s">
        <v>312</v>
      </c>
      <c r="C775">
        <v>80</v>
      </c>
      <c r="D775" s="9">
        <v>44350.390173611115</v>
      </c>
      <c r="E775" s="9">
        <v>44430.835601851853</v>
      </c>
      <c r="F775" t="s">
        <v>872</v>
      </c>
      <c r="G775" t="s">
        <v>872</v>
      </c>
      <c r="H775">
        <v>1</v>
      </c>
      <c r="I775">
        <v>1</v>
      </c>
      <c r="J775">
        <v>6</v>
      </c>
      <c r="K775" t="s">
        <v>873</v>
      </c>
      <c r="L775">
        <v>2</v>
      </c>
      <c r="M775">
        <v>-6</v>
      </c>
      <c r="N775" t="s">
        <v>875</v>
      </c>
      <c r="O775" t="s">
        <v>875</v>
      </c>
      <c r="P775" t="s">
        <v>875</v>
      </c>
      <c r="Q775">
        <v>1.2E-2</v>
      </c>
      <c r="R775" t="s">
        <v>875</v>
      </c>
      <c r="S775" t="s">
        <v>875</v>
      </c>
      <c r="T775" t="s">
        <v>875</v>
      </c>
      <c r="U775" t="s">
        <v>875</v>
      </c>
      <c r="V775" t="s">
        <v>62</v>
      </c>
      <c r="W775" t="s">
        <v>875</v>
      </c>
      <c r="X775" t="s">
        <v>875</v>
      </c>
      <c r="Y775" t="s">
        <v>875</v>
      </c>
      <c r="Z775">
        <v>1</v>
      </c>
      <c r="AA775" s="19">
        <v>45734.030283391206</v>
      </c>
      <c r="AB775" t="s">
        <v>2040</v>
      </c>
    </row>
    <row r="776" spans="1:28" x14ac:dyDescent="0.35">
      <c r="A776" t="s">
        <v>961</v>
      </c>
      <c r="B776" t="s">
        <v>311</v>
      </c>
      <c r="C776">
        <v>216</v>
      </c>
      <c r="D776" s="9">
        <v>41093.47152777778</v>
      </c>
      <c r="E776" s="9">
        <v>41310.443055555559</v>
      </c>
      <c r="F776">
        <v>337</v>
      </c>
      <c r="G776">
        <v>337</v>
      </c>
      <c r="H776">
        <v>246</v>
      </c>
      <c r="I776">
        <v>91</v>
      </c>
      <c r="J776">
        <v>0</v>
      </c>
      <c r="K776">
        <v>337</v>
      </c>
      <c r="L776">
        <v>285</v>
      </c>
      <c r="M776">
        <v>52</v>
      </c>
      <c r="N776">
        <v>1.181</v>
      </c>
      <c r="O776">
        <v>0.45400000000000001</v>
      </c>
      <c r="P776">
        <v>0</v>
      </c>
      <c r="Q776">
        <v>1.607</v>
      </c>
      <c r="R776">
        <v>0.98299999999999998</v>
      </c>
      <c r="S776">
        <v>0.72199999999999998</v>
      </c>
      <c r="T776">
        <v>1</v>
      </c>
      <c r="U776">
        <v>32.357999999999997</v>
      </c>
      <c r="V776" t="s">
        <v>56</v>
      </c>
      <c r="W776">
        <v>0.85199999999999998</v>
      </c>
      <c r="X776">
        <v>0.86299999999999999</v>
      </c>
      <c r="Y776">
        <v>0</v>
      </c>
      <c r="Z776">
        <v>0.88100000000000001</v>
      </c>
      <c r="AA776" s="19">
        <v>45732.990713495368</v>
      </c>
      <c r="AB776" t="s">
        <v>1178</v>
      </c>
    </row>
    <row r="777" spans="1:28" hidden="1" x14ac:dyDescent="0.35">
      <c r="A777" t="s">
        <v>961</v>
      </c>
      <c r="B777" t="s">
        <v>312</v>
      </c>
      <c r="C777">
        <v>96</v>
      </c>
      <c r="D777" s="9">
        <v>41213.558333333334</v>
      </c>
      <c r="E777" s="9">
        <v>41310.443055555559</v>
      </c>
      <c r="F777" t="s">
        <v>872</v>
      </c>
      <c r="G777" t="s">
        <v>872</v>
      </c>
      <c r="H777">
        <v>196</v>
      </c>
      <c r="I777">
        <v>65</v>
      </c>
      <c r="J777">
        <v>1</v>
      </c>
      <c r="K777" t="s">
        <v>873</v>
      </c>
      <c r="L777">
        <v>230</v>
      </c>
      <c r="M777">
        <v>32</v>
      </c>
      <c r="N777">
        <v>1.655</v>
      </c>
      <c r="O777">
        <v>0.59499999999999997</v>
      </c>
      <c r="P777">
        <v>0</v>
      </c>
      <c r="Q777">
        <v>2.0190000000000001</v>
      </c>
      <c r="R777">
        <v>0.89700000000000002</v>
      </c>
      <c r="S777">
        <v>0.73599999999999999</v>
      </c>
      <c r="T777">
        <v>1</v>
      </c>
      <c r="U777">
        <v>25.754999999999999</v>
      </c>
      <c r="V777" t="s">
        <v>80</v>
      </c>
      <c r="W777">
        <v>0.92200000000000004</v>
      </c>
      <c r="X777">
        <v>0.90300000000000002</v>
      </c>
      <c r="Y777">
        <v>0</v>
      </c>
      <c r="Z777">
        <v>0.93600000000000005</v>
      </c>
      <c r="AA777" s="19">
        <v>45732.99072465278</v>
      </c>
      <c r="AB777" t="s">
        <v>1178</v>
      </c>
    </row>
    <row r="778" spans="1:28" x14ac:dyDescent="0.35">
      <c r="A778" t="s">
        <v>962</v>
      </c>
      <c r="B778" t="s">
        <v>311</v>
      </c>
      <c r="C778">
        <v>315</v>
      </c>
      <c r="D778" s="9">
        <v>40995.513888888891</v>
      </c>
      <c r="E778" s="9">
        <v>41310.604166666664</v>
      </c>
      <c r="F778">
        <v>792</v>
      </c>
      <c r="G778">
        <v>792</v>
      </c>
      <c r="H778">
        <v>701</v>
      </c>
      <c r="I778">
        <v>91</v>
      </c>
      <c r="J778">
        <v>0</v>
      </c>
      <c r="K778">
        <v>792</v>
      </c>
      <c r="L778">
        <v>750</v>
      </c>
      <c r="M778">
        <v>42</v>
      </c>
      <c r="N778">
        <v>3.3479999999999999</v>
      </c>
      <c r="O778">
        <v>0.46200000000000002</v>
      </c>
      <c r="P778">
        <v>0</v>
      </c>
      <c r="Q778">
        <v>4</v>
      </c>
      <c r="R778">
        <v>1.05</v>
      </c>
      <c r="S778">
        <v>0.879</v>
      </c>
      <c r="T778">
        <v>1</v>
      </c>
      <c r="U778">
        <v>10.5</v>
      </c>
      <c r="V778" t="s">
        <v>92</v>
      </c>
      <c r="W778">
        <v>0.82399999999999995</v>
      </c>
      <c r="X778">
        <v>0.94599999999999995</v>
      </c>
      <c r="Y778">
        <v>0</v>
      </c>
      <c r="Z778">
        <v>0.85199999999999998</v>
      </c>
      <c r="AA778" s="19">
        <v>45732.990787048613</v>
      </c>
      <c r="AB778" t="s">
        <v>1178</v>
      </c>
    </row>
    <row r="779" spans="1:28" hidden="1" x14ac:dyDescent="0.35">
      <c r="A779" t="s">
        <v>962</v>
      </c>
      <c r="B779" t="s">
        <v>312</v>
      </c>
      <c r="C779">
        <v>99</v>
      </c>
      <c r="D779" s="9">
        <v>41211.351388888892</v>
      </c>
      <c r="E779" s="9">
        <v>41310.604166666664</v>
      </c>
      <c r="F779" t="s">
        <v>872</v>
      </c>
      <c r="G779" t="s">
        <v>872</v>
      </c>
      <c r="H779">
        <v>186</v>
      </c>
      <c r="I779">
        <v>48</v>
      </c>
      <c r="J779">
        <v>1</v>
      </c>
      <c r="K779" t="s">
        <v>873</v>
      </c>
      <c r="L779">
        <v>241</v>
      </c>
      <c r="M779">
        <v>-6</v>
      </c>
      <c r="N779">
        <v>1.768</v>
      </c>
      <c r="O779">
        <v>0.55900000000000005</v>
      </c>
      <c r="P779">
        <v>0</v>
      </c>
      <c r="Q779">
        <v>2.6110000000000002</v>
      </c>
      <c r="R779">
        <v>1.1220000000000001</v>
      </c>
      <c r="S779">
        <v>0.76</v>
      </c>
      <c r="T779">
        <v>1</v>
      </c>
      <c r="U779">
        <v>16.085999999999999</v>
      </c>
      <c r="V779" t="s">
        <v>92</v>
      </c>
      <c r="W779">
        <v>0.95199999999999996</v>
      </c>
      <c r="X779">
        <v>0.79100000000000004</v>
      </c>
      <c r="Y779">
        <v>0</v>
      </c>
      <c r="Z779">
        <v>0.93500000000000005</v>
      </c>
      <c r="AA779" s="19">
        <v>45732.990798472223</v>
      </c>
      <c r="AB779" t="s">
        <v>1178</v>
      </c>
    </row>
    <row r="780" spans="1:28" x14ac:dyDescent="0.35">
      <c r="A780" t="s">
        <v>963</v>
      </c>
      <c r="B780" t="s">
        <v>311</v>
      </c>
      <c r="C780">
        <v>177</v>
      </c>
      <c r="D780" s="9">
        <v>41052.57916666667</v>
      </c>
      <c r="E780" s="9">
        <v>41229.976388888892</v>
      </c>
      <c r="F780">
        <v>338</v>
      </c>
      <c r="G780">
        <v>338</v>
      </c>
      <c r="H780">
        <v>305</v>
      </c>
      <c r="I780">
        <v>33</v>
      </c>
      <c r="J780">
        <v>0</v>
      </c>
      <c r="K780">
        <v>338</v>
      </c>
      <c r="L780">
        <v>296</v>
      </c>
      <c r="M780">
        <v>42</v>
      </c>
      <c r="N780">
        <v>3.8690000000000002</v>
      </c>
      <c r="O780">
        <v>0.23100000000000001</v>
      </c>
      <c r="P780">
        <v>0</v>
      </c>
      <c r="Q780">
        <v>3.27</v>
      </c>
      <c r="R780">
        <v>0.79800000000000004</v>
      </c>
      <c r="S780">
        <v>0.94399999999999995</v>
      </c>
      <c r="T780">
        <v>1</v>
      </c>
      <c r="U780">
        <v>12.843999999999999</v>
      </c>
      <c r="V780" t="s">
        <v>80</v>
      </c>
      <c r="W780">
        <v>0.83299999999999996</v>
      </c>
      <c r="X780">
        <v>0.81799999999999995</v>
      </c>
      <c r="Y780">
        <v>0</v>
      </c>
      <c r="Z780">
        <v>0.75</v>
      </c>
      <c r="AA780" s="19">
        <v>45732.990859108795</v>
      </c>
      <c r="AB780" t="s">
        <v>1178</v>
      </c>
    </row>
    <row r="781" spans="1:28" hidden="1" x14ac:dyDescent="0.35">
      <c r="A781" t="s">
        <v>963</v>
      </c>
      <c r="B781" t="s">
        <v>312</v>
      </c>
      <c r="C781">
        <v>99</v>
      </c>
      <c r="D781" s="9">
        <v>41130.393055555556</v>
      </c>
      <c r="E781" s="9">
        <v>41229.976388888892</v>
      </c>
      <c r="F781" t="s">
        <v>872</v>
      </c>
      <c r="G781" t="s">
        <v>872</v>
      </c>
      <c r="H781">
        <v>172</v>
      </c>
      <c r="I781">
        <v>29</v>
      </c>
      <c r="J781">
        <v>1</v>
      </c>
      <c r="K781" t="s">
        <v>873</v>
      </c>
      <c r="L781">
        <v>200</v>
      </c>
      <c r="M781">
        <v>0</v>
      </c>
      <c r="N781">
        <v>4.1219999999999999</v>
      </c>
      <c r="O781">
        <v>0.28000000000000003</v>
      </c>
      <c r="P781">
        <v>0</v>
      </c>
      <c r="Q781">
        <v>2.1539999999999999</v>
      </c>
      <c r="R781">
        <v>0.48899999999999999</v>
      </c>
      <c r="S781">
        <v>0.93600000000000005</v>
      </c>
      <c r="T781">
        <v>1</v>
      </c>
      <c r="U781">
        <v>19.498999999999999</v>
      </c>
      <c r="V781" t="s">
        <v>80</v>
      </c>
      <c r="W781">
        <v>0.82099999999999995</v>
      </c>
      <c r="X781">
        <v>0.77600000000000002</v>
      </c>
      <c r="Y781">
        <v>0</v>
      </c>
      <c r="Z781">
        <v>0.67</v>
      </c>
      <c r="AA781" s="19">
        <v>45732.990870532405</v>
      </c>
      <c r="AB781" t="s">
        <v>1178</v>
      </c>
    </row>
    <row r="782" spans="1:28" x14ac:dyDescent="0.35">
      <c r="A782" t="s">
        <v>1918</v>
      </c>
      <c r="B782" t="s">
        <v>311</v>
      </c>
      <c r="C782">
        <v>3407</v>
      </c>
      <c r="D782" s="9">
        <v>41157.69091435185</v>
      </c>
      <c r="E782" s="9">
        <v>44565.515266203707</v>
      </c>
      <c r="F782">
        <v>7721</v>
      </c>
      <c r="G782">
        <v>7721</v>
      </c>
      <c r="H782">
        <v>2306</v>
      </c>
      <c r="I782">
        <v>5415</v>
      </c>
      <c r="J782">
        <v>728</v>
      </c>
      <c r="K782">
        <v>6993</v>
      </c>
      <c r="L782">
        <v>4411</v>
      </c>
      <c r="M782">
        <v>2582</v>
      </c>
      <c r="N782">
        <v>0.8</v>
      </c>
      <c r="O782">
        <v>2.2040000000000002</v>
      </c>
      <c r="P782">
        <v>0.29199999999999998</v>
      </c>
      <c r="Q782">
        <v>1.581</v>
      </c>
      <c r="R782">
        <v>0.58299999999999996</v>
      </c>
      <c r="S782">
        <v>0.26600000000000001</v>
      </c>
      <c r="T782">
        <v>0.90300000000000002</v>
      </c>
      <c r="U782">
        <v>1633.144</v>
      </c>
      <c r="V782" t="s">
        <v>56</v>
      </c>
      <c r="W782">
        <v>0.98</v>
      </c>
      <c r="X782">
        <v>0.88900000000000001</v>
      </c>
      <c r="Y782">
        <v>0.86</v>
      </c>
      <c r="Z782">
        <v>0.93700000000000006</v>
      </c>
      <c r="AA782" s="19">
        <v>45734.030177465276</v>
      </c>
      <c r="AB782" t="s">
        <v>2040</v>
      </c>
    </row>
    <row r="783" spans="1:28" hidden="1" x14ac:dyDescent="0.35">
      <c r="A783" t="s">
        <v>1918</v>
      </c>
      <c r="B783" t="s">
        <v>312</v>
      </c>
      <c r="C783">
        <v>99</v>
      </c>
      <c r="D783" s="9">
        <v>44466.355208333334</v>
      </c>
      <c r="E783" s="9">
        <v>44565.515266203707</v>
      </c>
      <c r="F783" t="s">
        <v>872</v>
      </c>
      <c r="G783" t="s">
        <v>872</v>
      </c>
      <c r="H783">
        <v>48</v>
      </c>
      <c r="I783">
        <v>40</v>
      </c>
      <c r="J783">
        <v>4</v>
      </c>
      <c r="K783" t="s">
        <v>873</v>
      </c>
      <c r="L783">
        <v>73</v>
      </c>
      <c r="M783">
        <v>12</v>
      </c>
      <c r="N783">
        <v>0.55400000000000005</v>
      </c>
      <c r="O783">
        <v>0.46</v>
      </c>
      <c r="P783">
        <v>6.2E-2</v>
      </c>
      <c r="Q783">
        <v>0.89100000000000001</v>
      </c>
      <c r="R783">
        <v>0.93600000000000005</v>
      </c>
      <c r="S783">
        <v>0.54600000000000004</v>
      </c>
      <c r="T783">
        <v>0.93899999999999995</v>
      </c>
      <c r="U783">
        <v>2897.8679999999999</v>
      </c>
      <c r="V783" t="s">
        <v>56</v>
      </c>
      <c r="W783">
        <v>0.98499999999999999</v>
      </c>
      <c r="X783">
        <v>0.97599999999999998</v>
      </c>
      <c r="Y783">
        <v>0.94699999999999995</v>
      </c>
      <c r="Z783">
        <v>0.89800000000000002</v>
      </c>
      <c r="AA783" s="19">
        <v>45734.030191076388</v>
      </c>
      <c r="AB783" t="s">
        <v>2040</v>
      </c>
    </row>
    <row r="784" spans="1:28" x14ac:dyDescent="0.35">
      <c r="A784" t="s">
        <v>1348</v>
      </c>
      <c r="B784" t="s">
        <v>311</v>
      </c>
      <c r="C784">
        <v>3767</v>
      </c>
      <c r="D784" s="9">
        <v>40798.644826388889</v>
      </c>
      <c r="E784" s="9">
        <v>44565.660543981481</v>
      </c>
      <c r="F784">
        <v>677</v>
      </c>
      <c r="G784">
        <v>677</v>
      </c>
      <c r="H784">
        <v>639</v>
      </c>
      <c r="I784">
        <v>38</v>
      </c>
      <c r="J784">
        <v>149</v>
      </c>
      <c r="K784">
        <v>528</v>
      </c>
      <c r="L784">
        <v>309</v>
      </c>
      <c r="M784">
        <v>219</v>
      </c>
      <c r="N784">
        <v>0.215</v>
      </c>
      <c r="O784">
        <v>1.2E-2</v>
      </c>
      <c r="P784">
        <v>6.3E-2</v>
      </c>
      <c r="Q784">
        <v>0.128</v>
      </c>
      <c r="R784">
        <v>0.78</v>
      </c>
      <c r="S784">
        <v>0.94699999999999995</v>
      </c>
      <c r="T784">
        <v>0.72199999999999998</v>
      </c>
      <c r="U784">
        <v>1710.9380000000001</v>
      </c>
      <c r="V784" t="s">
        <v>56</v>
      </c>
      <c r="W784">
        <v>0.94099999999999995</v>
      </c>
      <c r="X784">
        <v>0.97</v>
      </c>
      <c r="Y784">
        <v>0.91700000000000004</v>
      </c>
      <c r="Z784">
        <v>0.99</v>
      </c>
      <c r="AA784" s="19">
        <v>45733.867531377313</v>
      </c>
      <c r="AB784" t="s">
        <v>1355</v>
      </c>
    </row>
    <row r="785" spans="1:28" hidden="1" x14ac:dyDescent="0.35">
      <c r="A785" t="s">
        <v>1348</v>
      </c>
      <c r="B785" t="s">
        <v>312</v>
      </c>
      <c r="C785">
        <v>98</v>
      </c>
      <c r="D785" s="9">
        <v>44467.608726851853</v>
      </c>
      <c r="E785" s="9">
        <v>44565.660543981481</v>
      </c>
      <c r="F785" t="s">
        <v>872</v>
      </c>
      <c r="G785" t="s">
        <v>872</v>
      </c>
      <c r="H785">
        <v>47</v>
      </c>
      <c r="I785">
        <v>1</v>
      </c>
      <c r="J785">
        <v>4</v>
      </c>
      <c r="K785" t="s">
        <v>873</v>
      </c>
      <c r="L785">
        <v>11</v>
      </c>
      <c r="M785">
        <v>33</v>
      </c>
      <c r="N785">
        <v>0.50700000000000001</v>
      </c>
      <c r="O785" t="s">
        <v>875</v>
      </c>
      <c r="P785">
        <v>0.05</v>
      </c>
      <c r="Q785">
        <v>8.5000000000000006E-2</v>
      </c>
      <c r="R785" t="s">
        <v>875</v>
      </c>
      <c r="S785" t="s">
        <v>875</v>
      </c>
      <c r="T785" t="s">
        <v>875</v>
      </c>
      <c r="U785" t="s">
        <v>875</v>
      </c>
      <c r="V785" t="s">
        <v>56</v>
      </c>
      <c r="W785">
        <v>0.98699999999999999</v>
      </c>
      <c r="X785" t="s">
        <v>875</v>
      </c>
      <c r="Y785">
        <v>0.72</v>
      </c>
      <c r="Z785">
        <v>0.90400000000000003</v>
      </c>
      <c r="AA785" s="19">
        <v>45733.867531481483</v>
      </c>
      <c r="AB785" t="s">
        <v>1355</v>
      </c>
    </row>
    <row r="786" spans="1:28" x14ac:dyDescent="0.35">
      <c r="A786" t="s">
        <v>1917</v>
      </c>
      <c r="B786" t="s">
        <v>311</v>
      </c>
      <c r="C786">
        <v>4331</v>
      </c>
      <c r="D786" s="9">
        <v>39526.524583333332</v>
      </c>
      <c r="E786" s="9">
        <v>43858.280069444445</v>
      </c>
      <c r="F786">
        <v>171</v>
      </c>
      <c r="G786">
        <v>171</v>
      </c>
      <c r="H786">
        <v>105</v>
      </c>
      <c r="I786">
        <v>66</v>
      </c>
      <c r="J786">
        <v>9</v>
      </c>
      <c r="K786">
        <v>162</v>
      </c>
      <c r="L786">
        <v>119</v>
      </c>
      <c r="M786">
        <v>43</v>
      </c>
      <c r="N786">
        <v>4.5999999999999999E-2</v>
      </c>
      <c r="O786">
        <v>3.5999999999999997E-2</v>
      </c>
      <c r="P786">
        <v>6.0000000000000001E-3</v>
      </c>
      <c r="Q786">
        <v>7.1999999999999995E-2</v>
      </c>
      <c r="R786">
        <v>0.94699999999999995</v>
      </c>
      <c r="S786">
        <v>0.56100000000000005</v>
      </c>
      <c r="T786">
        <v>0.92700000000000005</v>
      </c>
      <c r="U786">
        <v>597.22199999999998</v>
      </c>
      <c r="V786" t="s">
        <v>56</v>
      </c>
      <c r="W786">
        <v>0.72599999999999998</v>
      </c>
      <c r="X786">
        <v>0.90100000000000002</v>
      </c>
      <c r="Y786">
        <v>0.91</v>
      </c>
      <c r="Z786">
        <v>0.98199999999999998</v>
      </c>
      <c r="AA786" s="19">
        <v>45734.030068217595</v>
      </c>
      <c r="AB786" t="s">
        <v>2040</v>
      </c>
    </row>
    <row r="787" spans="1:28" hidden="1" x14ac:dyDescent="0.35">
      <c r="A787" t="s">
        <v>1917</v>
      </c>
      <c r="B787" t="s">
        <v>312</v>
      </c>
      <c r="C787">
        <v>0</v>
      </c>
      <c r="D787" s="9">
        <v>43858.280069444445</v>
      </c>
      <c r="E787" s="9">
        <v>43858.280069444445</v>
      </c>
      <c r="F787" t="s">
        <v>872</v>
      </c>
      <c r="G787" t="s">
        <v>872</v>
      </c>
      <c r="H787">
        <v>1</v>
      </c>
      <c r="I787">
        <v>1</v>
      </c>
      <c r="J787">
        <v>1</v>
      </c>
      <c r="K787" t="s">
        <v>873</v>
      </c>
      <c r="L787">
        <v>1</v>
      </c>
      <c r="M787">
        <v>0</v>
      </c>
      <c r="N787" t="s">
        <v>875</v>
      </c>
      <c r="O787" t="s">
        <v>875</v>
      </c>
      <c r="P787" t="s">
        <v>875</v>
      </c>
      <c r="Q787" t="s">
        <v>875</v>
      </c>
      <c r="R787" t="s">
        <v>875</v>
      </c>
      <c r="S787" t="s">
        <v>875</v>
      </c>
      <c r="T787" t="s">
        <v>875</v>
      </c>
      <c r="U787" t="s">
        <v>875</v>
      </c>
      <c r="V787" t="s">
        <v>56</v>
      </c>
      <c r="W787" t="s">
        <v>875</v>
      </c>
      <c r="X787" t="s">
        <v>875</v>
      </c>
      <c r="Y787" t="s">
        <v>875</v>
      </c>
      <c r="Z787" t="s">
        <v>875</v>
      </c>
      <c r="AA787" s="19">
        <v>45734.030068263892</v>
      </c>
      <c r="AB787" t="s">
        <v>2040</v>
      </c>
    </row>
    <row r="788" spans="1:28" hidden="1" x14ac:dyDescent="0.35">
      <c r="A788" t="s">
        <v>113</v>
      </c>
      <c r="B788" t="s">
        <v>312</v>
      </c>
      <c r="C788">
        <v>98</v>
      </c>
      <c r="D788" s="9">
        <v>45495.547222222223</v>
      </c>
      <c r="E788" s="9">
        <v>45594.181944444441</v>
      </c>
      <c r="F788" t="s">
        <v>872</v>
      </c>
      <c r="G788" t="s">
        <v>872</v>
      </c>
      <c r="H788">
        <v>4</v>
      </c>
      <c r="I788">
        <v>9</v>
      </c>
      <c r="J788">
        <v>7</v>
      </c>
      <c r="K788" t="s">
        <v>873</v>
      </c>
      <c r="L788">
        <v>3</v>
      </c>
      <c r="M788">
        <v>4</v>
      </c>
      <c r="N788">
        <v>6.2E-2</v>
      </c>
      <c r="O788">
        <v>0.155</v>
      </c>
      <c r="P788">
        <v>5.8000000000000003E-2</v>
      </c>
      <c r="Q788">
        <v>0.13300000000000001</v>
      </c>
      <c r="R788">
        <v>0.83599999999999997</v>
      </c>
      <c r="S788">
        <v>0.28599999999999998</v>
      </c>
      <c r="T788">
        <v>0.73299999999999998</v>
      </c>
      <c r="U788">
        <v>4045.1129999999998</v>
      </c>
      <c r="V788" t="s">
        <v>56</v>
      </c>
      <c r="W788">
        <v>0.84299999999999997</v>
      </c>
      <c r="X788">
        <v>0.93</v>
      </c>
      <c r="Y788">
        <v>0.81699999999999995</v>
      </c>
      <c r="Z788">
        <v>0.999</v>
      </c>
      <c r="AA788" s="9">
        <v>45713.612058831015</v>
      </c>
      <c r="AB788" t="s">
        <v>871</v>
      </c>
    </row>
    <row r="789" spans="1:28" x14ac:dyDescent="0.35">
      <c r="A789" t="s">
        <v>113</v>
      </c>
      <c r="B789" t="s">
        <v>311</v>
      </c>
      <c r="C789">
        <v>6692</v>
      </c>
      <c r="D789" s="9">
        <v>38901.370138888888</v>
      </c>
      <c r="E789" s="9">
        <v>45594.181944444441</v>
      </c>
      <c r="F789">
        <v>5632</v>
      </c>
      <c r="G789">
        <v>5632</v>
      </c>
      <c r="H789">
        <v>2538</v>
      </c>
      <c r="I789">
        <v>3094</v>
      </c>
      <c r="J789">
        <v>1228</v>
      </c>
      <c r="K789">
        <v>4404</v>
      </c>
      <c r="L789">
        <v>3866</v>
      </c>
      <c r="M789">
        <v>538</v>
      </c>
      <c r="N789">
        <v>0.66900000000000004</v>
      </c>
      <c r="O789">
        <v>0.82799999999999996</v>
      </c>
      <c r="P789">
        <v>0.36499999999999999</v>
      </c>
      <c r="Q789">
        <v>1.083</v>
      </c>
      <c r="R789">
        <v>0.95699999999999996</v>
      </c>
      <c r="S789">
        <v>0.44700000000000001</v>
      </c>
      <c r="T789">
        <v>0.75600000000000001</v>
      </c>
      <c r="U789">
        <v>496.76799999999997</v>
      </c>
      <c r="V789" t="s">
        <v>56</v>
      </c>
      <c r="W789">
        <v>0.91900000000000004</v>
      </c>
      <c r="X789">
        <v>0.98299999999999998</v>
      </c>
      <c r="Y789">
        <v>0.94499999999999995</v>
      </c>
      <c r="Z789">
        <v>0.96699999999999997</v>
      </c>
      <c r="AA789" s="9">
        <v>45713.612043067129</v>
      </c>
      <c r="AB789" t="s">
        <v>871</v>
      </c>
    </row>
    <row r="790" spans="1:28" x14ac:dyDescent="0.35">
      <c r="A790" t="s">
        <v>113</v>
      </c>
      <c r="B790" t="s">
        <v>311</v>
      </c>
      <c r="C790">
        <v>5664</v>
      </c>
      <c r="D790" s="9">
        <v>38901.370752314811</v>
      </c>
      <c r="E790" s="9">
        <v>44565.63</v>
      </c>
      <c r="F790">
        <v>5799</v>
      </c>
      <c r="G790">
        <v>5799</v>
      </c>
      <c r="H790">
        <v>2620</v>
      </c>
      <c r="I790">
        <v>3179</v>
      </c>
      <c r="J790">
        <v>287</v>
      </c>
      <c r="K790">
        <v>5512</v>
      </c>
      <c r="L790">
        <v>4625</v>
      </c>
      <c r="M790">
        <v>887</v>
      </c>
      <c r="N790">
        <v>0.81799999999999995</v>
      </c>
      <c r="O790">
        <v>0.97299999999999998</v>
      </c>
      <c r="P790">
        <v>0.113</v>
      </c>
      <c r="Q790">
        <v>1.569</v>
      </c>
      <c r="R790">
        <v>0.93500000000000005</v>
      </c>
      <c r="S790">
        <v>0.45700000000000002</v>
      </c>
      <c r="T790">
        <v>0.93700000000000006</v>
      </c>
      <c r="U790">
        <v>565.32799999999997</v>
      </c>
      <c r="V790" t="s">
        <v>56</v>
      </c>
      <c r="W790">
        <v>0.83899999999999997</v>
      </c>
      <c r="X790">
        <v>0.96399999999999997</v>
      </c>
      <c r="Y790">
        <v>0.88500000000000001</v>
      </c>
      <c r="Z790">
        <v>0.91500000000000004</v>
      </c>
      <c r="AA790" s="19">
        <v>45733.916465625</v>
      </c>
      <c r="AB790" t="s">
        <v>1425</v>
      </c>
    </row>
    <row r="791" spans="1:28" hidden="1" x14ac:dyDescent="0.35">
      <c r="A791" t="s">
        <v>113</v>
      </c>
      <c r="B791" t="s">
        <v>312</v>
      </c>
      <c r="C791">
        <v>99</v>
      </c>
      <c r="D791" s="9">
        <v>44466.073761574073</v>
      </c>
      <c r="E791" s="9">
        <v>44565.63</v>
      </c>
      <c r="F791" t="s">
        <v>872</v>
      </c>
      <c r="G791" t="s">
        <v>872</v>
      </c>
      <c r="H791">
        <v>73</v>
      </c>
      <c r="I791">
        <v>63</v>
      </c>
      <c r="J791">
        <v>11</v>
      </c>
      <c r="K791" t="s">
        <v>873</v>
      </c>
      <c r="L791">
        <v>117</v>
      </c>
      <c r="M791">
        <v>9</v>
      </c>
      <c r="N791">
        <v>0.78300000000000003</v>
      </c>
      <c r="O791">
        <v>0.61199999999999999</v>
      </c>
      <c r="P791">
        <v>0.153</v>
      </c>
      <c r="Q791">
        <v>1.27</v>
      </c>
      <c r="R791">
        <v>1.0229999999999999</v>
      </c>
      <c r="S791">
        <v>0.56100000000000005</v>
      </c>
      <c r="T791">
        <v>0.89</v>
      </c>
      <c r="U791">
        <v>698.42499999999995</v>
      </c>
      <c r="V791" t="s">
        <v>62</v>
      </c>
      <c r="W791">
        <v>0.95499999999999996</v>
      </c>
      <c r="X791">
        <v>0.96699999999999997</v>
      </c>
      <c r="Y791">
        <v>0.85</v>
      </c>
      <c r="Z791">
        <v>0.98299999999999998</v>
      </c>
      <c r="AA791" s="19">
        <v>45733.916480115739</v>
      </c>
      <c r="AB791" t="s">
        <v>1425</v>
      </c>
    </row>
    <row r="792" spans="1:28" x14ac:dyDescent="0.35">
      <c r="A792" t="s">
        <v>964</v>
      </c>
      <c r="B792" t="s">
        <v>311</v>
      </c>
      <c r="C792">
        <v>285</v>
      </c>
      <c r="D792" s="9">
        <v>41017.402777777781</v>
      </c>
      <c r="E792" s="9">
        <v>41302.511111111111</v>
      </c>
      <c r="F792">
        <v>212</v>
      </c>
      <c r="G792">
        <v>212</v>
      </c>
      <c r="H792">
        <v>42</v>
      </c>
      <c r="I792">
        <v>170</v>
      </c>
      <c r="J792">
        <v>0</v>
      </c>
      <c r="K792">
        <v>212</v>
      </c>
      <c r="L792">
        <v>205</v>
      </c>
      <c r="M792">
        <v>7</v>
      </c>
      <c r="N792">
        <v>0.28799999999999998</v>
      </c>
      <c r="O792">
        <v>3.4039999999999999</v>
      </c>
      <c r="P792">
        <v>0</v>
      </c>
      <c r="Q792">
        <v>2.65</v>
      </c>
      <c r="R792">
        <v>0.71799999999999997</v>
      </c>
      <c r="S792">
        <v>7.8E-2</v>
      </c>
      <c r="T792">
        <v>1</v>
      </c>
      <c r="U792">
        <v>2.6419999999999999</v>
      </c>
      <c r="V792" t="s">
        <v>80</v>
      </c>
      <c r="W792">
        <v>0.84399999999999997</v>
      </c>
      <c r="X792">
        <v>0.89800000000000002</v>
      </c>
      <c r="Y792">
        <v>0</v>
      </c>
      <c r="Z792">
        <v>0.65800000000000003</v>
      </c>
      <c r="AA792" s="19">
        <v>45732.990930381944</v>
      </c>
      <c r="AB792" t="s">
        <v>1178</v>
      </c>
    </row>
    <row r="793" spans="1:28" hidden="1" x14ac:dyDescent="0.35">
      <c r="A793" t="s">
        <v>964</v>
      </c>
      <c r="B793" t="s">
        <v>312</v>
      </c>
      <c r="C793">
        <v>84</v>
      </c>
      <c r="D793" s="9">
        <v>41218.477777777778</v>
      </c>
      <c r="E793" s="9">
        <v>41302.511111111111</v>
      </c>
      <c r="F793" t="s">
        <v>872</v>
      </c>
      <c r="G793" t="s">
        <v>872</v>
      </c>
      <c r="H793">
        <v>1</v>
      </c>
      <c r="I793">
        <v>1</v>
      </c>
      <c r="J793">
        <v>1</v>
      </c>
      <c r="K793" t="s">
        <v>873</v>
      </c>
      <c r="L793">
        <v>2</v>
      </c>
      <c r="M793">
        <v>-2</v>
      </c>
      <c r="N793" t="s">
        <v>875</v>
      </c>
      <c r="O793" t="s">
        <v>875</v>
      </c>
      <c r="P793">
        <v>0</v>
      </c>
      <c r="Q793">
        <v>1.4E-2</v>
      </c>
      <c r="R793" t="s">
        <v>875</v>
      </c>
      <c r="S793" t="s">
        <v>875</v>
      </c>
      <c r="T793" t="s">
        <v>875</v>
      </c>
      <c r="U793" t="s">
        <v>875</v>
      </c>
      <c r="V793" t="s">
        <v>80</v>
      </c>
      <c r="W793" t="s">
        <v>875</v>
      </c>
      <c r="X793" t="s">
        <v>875</v>
      </c>
      <c r="Y793">
        <v>0</v>
      </c>
      <c r="Z793">
        <v>1</v>
      </c>
      <c r="AA793" s="19">
        <v>45732.99093039352</v>
      </c>
      <c r="AB793" t="s">
        <v>1178</v>
      </c>
    </row>
    <row r="794" spans="1:28" x14ac:dyDescent="0.35">
      <c r="A794" t="s">
        <v>1916</v>
      </c>
      <c r="B794" t="s">
        <v>311</v>
      </c>
      <c r="C794">
        <v>3729</v>
      </c>
      <c r="D794" s="9">
        <v>40367.328622685185</v>
      </c>
      <c r="E794" s="9">
        <v>44096.718645833331</v>
      </c>
      <c r="F794">
        <v>587</v>
      </c>
      <c r="G794">
        <v>587</v>
      </c>
      <c r="H794">
        <v>91</v>
      </c>
      <c r="I794">
        <v>496</v>
      </c>
      <c r="J794">
        <v>68</v>
      </c>
      <c r="K794">
        <v>519</v>
      </c>
      <c r="L794">
        <v>364</v>
      </c>
      <c r="M794">
        <v>155</v>
      </c>
      <c r="N794">
        <v>4.7E-2</v>
      </c>
      <c r="O794">
        <v>0.36799999999999999</v>
      </c>
      <c r="P794">
        <v>3.7999999999999999E-2</v>
      </c>
      <c r="Q794">
        <v>0.47599999999999998</v>
      </c>
      <c r="R794">
        <v>1.2629999999999999</v>
      </c>
      <c r="S794">
        <v>0.113</v>
      </c>
      <c r="T794">
        <v>0.90800000000000003</v>
      </c>
      <c r="U794">
        <v>325.63</v>
      </c>
      <c r="V794" t="s">
        <v>62</v>
      </c>
      <c r="W794">
        <v>0.46500000000000002</v>
      </c>
      <c r="X794">
        <v>0.67300000000000004</v>
      </c>
      <c r="Y794">
        <v>0.49199999999999999</v>
      </c>
      <c r="Z794">
        <v>0.92100000000000004</v>
      </c>
      <c r="AA794" s="19">
        <v>45734.029981377316</v>
      </c>
      <c r="AB794" t="s">
        <v>2040</v>
      </c>
    </row>
    <row r="795" spans="1:28" hidden="1" x14ac:dyDescent="0.35">
      <c r="A795" t="s">
        <v>1916</v>
      </c>
      <c r="B795" t="s">
        <v>312</v>
      </c>
      <c r="C795">
        <v>0</v>
      </c>
      <c r="D795" s="9">
        <v>44096.709918981483</v>
      </c>
      <c r="E795" s="9">
        <v>44096.718645833331</v>
      </c>
      <c r="F795" t="s">
        <v>872</v>
      </c>
      <c r="G795" t="s">
        <v>872</v>
      </c>
      <c r="H795">
        <v>1</v>
      </c>
      <c r="I795">
        <v>1</v>
      </c>
      <c r="J795">
        <v>1</v>
      </c>
      <c r="K795" t="s">
        <v>873</v>
      </c>
      <c r="L795">
        <v>1</v>
      </c>
      <c r="M795">
        <v>1</v>
      </c>
      <c r="N795" t="s">
        <v>875</v>
      </c>
      <c r="O795" t="s">
        <v>875</v>
      </c>
      <c r="P795" t="s">
        <v>875</v>
      </c>
      <c r="Q795" t="s">
        <v>875</v>
      </c>
      <c r="R795" t="s">
        <v>875</v>
      </c>
      <c r="S795" t="s">
        <v>875</v>
      </c>
      <c r="T795" t="s">
        <v>875</v>
      </c>
      <c r="U795" t="s">
        <v>875</v>
      </c>
      <c r="V795" t="s">
        <v>62</v>
      </c>
      <c r="W795" t="s">
        <v>875</v>
      </c>
      <c r="X795" t="s">
        <v>875</v>
      </c>
      <c r="Y795" t="s">
        <v>875</v>
      </c>
      <c r="Z795" t="s">
        <v>875</v>
      </c>
      <c r="AA795" s="19">
        <v>45734.029981446758</v>
      </c>
      <c r="AB795" t="s">
        <v>2040</v>
      </c>
    </row>
    <row r="796" spans="1:28" x14ac:dyDescent="0.35">
      <c r="A796" t="s">
        <v>1915</v>
      </c>
      <c r="B796" t="s">
        <v>311</v>
      </c>
      <c r="C796">
        <v>1093</v>
      </c>
      <c r="D796" s="9">
        <v>43155.355983796297</v>
      </c>
      <c r="E796" s="9">
        <v>44248.742986111109</v>
      </c>
      <c r="F796">
        <v>75</v>
      </c>
      <c r="G796">
        <v>75</v>
      </c>
      <c r="H796">
        <v>72</v>
      </c>
      <c r="I796">
        <v>3</v>
      </c>
      <c r="J796">
        <v>5</v>
      </c>
      <c r="K796">
        <v>70</v>
      </c>
      <c r="L796">
        <v>10</v>
      </c>
      <c r="M796">
        <v>60</v>
      </c>
      <c r="N796">
        <v>3.9E-2</v>
      </c>
      <c r="O796">
        <v>8.9999999999999993E-3</v>
      </c>
      <c r="P796">
        <v>4.0000000000000001E-3</v>
      </c>
      <c r="Q796">
        <v>1.7999999999999999E-2</v>
      </c>
      <c r="R796">
        <v>0.40899999999999997</v>
      </c>
      <c r="S796">
        <v>0.81200000000000006</v>
      </c>
      <c r="T796">
        <v>0.91700000000000004</v>
      </c>
      <c r="U796">
        <v>3333.3330000000001</v>
      </c>
      <c r="V796" t="s">
        <v>56</v>
      </c>
      <c r="W796">
        <v>0.85299999999999998</v>
      </c>
      <c r="X796">
        <v>0.75</v>
      </c>
      <c r="Y796">
        <v>0.99199999999999999</v>
      </c>
      <c r="Z796">
        <v>0.91200000000000003</v>
      </c>
      <c r="AA796" s="19">
        <v>45734.029893287036</v>
      </c>
      <c r="AB796" t="s">
        <v>2040</v>
      </c>
    </row>
    <row r="797" spans="1:28" hidden="1" x14ac:dyDescent="0.35">
      <c r="A797" t="s">
        <v>1915</v>
      </c>
      <c r="B797" t="s">
        <v>312</v>
      </c>
      <c r="C797">
        <v>82</v>
      </c>
      <c r="D797" s="9">
        <v>44166.703368055554</v>
      </c>
      <c r="E797" s="9">
        <v>44248.742986111109</v>
      </c>
      <c r="F797" t="s">
        <v>872</v>
      </c>
      <c r="G797" t="s">
        <v>872</v>
      </c>
      <c r="H797">
        <v>32</v>
      </c>
      <c r="I797">
        <v>2</v>
      </c>
      <c r="J797">
        <v>1</v>
      </c>
      <c r="K797" t="s">
        <v>873</v>
      </c>
      <c r="L797">
        <v>1</v>
      </c>
      <c r="M797">
        <v>33</v>
      </c>
      <c r="N797">
        <v>0.20399999999999999</v>
      </c>
      <c r="O797" t="s">
        <v>875</v>
      </c>
      <c r="P797" t="s">
        <v>875</v>
      </c>
      <c r="Q797" t="s">
        <v>875</v>
      </c>
      <c r="R797" t="s">
        <v>875</v>
      </c>
      <c r="S797" t="s">
        <v>875</v>
      </c>
      <c r="T797" t="s">
        <v>875</v>
      </c>
      <c r="U797" t="s">
        <v>875</v>
      </c>
      <c r="V797" t="s">
        <v>56</v>
      </c>
      <c r="W797">
        <v>9.7000000000000003E-2</v>
      </c>
      <c r="X797" t="s">
        <v>875</v>
      </c>
      <c r="Y797" t="s">
        <v>875</v>
      </c>
      <c r="Z797" t="s">
        <v>875</v>
      </c>
      <c r="AA797" s="19">
        <v>45734.029893344908</v>
      </c>
      <c r="AB797" t="s">
        <v>2040</v>
      </c>
    </row>
    <row r="798" spans="1:28" x14ac:dyDescent="0.35">
      <c r="A798" t="s">
        <v>2047</v>
      </c>
      <c r="B798" t="s">
        <v>311</v>
      </c>
      <c r="C798">
        <v>3996</v>
      </c>
      <c r="D798" s="9">
        <v>40128.670138888891</v>
      </c>
      <c r="E798" s="9">
        <v>44124.678472222222</v>
      </c>
      <c r="F798">
        <v>1007</v>
      </c>
      <c r="G798">
        <v>1007</v>
      </c>
      <c r="H798">
        <v>633</v>
      </c>
      <c r="I798">
        <v>374</v>
      </c>
      <c r="J798">
        <v>83</v>
      </c>
      <c r="K798">
        <v>924</v>
      </c>
      <c r="L798">
        <v>740</v>
      </c>
      <c r="M798">
        <v>184</v>
      </c>
      <c r="N798">
        <v>0.17399999999999999</v>
      </c>
      <c r="O798">
        <v>9.9000000000000005E-2</v>
      </c>
      <c r="P798">
        <v>1.7999999999999999E-2</v>
      </c>
      <c r="Q798">
        <v>0.187</v>
      </c>
      <c r="R798">
        <v>0.73299999999999998</v>
      </c>
      <c r="S798">
        <v>0.63700000000000001</v>
      </c>
      <c r="T798">
        <v>0.93400000000000005</v>
      </c>
      <c r="U798">
        <v>983.95699999999999</v>
      </c>
      <c r="V798" t="s">
        <v>56</v>
      </c>
      <c r="W798">
        <v>0.91400000000000003</v>
      </c>
      <c r="X798">
        <v>0.94499999999999995</v>
      </c>
      <c r="Y798">
        <v>0.79600000000000004</v>
      </c>
      <c r="Z798">
        <v>0.92600000000000005</v>
      </c>
      <c r="AA798" s="19">
        <v>45736.48839460648</v>
      </c>
      <c r="AB798" t="s">
        <v>2054</v>
      </c>
    </row>
    <row r="799" spans="1:28" hidden="1" x14ac:dyDescent="0.35">
      <c r="A799" t="s">
        <v>2047</v>
      </c>
      <c r="B799" t="s">
        <v>312</v>
      </c>
      <c r="C799">
        <v>97</v>
      </c>
      <c r="D799" s="9">
        <v>44026.780555555553</v>
      </c>
      <c r="E799" s="9">
        <v>44124.678472222222</v>
      </c>
      <c r="F799" t="s">
        <v>872</v>
      </c>
      <c r="G799" t="s">
        <v>872</v>
      </c>
      <c r="H799">
        <v>4</v>
      </c>
      <c r="I799">
        <v>1</v>
      </c>
      <c r="J799">
        <v>1</v>
      </c>
      <c r="K799" t="s">
        <v>873</v>
      </c>
      <c r="L799">
        <v>4</v>
      </c>
      <c r="M799">
        <v>0</v>
      </c>
      <c r="N799">
        <v>4.3999999999999997E-2</v>
      </c>
      <c r="O799" t="s">
        <v>875</v>
      </c>
      <c r="P799" t="s">
        <v>875</v>
      </c>
      <c r="Q799">
        <v>4.3999999999999997E-2</v>
      </c>
      <c r="R799" t="s">
        <v>875</v>
      </c>
      <c r="S799" t="s">
        <v>875</v>
      </c>
      <c r="T799" t="s">
        <v>875</v>
      </c>
      <c r="U799" t="s">
        <v>875</v>
      </c>
      <c r="V799" t="s">
        <v>56</v>
      </c>
      <c r="W799">
        <v>0.90900000000000003</v>
      </c>
      <c r="X799" t="s">
        <v>875</v>
      </c>
      <c r="Y799" t="s">
        <v>875</v>
      </c>
      <c r="Z799">
        <v>0.89600000000000002</v>
      </c>
      <c r="AA799" s="19">
        <v>45736.48839460648</v>
      </c>
      <c r="AB799" t="s">
        <v>2054</v>
      </c>
    </row>
    <row r="800" spans="1:28" x14ac:dyDescent="0.35">
      <c r="A800" t="s">
        <v>965</v>
      </c>
      <c r="B800" t="s">
        <v>311</v>
      </c>
      <c r="C800">
        <v>323</v>
      </c>
      <c r="D800" s="9">
        <v>40987.479861111111</v>
      </c>
      <c r="E800" s="9">
        <v>41310.527083333334</v>
      </c>
      <c r="F800">
        <v>1156</v>
      </c>
      <c r="G800">
        <v>1156</v>
      </c>
      <c r="H800">
        <v>417</v>
      </c>
      <c r="I800">
        <v>739</v>
      </c>
      <c r="J800">
        <v>0</v>
      </c>
      <c r="K800">
        <v>1156</v>
      </c>
      <c r="L800">
        <v>1058</v>
      </c>
      <c r="M800">
        <v>98</v>
      </c>
      <c r="N800">
        <v>1.802</v>
      </c>
      <c r="O800">
        <v>5.2249999999999996</v>
      </c>
      <c r="P800">
        <v>0</v>
      </c>
      <c r="Q800">
        <v>6.2089999999999996</v>
      </c>
      <c r="R800">
        <v>0.88400000000000001</v>
      </c>
      <c r="S800">
        <v>0.25600000000000001</v>
      </c>
      <c r="T800">
        <v>1</v>
      </c>
      <c r="U800">
        <v>15.784000000000001</v>
      </c>
      <c r="V800" t="s">
        <v>80</v>
      </c>
      <c r="W800">
        <v>0.86899999999999999</v>
      </c>
      <c r="X800">
        <v>0.78100000000000003</v>
      </c>
      <c r="Y800">
        <v>0</v>
      </c>
      <c r="Z800">
        <v>0.81499999999999995</v>
      </c>
      <c r="AA800" s="19">
        <v>45732.990994560183</v>
      </c>
      <c r="AB800" t="s">
        <v>1178</v>
      </c>
    </row>
    <row r="801" spans="1:28" hidden="1" x14ac:dyDescent="0.35">
      <c r="A801" t="s">
        <v>965</v>
      </c>
      <c r="B801" t="s">
        <v>312</v>
      </c>
      <c r="C801">
        <v>99</v>
      </c>
      <c r="D801" s="9">
        <v>41211.347916666666</v>
      </c>
      <c r="E801" s="9">
        <v>41310.527083333334</v>
      </c>
      <c r="F801" t="s">
        <v>872</v>
      </c>
      <c r="G801" t="s">
        <v>872</v>
      </c>
      <c r="H801">
        <v>88</v>
      </c>
      <c r="I801">
        <v>188</v>
      </c>
      <c r="J801">
        <v>1</v>
      </c>
      <c r="K801" t="s">
        <v>873</v>
      </c>
      <c r="L801">
        <v>273</v>
      </c>
      <c r="M801">
        <v>4</v>
      </c>
      <c r="N801">
        <v>0.79600000000000004</v>
      </c>
      <c r="O801">
        <v>1.704</v>
      </c>
      <c r="P801">
        <v>0</v>
      </c>
      <c r="Q801">
        <v>2.641</v>
      </c>
      <c r="R801">
        <v>1.056</v>
      </c>
      <c r="S801">
        <v>0.318</v>
      </c>
      <c r="T801">
        <v>1</v>
      </c>
      <c r="U801">
        <v>37.106999999999999</v>
      </c>
      <c r="V801" t="s">
        <v>62</v>
      </c>
      <c r="W801">
        <v>0.89500000000000002</v>
      </c>
      <c r="X801">
        <v>0.28799999999999998</v>
      </c>
      <c r="Y801">
        <v>0</v>
      </c>
      <c r="Z801">
        <v>0.77400000000000002</v>
      </c>
      <c r="AA801" s="19">
        <v>45732.991005995369</v>
      </c>
      <c r="AB801" t="s">
        <v>1178</v>
      </c>
    </row>
    <row r="802" spans="1:28" x14ac:dyDescent="0.35">
      <c r="A802" t="s">
        <v>966</v>
      </c>
      <c r="B802" t="s">
        <v>311</v>
      </c>
      <c r="C802">
        <v>478</v>
      </c>
      <c r="D802" s="9">
        <v>40802.682638888888</v>
      </c>
      <c r="E802" s="9">
        <v>41281.541666666664</v>
      </c>
      <c r="F802">
        <v>191</v>
      </c>
      <c r="G802">
        <v>191</v>
      </c>
      <c r="H802">
        <v>42</v>
      </c>
      <c r="I802">
        <v>149</v>
      </c>
      <c r="J802">
        <v>0</v>
      </c>
      <c r="K802">
        <v>191</v>
      </c>
      <c r="L802">
        <v>186</v>
      </c>
      <c r="M802">
        <v>5</v>
      </c>
      <c r="N802">
        <v>0.112</v>
      </c>
      <c r="O802">
        <v>0.59099999999999997</v>
      </c>
      <c r="P802">
        <v>0</v>
      </c>
      <c r="Q802">
        <v>0.749</v>
      </c>
      <c r="R802">
        <v>1.0649999999999999</v>
      </c>
      <c r="S802">
        <v>0.159</v>
      </c>
      <c r="T802">
        <v>1</v>
      </c>
      <c r="U802">
        <v>6.6760000000000002</v>
      </c>
      <c r="V802" t="s">
        <v>92</v>
      </c>
      <c r="W802">
        <v>0.97399999999999998</v>
      </c>
      <c r="X802">
        <v>0.84299999999999997</v>
      </c>
      <c r="Y802">
        <v>0</v>
      </c>
      <c r="Z802">
        <v>0.78</v>
      </c>
      <c r="AA802" s="19">
        <v>45732.991066076385</v>
      </c>
      <c r="AB802" t="s">
        <v>1178</v>
      </c>
    </row>
    <row r="803" spans="1:28" hidden="1" x14ac:dyDescent="0.35">
      <c r="A803" t="s">
        <v>966</v>
      </c>
      <c r="B803" t="s">
        <v>312</v>
      </c>
      <c r="C803">
        <v>60</v>
      </c>
      <c r="D803" s="9">
        <v>41220.729861111111</v>
      </c>
      <c r="E803" s="9">
        <v>41281.541666666664</v>
      </c>
      <c r="F803" t="s">
        <v>872</v>
      </c>
      <c r="G803" t="s">
        <v>872</v>
      </c>
      <c r="H803">
        <v>1</v>
      </c>
      <c r="I803">
        <v>7</v>
      </c>
      <c r="J803">
        <v>1</v>
      </c>
      <c r="K803" t="s">
        <v>873</v>
      </c>
      <c r="L803">
        <v>8</v>
      </c>
      <c r="M803">
        <v>-1</v>
      </c>
      <c r="N803" t="s">
        <v>875</v>
      </c>
      <c r="O803" t="s">
        <v>875</v>
      </c>
      <c r="P803">
        <v>0</v>
      </c>
      <c r="Q803">
        <v>8.5999999999999993E-2</v>
      </c>
      <c r="R803" t="s">
        <v>875</v>
      </c>
      <c r="S803" t="s">
        <v>875</v>
      </c>
      <c r="T803" t="s">
        <v>875</v>
      </c>
      <c r="U803" t="s">
        <v>875</v>
      </c>
      <c r="V803" t="s">
        <v>92</v>
      </c>
      <c r="W803" t="s">
        <v>875</v>
      </c>
      <c r="X803" t="s">
        <v>875</v>
      </c>
      <c r="Y803">
        <v>0</v>
      </c>
      <c r="Z803">
        <v>0.626</v>
      </c>
      <c r="AA803" s="19">
        <v>45732.991066087961</v>
      </c>
      <c r="AB803" t="s">
        <v>1178</v>
      </c>
    </row>
    <row r="804" spans="1:28" x14ac:dyDescent="0.35">
      <c r="A804" t="s">
        <v>1511</v>
      </c>
      <c r="B804" t="s">
        <v>311</v>
      </c>
      <c r="C804">
        <v>125</v>
      </c>
      <c r="D804" s="9">
        <v>43749.964594907404</v>
      </c>
      <c r="E804" s="9">
        <v>43875.121666666666</v>
      </c>
      <c r="F804">
        <v>50</v>
      </c>
      <c r="G804">
        <v>50</v>
      </c>
      <c r="H804">
        <v>50</v>
      </c>
      <c r="I804">
        <v>0</v>
      </c>
      <c r="J804">
        <v>0</v>
      </c>
      <c r="K804">
        <v>50</v>
      </c>
      <c r="L804">
        <v>5</v>
      </c>
      <c r="M804">
        <v>45</v>
      </c>
      <c r="N804">
        <v>12.085000000000001</v>
      </c>
      <c r="O804">
        <v>0</v>
      </c>
      <c r="P804">
        <v>0</v>
      </c>
      <c r="Q804">
        <v>3.7999999999999999E-2</v>
      </c>
      <c r="R804">
        <v>3.0000000000000001E-3</v>
      </c>
      <c r="S804">
        <v>1</v>
      </c>
      <c r="T804">
        <v>1</v>
      </c>
      <c r="U804">
        <v>1184.211</v>
      </c>
      <c r="V804" t="s">
        <v>56</v>
      </c>
      <c r="W804">
        <v>0.27</v>
      </c>
      <c r="X804">
        <v>0</v>
      </c>
      <c r="Y804">
        <v>0</v>
      </c>
      <c r="Z804">
        <v>0.874</v>
      </c>
      <c r="AA804" s="19">
        <v>45733.990076377311</v>
      </c>
      <c r="AB804" t="s">
        <v>1512</v>
      </c>
    </row>
    <row r="805" spans="1:28" hidden="1" x14ac:dyDescent="0.35">
      <c r="A805" t="s">
        <v>1511</v>
      </c>
      <c r="B805" t="s">
        <v>312</v>
      </c>
      <c r="C805">
        <v>80</v>
      </c>
      <c r="D805" s="9">
        <v>43794.827777777777</v>
      </c>
      <c r="E805" s="9">
        <v>43875.121666666666</v>
      </c>
      <c r="F805" t="s">
        <v>872</v>
      </c>
      <c r="G805" t="s">
        <v>872</v>
      </c>
      <c r="H805">
        <v>1</v>
      </c>
      <c r="I805">
        <v>1</v>
      </c>
      <c r="J805">
        <v>1</v>
      </c>
      <c r="K805" t="s">
        <v>873</v>
      </c>
      <c r="L805">
        <v>5</v>
      </c>
      <c r="M805">
        <v>-4</v>
      </c>
      <c r="N805" t="s">
        <v>875</v>
      </c>
      <c r="O805">
        <v>0</v>
      </c>
      <c r="P805">
        <v>0</v>
      </c>
      <c r="Q805">
        <v>3.6999999999999998E-2</v>
      </c>
      <c r="R805" t="s">
        <v>875</v>
      </c>
      <c r="S805" t="s">
        <v>875</v>
      </c>
      <c r="T805" t="s">
        <v>875</v>
      </c>
      <c r="U805" t="s">
        <v>875</v>
      </c>
      <c r="V805" t="s">
        <v>56</v>
      </c>
      <c r="W805" t="s">
        <v>875</v>
      </c>
      <c r="X805">
        <v>0</v>
      </c>
      <c r="Y805">
        <v>0</v>
      </c>
      <c r="Z805">
        <v>0.872</v>
      </c>
      <c r="AA805" s="19">
        <v>45733.990076539354</v>
      </c>
      <c r="AB805" t="s">
        <v>1512</v>
      </c>
    </row>
    <row r="806" spans="1:28" x14ac:dyDescent="0.35">
      <c r="A806" t="s">
        <v>967</v>
      </c>
      <c r="B806" t="s">
        <v>311</v>
      </c>
      <c r="C806">
        <v>1217</v>
      </c>
      <c r="D806" s="9">
        <v>40322.793749999997</v>
      </c>
      <c r="E806" s="9">
        <v>41540.585416666669</v>
      </c>
      <c r="F806">
        <v>122</v>
      </c>
      <c r="G806">
        <v>122</v>
      </c>
      <c r="H806">
        <v>88</v>
      </c>
      <c r="I806">
        <v>34</v>
      </c>
      <c r="J806">
        <v>0</v>
      </c>
      <c r="K806">
        <v>122</v>
      </c>
      <c r="L806">
        <v>116</v>
      </c>
      <c r="M806">
        <v>6</v>
      </c>
      <c r="N806">
        <v>0.11799999999999999</v>
      </c>
      <c r="O806">
        <v>0.25800000000000001</v>
      </c>
      <c r="P806">
        <v>0</v>
      </c>
      <c r="Q806">
        <v>0.193</v>
      </c>
      <c r="R806">
        <v>0.51300000000000001</v>
      </c>
      <c r="S806">
        <v>0.314</v>
      </c>
      <c r="T806">
        <v>1</v>
      </c>
      <c r="U806">
        <v>31.088000000000001</v>
      </c>
      <c r="V806" t="s">
        <v>56</v>
      </c>
      <c r="W806">
        <v>0.78100000000000003</v>
      </c>
      <c r="X806">
        <v>0.753</v>
      </c>
      <c r="Y806">
        <v>0</v>
      </c>
      <c r="Z806">
        <v>0.746</v>
      </c>
      <c r="AA806" s="19">
        <v>45732.991121562503</v>
      </c>
      <c r="AB806" t="s">
        <v>1178</v>
      </c>
    </row>
    <row r="807" spans="1:28" hidden="1" x14ac:dyDescent="0.35">
      <c r="A807" t="s">
        <v>967</v>
      </c>
      <c r="B807" t="s">
        <v>312</v>
      </c>
      <c r="C807">
        <v>0</v>
      </c>
      <c r="D807" s="9">
        <v>41540.585416666669</v>
      </c>
      <c r="E807" s="9">
        <v>41540.585416666669</v>
      </c>
      <c r="F807" t="s">
        <v>872</v>
      </c>
      <c r="G807" t="s">
        <v>872</v>
      </c>
      <c r="H807">
        <v>1</v>
      </c>
      <c r="I807">
        <v>1</v>
      </c>
      <c r="J807">
        <v>1</v>
      </c>
      <c r="K807" t="s">
        <v>873</v>
      </c>
      <c r="L807">
        <v>1</v>
      </c>
      <c r="M807">
        <v>0</v>
      </c>
      <c r="N807" t="s">
        <v>875</v>
      </c>
      <c r="O807" t="s">
        <v>875</v>
      </c>
      <c r="P807">
        <v>0</v>
      </c>
      <c r="Q807" t="s">
        <v>875</v>
      </c>
      <c r="R807" t="s">
        <v>875</v>
      </c>
      <c r="S807" t="s">
        <v>875</v>
      </c>
      <c r="T807" t="s">
        <v>875</v>
      </c>
      <c r="U807" t="s">
        <v>875</v>
      </c>
      <c r="V807" t="s">
        <v>56</v>
      </c>
      <c r="W807" t="s">
        <v>875</v>
      </c>
      <c r="X807" t="s">
        <v>875</v>
      </c>
      <c r="Y807">
        <v>0</v>
      </c>
      <c r="Z807" t="s">
        <v>875</v>
      </c>
      <c r="AA807" s="19">
        <v>45732.991121574072</v>
      </c>
      <c r="AB807" t="s">
        <v>1178</v>
      </c>
    </row>
    <row r="808" spans="1:28" x14ac:dyDescent="0.35">
      <c r="A808" t="s">
        <v>968</v>
      </c>
      <c r="B808" t="s">
        <v>311</v>
      </c>
      <c r="C808">
        <v>617</v>
      </c>
      <c r="D808" s="9">
        <v>42257.370138888888</v>
      </c>
      <c r="E808" s="9">
        <v>42874.824305555558</v>
      </c>
      <c r="F808">
        <v>1395</v>
      </c>
      <c r="G808">
        <v>1376</v>
      </c>
      <c r="H808">
        <v>841</v>
      </c>
      <c r="I808">
        <v>535</v>
      </c>
      <c r="J808">
        <v>0</v>
      </c>
      <c r="K808">
        <v>1376</v>
      </c>
      <c r="L808">
        <v>1362</v>
      </c>
      <c r="M808">
        <v>14</v>
      </c>
      <c r="N808">
        <v>1.6479999999999999</v>
      </c>
      <c r="O808">
        <v>1.554</v>
      </c>
      <c r="P808">
        <v>0</v>
      </c>
      <c r="Q808">
        <v>2.7029999999999998</v>
      </c>
      <c r="R808">
        <v>0.84399999999999997</v>
      </c>
      <c r="S808">
        <v>0.51500000000000001</v>
      </c>
      <c r="T808">
        <v>1</v>
      </c>
      <c r="U808">
        <v>5.1790000000000003</v>
      </c>
      <c r="V808" t="s">
        <v>80</v>
      </c>
      <c r="W808">
        <v>0.98499999999999999</v>
      </c>
      <c r="X808">
        <v>0.84</v>
      </c>
      <c r="Y808">
        <v>0</v>
      </c>
      <c r="Z808">
        <v>0.97099999999999997</v>
      </c>
      <c r="AA808" s="19">
        <v>45732.991184942133</v>
      </c>
      <c r="AB808" t="s">
        <v>1178</v>
      </c>
    </row>
    <row r="809" spans="1:28" hidden="1" x14ac:dyDescent="0.35">
      <c r="A809" t="s">
        <v>968</v>
      </c>
      <c r="B809" t="s">
        <v>312</v>
      </c>
      <c r="C809">
        <v>67</v>
      </c>
      <c r="D809" s="9">
        <v>42807.520833333336</v>
      </c>
      <c r="E809" s="9">
        <v>42874.824305555558</v>
      </c>
      <c r="F809" t="s">
        <v>872</v>
      </c>
      <c r="G809" t="s">
        <v>872</v>
      </c>
      <c r="H809">
        <v>2</v>
      </c>
      <c r="I809">
        <v>1</v>
      </c>
      <c r="J809">
        <v>1</v>
      </c>
      <c r="K809" t="s">
        <v>873</v>
      </c>
      <c r="L809">
        <v>48</v>
      </c>
      <c r="M809">
        <v>-44</v>
      </c>
      <c r="N809" t="s">
        <v>875</v>
      </c>
      <c r="O809" t="s">
        <v>875</v>
      </c>
      <c r="P809">
        <v>0</v>
      </c>
      <c r="Q809">
        <v>3.4289999999999998</v>
      </c>
      <c r="R809" t="s">
        <v>875</v>
      </c>
      <c r="S809" t="s">
        <v>875</v>
      </c>
      <c r="T809" t="s">
        <v>875</v>
      </c>
      <c r="U809" t="s">
        <v>875</v>
      </c>
      <c r="V809" t="s">
        <v>80</v>
      </c>
      <c r="W809" t="s">
        <v>875</v>
      </c>
      <c r="X809" t="s">
        <v>875</v>
      </c>
      <c r="Y809">
        <v>0</v>
      </c>
      <c r="Z809">
        <v>6.0999999999999999E-2</v>
      </c>
      <c r="AA809" s="19">
        <v>45732.991184965278</v>
      </c>
      <c r="AB809" t="s">
        <v>1178</v>
      </c>
    </row>
    <row r="810" spans="1:28" x14ac:dyDescent="0.35">
      <c r="A810" t="s">
        <v>969</v>
      </c>
      <c r="B810" t="s">
        <v>311</v>
      </c>
      <c r="C810">
        <v>1874</v>
      </c>
      <c r="D810" s="9">
        <v>40311.673611111109</v>
      </c>
      <c r="E810" s="9">
        <v>42185.837500000001</v>
      </c>
      <c r="F810">
        <v>214</v>
      </c>
      <c r="G810">
        <v>214</v>
      </c>
      <c r="H810">
        <v>171</v>
      </c>
      <c r="I810">
        <v>43</v>
      </c>
      <c r="J810">
        <v>0</v>
      </c>
      <c r="K810">
        <v>214</v>
      </c>
      <c r="L810">
        <v>207</v>
      </c>
      <c r="M810">
        <v>7</v>
      </c>
      <c r="N810">
        <v>0.104</v>
      </c>
      <c r="O810">
        <v>6.6000000000000003E-2</v>
      </c>
      <c r="P810">
        <v>0</v>
      </c>
      <c r="Q810">
        <v>0.21299999999999999</v>
      </c>
      <c r="R810">
        <v>1.2529999999999999</v>
      </c>
      <c r="S810">
        <v>0.61199999999999999</v>
      </c>
      <c r="T810">
        <v>1</v>
      </c>
      <c r="U810">
        <v>32.863999999999997</v>
      </c>
      <c r="V810" t="s">
        <v>62</v>
      </c>
      <c r="W810">
        <v>0.54400000000000004</v>
      </c>
      <c r="X810">
        <v>0.77200000000000002</v>
      </c>
      <c r="Y810">
        <v>0</v>
      </c>
      <c r="Z810">
        <v>0.65600000000000003</v>
      </c>
      <c r="AA810" s="19">
        <v>45732.991244548612</v>
      </c>
      <c r="AB810" t="s">
        <v>1178</v>
      </c>
    </row>
    <row r="811" spans="1:28" hidden="1" x14ac:dyDescent="0.35">
      <c r="A811" t="s">
        <v>969</v>
      </c>
      <c r="B811" t="s">
        <v>312</v>
      </c>
      <c r="C811">
        <v>0</v>
      </c>
      <c r="D811" s="9">
        <v>42185.833333333336</v>
      </c>
      <c r="E811" s="9">
        <v>42185.837500000001</v>
      </c>
      <c r="F811" t="s">
        <v>872</v>
      </c>
      <c r="G811" t="s">
        <v>872</v>
      </c>
      <c r="H811">
        <v>5</v>
      </c>
      <c r="I811">
        <v>1</v>
      </c>
      <c r="J811">
        <v>1</v>
      </c>
      <c r="K811" t="s">
        <v>873</v>
      </c>
      <c r="L811">
        <v>1</v>
      </c>
      <c r="M811">
        <v>3</v>
      </c>
      <c r="N811">
        <v>2.5</v>
      </c>
      <c r="O811" t="s">
        <v>875</v>
      </c>
      <c r="P811">
        <v>0</v>
      </c>
      <c r="Q811" t="s">
        <v>875</v>
      </c>
      <c r="R811" t="s">
        <v>875</v>
      </c>
      <c r="S811" t="s">
        <v>875</v>
      </c>
      <c r="T811" t="s">
        <v>875</v>
      </c>
      <c r="U811" t="s">
        <v>875</v>
      </c>
      <c r="V811" t="s">
        <v>62</v>
      </c>
      <c r="W811">
        <v>0.75</v>
      </c>
      <c r="X811" t="s">
        <v>875</v>
      </c>
      <c r="Y811">
        <v>0</v>
      </c>
      <c r="Z811" t="s">
        <v>875</v>
      </c>
      <c r="AA811" s="19">
        <v>45732.991244560188</v>
      </c>
      <c r="AB811" t="s">
        <v>1178</v>
      </c>
    </row>
    <row r="812" spans="1:28" x14ac:dyDescent="0.35">
      <c r="A812" t="s">
        <v>1914</v>
      </c>
      <c r="B812" t="s">
        <v>311</v>
      </c>
      <c r="C812">
        <v>1844</v>
      </c>
      <c r="D812" s="9">
        <v>42311.102071759262</v>
      </c>
      <c r="E812" s="9">
        <v>44155.339247685188</v>
      </c>
      <c r="F812">
        <v>1003</v>
      </c>
      <c r="G812">
        <v>1003</v>
      </c>
      <c r="H812">
        <v>596</v>
      </c>
      <c r="I812">
        <v>407</v>
      </c>
      <c r="J812">
        <v>48</v>
      </c>
      <c r="K812">
        <v>955</v>
      </c>
      <c r="L812">
        <v>696</v>
      </c>
      <c r="M812">
        <v>259</v>
      </c>
      <c r="N812">
        <v>0.75800000000000001</v>
      </c>
      <c r="O812">
        <v>0.40899999999999997</v>
      </c>
      <c r="P812">
        <v>4.4999999999999998E-2</v>
      </c>
      <c r="Q812">
        <v>0.92200000000000004</v>
      </c>
      <c r="R812">
        <v>0.82199999999999995</v>
      </c>
      <c r="S812">
        <v>0.65</v>
      </c>
      <c r="T812">
        <v>0.96099999999999997</v>
      </c>
      <c r="U812">
        <v>280.911</v>
      </c>
      <c r="V812" t="s">
        <v>56</v>
      </c>
      <c r="W812">
        <v>0.80200000000000005</v>
      </c>
      <c r="X812">
        <v>0.69</v>
      </c>
      <c r="Y812">
        <v>0.58499999999999996</v>
      </c>
      <c r="Z812">
        <v>0.77600000000000002</v>
      </c>
      <c r="AA812" s="19">
        <v>45734.029808043982</v>
      </c>
      <c r="AB812" t="s">
        <v>2040</v>
      </c>
    </row>
    <row r="813" spans="1:28" hidden="1" x14ac:dyDescent="0.35">
      <c r="A813" t="s">
        <v>1914</v>
      </c>
      <c r="B813" t="s">
        <v>312</v>
      </c>
      <c r="C813">
        <v>1</v>
      </c>
      <c r="D813" s="9">
        <v>44153.340300925927</v>
      </c>
      <c r="E813" s="9">
        <v>44155.339247685188</v>
      </c>
      <c r="F813" t="s">
        <v>872</v>
      </c>
      <c r="G813" t="s">
        <v>872</v>
      </c>
      <c r="H813">
        <v>1</v>
      </c>
      <c r="I813">
        <v>3</v>
      </c>
      <c r="J813">
        <v>1</v>
      </c>
      <c r="K813" t="s">
        <v>873</v>
      </c>
      <c r="L813">
        <v>1</v>
      </c>
      <c r="M813">
        <v>2</v>
      </c>
      <c r="N813" t="s">
        <v>875</v>
      </c>
      <c r="O813">
        <v>0.75</v>
      </c>
      <c r="P813" t="s">
        <v>875</v>
      </c>
      <c r="Q813" t="s">
        <v>875</v>
      </c>
      <c r="R813" t="s">
        <v>875</v>
      </c>
      <c r="S813" t="s">
        <v>875</v>
      </c>
      <c r="T813" t="s">
        <v>875</v>
      </c>
      <c r="U813" t="s">
        <v>875</v>
      </c>
      <c r="V813" t="s">
        <v>56</v>
      </c>
      <c r="W813" t="s">
        <v>875</v>
      </c>
      <c r="X813">
        <v>0.75</v>
      </c>
      <c r="Y813" t="s">
        <v>875</v>
      </c>
      <c r="Z813" t="s">
        <v>875</v>
      </c>
      <c r="AA813" s="19">
        <v>45734.029808136576</v>
      </c>
      <c r="AB813" t="s">
        <v>2040</v>
      </c>
    </row>
    <row r="814" spans="1:28" x14ac:dyDescent="0.35">
      <c r="A814" t="s">
        <v>114</v>
      </c>
      <c r="B814" t="s">
        <v>311</v>
      </c>
      <c r="C814">
        <v>1321</v>
      </c>
      <c r="D814" s="9">
        <v>44279.337500000001</v>
      </c>
      <c r="E814" s="9">
        <v>45601.138888888891</v>
      </c>
      <c r="F814">
        <v>459</v>
      </c>
      <c r="G814">
        <v>459</v>
      </c>
      <c r="H814">
        <v>408</v>
      </c>
      <c r="I814">
        <v>51</v>
      </c>
      <c r="J814">
        <v>64</v>
      </c>
      <c r="K814">
        <v>395</v>
      </c>
      <c r="L814">
        <v>235</v>
      </c>
      <c r="M814">
        <v>160</v>
      </c>
      <c r="N814">
        <v>0.439</v>
      </c>
      <c r="O814">
        <v>5.1999999999999998E-2</v>
      </c>
      <c r="P814">
        <v>0.06</v>
      </c>
      <c r="Q814">
        <v>0.25600000000000001</v>
      </c>
      <c r="R814">
        <v>0.59399999999999997</v>
      </c>
      <c r="S814">
        <v>0.89400000000000002</v>
      </c>
      <c r="T814">
        <v>0.878</v>
      </c>
      <c r="U814">
        <v>625</v>
      </c>
      <c r="V814" t="s">
        <v>56</v>
      </c>
      <c r="W814">
        <v>0.97599999999999998</v>
      </c>
      <c r="X814">
        <v>0.82</v>
      </c>
      <c r="Y814">
        <v>0.95499999999999996</v>
      </c>
      <c r="Z814">
        <v>0.95399999999999996</v>
      </c>
      <c r="AA814" s="9">
        <v>45713.612145740743</v>
      </c>
      <c r="AB814" t="s">
        <v>871</v>
      </c>
    </row>
    <row r="815" spans="1:28" x14ac:dyDescent="0.35">
      <c r="A815" t="s">
        <v>1913</v>
      </c>
      <c r="B815" t="s">
        <v>311</v>
      </c>
      <c r="C815">
        <v>2012</v>
      </c>
      <c r="D815" s="9">
        <v>40591.834270833337</v>
      </c>
      <c r="E815" s="9">
        <v>42604.797303240739</v>
      </c>
      <c r="F815">
        <v>75</v>
      </c>
      <c r="G815">
        <v>75</v>
      </c>
      <c r="H815">
        <v>47</v>
      </c>
      <c r="I815">
        <v>28</v>
      </c>
      <c r="J815">
        <v>3</v>
      </c>
      <c r="K815">
        <v>72</v>
      </c>
      <c r="L815">
        <v>53</v>
      </c>
      <c r="M815">
        <v>19</v>
      </c>
      <c r="N815">
        <v>3.9E-2</v>
      </c>
      <c r="O815">
        <v>1.4E-2</v>
      </c>
      <c r="P815">
        <v>6.0000000000000001E-3</v>
      </c>
      <c r="Q815">
        <v>2.7E-2</v>
      </c>
      <c r="R815">
        <v>0.57399999999999995</v>
      </c>
      <c r="S815">
        <v>0.73599999999999999</v>
      </c>
      <c r="T815">
        <v>0.88700000000000001</v>
      </c>
      <c r="U815">
        <v>703.70399999999995</v>
      </c>
      <c r="V815" t="s">
        <v>56</v>
      </c>
      <c r="W815">
        <v>0.67400000000000004</v>
      </c>
      <c r="X815">
        <v>0.86599999999999999</v>
      </c>
      <c r="Y815">
        <v>0.75</v>
      </c>
      <c r="Z815">
        <v>0.94799999999999995</v>
      </c>
      <c r="AA815" s="19">
        <v>45734.029719675927</v>
      </c>
      <c r="AB815" t="s">
        <v>2040</v>
      </c>
    </row>
    <row r="816" spans="1:28" hidden="1" x14ac:dyDescent="0.35">
      <c r="A816" t="s">
        <v>1913</v>
      </c>
      <c r="B816" t="s">
        <v>312</v>
      </c>
      <c r="C816">
        <v>13</v>
      </c>
      <c r="D816" s="9">
        <v>42591.262106481481</v>
      </c>
      <c r="E816" s="9">
        <v>42604.797303240739</v>
      </c>
      <c r="F816" t="s">
        <v>872</v>
      </c>
      <c r="G816" t="s">
        <v>872</v>
      </c>
      <c r="H816">
        <v>1</v>
      </c>
      <c r="I816">
        <v>2</v>
      </c>
      <c r="J816">
        <v>1</v>
      </c>
      <c r="K816" t="s">
        <v>873</v>
      </c>
      <c r="L816">
        <v>2</v>
      </c>
      <c r="M816">
        <v>-1</v>
      </c>
      <c r="N816" t="s">
        <v>875</v>
      </c>
      <c r="O816" t="s">
        <v>875</v>
      </c>
      <c r="P816" t="s">
        <v>875</v>
      </c>
      <c r="Q816">
        <v>1</v>
      </c>
      <c r="R816" t="s">
        <v>875</v>
      </c>
      <c r="S816" t="s">
        <v>875</v>
      </c>
      <c r="T816" t="s">
        <v>875</v>
      </c>
      <c r="U816" t="s">
        <v>875</v>
      </c>
      <c r="V816" t="s">
        <v>56</v>
      </c>
      <c r="W816" t="s">
        <v>875</v>
      </c>
      <c r="X816" t="s">
        <v>875</v>
      </c>
      <c r="Y816" t="s">
        <v>875</v>
      </c>
      <c r="Z816">
        <v>1</v>
      </c>
      <c r="AA816" s="19">
        <v>45734.029719733793</v>
      </c>
      <c r="AB816" t="s">
        <v>2040</v>
      </c>
    </row>
    <row r="817" spans="1:28" x14ac:dyDescent="0.35">
      <c r="A817" t="s">
        <v>970</v>
      </c>
      <c r="B817" t="s">
        <v>311</v>
      </c>
      <c r="C817">
        <v>1290</v>
      </c>
      <c r="D817" s="9">
        <v>40357.679166666669</v>
      </c>
      <c r="E817" s="9">
        <v>41648.661111111112</v>
      </c>
      <c r="F817">
        <v>138</v>
      </c>
      <c r="G817">
        <v>138</v>
      </c>
      <c r="H817">
        <v>116</v>
      </c>
      <c r="I817">
        <v>22</v>
      </c>
      <c r="J817">
        <v>0</v>
      </c>
      <c r="K817">
        <v>138</v>
      </c>
      <c r="L817">
        <v>119</v>
      </c>
      <c r="M817">
        <v>19</v>
      </c>
      <c r="N817">
        <v>7.4999999999999997E-2</v>
      </c>
      <c r="O817">
        <v>1.9E-2</v>
      </c>
      <c r="P817">
        <v>0</v>
      </c>
      <c r="Q817">
        <v>6.9000000000000006E-2</v>
      </c>
      <c r="R817">
        <v>0.73399999999999999</v>
      </c>
      <c r="S817">
        <v>0.79800000000000004</v>
      </c>
      <c r="T817">
        <v>1</v>
      </c>
      <c r="U817">
        <v>275.36200000000002</v>
      </c>
      <c r="V817" t="s">
        <v>56</v>
      </c>
      <c r="W817">
        <v>0.92400000000000004</v>
      </c>
      <c r="X817">
        <v>0.39700000000000002</v>
      </c>
      <c r="Y817">
        <v>0</v>
      </c>
      <c r="Z817">
        <v>0.81299999999999994</v>
      </c>
      <c r="AA817" s="19">
        <v>45732.991303726849</v>
      </c>
      <c r="AB817" t="s">
        <v>1178</v>
      </c>
    </row>
    <row r="818" spans="1:28" hidden="1" x14ac:dyDescent="0.35">
      <c r="A818" t="s">
        <v>970</v>
      </c>
      <c r="B818" t="s">
        <v>312</v>
      </c>
      <c r="C818">
        <v>99</v>
      </c>
      <c r="D818" s="9">
        <v>41549.462500000001</v>
      </c>
      <c r="E818" s="9">
        <v>41648.661111111112</v>
      </c>
      <c r="F818" t="s">
        <v>872</v>
      </c>
      <c r="G818" t="s">
        <v>872</v>
      </c>
      <c r="H818">
        <v>7</v>
      </c>
      <c r="I818">
        <v>1</v>
      </c>
      <c r="J818">
        <v>1</v>
      </c>
      <c r="K818" t="s">
        <v>873</v>
      </c>
      <c r="L818">
        <v>21</v>
      </c>
      <c r="M818">
        <v>-15</v>
      </c>
      <c r="N818">
        <v>5.1999999999999998E-2</v>
      </c>
      <c r="O818" t="s">
        <v>875</v>
      </c>
      <c r="P818">
        <v>0</v>
      </c>
      <c r="Q818">
        <v>0.23100000000000001</v>
      </c>
      <c r="R818" t="s">
        <v>875</v>
      </c>
      <c r="S818" t="s">
        <v>875</v>
      </c>
      <c r="T818" t="s">
        <v>875</v>
      </c>
      <c r="U818" t="s">
        <v>875</v>
      </c>
      <c r="V818" t="s">
        <v>56</v>
      </c>
      <c r="W818">
        <v>0.91900000000000004</v>
      </c>
      <c r="X818" t="s">
        <v>875</v>
      </c>
      <c r="Y818">
        <v>0</v>
      </c>
      <c r="Z818">
        <v>0.34</v>
      </c>
      <c r="AA818" s="19">
        <v>45732.991303738425</v>
      </c>
      <c r="AB818" t="s">
        <v>1178</v>
      </c>
    </row>
    <row r="819" spans="1:28" x14ac:dyDescent="0.35">
      <c r="A819" t="s">
        <v>971</v>
      </c>
      <c r="B819" t="s">
        <v>311</v>
      </c>
      <c r="C819">
        <v>1225</v>
      </c>
      <c r="D819" s="9">
        <v>40336.37777777778</v>
      </c>
      <c r="E819" s="9">
        <v>41561.865972222222</v>
      </c>
      <c r="F819">
        <v>171</v>
      </c>
      <c r="G819">
        <v>171</v>
      </c>
      <c r="H819">
        <v>124</v>
      </c>
      <c r="I819">
        <v>47</v>
      </c>
      <c r="J819">
        <v>0</v>
      </c>
      <c r="K819">
        <v>171</v>
      </c>
      <c r="L819">
        <v>167</v>
      </c>
      <c r="M819">
        <v>4</v>
      </c>
      <c r="N819">
        <v>0.193</v>
      </c>
      <c r="O819">
        <v>8.7999999999999995E-2</v>
      </c>
      <c r="P819">
        <v>0</v>
      </c>
      <c r="Q819">
        <v>0.19400000000000001</v>
      </c>
      <c r="R819">
        <v>0.69</v>
      </c>
      <c r="S819">
        <v>0.68700000000000006</v>
      </c>
      <c r="T819">
        <v>1</v>
      </c>
      <c r="U819">
        <v>20.619</v>
      </c>
      <c r="V819" t="s">
        <v>80</v>
      </c>
      <c r="W819">
        <v>0.82</v>
      </c>
      <c r="X819">
        <v>0.80100000000000005</v>
      </c>
      <c r="Y819">
        <v>0</v>
      </c>
      <c r="Z819">
        <v>0.90600000000000003</v>
      </c>
      <c r="AA819" s="19">
        <v>45732.991361006942</v>
      </c>
      <c r="AB819" t="s">
        <v>1178</v>
      </c>
    </row>
    <row r="820" spans="1:28" hidden="1" x14ac:dyDescent="0.35">
      <c r="A820" t="s">
        <v>971</v>
      </c>
      <c r="B820" t="s">
        <v>312</v>
      </c>
      <c r="C820">
        <v>0</v>
      </c>
      <c r="D820" s="9">
        <v>41561.865972222222</v>
      </c>
      <c r="E820" s="9">
        <v>41561.865972222222</v>
      </c>
      <c r="F820" t="s">
        <v>872</v>
      </c>
      <c r="G820" t="s">
        <v>872</v>
      </c>
      <c r="H820">
        <v>1</v>
      </c>
      <c r="I820">
        <v>1</v>
      </c>
      <c r="J820">
        <v>1</v>
      </c>
      <c r="K820" t="s">
        <v>873</v>
      </c>
      <c r="L820">
        <v>1</v>
      </c>
      <c r="M820">
        <v>0</v>
      </c>
      <c r="N820" t="s">
        <v>875</v>
      </c>
      <c r="O820" t="s">
        <v>875</v>
      </c>
      <c r="P820">
        <v>0</v>
      </c>
      <c r="Q820" t="s">
        <v>875</v>
      </c>
      <c r="R820" t="s">
        <v>875</v>
      </c>
      <c r="S820" t="s">
        <v>875</v>
      </c>
      <c r="T820" t="s">
        <v>875</v>
      </c>
      <c r="U820" t="s">
        <v>875</v>
      </c>
      <c r="V820" t="s">
        <v>80</v>
      </c>
      <c r="W820" t="s">
        <v>875</v>
      </c>
      <c r="X820" t="s">
        <v>875</v>
      </c>
      <c r="Y820">
        <v>0</v>
      </c>
      <c r="Z820" t="s">
        <v>875</v>
      </c>
      <c r="AA820" s="19">
        <v>45732.991361018518</v>
      </c>
      <c r="AB820" t="s">
        <v>1178</v>
      </c>
    </row>
    <row r="821" spans="1:28" x14ac:dyDescent="0.35">
      <c r="A821" t="s">
        <v>972</v>
      </c>
      <c r="B821" t="s">
        <v>311</v>
      </c>
      <c r="C821">
        <v>445</v>
      </c>
      <c r="D821" s="9">
        <v>40353.423611111109</v>
      </c>
      <c r="E821" s="9">
        <v>40798.894444444442</v>
      </c>
      <c r="F821">
        <v>109</v>
      </c>
      <c r="G821">
        <v>109</v>
      </c>
      <c r="H821">
        <v>60</v>
      </c>
      <c r="I821">
        <v>49</v>
      </c>
      <c r="J821">
        <v>0</v>
      </c>
      <c r="K821">
        <v>109</v>
      </c>
      <c r="L821">
        <v>108</v>
      </c>
      <c r="M821">
        <v>1</v>
      </c>
      <c r="N821">
        <v>0.128</v>
      </c>
      <c r="O821">
        <v>0.26600000000000001</v>
      </c>
      <c r="P821">
        <v>0</v>
      </c>
      <c r="Q821">
        <v>0.29499999999999998</v>
      </c>
      <c r="R821">
        <v>0.749</v>
      </c>
      <c r="S821">
        <v>0.32500000000000001</v>
      </c>
      <c r="T821">
        <v>1</v>
      </c>
      <c r="U821">
        <v>3.39</v>
      </c>
      <c r="V821" t="s">
        <v>80</v>
      </c>
      <c r="W821">
        <v>0.84799999999999998</v>
      </c>
      <c r="X821">
        <v>0.84199999999999997</v>
      </c>
      <c r="Y821">
        <v>0</v>
      </c>
      <c r="Z821">
        <v>0.85299999999999998</v>
      </c>
      <c r="AA821" s="19">
        <v>45732.991419293983</v>
      </c>
      <c r="AB821" t="s">
        <v>1178</v>
      </c>
    </row>
    <row r="822" spans="1:28" hidden="1" x14ac:dyDescent="0.35">
      <c r="A822" t="s">
        <v>972</v>
      </c>
      <c r="B822" t="s">
        <v>312</v>
      </c>
      <c r="C822">
        <v>74</v>
      </c>
      <c r="D822" s="9">
        <v>40724.365972222222</v>
      </c>
      <c r="E822" s="9">
        <v>40798.894444444442</v>
      </c>
      <c r="F822" t="s">
        <v>872</v>
      </c>
      <c r="G822" t="s">
        <v>872</v>
      </c>
      <c r="H822">
        <v>1</v>
      </c>
      <c r="I822">
        <v>1</v>
      </c>
      <c r="J822">
        <v>1</v>
      </c>
      <c r="K822" t="s">
        <v>873</v>
      </c>
      <c r="L822">
        <v>3</v>
      </c>
      <c r="M822">
        <v>-1</v>
      </c>
      <c r="N822" t="s">
        <v>875</v>
      </c>
      <c r="O822" t="s">
        <v>875</v>
      </c>
      <c r="P822">
        <v>0</v>
      </c>
      <c r="Q822">
        <v>0.02</v>
      </c>
      <c r="R822" t="s">
        <v>875</v>
      </c>
      <c r="S822" t="s">
        <v>875</v>
      </c>
      <c r="T822" t="s">
        <v>875</v>
      </c>
      <c r="U822" t="s">
        <v>875</v>
      </c>
      <c r="V822" t="s">
        <v>80</v>
      </c>
      <c r="W822" t="s">
        <v>875</v>
      </c>
      <c r="X822" t="s">
        <v>875</v>
      </c>
      <c r="Y822">
        <v>0</v>
      </c>
      <c r="Z822">
        <v>0.75</v>
      </c>
      <c r="AA822" s="19">
        <v>45732.991419305552</v>
      </c>
      <c r="AB822" t="s">
        <v>1178</v>
      </c>
    </row>
    <row r="823" spans="1:28" x14ac:dyDescent="0.35">
      <c r="A823" t="s">
        <v>1912</v>
      </c>
      <c r="B823" t="s">
        <v>311</v>
      </c>
      <c r="C823">
        <v>1094</v>
      </c>
      <c r="D823" s="9">
        <v>42434.002002314817</v>
      </c>
      <c r="E823" s="9">
        <v>43528.339155092595</v>
      </c>
      <c r="F823">
        <v>398</v>
      </c>
      <c r="G823">
        <v>398</v>
      </c>
      <c r="H823">
        <v>277</v>
      </c>
      <c r="I823">
        <v>121</v>
      </c>
      <c r="J823">
        <v>23</v>
      </c>
      <c r="K823">
        <v>375</v>
      </c>
      <c r="L823">
        <v>290</v>
      </c>
      <c r="M823">
        <v>85</v>
      </c>
      <c r="N823">
        <v>0.372</v>
      </c>
      <c r="O823">
        <v>0.188</v>
      </c>
      <c r="P823">
        <v>3.4000000000000002E-2</v>
      </c>
      <c r="Q823">
        <v>0.42599999999999999</v>
      </c>
      <c r="R823">
        <v>0.81</v>
      </c>
      <c r="S823">
        <v>0.66400000000000003</v>
      </c>
      <c r="T823">
        <v>0.93899999999999995</v>
      </c>
      <c r="U823">
        <v>199.53100000000001</v>
      </c>
      <c r="V823" t="s">
        <v>56</v>
      </c>
      <c r="W823">
        <v>0.77700000000000002</v>
      </c>
      <c r="X823">
        <v>0.88300000000000001</v>
      </c>
      <c r="Y823">
        <v>0.91300000000000003</v>
      </c>
      <c r="Z823">
        <v>0.872</v>
      </c>
      <c r="AA823" s="19">
        <v>45734.029630127312</v>
      </c>
      <c r="AB823" t="s">
        <v>2040</v>
      </c>
    </row>
    <row r="824" spans="1:28" hidden="1" x14ac:dyDescent="0.35">
      <c r="A824" t="s">
        <v>1912</v>
      </c>
      <c r="B824" t="s">
        <v>312</v>
      </c>
      <c r="C824">
        <v>0</v>
      </c>
      <c r="D824" s="9">
        <v>43528.339155092595</v>
      </c>
      <c r="E824" s="9">
        <v>43528.339155092595</v>
      </c>
      <c r="F824" t="s">
        <v>872</v>
      </c>
      <c r="G824" t="s">
        <v>872</v>
      </c>
      <c r="H824">
        <v>1</v>
      </c>
      <c r="I824">
        <v>1</v>
      </c>
      <c r="J824">
        <v>1</v>
      </c>
      <c r="K824" t="s">
        <v>873</v>
      </c>
      <c r="L824">
        <v>1</v>
      </c>
      <c r="M824">
        <v>0</v>
      </c>
      <c r="N824" t="s">
        <v>875</v>
      </c>
      <c r="O824" t="s">
        <v>875</v>
      </c>
      <c r="P824" t="s">
        <v>875</v>
      </c>
      <c r="Q824" t="s">
        <v>875</v>
      </c>
      <c r="R824" t="s">
        <v>875</v>
      </c>
      <c r="S824" t="s">
        <v>875</v>
      </c>
      <c r="T824" t="s">
        <v>875</v>
      </c>
      <c r="U824" t="s">
        <v>875</v>
      </c>
      <c r="V824" t="s">
        <v>56</v>
      </c>
      <c r="W824" t="s">
        <v>875</v>
      </c>
      <c r="X824" t="s">
        <v>875</v>
      </c>
      <c r="Y824" t="s">
        <v>875</v>
      </c>
      <c r="Z824" t="s">
        <v>875</v>
      </c>
      <c r="AA824" s="19">
        <v>45734.029630185185</v>
      </c>
      <c r="AB824" t="s">
        <v>2040</v>
      </c>
    </row>
    <row r="825" spans="1:28" x14ac:dyDescent="0.35">
      <c r="A825" t="s">
        <v>973</v>
      </c>
      <c r="B825" t="s">
        <v>311</v>
      </c>
      <c r="C825">
        <v>1380</v>
      </c>
      <c r="D825" s="9">
        <v>40868.438888888886</v>
      </c>
      <c r="E825" s="9">
        <v>42248.442361111112</v>
      </c>
      <c r="F825">
        <v>239</v>
      </c>
      <c r="G825">
        <v>239</v>
      </c>
      <c r="H825">
        <v>223</v>
      </c>
      <c r="I825">
        <v>16</v>
      </c>
      <c r="J825">
        <v>0</v>
      </c>
      <c r="K825">
        <v>239</v>
      </c>
      <c r="L825">
        <v>238</v>
      </c>
      <c r="M825">
        <v>1</v>
      </c>
      <c r="N825">
        <v>0.14899999999999999</v>
      </c>
      <c r="O825">
        <v>8.0000000000000002E-3</v>
      </c>
      <c r="P825">
        <v>0</v>
      </c>
      <c r="Q825">
        <v>0.188</v>
      </c>
      <c r="R825">
        <v>1.1970000000000001</v>
      </c>
      <c r="S825">
        <v>0.94899999999999995</v>
      </c>
      <c r="T825">
        <v>1</v>
      </c>
      <c r="U825">
        <v>5.319</v>
      </c>
      <c r="V825" t="s">
        <v>92</v>
      </c>
      <c r="W825">
        <v>0.55600000000000005</v>
      </c>
      <c r="X825">
        <v>0.251</v>
      </c>
      <c r="Y825">
        <v>0</v>
      </c>
      <c r="Z825">
        <v>0.79900000000000004</v>
      </c>
      <c r="AA825" s="19">
        <v>45732.991479050928</v>
      </c>
      <c r="AB825" t="s">
        <v>1178</v>
      </c>
    </row>
    <row r="826" spans="1:28" hidden="1" x14ac:dyDescent="0.35">
      <c r="A826" t="s">
        <v>973</v>
      </c>
      <c r="B826" t="s">
        <v>312</v>
      </c>
      <c r="C826">
        <v>95</v>
      </c>
      <c r="D826" s="9">
        <v>42152.586111111108</v>
      </c>
      <c r="E826" s="9">
        <v>42248.442361111112</v>
      </c>
      <c r="F826" t="s">
        <v>872</v>
      </c>
      <c r="G826" t="s">
        <v>872</v>
      </c>
      <c r="H826">
        <v>2</v>
      </c>
      <c r="I826">
        <v>1</v>
      </c>
      <c r="J826">
        <v>1</v>
      </c>
      <c r="K826" t="s">
        <v>873</v>
      </c>
      <c r="L826">
        <v>2</v>
      </c>
      <c r="M826">
        <v>-1</v>
      </c>
      <c r="N826">
        <v>2.9000000000000001E-2</v>
      </c>
      <c r="O826" t="s">
        <v>875</v>
      </c>
      <c r="P826">
        <v>0</v>
      </c>
      <c r="Q826" t="s">
        <v>875</v>
      </c>
      <c r="R826" t="s">
        <v>875</v>
      </c>
      <c r="S826" t="s">
        <v>875</v>
      </c>
      <c r="T826" t="s">
        <v>875</v>
      </c>
      <c r="U826" t="s">
        <v>875</v>
      </c>
      <c r="V826" t="s">
        <v>92</v>
      </c>
      <c r="W826">
        <v>1</v>
      </c>
      <c r="X826" t="s">
        <v>875</v>
      </c>
      <c r="Y826">
        <v>0</v>
      </c>
      <c r="Z826" t="s">
        <v>875</v>
      </c>
      <c r="AA826" s="19">
        <v>45732.991479074073</v>
      </c>
      <c r="AB826" t="s">
        <v>1178</v>
      </c>
    </row>
    <row r="827" spans="1:28" x14ac:dyDescent="0.35">
      <c r="A827" t="s">
        <v>974</v>
      </c>
      <c r="B827" t="s">
        <v>311</v>
      </c>
      <c r="C827">
        <v>462</v>
      </c>
      <c r="D827" s="9">
        <v>40819.698611111111</v>
      </c>
      <c r="E827" s="9">
        <v>41282.529861111114</v>
      </c>
      <c r="F827">
        <v>50</v>
      </c>
      <c r="G827">
        <v>50</v>
      </c>
      <c r="H827">
        <v>50</v>
      </c>
      <c r="I827">
        <v>0</v>
      </c>
      <c r="J827">
        <v>0</v>
      </c>
      <c r="K827">
        <v>50</v>
      </c>
      <c r="L827">
        <v>38</v>
      </c>
      <c r="M827">
        <v>12</v>
      </c>
      <c r="N827">
        <v>8.3000000000000004E-2</v>
      </c>
      <c r="O827">
        <v>0</v>
      </c>
      <c r="P827">
        <v>0</v>
      </c>
      <c r="Q827">
        <v>0.13100000000000001</v>
      </c>
      <c r="R827">
        <v>1.5780000000000001</v>
      </c>
      <c r="S827">
        <v>1</v>
      </c>
      <c r="T827">
        <v>1</v>
      </c>
      <c r="U827">
        <v>91.602999999999994</v>
      </c>
      <c r="V827" t="s">
        <v>62</v>
      </c>
      <c r="W827">
        <v>0.78200000000000003</v>
      </c>
      <c r="X827">
        <v>0</v>
      </c>
      <c r="Y827">
        <v>0</v>
      </c>
      <c r="Z827">
        <v>0.878</v>
      </c>
      <c r="AA827" s="19">
        <v>45732.991530810184</v>
      </c>
      <c r="AB827" t="s">
        <v>1178</v>
      </c>
    </row>
    <row r="828" spans="1:28" hidden="1" x14ac:dyDescent="0.35">
      <c r="A828" t="s">
        <v>974</v>
      </c>
      <c r="B828" t="s">
        <v>312</v>
      </c>
      <c r="C828">
        <v>33</v>
      </c>
      <c r="D828" s="9">
        <v>41248.700694444444</v>
      </c>
      <c r="E828" s="9">
        <v>41282.529861111114</v>
      </c>
      <c r="F828" t="s">
        <v>872</v>
      </c>
      <c r="G828" t="s">
        <v>872</v>
      </c>
      <c r="H828">
        <v>9</v>
      </c>
      <c r="I828">
        <v>1</v>
      </c>
      <c r="J828">
        <v>1</v>
      </c>
      <c r="K828" t="s">
        <v>873</v>
      </c>
      <c r="L828">
        <v>1</v>
      </c>
      <c r="M828">
        <v>8</v>
      </c>
      <c r="N828">
        <v>0.22600000000000001</v>
      </c>
      <c r="O828">
        <v>0</v>
      </c>
      <c r="P828">
        <v>0</v>
      </c>
      <c r="Q828" t="s">
        <v>875</v>
      </c>
      <c r="R828" t="s">
        <v>875</v>
      </c>
      <c r="S828" t="s">
        <v>875</v>
      </c>
      <c r="T828" t="s">
        <v>875</v>
      </c>
      <c r="U828" t="s">
        <v>875</v>
      </c>
      <c r="V828" t="s">
        <v>62</v>
      </c>
      <c r="W828">
        <v>0.51100000000000001</v>
      </c>
      <c r="X828">
        <v>0</v>
      </c>
      <c r="Y828">
        <v>0</v>
      </c>
      <c r="Z828" t="s">
        <v>875</v>
      </c>
      <c r="AA828" s="19">
        <v>45732.991530821761</v>
      </c>
      <c r="AB828" t="s">
        <v>1178</v>
      </c>
    </row>
    <row r="829" spans="1:28" x14ac:dyDescent="0.35">
      <c r="A829" t="s">
        <v>975</v>
      </c>
      <c r="B829" t="s">
        <v>311</v>
      </c>
      <c r="C829">
        <v>749</v>
      </c>
      <c r="D829" s="9">
        <v>40407.506944444445</v>
      </c>
      <c r="E829" s="9">
        <v>41156.545138888891</v>
      </c>
      <c r="F829">
        <v>271</v>
      </c>
      <c r="G829">
        <v>271</v>
      </c>
      <c r="H829">
        <v>158</v>
      </c>
      <c r="I829">
        <v>113</v>
      </c>
      <c r="J829">
        <v>0</v>
      </c>
      <c r="K829">
        <v>271</v>
      </c>
      <c r="L829">
        <v>263</v>
      </c>
      <c r="M829">
        <v>8</v>
      </c>
      <c r="N829">
        <v>0.33200000000000002</v>
      </c>
      <c r="O829">
        <v>0.191</v>
      </c>
      <c r="P829">
        <v>0</v>
      </c>
      <c r="Q829">
        <v>0.33400000000000002</v>
      </c>
      <c r="R829">
        <v>0.63900000000000001</v>
      </c>
      <c r="S829">
        <v>0.63500000000000001</v>
      </c>
      <c r="T829">
        <v>1</v>
      </c>
      <c r="U829">
        <v>23.952000000000002</v>
      </c>
      <c r="V829" t="s">
        <v>80</v>
      </c>
      <c r="W829">
        <v>0.52</v>
      </c>
      <c r="X829">
        <v>0.65400000000000003</v>
      </c>
      <c r="Y829">
        <v>0</v>
      </c>
      <c r="Z829">
        <v>0.69699999999999995</v>
      </c>
      <c r="AA829" s="19">
        <v>45732.991591215279</v>
      </c>
      <c r="AB829" t="s">
        <v>1178</v>
      </c>
    </row>
    <row r="830" spans="1:28" hidden="1" x14ac:dyDescent="0.35">
      <c r="A830" t="s">
        <v>975</v>
      </c>
      <c r="B830" t="s">
        <v>312</v>
      </c>
      <c r="C830">
        <v>33</v>
      </c>
      <c r="D830" s="9">
        <v>41123.470833333333</v>
      </c>
      <c r="E830" s="9">
        <v>41156.545138888891</v>
      </c>
      <c r="F830" t="s">
        <v>872</v>
      </c>
      <c r="G830" t="s">
        <v>872</v>
      </c>
      <c r="H830">
        <v>1</v>
      </c>
      <c r="I830">
        <v>6</v>
      </c>
      <c r="J830">
        <v>1</v>
      </c>
      <c r="K830" t="s">
        <v>873</v>
      </c>
      <c r="L830">
        <v>25</v>
      </c>
      <c r="M830">
        <v>-19</v>
      </c>
      <c r="N830" t="s">
        <v>875</v>
      </c>
      <c r="O830">
        <v>0.13300000000000001</v>
      </c>
      <c r="P830">
        <v>0</v>
      </c>
      <c r="Q830">
        <v>1.0589999999999999</v>
      </c>
      <c r="R830" t="s">
        <v>875</v>
      </c>
      <c r="S830" t="s">
        <v>875</v>
      </c>
      <c r="T830" t="s">
        <v>875</v>
      </c>
      <c r="U830" t="s">
        <v>875</v>
      </c>
      <c r="V830" t="s">
        <v>80</v>
      </c>
      <c r="W830" t="s">
        <v>875</v>
      </c>
      <c r="X830">
        <v>0.91</v>
      </c>
      <c r="Y830">
        <v>0</v>
      </c>
      <c r="Z830">
        <v>0.95499999999999996</v>
      </c>
      <c r="AA830" s="19">
        <v>45732.991591226855</v>
      </c>
      <c r="AB830" t="s">
        <v>1178</v>
      </c>
    </row>
    <row r="831" spans="1:28" x14ac:dyDescent="0.35">
      <c r="A831" t="s">
        <v>976</v>
      </c>
      <c r="B831" t="s">
        <v>311</v>
      </c>
      <c r="C831">
        <v>633</v>
      </c>
      <c r="D831" s="9">
        <v>40487.431250000001</v>
      </c>
      <c r="E831" s="9">
        <v>41120.704861111109</v>
      </c>
      <c r="F831">
        <v>417</v>
      </c>
      <c r="G831">
        <v>417</v>
      </c>
      <c r="H831">
        <v>122</v>
      </c>
      <c r="I831">
        <v>295</v>
      </c>
      <c r="J831">
        <v>0</v>
      </c>
      <c r="K831">
        <v>417</v>
      </c>
      <c r="L831">
        <v>408</v>
      </c>
      <c r="M831">
        <v>9</v>
      </c>
      <c r="N831">
        <v>0.33400000000000002</v>
      </c>
      <c r="O831">
        <v>1.5660000000000001</v>
      </c>
      <c r="P831">
        <v>0</v>
      </c>
      <c r="Q831">
        <v>0.96899999999999997</v>
      </c>
      <c r="R831">
        <v>0.51</v>
      </c>
      <c r="S831">
        <v>0.17599999999999999</v>
      </c>
      <c r="T831">
        <v>1</v>
      </c>
      <c r="U831">
        <v>9.2880000000000003</v>
      </c>
      <c r="V831" t="s">
        <v>80</v>
      </c>
      <c r="W831">
        <v>0.80400000000000005</v>
      </c>
      <c r="X831">
        <v>0.83499999999999996</v>
      </c>
      <c r="Y831">
        <v>0</v>
      </c>
      <c r="Z831">
        <v>0.63400000000000001</v>
      </c>
      <c r="AA831" s="19">
        <v>45732.991648946758</v>
      </c>
      <c r="AB831" t="s">
        <v>1178</v>
      </c>
    </row>
    <row r="832" spans="1:28" hidden="1" x14ac:dyDescent="0.35">
      <c r="A832" t="s">
        <v>976</v>
      </c>
      <c r="B832" t="s">
        <v>312</v>
      </c>
      <c r="C832">
        <v>4</v>
      </c>
      <c r="D832" s="9">
        <v>41116.478472222225</v>
      </c>
      <c r="E832" s="9">
        <v>41120.704861111109</v>
      </c>
      <c r="F832" t="s">
        <v>872</v>
      </c>
      <c r="G832" t="s">
        <v>872</v>
      </c>
      <c r="H832">
        <v>1</v>
      </c>
      <c r="I832">
        <v>1</v>
      </c>
      <c r="J832">
        <v>1</v>
      </c>
      <c r="K832" t="s">
        <v>873</v>
      </c>
      <c r="L832">
        <v>9</v>
      </c>
      <c r="M832">
        <v>-8</v>
      </c>
      <c r="N832" t="s">
        <v>875</v>
      </c>
      <c r="O832" t="s">
        <v>875</v>
      </c>
      <c r="P832">
        <v>0</v>
      </c>
      <c r="Q832">
        <v>1.272</v>
      </c>
      <c r="R832" t="s">
        <v>875</v>
      </c>
      <c r="S832" t="s">
        <v>875</v>
      </c>
      <c r="T832" t="s">
        <v>875</v>
      </c>
      <c r="U832" t="s">
        <v>875</v>
      </c>
      <c r="V832" t="s">
        <v>80</v>
      </c>
      <c r="W832" t="s">
        <v>875</v>
      </c>
      <c r="X832" t="s">
        <v>875</v>
      </c>
      <c r="Y832">
        <v>0</v>
      </c>
      <c r="Z832">
        <v>0.86899999999999999</v>
      </c>
      <c r="AA832" s="19">
        <v>45732.991648958334</v>
      </c>
      <c r="AB832" t="s">
        <v>1178</v>
      </c>
    </row>
    <row r="833" spans="1:28" x14ac:dyDescent="0.35">
      <c r="A833" t="s">
        <v>977</v>
      </c>
      <c r="B833" t="s">
        <v>311</v>
      </c>
      <c r="C833">
        <v>264</v>
      </c>
      <c r="D833" s="9">
        <v>42300.59375</v>
      </c>
      <c r="E833" s="9">
        <v>42564.741666666669</v>
      </c>
      <c r="F833">
        <v>489</v>
      </c>
      <c r="G833">
        <v>489</v>
      </c>
      <c r="H833">
        <v>236</v>
      </c>
      <c r="I833">
        <v>253</v>
      </c>
      <c r="J833">
        <v>0</v>
      </c>
      <c r="K833">
        <v>489</v>
      </c>
      <c r="L833">
        <v>439</v>
      </c>
      <c r="M833">
        <v>50</v>
      </c>
      <c r="N833">
        <v>1.2649999999999999</v>
      </c>
      <c r="O833">
        <v>1.181</v>
      </c>
      <c r="P833">
        <v>0</v>
      </c>
      <c r="Q833">
        <v>2.1709999999999998</v>
      </c>
      <c r="R833">
        <v>0.88800000000000001</v>
      </c>
      <c r="S833">
        <v>0.51700000000000002</v>
      </c>
      <c r="T833">
        <v>1</v>
      </c>
      <c r="U833">
        <v>23.030999999999999</v>
      </c>
      <c r="V833" t="s">
        <v>80</v>
      </c>
      <c r="W833">
        <v>0.78900000000000003</v>
      </c>
      <c r="X833">
        <v>0.82199999999999995</v>
      </c>
      <c r="Y833">
        <v>0</v>
      </c>
      <c r="Z833">
        <v>0.89500000000000002</v>
      </c>
      <c r="AA833" s="19">
        <v>45732.991711724535</v>
      </c>
      <c r="AB833" t="s">
        <v>1178</v>
      </c>
    </row>
    <row r="834" spans="1:28" hidden="1" x14ac:dyDescent="0.35">
      <c r="A834" t="s">
        <v>977</v>
      </c>
      <c r="B834" t="s">
        <v>312</v>
      </c>
      <c r="C834">
        <v>90</v>
      </c>
      <c r="D834" s="9">
        <v>42474.638194444444</v>
      </c>
      <c r="E834" s="9">
        <v>42564.741666666669</v>
      </c>
      <c r="F834" t="s">
        <v>872</v>
      </c>
      <c r="G834" t="s">
        <v>872</v>
      </c>
      <c r="H834">
        <v>6</v>
      </c>
      <c r="I834">
        <v>29</v>
      </c>
      <c r="J834">
        <v>1</v>
      </c>
      <c r="K834" t="s">
        <v>873</v>
      </c>
      <c r="L834">
        <v>41</v>
      </c>
      <c r="M834">
        <v>-7</v>
      </c>
      <c r="N834">
        <v>0.04</v>
      </c>
      <c r="O834">
        <v>0.307</v>
      </c>
      <c r="P834">
        <v>0</v>
      </c>
      <c r="Q834">
        <v>0.377</v>
      </c>
      <c r="R834">
        <v>1.0860000000000001</v>
      </c>
      <c r="S834">
        <v>0.115</v>
      </c>
      <c r="T834">
        <v>1</v>
      </c>
      <c r="U834">
        <v>132.626</v>
      </c>
      <c r="V834" t="s">
        <v>62</v>
      </c>
      <c r="W834">
        <v>0.84199999999999997</v>
      </c>
      <c r="X834">
        <v>0.95</v>
      </c>
      <c r="Y834">
        <v>0</v>
      </c>
      <c r="Z834">
        <v>0.86299999999999999</v>
      </c>
      <c r="AA834" s="19">
        <v>45732.991722372688</v>
      </c>
      <c r="AB834" t="s">
        <v>1178</v>
      </c>
    </row>
    <row r="835" spans="1:28" x14ac:dyDescent="0.35">
      <c r="A835" t="s">
        <v>978</v>
      </c>
      <c r="B835" t="s">
        <v>311</v>
      </c>
      <c r="C835">
        <v>358</v>
      </c>
      <c r="D835" s="9">
        <v>43769.525694444441</v>
      </c>
      <c r="E835" s="9">
        <v>44127.568749999999</v>
      </c>
      <c r="F835">
        <v>310</v>
      </c>
      <c r="G835">
        <v>297</v>
      </c>
      <c r="H835">
        <v>235</v>
      </c>
      <c r="I835">
        <v>62</v>
      </c>
      <c r="J835">
        <v>0</v>
      </c>
      <c r="K835">
        <v>297</v>
      </c>
      <c r="L835">
        <v>261</v>
      </c>
      <c r="M835">
        <v>36</v>
      </c>
      <c r="N835">
        <v>1.0429999999999999</v>
      </c>
      <c r="O835">
        <v>0.26900000000000002</v>
      </c>
      <c r="P835">
        <v>0</v>
      </c>
      <c r="Q835">
        <v>1.2290000000000001</v>
      </c>
      <c r="R835">
        <v>0.93700000000000006</v>
      </c>
      <c r="S835">
        <v>0.79500000000000004</v>
      </c>
      <c r="T835">
        <v>1</v>
      </c>
      <c r="U835">
        <v>29.292000000000002</v>
      </c>
      <c r="V835" t="s">
        <v>80</v>
      </c>
      <c r="W835">
        <v>0.89200000000000002</v>
      </c>
      <c r="X835">
        <v>0.93500000000000005</v>
      </c>
      <c r="Y835">
        <v>0</v>
      </c>
      <c r="Z835">
        <v>0.73699999999999999</v>
      </c>
      <c r="AA835" s="19">
        <v>45732.991780011573</v>
      </c>
      <c r="AB835" t="s">
        <v>1178</v>
      </c>
    </row>
    <row r="836" spans="1:28" hidden="1" x14ac:dyDescent="0.35">
      <c r="A836" t="s">
        <v>978</v>
      </c>
      <c r="B836" t="s">
        <v>312</v>
      </c>
      <c r="C836">
        <v>1</v>
      </c>
      <c r="D836" s="9">
        <v>44126.445833333331</v>
      </c>
      <c r="E836" s="9">
        <v>44127.568749999999</v>
      </c>
      <c r="F836" t="s">
        <v>872</v>
      </c>
      <c r="G836" t="s">
        <v>872</v>
      </c>
      <c r="H836">
        <v>1</v>
      </c>
      <c r="I836">
        <v>1</v>
      </c>
      <c r="J836">
        <v>1</v>
      </c>
      <c r="K836" t="s">
        <v>873</v>
      </c>
      <c r="L836">
        <v>9</v>
      </c>
      <c r="M836">
        <v>-8</v>
      </c>
      <c r="N836" t="s">
        <v>875</v>
      </c>
      <c r="O836" t="s">
        <v>875</v>
      </c>
      <c r="P836">
        <v>0</v>
      </c>
      <c r="Q836">
        <v>2.25</v>
      </c>
      <c r="R836" t="s">
        <v>875</v>
      </c>
      <c r="S836" t="s">
        <v>875</v>
      </c>
      <c r="T836" t="s">
        <v>875</v>
      </c>
      <c r="U836" t="s">
        <v>875</v>
      </c>
      <c r="V836" t="s">
        <v>80</v>
      </c>
      <c r="W836" t="s">
        <v>875</v>
      </c>
      <c r="X836" t="s">
        <v>875</v>
      </c>
      <c r="Y836">
        <v>0</v>
      </c>
      <c r="Z836">
        <v>0.67500000000000004</v>
      </c>
      <c r="AA836" s="19">
        <v>45732.991780023149</v>
      </c>
      <c r="AB836" t="s">
        <v>1178</v>
      </c>
    </row>
    <row r="837" spans="1:28" x14ac:dyDescent="0.35">
      <c r="A837" t="s">
        <v>115</v>
      </c>
      <c r="B837" t="s">
        <v>311</v>
      </c>
      <c r="C837">
        <v>4767</v>
      </c>
      <c r="D837" s="9">
        <v>40814.472222222219</v>
      </c>
      <c r="E837" s="9">
        <v>45582.091666666667</v>
      </c>
      <c r="F837">
        <v>456</v>
      </c>
      <c r="G837">
        <v>456</v>
      </c>
      <c r="H837">
        <v>198</v>
      </c>
      <c r="I837">
        <v>258</v>
      </c>
      <c r="J837">
        <v>35</v>
      </c>
      <c r="K837">
        <v>421</v>
      </c>
      <c r="L837">
        <v>370</v>
      </c>
      <c r="M837">
        <v>52</v>
      </c>
      <c r="N837">
        <v>0.04</v>
      </c>
      <c r="O837">
        <v>6.6000000000000003E-2</v>
      </c>
      <c r="P837">
        <v>8.0000000000000002E-3</v>
      </c>
      <c r="Q837">
        <v>8.4000000000000005E-2</v>
      </c>
      <c r="R837">
        <v>0.85699999999999998</v>
      </c>
      <c r="S837">
        <v>0.377</v>
      </c>
      <c r="T837">
        <v>0.92500000000000004</v>
      </c>
      <c r="U837">
        <v>619.048</v>
      </c>
      <c r="V837" t="s">
        <v>56</v>
      </c>
      <c r="W837">
        <v>0.98299999999999998</v>
      </c>
      <c r="X837">
        <v>0.95599999999999996</v>
      </c>
      <c r="Y837">
        <v>0.98799999999999999</v>
      </c>
      <c r="Z837">
        <v>0.96599999999999997</v>
      </c>
      <c r="AA837" s="9">
        <v>45713.612235590277</v>
      </c>
      <c r="AB837" t="s">
        <v>871</v>
      </c>
    </row>
    <row r="838" spans="1:28" x14ac:dyDescent="0.35">
      <c r="A838" t="s">
        <v>115</v>
      </c>
      <c r="B838" t="s">
        <v>311</v>
      </c>
      <c r="C838">
        <v>3734</v>
      </c>
      <c r="D838" s="9">
        <v>40814.472222222219</v>
      </c>
      <c r="E838" s="9">
        <v>44548.634583333333</v>
      </c>
      <c r="F838">
        <v>380</v>
      </c>
      <c r="G838">
        <v>380</v>
      </c>
      <c r="H838">
        <v>147</v>
      </c>
      <c r="I838">
        <v>233</v>
      </c>
      <c r="J838">
        <v>3</v>
      </c>
      <c r="K838">
        <v>377</v>
      </c>
      <c r="L838">
        <v>332</v>
      </c>
      <c r="M838">
        <v>45</v>
      </c>
      <c r="N838">
        <v>3.6999999999999998E-2</v>
      </c>
      <c r="O838">
        <v>7.1999999999999995E-2</v>
      </c>
      <c r="P838">
        <v>1E-3</v>
      </c>
      <c r="Q838">
        <v>9.2999999999999999E-2</v>
      </c>
      <c r="R838">
        <v>0.86099999999999999</v>
      </c>
      <c r="S838">
        <v>0.33900000000000002</v>
      </c>
      <c r="T838">
        <v>0.99099999999999999</v>
      </c>
      <c r="U838">
        <v>483.87099999999998</v>
      </c>
      <c r="V838" t="s">
        <v>56</v>
      </c>
      <c r="W838">
        <v>0.98199999999999998</v>
      </c>
      <c r="X838">
        <v>0.96299999999999997</v>
      </c>
      <c r="Y838">
        <v>0.94799999999999995</v>
      </c>
      <c r="Z838">
        <v>0.94699999999999995</v>
      </c>
      <c r="AA838" s="19">
        <v>45733.916382546297</v>
      </c>
      <c r="AB838" t="s">
        <v>1425</v>
      </c>
    </row>
    <row r="839" spans="1:28" hidden="1" x14ac:dyDescent="0.35">
      <c r="A839" t="s">
        <v>115</v>
      </c>
      <c r="B839" t="s">
        <v>312</v>
      </c>
      <c r="C839">
        <v>85</v>
      </c>
      <c r="D839" s="9">
        <v>44462.659861111111</v>
      </c>
      <c r="E839" s="9">
        <v>44548.634583333333</v>
      </c>
      <c r="F839" t="s">
        <v>872</v>
      </c>
      <c r="G839" t="s">
        <v>872</v>
      </c>
      <c r="H839">
        <v>2</v>
      </c>
      <c r="I839">
        <v>1</v>
      </c>
      <c r="J839">
        <v>1</v>
      </c>
      <c r="K839" t="s">
        <v>873</v>
      </c>
      <c r="L839">
        <v>8</v>
      </c>
      <c r="M839">
        <v>-5</v>
      </c>
      <c r="N839">
        <v>1.6E-2</v>
      </c>
      <c r="O839" t="s">
        <v>875</v>
      </c>
      <c r="P839" t="s">
        <v>875</v>
      </c>
      <c r="Q839">
        <v>7.3999999999999996E-2</v>
      </c>
      <c r="R839" t="s">
        <v>875</v>
      </c>
      <c r="S839" t="s">
        <v>875</v>
      </c>
      <c r="T839" t="s">
        <v>875</v>
      </c>
      <c r="U839" t="s">
        <v>875</v>
      </c>
      <c r="V839" t="s">
        <v>56</v>
      </c>
      <c r="W839">
        <v>1</v>
      </c>
      <c r="X839" t="s">
        <v>875</v>
      </c>
      <c r="Y839" t="s">
        <v>875</v>
      </c>
      <c r="Z839">
        <v>0.81200000000000006</v>
      </c>
      <c r="AA839" s="19">
        <v>45733.916382615738</v>
      </c>
      <c r="AB839" t="s">
        <v>1425</v>
      </c>
    </row>
    <row r="840" spans="1:28" x14ac:dyDescent="0.35">
      <c r="A840" t="s">
        <v>116</v>
      </c>
      <c r="B840" t="s">
        <v>311</v>
      </c>
      <c r="C840">
        <v>6876</v>
      </c>
      <c r="D840" s="9">
        <v>38334.484027777777</v>
      </c>
      <c r="E840" s="9">
        <v>45210.579861111109</v>
      </c>
      <c r="F840">
        <v>2068</v>
      </c>
      <c r="G840">
        <v>2068</v>
      </c>
      <c r="H840">
        <v>961</v>
      </c>
      <c r="I840">
        <v>1107</v>
      </c>
      <c r="J840">
        <v>333</v>
      </c>
      <c r="K840">
        <v>1735</v>
      </c>
      <c r="L840">
        <v>1341</v>
      </c>
      <c r="M840">
        <v>394</v>
      </c>
      <c r="N840">
        <v>0.43099999999999999</v>
      </c>
      <c r="O840">
        <v>0.49099999999999999</v>
      </c>
      <c r="P840">
        <v>0.05</v>
      </c>
      <c r="Q840">
        <v>0.60599999999999998</v>
      </c>
      <c r="R840">
        <v>0.69499999999999995</v>
      </c>
      <c r="S840">
        <v>0.46700000000000003</v>
      </c>
      <c r="T840">
        <v>0.94599999999999995</v>
      </c>
      <c r="U840">
        <v>650.16499999999996</v>
      </c>
      <c r="V840" t="s">
        <v>56</v>
      </c>
      <c r="W840">
        <v>0.97899999999999998</v>
      </c>
      <c r="X840">
        <v>0.95899999999999996</v>
      </c>
      <c r="Y840">
        <v>0.65200000000000002</v>
      </c>
      <c r="Z840">
        <v>0.98599999999999999</v>
      </c>
      <c r="AA840" s="9">
        <v>45713.612324606482</v>
      </c>
      <c r="AB840" t="s">
        <v>871</v>
      </c>
    </row>
    <row r="841" spans="1:28" x14ac:dyDescent="0.35">
      <c r="A841" t="s">
        <v>116</v>
      </c>
      <c r="B841" t="s">
        <v>311</v>
      </c>
      <c r="C841">
        <v>5805</v>
      </c>
      <c r="D841" s="9">
        <v>38334.484027777777</v>
      </c>
      <c r="E841" s="9">
        <v>44139.488819444443</v>
      </c>
      <c r="F841">
        <v>2068</v>
      </c>
      <c r="G841">
        <v>2068</v>
      </c>
      <c r="H841">
        <v>961</v>
      </c>
      <c r="I841">
        <v>1107</v>
      </c>
      <c r="J841">
        <v>19</v>
      </c>
      <c r="K841">
        <v>2049</v>
      </c>
      <c r="L841">
        <v>1636</v>
      </c>
      <c r="M841">
        <v>413</v>
      </c>
      <c r="N841">
        <v>0.43099999999999999</v>
      </c>
      <c r="O841">
        <v>0.49099999999999999</v>
      </c>
      <c r="P841">
        <v>1.2999999999999999E-2</v>
      </c>
      <c r="Q841">
        <v>0.66300000000000003</v>
      </c>
      <c r="R841">
        <v>0.72899999999999998</v>
      </c>
      <c r="S841">
        <v>0.46700000000000003</v>
      </c>
      <c r="T841">
        <v>0.98599999999999999</v>
      </c>
      <c r="U841">
        <v>622.92600000000004</v>
      </c>
      <c r="V841" t="s">
        <v>56</v>
      </c>
      <c r="W841">
        <v>0.97899999999999998</v>
      </c>
      <c r="X841">
        <v>0.95899999999999996</v>
      </c>
      <c r="Y841">
        <v>0.96799999999999997</v>
      </c>
      <c r="Z841">
        <v>0.94199999999999995</v>
      </c>
      <c r="AA841" s="19">
        <v>45733.916313564812</v>
      </c>
      <c r="AB841" t="s">
        <v>1425</v>
      </c>
    </row>
    <row r="842" spans="1:28" hidden="1" x14ac:dyDescent="0.35">
      <c r="A842" t="s">
        <v>116</v>
      </c>
      <c r="B842" t="s">
        <v>312</v>
      </c>
      <c r="C842">
        <v>0</v>
      </c>
      <c r="D842" s="9">
        <v>44139.488819444443</v>
      </c>
      <c r="E842" s="9">
        <v>44139.488819444443</v>
      </c>
      <c r="F842" t="s">
        <v>872</v>
      </c>
      <c r="G842" t="s">
        <v>872</v>
      </c>
      <c r="H842">
        <v>1</v>
      </c>
      <c r="I842">
        <v>1</v>
      </c>
      <c r="J842">
        <v>1</v>
      </c>
      <c r="K842" t="s">
        <v>873</v>
      </c>
      <c r="L842">
        <v>1</v>
      </c>
      <c r="M842">
        <v>0</v>
      </c>
      <c r="N842" t="s">
        <v>875</v>
      </c>
      <c r="O842" t="s">
        <v>875</v>
      </c>
      <c r="P842" t="s">
        <v>875</v>
      </c>
      <c r="Q842" t="s">
        <v>875</v>
      </c>
      <c r="R842" t="s">
        <v>875</v>
      </c>
      <c r="S842" t="s">
        <v>875</v>
      </c>
      <c r="T842" t="s">
        <v>875</v>
      </c>
      <c r="U842" t="s">
        <v>875</v>
      </c>
      <c r="V842" t="s">
        <v>56</v>
      </c>
      <c r="W842" t="s">
        <v>875</v>
      </c>
      <c r="X842" t="s">
        <v>875</v>
      </c>
      <c r="Y842" t="s">
        <v>875</v>
      </c>
      <c r="Z842" t="s">
        <v>875</v>
      </c>
      <c r="AA842" s="19">
        <v>45733.916313668982</v>
      </c>
      <c r="AB842" t="s">
        <v>1425</v>
      </c>
    </row>
    <row r="843" spans="1:28" x14ac:dyDescent="0.35">
      <c r="A843" t="s">
        <v>979</v>
      </c>
      <c r="B843" t="s">
        <v>311</v>
      </c>
      <c r="C843">
        <v>1506</v>
      </c>
      <c r="D843" s="9">
        <v>42815.571527777778</v>
      </c>
      <c r="E843" s="9">
        <v>44321.604166666664</v>
      </c>
      <c r="F843">
        <v>752</v>
      </c>
      <c r="G843">
        <v>737</v>
      </c>
      <c r="H843">
        <v>535</v>
      </c>
      <c r="I843">
        <v>202</v>
      </c>
      <c r="J843">
        <v>0</v>
      </c>
      <c r="K843">
        <v>737</v>
      </c>
      <c r="L843">
        <v>275</v>
      </c>
      <c r="M843">
        <v>462</v>
      </c>
      <c r="N843">
        <v>0.52100000000000002</v>
      </c>
      <c r="O843">
        <v>0.20300000000000001</v>
      </c>
      <c r="P843">
        <v>0</v>
      </c>
      <c r="Q843">
        <v>0.17</v>
      </c>
      <c r="R843">
        <v>0.23499999999999999</v>
      </c>
      <c r="S843">
        <v>0.72</v>
      </c>
      <c r="T843">
        <v>1</v>
      </c>
      <c r="U843">
        <v>2717.6469999999999</v>
      </c>
      <c r="V843" t="s">
        <v>56</v>
      </c>
      <c r="W843">
        <v>0.96799999999999997</v>
      </c>
      <c r="X843">
        <v>0.99099999999999999</v>
      </c>
      <c r="Y843">
        <v>0</v>
      </c>
      <c r="Z843">
        <v>0.89500000000000002</v>
      </c>
      <c r="AA843" s="19">
        <v>45732.991838275462</v>
      </c>
      <c r="AB843" t="s">
        <v>1178</v>
      </c>
    </row>
    <row r="844" spans="1:28" hidden="1" x14ac:dyDescent="0.35">
      <c r="A844" t="s">
        <v>979</v>
      </c>
      <c r="B844" t="s">
        <v>312</v>
      </c>
      <c r="C844">
        <v>0</v>
      </c>
      <c r="D844" s="9">
        <v>44321.604166666664</v>
      </c>
      <c r="E844" s="9">
        <v>44321.604166666664</v>
      </c>
      <c r="F844" t="s">
        <v>872</v>
      </c>
      <c r="G844" t="s">
        <v>872</v>
      </c>
      <c r="H844">
        <v>1</v>
      </c>
      <c r="I844">
        <v>1</v>
      </c>
      <c r="J844">
        <v>1</v>
      </c>
      <c r="K844" t="s">
        <v>873</v>
      </c>
      <c r="L844">
        <v>1</v>
      </c>
      <c r="M844">
        <v>0</v>
      </c>
      <c r="N844" t="s">
        <v>875</v>
      </c>
      <c r="O844" t="s">
        <v>875</v>
      </c>
      <c r="P844">
        <v>0</v>
      </c>
      <c r="Q844" t="s">
        <v>875</v>
      </c>
      <c r="R844" t="s">
        <v>875</v>
      </c>
      <c r="S844" t="s">
        <v>875</v>
      </c>
      <c r="T844" t="s">
        <v>875</v>
      </c>
      <c r="U844" t="s">
        <v>875</v>
      </c>
      <c r="V844" t="s">
        <v>56</v>
      </c>
      <c r="W844" t="s">
        <v>875</v>
      </c>
      <c r="X844" t="s">
        <v>875</v>
      </c>
      <c r="Y844">
        <v>0</v>
      </c>
      <c r="Z844" t="s">
        <v>875</v>
      </c>
      <c r="AA844" s="19">
        <v>45732.991838287038</v>
      </c>
      <c r="AB844" t="s">
        <v>1178</v>
      </c>
    </row>
    <row r="845" spans="1:28" x14ac:dyDescent="0.35">
      <c r="A845" t="s">
        <v>119</v>
      </c>
      <c r="B845" t="s">
        <v>311</v>
      </c>
      <c r="C845">
        <v>4816</v>
      </c>
      <c r="D845" s="9">
        <v>40788.470833333333</v>
      </c>
      <c r="E845" s="9">
        <v>45604.599305555559</v>
      </c>
      <c r="F845">
        <v>2576</v>
      </c>
      <c r="G845">
        <v>2576</v>
      </c>
      <c r="H845">
        <v>1629</v>
      </c>
      <c r="I845">
        <v>947</v>
      </c>
      <c r="J845">
        <v>297</v>
      </c>
      <c r="K845">
        <v>2279</v>
      </c>
      <c r="L845">
        <v>1970</v>
      </c>
      <c r="M845">
        <v>309</v>
      </c>
      <c r="N845">
        <v>0.40200000000000002</v>
      </c>
      <c r="O845">
        <v>0.30299999999999999</v>
      </c>
      <c r="P845">
        <v>8.8999999999999996E-2</v>
      </c>
      <c r="Q845">
        <v>0.54300000000000004</v>
      </c>
      <c r="R845">
        <v>0.88100000000000001</v>
      </c>
      <c r="S845">
        <v>0.56999999999999995</v>
      </c>
      <c r="T845">
        <v>0.874</v>
      </c>
      <c r="U845">
        <v>569.06100000000004</v>
      </c>
      <c r="V845" t="s">
        <v>56</v>
      </c>
      <c r="W845">
        <v>0.97899999999999998</v>
      </c>
      <c r="X845">
        <v>0.82699999999999996</v>
      </c>
      <c r="Y845">
        <v>0.86299999999999999</v>
      </c>
      <c r="Z845">
        <v>0.95199999999999996</v>
      </c>
      <c r="AA845" s="9">
        <v>45713.612595185186</v>
      </c>
      <c r="AB845" t="s">
        <v>871</v>
      </c>
    </row>
    <row r="846" spans="1:28" x14ac:dyDescent="0.35">
      <c r="A846" t="s">
        <v>119</v>
      </c>
      <c r="B846" t="s">
        <v>311</v>
      </c>
      <c r="C846">
        <v>3777</v>
      </c>
      <c r="D846" s="9">
        <v>40788.471435185187</v>
      </c>
      <c r="E846" s="9">
        <v>44565.888738425929</v>
      </c>
      <c r="F846">
        <v>2037</v>
      </c>
      <c r="G846">
        <v>2037</v>
      </c>
      <c r="H846">
        <v>1193</v>
      </c>
      <c r="I846">
        <v>844</v>
      </c>
      <c r="J846">
        <v>15</v>
      </c>
      <c r="K846">
        <v>2022</v>
      </c>
      <c r="L846">
        <v>1784</v>
      </c>
      <c r="M846">
        <v>238</v>
      </c>
      <c r="N846">
        <v>0.438</v>
      </c>
      <c r="O846">
        <v>0.38600000000000001</v>
      </c>
      <c r="P846">
        <v>5.0000000000000001E-3</v>
      </c>
      <c r="Q846">
        <v>0.76</v>
      </c>
      <c r="R846">
        <v>0.92800000000000005</v>
      </c>
      <c r="S846">
        <v>0.53200000000000003</v>
      </c>
      <c r="T846">
        <v>0.99399999999999999</v>
      </c>
      <c r="U846">
        <v>313.15800000000002</v>
      </c>
      <c r="V846" t="s">
        <v>56</v>
      </c>
      <c r="W846">
        <v>0.95899999999999996</v>
      </c>
      <c r="X846">
        <v>0.82599999999999996</v>
      </c>
      <c r="Y846">
        <v>0.89800000000000002</v>
      </c>
      <c r="Z846">
        <v>0.92700000000000005</v>
      </c>
      <c r="AA846" s="19">
        <v>45733.916243425927</v>
      </c>
      <c r="AB846" t="s">
        <v>1425</v>
      </c>
    </row>
    <row r="847" spans="1:28" hidden="1" x14ac:dyDescent="0.35">
      <c r="A847" t="s">
        <v>119</v>
      </c>
      <c r="B847" t="s">
        <v>312</v>
      </c>
      <c r="C847">
        <v>97</v>
      </c>
      <c r="D847" s="9">
        <v>44468.440289351849</v>
      </c>
      <c r="E847" s="9">
        <v>44565.888738425929</v>
      </c>
      <c r="F847" t="s">
        <v>872</v>
      </c>
      <c r="G847" t="s">
        <v>872</v>
      </c>
      <c r="H847">
        <v>47</v>
      </c>
      <c r="I847">
        <v>12</v>
      </c>
      <c r="J847">
        <v>1</v>
      </c>
      <c r="K847" t="s">
        <v>873</v>
      </c>
      <c r="L847">
        <v>65</v>
      </c>
      <c r="M847">
        <v>-8</v>
      </c>
      <c r="N847">
        <v>0.45100000000000001</v>
      </c>
      <c r="O847">
        <v>0.13200000000000001</v>
      </c>
      <c r="P847" t="s">
        <v>875</v>
      </c>
      <c r="Q847">
        <v>0.61199999999999999</v>
      </c>
      <c r="R847" t="s">
        <v>875</v>
      </c>
      <c r="S847" t="s">
        <v>875</v>
      </c>
      <c r="T847" t="s">
        <v>875</v>
      </c>
      <c r="U847" t="s">
        <v>875</v>
      </c>
      <c r="V847" t="s">
        <v>56</v>
      </c>
      <c r="W847">
        <v>0.97399999999999998</v>
      </c>
      <c r="X847">
        <v>0.97399999999999998</v>
      </c>
      <c r="Y847" t="s">
        <v>875</v>
      </c>
      <c r="Z847">
        <v>0.93</v>
      </c>
      <c r="AA847" s="19">
        <v>45733.916243425927</v>
      </c>
      <c r="AB847" t="s">
        <v>1425</v>
      </c>
    </row>
    <row r="848" spans="1:28" x14ac:dyDescent="0.35">
      <c r="A848" t="s">
        <v>117</v>
      </c>
      <c r="B848" t="s">
        <v>311</v>
      </c>
      <c r="C848">
        <v>1098</v>
      </c>
      <c r="D848" s="9">
        <v>44320.533333333333</v>
      </c>
      <c r="E848" s="9">
        <v>45418.617361111108</v>
      </c>
      <c r="F848">
        <v>45</v>
      </c>
      <c r="G848">
        <v>45</v>
      </c>
      <c r="H848">
        <v>33</v>
      </c>
      <c r="I848">
        <v>12</v>
      </c>
      <c r="J848">
        <v>0</v>
      </c>
      <c r="K848">
        <v>45</v>
      </c>
      <c r="L848">
        <v>41</v>
      </c>
      <c r="M848">
        <v>4</v>
      </c>
      <c r="N848">
        <v>2.9000000000000001E-2</v>
      </c>
      <c r="O848">
        <v>2.3E-2</v>
      </c>
      <c r="P848">
        <v>0</v>
      </c>
      <c r="Q848">
        <v>0.04</v>
      </c>
      <c r="R848">
        <v>0.76900000000000002</v>
      </c>
      <c r="S848">
        <v>0.55800000000000005</v>
      </c>
      <c r="T848">
        <v>1</v>
      </c>
      <c r="U848">
        <v>100</v>
      </c>
      <c r="V848" t="s">
        <v>56</v>
      </c>
      <c r="W848">
        <v>0.96499999999999997</v>
      </c>
      <c r="X848">
        <v>0.84199999999999997</v>
      </c>
      <c r="Y848">
        <v>0</v>
      </c>
      <c r="Z848">
        <v>0.88700000000000001</v>
      </c>
      <c r="AA848" s="9">
        <v>45713.612409224537</v>
      </c>
      <c r="AB848" t="s">
        <v>871</v>
      </c>
    </row>
    <row r="849" spans="1:28" x14ac:dyDescent="0.35">
      <c r="A849" t="s">
        <v>118</v>
      </c>
      <c r="B849" t="s">
        <v>311</v>
      </c>
      <c r="C849">
        <v>2319</v>
      </c>
      <c r="D849" s="9">
        <v>43242.454861111109</v>
      </c>
      <c r="E849" s="9">
        <v>45561.708333333336</v>
      </c>
      <c r="F849">
        <v>231</v>
      </c>
      <c r="G849">
        <v>231</v>
      </c>
      <c r="H849">
        <v>208</v>
      </c>
      <c r="I849">
        <v>23</v>
      </c>
      <c r="J849">
        <v>4</v>
      </c>
      <c r="K849">
        <v>227</v>
      </c>
      <c r="L849">
        <v>210</v>
      </c>
      <c r="M849">
        <v>17</v>
      </c>
      <c r="N849">
        <v>9.2999999999999999E-2</v>
      </c>
      <c r="O849">
        <v>1.0999999999999999E-2</v>
      </c>
      <c r="P849">
        <v>6.0000000000000001E-3</v>
      </c>
      <c r="Q849">
        <v>9.7000000000000003E-2</v>
      </c>
      <c r="R849">
        <v>0.99</v>
      </c>
      <c r="S849">
        <v>0.89400000000000002</v>
      </c>
      <c r="T849">
        <v>0.94199999999999995</v>
      </c>
      <c r="U849">
        <v>175.25800000000001</v>
      </c>
      <c r="V849" t="s">
        <v>56</v>
      </c>
      <c r="W849">
        <v>0.98499999999999999</v>
      </c>
      <c r="X849">
        <v>0.91200000000000003</v>
      </c>
      <c r="Y849">
        <v>0.86499999999999999</v>
      </c>
      <c r="Z849">
        <v>0.97499999999999998</v>
      </c>
      <c r="AA849" s="9">
        <v>45713.612498773145</v>
      </c>
      <c r="AB849" t="s">
        <v>871</v>
      </c>
    </row>
    <row r="850" spans="1:28" x14ac:dyDescent="0.35">
      <c r="A850" t="s">
        <v>118</v>
      </c>
      <c r="B850" t="s">
        <v>311</v>
      </c>
      <c r="C850">
        <v>1323</v>
      </c>
      <c r="D850" s="9">
        <v>43242.455243055556</v>
      </c>
      <c r="E850" s="9">
        <v>44565.89334490741</v>
      </c>
      <c r="F850">
        <v>169</v>
      </c>
      <c r="G850">
        <v>169</v>
      </c>
      <c r="H850">
        <v>150</v>
      </c>
      <c r="I850">
        <v>19</v>
      </c>
      <c r="J850">
        <v>0</v>
      </c>
      <c r="K850">
        <v>169</v>
      </c>
      <c r="L850">
        <v>160</v>
      </c>
      <c r="M850">
        <v>9</v>
      </c>
      <c r="N850">
        <v>0.106</v>
      </c>
      <c r="O850">
        <v>1.2E-2</v>
      </c>
      <c r="P850">
        <v>0</v>
      </c>
      <c r="Q850">
        <v>0.113</v>
      </c>
      <c r="R850">
        <v>0.95799999999999996</v>
      </c>
      <c r="S850">
        <v>0.89800000000000002</v>
      </c>
      <c r="T850">
        <v>1</v>
      </c>
      <c r="U850">
        <v>79.646000000000001</v>
      </c>
      <c r="V850" t="s">
        <v>56</v>
      </c>
      <c r="W850">
        <v>0.98899999999999999</v>
      </c>
      <c r="X850">
        <v>0.88700000000000001</v>
      </c>
      <c r="Y850">
        <v>0</v>
      </c>
      <c r="Z850">
        <v>0.98699999999999999</v>
      </c>
      <c r="AA850" s="19">
        <v>45733.916156458334</v>
      </c>
      <c r="AB850" t="s">
        <v>1425</v>
      </c>
    </row>
    <row r="851" spans="1:28" hidden="1" x14ac:dyDescent="0.35">
      <c r="A851" t="s">
        <v>118</v>
      </c>
      <c r="B851" t="s">
        <v>312</v>
      </c>
      <c r="C851">
        <v>97</v>
      </c>
      <c r="D851" s="9">
        <v>44468.605879629627</v>
      </c>
      <c r="E851" s="9">
        <v>44565.89334490741</v>
      </c>
      <c r="F851" t="s">
        <v>872</v>
      </c>
      <c r="G851" t="s">
        <v>872</v>
      </c>
      <c r="H851">
        <v>24</v>
      </c>
      <c r="I851">
        <v>2</v>
      </c>
      <c r="J851">
        <v>1</v>
      </c>
      <c r="K851" t="s">
        <v>873</v>
      </c>
      <c r="L851">
        <v>26</v>
      </c>
      <c r="M851">
        <v>1</v>
      </c>
      <c r="N851">
        <v>0.27100000000000002</v>
      </c>
      <c r="O851">
        <v>3.4000000000000002E-2</v>
      </c>
      <c r="P851">
        <v>0</v>
      </c>
      <c r="Q851">
        <v>0.26</v>
      </c>
      <c r="R851">
        <v>0.85199999999999998</v>
      </c>
      <c r="S851">
        <v>0.88900000000000001</v>
      </c>
      <c r="T851">
        <v>1</v>
      </c>
      <c r="U851">
        <v>34.615000000000002</v>
      </c>
      <c r="V851" t="s">
        <v>56</v>
      </c>
      <c r="W851">
        <v>0.96899999999999997</v>
      </c>
      <c r="X851">
        <v>1</v>
      </c>
      <c r="Y851">
        <v>0</v>
      </c>
      <c r="Z851">
        <v>0.91300000000000003</v>
      </c>
      <c r="AA851" s="19">
        <v>45733.916168657408</v>
      </c>
      <c r="AB851" t="s">
        <v>1425</v>
      </c>
    </row>
    <row r="852" spans="1:28" x14ac:dyDescent="0.35">
      <c r="A852" t="s">
        <v>980</v>
      </c>
      <c r="B852" t="s">
        <v>311</v>
      </c>
      <c r="C852">
        <v>725</v>
      </c>
      <c r="D852" s="9">
        <v>41859.419444444444</v>
      </c>
      <c r="E852" s="9">
        <v>42584.702777777777</v>
      </c>
      <c r="F852">
        <v>681</v>
      </c>
      <c r="G852">
        <v>672</v>
      </c>
      <c r="H852">
        <v>322</v>
      </c>
      <c r="I852">
        <v>350</v>
      </c>
      <c r="J852">
        <v>0</v>
      </c>
      <c r="K852">
        <v>672</v>
      </c>
      <c r="L852">
        <v>632</v>
      </c>
      <c r="M852">
        <v>40</v>
      </c>
      <c r="N852">
        <v>0.73799999999999999</v>
      </c>
      <c r="O852">
        <v>0.85599999999999998</v>
      </c>
      <c r="P852">
        <v>0</v>
      </c>
      <c r="Q852">
        <v>1.754</v>
      </c>
      <c r="R852">
        <v>1.1000000000000001</v>
      </c>
      <c r="S852">
        <v>0.46300000000000002</v>
      </c>
      <c r="T852">
        <v>1</v>
      </c>
      <c r="U852">
        <v>22.805</v>
      </c>
      <c r="V852" t="s">
        <v>92</v>
      </c>
      <c r="W852">
        <v>0.96499999999999997</v>
      </c>
      <c r="X852">
        <v>0.9</v>
      </c>
      <c r="Y852">
        <v>0</v>
      </c>
      <c r="Z852">
        <v>0.93899999999999995</v>
      </c>
      <c r="AA852" s="19">
        <v>45732.99189946759</v>
      </c>
      <c r="AB852" t="s">
        <v>1178</v>
      </c>
    </row>
    <row r="853" spans="1:28" hidden="1" x14ac:dyDescent="0.35">
      <c r="A853" t="s">
        <v>980</v>
      </c>
      <c r="B853" t="s">
        <v>312</v>
      </c>
      <c r="C853">
        <v>27</v>
      </c>
      <c r="D853" s="9">
        <v>42557.669444444444</v>
      </c>
      <c r="E853" s="9">
        <v>42584.702777777777</v>
      </c>
      <c r="F853" t="s">
        <v>872</v>
      </c>
      <c r="G853" t="s">
        <v>872</v>
      </c>
      <c r="H853">
        <v>1</v>
      </c>
      <c r="I853">
        <v>2</v>
      </c>
      <c r="J853">
        <v>1</v>
      </c>
      <c r="K853" t="s">
        <v>873</v>
      </c>
      <c r="L853">
        <v>2</v>
      </c>
      <c r="M853">
        <v>0</v>
      </c>
      <c r="N853" t="s">
        <v>875</v>
      </c>
      <c r="O853">
        <v>1</v>
      </c>
      <c r="P853">
        <v>0</v>
      </c>
      <c r="Q853" t="s">
        <v>875</v>
      </c>
      <c r="R853" t="s">
        <v>875</v>
      </c>
      <c r="S853" t="s">
        <v>875</v>
      </c>
      <c r="T853" t="s">
        <v>875</v>
      </c>
      <c r="U853" t="s">
        <v>875</v>
      </c>
      <c r="V853" t="s">
        <v>92</v>
      </c>
      <c r="W853" t="s">
        <v>875</v>
      </c>
      <c r="X853">
        <v>1</v>
      </c>
      <c r="Y853">
        <v>0</v>
      </c>
      <c r="Z853" t="s">
        <v>875</v>
      </c>
      <c r="AA853" s="19">
        <v>45732.991899479166</v>
      </c>
      <c r="AB853" t="s">
        <v>1178</v>
      </c>
    </row>
    <row r="854" spans="1:28" x14ac:dyDescent="0.35">
      <c r="A854" t="s">
        <v>1911</v>
      </c>
      <c r="B854" t="s">
        <v>311</v>
      </c>
      <c r="C854">
        <v>6828</v>
      </c>
      <c r="D854" s="9">
        <v>37659.241979166669</v>
      </c>
      <c r="E854" s="9">
        <v>44487.784722222219</v>
      </c>
      <c r="F854">
        <v>195</v>
      </c>
      <c r="G854">
        <v>195</v>
      </c>
      <c r="H854">
        <v>72</v>
      </c>
      <c r="I854">
        <v>123</v>
      </c>
      <c r="J854">
        <v>56</v>
      </c>
      <c r="K854">
        <v>139</v>
      </c>
      <c r="L854">
        <v>120</v>
      </c>
      <c r="M854">
        <v>19</v>
      </c>
      <c r="N854">
        <v>1.2E-2</v>
      </c>
      <c r="O854">
        <v>1.9E-2</v>
      </c>
      <c r="P854">
        <v>1.2999999999999999E-2</v>
      </c>
      <c r="Q854">
        <v>2.8000000000000001E-2</v>
      </c>
      <c r="R854">
        <v>1.556</v>
      </c>
      <c r="S854">
        <v>0.38700000000000001</v>
      </c>
      <c r="T854">
        <v>0.58099999999999996</v>
      </c>
      <c r="U854">
        <v>678.57100000000003</v>
      </c>
      <c r="V854" t="s">
        <v>62</v>
      </c>
      <c r="W854">
        <v>0.98299999999999998</v>
      </c>
      <c r="X854">
        <v>0.97</v>
      </c>
      <c r="Y854">
        <v>0.89700000000000002</v>
      </c>
      <c r="Z854">
        <v>0.89900000000000002</v>
      </c>
      <c r="AA854" s="19">
        <v>45734.029541550924</v>
      </c>
      <c r="AB854" t="s">
        <v>2040</v>
      </c>
    </row>
    <row r="855" spans="1:28" hidden="1" x14ac:dyDescent="0.35">
      <c r="A855" t="s">
        <v>1911</v>
      </c>
      <c r="B855" t="s">
        <v>312</v>
      </c>
      <c r="C855">
        <v>75</v>
      </c>
      <c r="D855" s="9">
        <v>44412.620138888888</v>
      </c>
      <c r="E855" s="9">
        <v>44487.784722222219</v>
      </c>
      <c r="F855" t="s">
        <v>872</v>
      </c>
      <c r="G855" t="s">
        <v>872</v>
      </c>
      <c r="H855">
        <v>2</v>
      </c>
      <c r="I855">
        <v>2</v>
      </c>
      <c r="J855">
        <v>1</v>
      </c>
      <c r="K855" t="s">
        <v>873</v>
      </c>
      <c r="L855">
        <v>1</v>
      </c>
      <c r="M855">
        <v>2</v>
      </c>
      <c r="N855">
        <v>1.4E-2</v>
      </c>
      <c r="O855">
        <v>1.6E-2</v>
      </c>
      <c r="P855" t="s">
        <v>875</v>
      </c>
      <c r="Q855" t="s">
        <v>875</v>
      </c>
      <c r="R855" t="s">
        <v>875</v>
      </c>
      <c r="S855" t="s">
        <v>875</v>
      </c>
      <c r="T855" t="s">
        <v>875</v>
      </c>
      <c r="U855" t="s">
        <v>875</v>
      </c>
      <c r="V855" t="s">
        <v>62</v>
      </c>
      <c r="W855">
        <v>1</v>
      </c>
      <c r="X855">
        <v>1</v>
      </c>
      <c r="Y855" t="s">
        <v>875</v>
      </c>
      <c r="Z855" t="s">
        <v>875</v>
      </c>
      <c r="AA855" s="19">
        <v>45734.029541631942</v>
      </c>
      <c r="AB855" t="s">
        <v>2040</v>
      </c>
    </row>
    <row r="856" spans="1:28" x14ac:dyDescent="0.35">
      <c r="A856" t="s">
        <v>1414</v>
      </c>
      <c r="B856" t="s">
        <v>311</v>
      </c>
      <c r="C856">
        <v>2982</v>
      </c>
      <c r="D856" s="9">
        <v>39274.421585648146</v>
      </c>
      <c r="E856" s="9">
        <v>42257.136678240742</v>
      </c>
      <c r="F856">
        <v>92</v>
      </c>
      <c r="G856">
        <v>92</v>
      </c>
      <c r="H856">
        <v>69</v>
      </c>
      <c r="I856">
        <v>23</v>
      </c>
      <c r="J856">
        <v>0</v>
      </c>
      <c r="K856">
        <v>92</v>
      </c>
      <c r="L856">
        <v>85</v>
      </c>
      <c r="M856">
        <v>7</v>
      </c>
      <c r="N856">
        <v>7.5999999999999998E-2</v>
      </c>
      <c r="O856">
        <v>1.6E-2</v>
      </c>
      <c r="P856">
        <v>0</v>
      </c>
      <c r="Q856">
        <v>5.6000000000000001E-2</v>
      </c>
      <c r="R856">
        <v>0.60899999999999999</v>
      </c>
      <c r="S856">
        <v>0.82599999999999996</v>
      </c>
      <c r="T856">
        <v>1</v>
      </c>
      <c r="U856">
        <v>125</v>
      </c>
      <c r="V856" t="s">
        <v>56</v>
      </c>
      <c r="W856">
        <v>0.73699999999999999</v>
      </c>
      <c r="X856">
        <v>0.88600000000000001</v>
      </c>
      <c r="Y856">
        <v>0</v>
      </c>
      <c r="Z856">
        <v>0.44400000000000001</v>
      </c>
      <c r="AA856" s="19">
        <v>45733.916089918981</v>
      </c>
      <c r="AB856" t="s">
        <v>1425</v>
      </c>
    </row>
    <row r="857" spans="1:28" hidden="1" x14ac:dyDescent="0.35">
      <c r="A857" t="s">
        <v>1414</v>
      </c>
      <c r="B857" t="s">
        <v>312</v>
      </c>
      <c r="C857">
        <v>0</v>
      </c>
      <c r="D857" s="9">
        <v>42257.136678240742</v>
      </c>
      <c r="E857" s="9">
        <v>42257.136678240742</v>
      </c>
      <c r="F857" t="s">
        <v>872</v>
      </c>
      <c r="G857" t="s">
        <v>872</v>
      </c>
      <c r="H857">
        <v>1</v>
      </c>
      <c r="I857">
        <v>1</v>
      </c>
      <c r="J857">
        <v>1</v>
      </c>
      <c r="K857" t="s">
        <v>873</v>
      </c>
      <c r="L857">
        <v>1</v>
      </c>
      <c r="M857">
        <v>0</v>
      </c>
      <c r="N857" t="s">
        <v>875</v>
      </c>
      <c r="O857" t="s">
        <v>875</v>
      </c>
      <c r="P857">
        <v>0</v>
      </c>
      <c r="Q857" t="s">
        <v>875</v>
      </c>
      <c r="R857" t="s">
        <v>875</v>
      </c>
      <c r="S857" t="s">
        <v>875</v>
      </c>
      <c r="T857" t="s">
        <v>875</v>
      </c>
      <c r="U857" t="s">
        <v>875</v>
      </c>
      <c r="V857" t="s">
        <v>56</v>
      </c>
      <c r="W857" t="s">
        <v>875</v>
      </c>
      <c r="X857" t="s">
        <v>875</v>
      </c>
      <c r="Y857">
        <v>0</v>
      </c>
      <c r="Z857" t="s">
        <v>875</v>
      </c>
      <c r="AA857" s="19">
        <v>45733.916089918981</v>
      </c>
      <c r="AB857" t="s">
        <v>1425</v>
      </c>
    </row>
    <row r="858" spans="1:28" x14ac:dyDescent="0.35">
      <c r="A858" t="s">
        <v>1910</v>
      </c>
      <c r="B858" t="s">
        <v>311</v>
      </c>
      <c r="C858">
        <v>4816</v>
      </c>
      <c r="D858" s="9">
        <v>39668.438993055555</v>
      </c>
      <c r="E858" s="9">
        <v>44484.584687499999</v>
      </c>
      <c r="F858">
        <v>360</v>
      </c>
      <c r="G858">
        <v>360</v>
      </c>
      <c r="H858">
        <v>209</v>
      </c>
      <c r="I858">
        <v>151</v>
      </c>
      <c r="J858">
        <v>31</v>
      </c>
      <c r="K858">
        <v>329</v>
      </c>
      <c r="L858">
        <v>304</v>
      </c>
      <c r="M858">
        <v>25</v>
      </c>
      <c r="N858">
        <v>3.9E-2</v>
      </c>
      <c r="O858">
        <v>0.03</v>
      </c>
      <c r="P858">
        <v>7.0000000000000001E-3</v>
      </c>
      <c r="Q858">
        <v>0.06</v>
      </c>
      <c r="R858">
        <v>0.96799999999999997</v>
      </c>
      <c r="S858">
        <v>0.56499999999999995</v>
      </c>
      <c r="T858">
        <v>0.89900000000000002</v>
      </c>
      <c r="U858">
        <v>416.66699999999997</v>
      </c>
      <c r="V858" t="s">
        <v>56</v>
      </c>
      <c r="W858">
        <v>0.98299999999999998</v>
      </c>
      <c r="X858">
        <v>0.96299999999999997</v>
      </c>
      <c r="Y858">
        <v>0.91400000000000003</v>
      </c>
      <c r="Z858">
        <v>0.97399999999999998</v>
      </c>
      <c r="AA858" s="19">
        <v>45734.029448946756</v>
      </c>
      <c r="AB858" t="s">
        <v>2040</v>
      </c>
    </row>
    <row r="859" spans="1:28" hidden="1" x14ac:dyDescent="0.35">
      <c r="A859" t="s">
        <v>1910</v>
      </c>
      <c r="B859" t="s">
        <v>312</v>
      </c>
      <c r="C859">
        <v>59</v>
      </c>
      <c r="D859" s="9">
        <v>44425.582650462966</v>
      </c>
      <c r="E859" s="9">
        <v>44484.584687499999</v>
      </c>
      <c r="F859" t="s">
        <v>872</v>
      </c>
      <c r="G859" t="s">
        <v>872</v>
      </c>
      <c r="H859">
        <v>4</v>
      </c>
      <c r="I859">
        <v>1</v>
      </c>
      <c r="J859">
        <v>1</v>
      </c>
      <c r="K859" t="s">
        <v>873</v>
      </c>
      <c r="L859">
        <v>1</v>
      </c>
      <c r="M859">
        <v>2</v>
      </c>
      <c r="N859">
        <v>0.05</v>
      </c>
      <c r="O859" t="s">
        <v>875</v>
      </c>
      <c r="P859" t="s">
        <v>875</v>
      </c>
      <c r="Q859" t="s">
        <v>875</v>
      </c>
      <c r="R859" t="s">
        <v>875</v>
      </c>
      <c r="S859" t="s">
        <v>875</v>
      </c>
      <c r="T859" t="s">
        <v>875</v>
      </c>
      <c r="U859" t="s">
        <v>875</v>
      </c>
      <c r="V859" t="s">
        <v>56</v>
      </c>
      <c r="W859">
        <v>0.996</v>
      </c>
      <c r="X859" t="s">
        <v>875</v>
      </c>
      <c r="Y859" t="s">
        <v>875</v>
      </c>
      <c r="Z859" t="s">
        <v>875</v>
      </c>
      <c r="AA859" s="19">
        <v>45734.029449004629</v>
      </c>
      <c r="AB859" t="s">
        <v>2040</v>
      </c>
    </row>
    <row r="860" spans="1:28" x14ac:dyDescent="0.35">
      <c r="A860" t="s">
        <v>981</v>
      </c>
      <c r="B860" t="s">
        <v>311</v>
      </c>
      <c r="C860">
        <v>1950</v>
      </c>
      <c r="D860" s="9">
        <v>41928.593055555553</v>
      </c>
      <c r="E860" s="9">
        <v>43879.442361111112</v>
      </c>
      <c r="F860">
        <v>450</v>
      </c>
      <c r="G860">
        <v>450</v>
      </c>
      <c r="H860">
        <v>193</v>
      </c>
      <c r="I860">
        <v>257</v>
      </c>
      <c r="J860">
        <v>0</v>
      </c>
      <c r="K860">
        <v>450</v>
      </c>
      <c r="L860">
        <v>211</v>
      </c>
      <c r="M860">
        <v>239</v>
      </c>
      <c r="N860">
        <v>0.14499999999999999</v>
      </c>
      <c r="O860">
        <v>0.38700000000000001</v>
      </c>
      <c r="P860">
        <v>0</v>
      </c>
      <c r="Q860">
        <v>0.105</v>
      </c>
      <c r="R860">
        <v>0.19700000000000001</v>
      </c>
      <c r="S860">
        <v>0.27300000000000002</v>
      </c>
      <c r="T860">
        <v>1</v>
      </c>
      <c r="U860">
        <v>2276.19</v>
      </c>
      <c r="V860" t="s">
        <v>56</v>
      </c>
      <c r="W860">
        <v>0.84099999999999997</v>
      </c>
      <c r="X860">
        <v>0.77500000000000002</v>
      </c>
      <c r="Y860">
        <v>0</v>
      </c>
      <c r="Z860">
        <v>0.76700000000000002</v>
      </c>
      <c r="AA860" s="19">
        <v>45732.991957650462</v>
      </c>
      <c r="AB860" t="s">
        <v>1178</v>
      </c>
    </row>
    <row r="861" spans="1:28" hidden="1" x14ac:dyDescent="0.35">
      <c r="A861" t="s">
        <v>981</v>
      </c>
      <c r="B861" t="s">
        <v>312</v>
      </c>
      <c r="C861">
        <v>0</v>
      </c>
      <c r="D861" s="9">
        <v>43879.442361111112</v>
      </c>
      <c r="E861" s="9">
        <v>43879.442361111112</v>
      </c>
      <c r="F861" t="s">
        <v>872</v>
      </c>
      <c r="G861" t="s">
        <v>872</v>
      </c>
      <c r="H861">
        <v>1</v>
      </c>
      <c r="I861">
        <v>1</v>
      </c>
      <c r="J861">
        <v>1</v>
      </c>
      <c r="K861" t="s">
        <v>873</v>
      </c>
      <c r="L861">
        <v>1</v>
      </c>
      <c r="M861">
        <v>0</v>
      </c>
      <c r="N861" t="s">
        <v>875</v>
      </c>
      <c r="O861" t="s">
        <v>875</v>
      </c>
      <c r="P861">
        <v>0</v>
      </c>
      <c r="Q861" t="s">
        <v>875</v>
      </c>
      <c r="R861" t="s">
        <v>875</v>
      </c>
      <c r="S861" t="s">
        <v>875</v>
      </c>
      <c r="T861" t="s">
        <v>875</v>
      </c>
      <c r="U861" t="s">
        <v>875</v>
      </c>
      <c r="V861" t="s">
        <v>56</v>
      </c>
      <c r="W861" t="s">
        <v>875</v>
      </c>
      <c r="X861" t="s">
        <v>875</v>
      </c>
      <c r="Y861">
        <v>0</v>
      </c>
      <c r="Z861" t="s">
        <v>875</v>
      </c>
      <c r="AA861" s="19">
        <v>45732.991957673614</v>
      </c>
      <c r="AB861" t="s">
        <v>1178</v>
      </c>
    </row>
    <row r="862" spans="1:28" hidden="1" x14ac:dyDescent="0.35">
      <c r="A862" t="s">
        <v>120</v>
      </c>
      <c r="B862" t="s">
        <v>312</v>
      </c>
      <c r="C862">
        <v>94</v>
      </c>
      <c r="D862" s="9">
        <v>45474.559027777781</v>
      </c>
      <c r="E862" s="9">
        <v>45569.370138888888</v>
      </c>
      <c r="F862" t="s">
        <v>872</v>
      </c>
      <c r="G862" t="s">
        <v>872</v>
      </c>
      <c r="H862">
        <v>9</v>
      </c>
      <c r="I862">
        <v>4</v>
      </c>
      <c r="J862">
        <v>4</v>
      </c>
      <c r="K862" t="s">
        <v>873</v>
      </c>
      <c r="L862">
        <v>20</v>
      </c>
      <c r="M862">
        <v>-10</v>
      </c>
      <c r="N862">
        <v>0.42199999999999999</v>
      </c>
      <c r="O862">
        <v>3.6999999999999998E-2</v>
      </c>
      <c r="P862">
        <v>3.2000000000000001E-2</v>
      </c>
      <c r="Q862">
        <v>0.36499999999999999</v>
      </c>
      <c r="R862">
        <v>0.85499999999999998</v>
      </c>
      <c r="S862">
        <v>0.91900000000000004</v>
      </c>
      <c r="T862">
        <v>0.93</v>
      </c>
      <c r="U862">
        <v>68.492999999999995</v>
      </c>
      <c r="V862" t="s">
        <v>56</v>
      </c>
      <c r="W862">
        <v>0.746</v>
      </c>
      <c r="X862">
        <v>0.92500000000000004</v>
      </c>
      <c r="Y862">
        <v>0.95899999999999996</v>
      </c>
      <c r="Z862">
        <v>0.85399999999999998</v>
      </c>
      <c r="AA862" s="9">
        <v>45713.612731597219</v>
      </c>
      <c r="AB862" t="s">
        <v>871</v>
      </c>
    </row>
    <row r="863" spans="1:28" x14ac:dyDescent="0.35">
      <c r="A863" t="s">
        <v>120</v>
      </c>
      <c r="B863" t="s">
        <v>311</v>
      </c>
      <c r="C863">
        <v>5004</v>
      </c>
      <c r="D863" s="9">
        <v>40564.916666666664</v>
      </c>
      <c r="E863" s="9">
        <v>45569.370138888888</v>
      </c>
      <c r="F863">
        <v>15610</v>
      </c>
      <c r="G863">
        <v>15434</v>
      </c>
      <c r="H863">
        <v>6185</v>
      </c>
      <c r="I863">
        <v>9249</v>
      </c>
      <c r="J863">
        <v>4058</v>
      </c>
      <c r="K863">
        <v>11376</v>
      </c>
      <c r="L863">
        <v>11351</v>
      </c>
      <c r="M863">
        <v>25</v>
      </c>
      <c r="N863">
        <v>1.4610000000000001</v>
      </c>
      <c r="O863">
        <v>2.7879999999999998</v>
      </c>
      <c r="P863">
        <v>1.091</v>
      </c>
      <c r="Q863">
        <v>2.794</v>
      </c>
      <c r="R863">
        <v>0.88500000000000001</v>
      </c>
      <c r="S863">
        <v>0.34399999999999997</v>
      </c>
      <c r="T863">
        <v>0.74299999999999999</v>
      </c>
      <c r="U863">
        <v>8.9480000000000004</v>
      </c>
      <c r="V863" t="s">
        <v>80</v>
      </c>
      <c r="W863">
        <v>0.95099999999999996</v>
      </c>
      <c r="X863">
        <v>0.97099999999999997</v>
      </c>
      <c r="Y863">
        <v>0.99299999999999999</v>
      </c>
      <c r="Z863">
        <v>0.99299999999999999</v>
      </c>
      <c r="AA863" s="9">
        <v>45713.612716481482</v>
      </c>
      <c r="AB863" t="s">
        <v>871</v>
      </c>
    </row>
    <row r="864" spans="1:28" x14ac:dyDescent="0.35">
      <c r="A864" t="s">
        <v>120</v>
      </c>
      <c r="B864" t="s">
        <v>311</v>
      </c>
      <c r="C864">
        <v>4000</v>
      </c>
      <c r="D864" s="9">
        <v>40564.917025462964</v>
      </c>
      <c r="E864" s="9">
        <v>44565.728125000001</v>
      </c>
      <c r="F864">
        <v>12739</v>
      </c>
      <c r="G864">
        <v>12739</v>
      </c>
      <c r="H864">
        <v>3810</v>
      </c>
      <c r="I864">
        <v>8929</v>
      </c>
      <c r="J864">
        <v>608</v>
      </c>
      <c r="K864">
        <v>12131</v>
      </c>
      <c r="L864">
        <v>11719</v>
      </c>
      <c r="M864">
        <v>412</v>
      </c>
      <c r="N864">
        <v>1.1619999999999999</v>
      </c>
      <c r="O864">
        <v>2.9510000000000001</v>
      </c>
      <c r="P864">
        <v>0.19900000000000001</v>
      </c>
      <c r="Q864">
        <v>3.8420000000000001</v>
      </c>
      <c r="R864">
        <v>0.98199999999999998</v>
      </c>
      <c r="S864">
        <v>0.28299999999999997</v>
      </c>
      <c r="T864">
        <v>0.95199999999999996</v>
      </c>
      <c r="U864">
        <v>107.236</v>
      </c>
      <c r="V864" t="s">
        <v>56</v>
      </c>
      <c r="W864">
        <v>0.95399999999999996</v>
      </c>
      <c r="X864">
        <v>0.97899999999999998</v>
      </c>
      <c r="Y864">
        <v>0.92300000000000004</v>
      </c>
      <c r="Z864">
        <v>0.99</v>
      </c>
      <c r="AA864" s="19">
        <v>45733.916013807873</v>
      </c>
      <c r="AB864" t="s">
        <v>1425</v>
      </c>
    </row>
    <row r="865" spans="1:28" hidden="1" x14ac:dyDescent="0.35">
      <c r="A865" t="s">
        <v>120</v>
      </c>
      <c r="B865" t="s">
        <v>312</v>
      </c>
      <c r="C865">
        <v>99</v>
      </c>
      <c r="D865" s="9">
        <v>44466.353842592594</v>
      </c>
      <c r="E865" s="9">
        <v>44565.728125000001</v>
      </c>
      <c r="F865" t="s">
        <v>872</v>
      </c>
      <c r="G865" t="s">
        <v>872</v>
      </c>
      <c r="H865">
        <v>92</v>
      </c>
      <c r="I865">
        <v>189</v>
      </c>
      <c r="J865">
        <v>25</v>
      </c>
      <c r="K865" t="s">
        <v>873</v>
      </c>
      <c r="L865">
        <v>267</v>
      </c>
      <c r="M865">
        <v>-12</v>
      </c>
      <c r="N865">
        <v>0.94799999999999995</v>
      </c>
      <c r="O865">
        <v>2.1019999999999999</v>
      </c>
      <c r="P865">
        <v>0.25600000000000001</v>
      </c>
      <c r="Q865">
        <v>3.3759999999999999</v>
      </c>
      <c r="R865">
        <v>1.208</v>
      </c>
      <c r="S865">
        <v>0.311</v>
      </c>
      <c r="T865">
        <v>0.91600000000000004</v>
      </c>
      <c r="U865">
        <v>122.038</v>
      </c>
      <c r="V865" t="s">
        <v>62</v>
      </c>
      <c r="W865">
        <v>0.94199999999999995</v>
      </c>
      <c r="X865">
        <v>0.98899999999999999</v>
      </c>
      <c r="Y865">
        <v>0.90600000000000003</v>
      </c>
      <c r="Z865">
        <v>0.95</v>
      </c>
      <c r="AA865" s="19">
        <v>45733.916028692132</v>
      </c>
      <c r="AB865" t="s">
        <v>1425</v>
      </c>
    </row>
    <row r="866" spans="1:28" x14ac:dyDescent="0.35">
      <c r="A866" t="s">
        <v>126</v>
      </c>
      <c r="B866" t="s">
        <v>311</v>
      </c>
      <c r="C866">
        <v>4675</v>
      </c>
      <c r="D866" s="9">
        <v>40779.863194444442</v>
      </c>
      <c r="E866" s="9">
        <v>45455.491666666669</v>
      </c>
      <c r="F866">
        <v>1448</v>
      </c>
      <c r="G866">
        <v>1448</v>
      </c>
      <c r="H866">
        <v>316</v>
      </c>
      <c r="I866">
        <v>1132</v>
      </c>
      <c r="J866">
        <v>344</v>
      </c>
      <c r="K866">
        <v>1104</v>
      </c>
      <c r="L866">
        <v>1096</v>
      </c>
      <c r="M866">
        <v>8</v>
      </c>
      <c r="N866">
        <v>0.104</v>
      </c>
      <c r="O866">
        <v>0.42399999999999999</v>
      </c>
      <c r="P866">
        <v>0.123</v>
      </c>
      <c r="Q866">
        <v>0.41799999999999998</v>
      </c>
      <c r="R866">
        <v>1.032</v>
      </c>
      <c r="S866">
        <v>0.19700000000000001</v>
      </c>
      <c r="T866">
        <v>0.76700000000000002</v>
      </c>
      <c r="U866">
        <v>19.138999999999999</v>
      </c>
      <c r="V866" t="s">
        <v>92</v>
      </c>
      <c r="W866">
        <v>0.84499999999999997</v>
      </c>
      <c r="X866">
        <v>0.92400000000000004</v>
      </c>
      <c r="Y866">
        <v>0.95199999999999996</v>
      </c>
      <c r="Z866">
        <v>0.92100000000000004</v>
      </c>
      <c r="AA866" s="9">
        <v>45713.613334074071</v>
      </c>
      <c r="AB866" t="s">
        <v>871</v>
      </c>
    </row>
    <row r="867" spans="1:28" x14ac:dyDescent="0.35">
      <c r="A867" t="s">
        <v>126</v>
      </c>
      <c r="B867" t="s">
        <v>311</v>
      </c>
      <c r="C867">
        <v>3753</v>
      </c>
      <c r="D867" s="9">
        <v>40779.863645833335</v>
      </c>
      <c r="E867" s="9">
        <v>44533.656875000001</v>
      </c>
      <c r="F867">
        <v>1442</v>
      </c>
      <c r="G867">
        <v>1442</v>
      </c>
      <c r="H867">
        <v>312</v>
      </c>
      <c r="I867">
        <v>1130</v>
      </c>
      <c r="J867">
        <v>37</v>
      </c>
      <c r="K867">
        <v>1405</v>
      </c>
      <c r="L867">
        <v>1401</v>
      </c>
      <c r="M867">
        <v>4</v>
      </c>
      <c r="N867">
        <v>0.114</v>
      </c>
      <c r="O867">
        <v>0.436</v>
      </c>
      <c r="P867">
        <v>1.4E-2</v>
      </c>
      <c r="Q867">
        <v>0.51</v>
      </c>
      <c r="R867">
        <v>0.95099999999999996</v>
      </c>
      <c r="S867">
        <v>0.20699999999999999</v>
      </c>
      <c r="T867">
        <v>0.97499999999999998</v>
      </c>
      <c r="U867">
        <v>7.843</v>
      </c>
      <c r="V867" t="s">
        <v>80</v>
      </c>
      <c r="W867">
        <v>0.876</v>
      </c>
      <c r="X867">
        <v>0.93600000000000005</v>
      </c>
      <c r="Y867">
        <v>0.96099999999999997</v>
      </c>
      <c r="Z867">
        <v>0.93600000000000005</v>
      </c>
      <c r="AA867" s="19">
        <v>45733.915913356483</v>
      </c>
      <c r="AB867" t="s">
        <v>1425</v>
      </c>
    </row>
    <row r="868" spans="1:28" hidden="1" x14ac:dyDescent="0.35">
      <c r="A868" t="s">
        <v>126</v>
      </c>
      <c r="B868" t="s">
        <v>312</v>
      </c>
      <c r="C868">
        <v>87</v>
      </c>
      <c r="D868" s="9">
        <v>44446.350636574076</v>
      </c>
      <c r="E868" s="9">
        <v>44533.656875000001</v>
      </c>
      <c r="F868" t="s">
        <v>872</v>
      </c>
      <c r="G868" t="s">
        <v>872</v>
      </c>
      <c r="H868">
        <v>1</v>
      </c>
      <c r="I868">
        <v>1</v>
      </c>
      <c r="J868">
        <v>1</v>
      </c>
      <c r="K868" t="s">
        <v>873</v>
      </c>
      <c r="L868">
        <v>3</v>
      </c>
      <c r="M868">
        <v>-1</v>
      </c>
      <c r="N868" t="s">
        <v>875</v>
      </c>
      <c r="O868" t="s">
        <v>875</v>
      </c>
      <c r="P868" t="s">
        <v>875</v>
      </c>
      <c r="Q868">
        <v>2.3E-2</v>
      </c>
      <c r="R868" t="s">
        <v>875</v>
      </c>
      <c r="S868" t="s">
        <v>875</v>
      </c>
      <c r="T868" t="s">
        <v>875</v>
      </c>
      <c r="U868" t="s">
        <v>875</v>
      </c>
      <c r="V868" t="s">
        <v>80</v>
      </c>
      <c r="W868" t="s">
        <v>875</v>
      </c>
      <c r="X868" t="s">
        <v>875</v>
      </c>
      <c r="Y868" t="s">
        <v>875</v>
      </c>
      <c r="Z868">
        <v>0.99399999999999999</v>
      </c>
      <c r="AA868" s="19">
        <v>45733.915913541663</v>
      </c>
      <c r="AB868" t="s">
        <v>1425</v>
      </c>
    </row>
    <row r="869" spans="1:28" hidden="1" x14ac:dyDescent="0.35">
      <c r="A869" t="s">
        <v>121</v>
      </c>
      <c r="B869" t="s">
        <v>312</v>
      </c>
      <c r="C869">
        <v>99</v>
      </c>
      <c r="D869" s="9">
        <v>45505.327777777777</v>
      </c>
      <c r="E869" s="9">
        <v>45604.427083333336</v>
      </c>
      <c r="F869" t="s">
        <v>872</v>
      </c>
      <c r="G869" t="s">
        <v>872</v>
      </c>
      <c r="H869">
        <v>50</v>
      </c>
      <c r="I869">
        <v>56</v>
      </c>
      <c r="J869">
        <v>89</v>
      </c>
      <c r="K869" t="s">
        <v>873</v>
      </c>
      <c r="L869">
        <v>110</v>
      </c>
      <c r="M869">
        <v>-94</v>
      </c>
      <c r="N869">
        <v>0.46700000000000003</v>
      </c>
      <c r="O869">
        <v>0.66700000000000004</v>
      </c>
      <c r="P869">
        <v>1.2290000000000001</v>
      </c>
      <c r="Q869">
        <v>1.385</v>
      </c>
      <c r="R869">
        <v>-14.579000000000001</v>
      </c>
      <c r="S869">
        <v>0.41199999999999998</v>
      </c>
      <c r="T869">
        <v>-8.4000000000000005E-2</v>
      </c>
      <c r="U869">
        <v>475.81200000000001</v>
      </c>
      <c r="V869" t="s">
        <v>56</v>
      </c>
      <c r="W869">
        <v>0.89500000000000002</v>
      </c>
      <c r="X869">
        <v>0.96899999999999997</v>
      </c>
      <c r="Y869">
        <v>0.61399999999999999</v>
      </c>
      <c r="Z869">
        <v>0.94299999999999995</v>
      </c>
      <c r="AA869" s="9">
        <v>45713.612848993056</v>
      </c>
      <c r="AB869" t="s">
        <v>871</v>
      </c>
    </row>
    <row r="870" spans="1:28" x14ac:dyDescent="0.35">
      <c r="A870" t="s">
        <v>121</v>
      </c>
      <c r="B870" t="s">
        <v>311</v>
      </c>
      <c r="C870">
        <v>5028</v>
      </c>
      <c r="D870" s="9">
        <v>40575.62777777778</v>
      </c>
      <c r="E870" s="9">
        <v>45604.427083333336</v>
      </c>
      <c r="F870">
        <v>5415</v>
      </c>
      <c r="G870">
        <v>5415</v>
      </c>
      <c r="H870">
        <v>2595</v>
      </c>
      <c r="I870">
        <v>2820</v>
      </c>
      <c r="J870">
        <v>1382</v>
      </c>
      <c r="K870">
        <v>4033</v>
      </c>
      <c r="L870">
        <v>3374</v>
      </c>
      <c r="M870">
        <v>659</v>
      </c>
      <c r="N870">
        <v>0.90700000000000003</v>
      </c>
      <c r="O870">
        <v>0.90800000000000003</v>
      </c>
      <c r="P870">
        <v>0.44900000000000001</v>
      </c>
      <c r="Q870">
        <v>1.208</v>
      </c>
      <c r="R870">
        <v>0.88400000000000001</v>
      </c>
      <c r="S870">
        <v>0.5</v>
      </c>
      <c r="T870">
        <v>0.753</v>
      </c>
      <c r="U870">
        <v>545.53</v>
      </c>
      <c r="V870" t="s">
        <v>56</v>
      </c>
      <c r="W870">
        <v>0.97399999999999998</v>
      </c>
      <c r="X870">
        <v>0.99</v>
      </c>
      <c r="Y870">
        <v>0.98099999999999998</v>
      </c>
      <c r="Z870">
        <v>0.98499999999999999</v>
      </c>
      <c r="AA870" s="9">
        <v>45713.612832696759</v>
      </c>
      <c r="AB870" t="s">
        <v>871</v>
      </c>
    </row>
    <row r="871" spans="1:28" x14ac:dyDescent="0.35">
      <c r="A871" t="s">
        <v>121</v>
      </c>
      <c r="B871" t="s">
        <v>311</v>
      </c>
      <c r="C871">
        <v>3990</v>
      </c>
      <c r="D871" s="9">
        <v>40575.627847222226</v>
      </c>
      <c r="E871" s="9">
        <v>44565.70516203704</v>
      </c>
      <c r="F871">
        <v>3602</v>
      </c>
      <c r="G871">
        <v>3602</v>
      </c>
      <c r="H871">
        <v>1691</v>
      </c>
      <c r="I871">
        <v>1911</v>
      </c>
      <c r="J871">
        <v>98</v>
      </c>
      <c r="K871">
        <v>3504</v>
      </c>
      <c r="L871">
        <v>2693</v>
      </c>
      <c r="M871">
        <v>811</v>
      </c>
      <c r="N871">
        <v>0.83499999999999996</v>
      </c>
      <c r="O871">
        <v>0.86799999999999999</v>
      </c>
      <c r="P871">
        <v>5.2999999999999999E-2</v>
      </c>
      <c r="Q871">
        <v>1.4039999999999999</v>
      </c>
      <c r="R871">
        <v>0.85099999999999998</v>
      </c>
      <c r="S871">
        <v>0.49</v>
      </c>
      <c r="T871">
        <v>0.96899999999999997</v>
      </c>
      <c r="U871">
        <v>577.63499999999999</v>
      </c>
      <c r="V871" t="s">
        <v>56</v>
      </c>
      <c r="W871">
        <v>0.91700000000000004</v>
      </c>
      <c r="X871">
        <v>0.97199999999999998</v>
      </c>
      <c r="Y871">
        <v>0.86499999999999999</v>
      </c>
      <c r="Z871">
        <v>0.97899999999999998</v>
      </c>
      <c r="AA871" s="19">
        <v>45733.915826562501</v>
      </c>
      <c r="AB871" t="s">
        <v>1425</v>
      </c>
    </row>
    <row r="872" spans="1:28" hidden="1" x14ac:dyDescent="0.35">
      <c r="A872" t="s">
        <v>121</v>
      </c>
      <c r="B872" t="s">
        <v>312</v>
      </c>
      <c r="C872">
        <v>99</v>
      </c>
      <c r="D872" s="9">
        <v>44466.470625000002</v>
      </c>
      <c r="E872" s="9">
        <v>44565.70516203704</v>
      </c>
      <c r="F872" t="s">
        <v>872</v>
      </c>
      <c r="G872" t="s">
        <v>872</v>
      </c>
      <c r="H872">
        <v>91</v>
      </c>
      <c r="I872">
        <v>104</v>
      </c>
      <c r="J872">
        <v>7</v>
      </c>
      <c r="K872" t="s">
        <v>873</v>
      </c>
      <c r="L872">
        <v>115</v>
      </c>
      <c r="M872">
        <v>74</v>
      </c>
      <c r="N872">
        <v>0.93700000000000006</v>
      </c>
      <c r="O872">
        <v>0.99099999999999999</v>
      </c>
      <c r="P872">
        <v>0.13</v>
      </c>
      <c r="Q872">
        <v>1.528</v>
      </c>
      <c r="R872">
        <v>0.85</v>
      </c>
      <c r="S872">
        <v>0.48599999999999999</v>
      </c>
      <c r="T872">
        <v>0.93300000000000005</v>
      </c>
      <c r="U872">
        <v>530.75900000000001</v>
      </c>
      <c r="V872" t="s">
        <v>56</v>
      </c>
      <c r="W872">
        <v>0.98699999999999999</v>
      </c>
      <c r="X872">
        <v>0.98899999999999999</v>
      </c>
      <c r="Y872">
        <v>0.90200000000000002</v>
      </c>
      <c r="Z872">
        <v>0.93700000000000006</v>
      </c>
      <c r="AA872" s="19">
        <v>45733.915841550923</v>
      </c>
      <c r="AB872" t="s">
        <v>1425</v>
      </c>
    </row>
    <row r="873" spans="1:28" x14ac:dyDescent="0.35">
      <c r="A873" t="s">
        <v>122</v>
      </c>
      <c r="B873" t="s">
        <v>311</v>
      </c>
      <c r="C873">
        <v>3548</v>
      </c>
      <c r="D873" s="9">
        <v>42033</v>
      </c>
      <c r="E873" s="9">
        <v>45581.348611111112</v>
      </c>
      <c r="F873">
        <v>479</v>
      </c>
      <c r="G873">
        <v>479</v>
      </c>
      <c r="H873">
        <v>206</v>
      </c>
      <c r="I873">
        <v>273</v>
      </c>
      <c r="J873">
        <v>119</v>
      </c>
      <c r="K873">
        <v>360</v>
      </c>
      <c r="L873">
        <v>297</v>
      </c>
      <c r="M873">
        <v>63</v>
      </c>
      <c r="N873">
        <v>7.1999999999999995E-2</v>
      </c>
      <c r="O873">
        <v>0.10100000000000001</v>
      </c>
      <c r="P873">
        <v>3.5000000000000003E-2</v>
      </c>
      <c r="Q873">
        <v>0.115</v>
      </c>
      <c r="R873">
        <v>0.83299999999999996</v>
      </c>
      <c r="S873">
        <v>0.41599999999999998</v>
      </c>
      <c r="T873">
        <v>0.79800000000000004</v>
      </c>
      <c r="U873">
        <v>547.82600000000002</v>
      </c>
      <c r="V873" t="s">
        <v>56</v>
      </c>
      <c r="W873">
        <v>0.96699999999999997</v>
      </c>
      <c r="X873">
        <v>0.97199999999999998</v>
      </c>
      <c r="Y873">
        <v>0.98799999999999999</v>
      </c>
      <c r="Z873">
        <v>0.95899999999999996</v>
      </c>
      <c r="AA873" s="9">
        <v>45713.612938715276</v>
      </c>
      <c r="AB873" t="s">
        <v>871</v>
      </c>
    </row>
    <row r="874" spans="1:28" x14ac:dyDescent="0.35">
      <c r="A874" t="s">
        <v>122</v>
      </c>
      <c r="B874" t="s">
        <v>311</v>
      </c>
      <c r="C874">
        <v>2532</v>
      </c>
      <c r="D874" s="9">
        <v>42033.000601851854</v>
      </c>
      <c r="E874" s="9">
        <v>44565.45853009259</v>
      </c>
      <c r="F874">
        <v>427</v>
      </c>
      <c r="G874">
        <v>427</v>
      </c>
      <c r="H874">
        <v>178</v>
      </c>
      <c r="I874">
        <v>249</v>
      </c>
      <c r="J874">
        <v>20</v>
      </c>
      <c r="K874">
        <v>407</v>
      </c>
      <c r="L874">
        <v>329</v>
      </c>
      <c r="M874">
        <v>78</v>
      </c>
      <c r="N874">
        <v>0.08</v>
      </c>
      <c r="O874">
        <v>0.112</v>
      </c>
      <c r="P874">
        <v>8.9999999999999993E-3</v>
      </c>
      <c r="Q874">
        <v>0.151</v>
      </c>
      <c r="R874">
        <v>0.82499999999999996</v>
      </c>
      <c r="S874">
        <v>0.41699999999999998</v>
      </c>
      <c r="T874">
        <v>0.95299999999999996</v>
      </c>
      <c r="U874">
        <v>516.55600000000004</v>
      </c>
      <c r="V874" t="s">
        <v>56</v>
      </c>
      <c r="W874">
        <v>0.97899999999999998</v>
      </c>
      <c r="X874">
        <v>0.99299999999999999</v>
      </c>
      <c r="Y874">
        <v>0.94099999999999995</v>
      </c>
      <c r="Z874">
        <v>0.98399999999999999</v>
      </c>
      <c r="AA874" s="19">
        <v>45733.915748680556</v>
      </c>
      <c r="AB874" t="s">
        <v>1425</v>
      </c>
    </row>
    <row r="875" spans="1:28" hidden="1" x14ac:dyDescent="0.35">
      <c r="A875" t="s">
        <v>122</v>
      </c>
      <c r="B875" t="s">
        <v>312</v>
      </c>
      <c r="C875">
        <v>95</v>
      </c>
      <c r="D875" s="9">
        <v>44469.661423611113</v>
      </c>
      <c r="E875" s="9">
        <v>44565.45853009259</v>
      </c>
      <c r="F875" t="s">
        <v>872</v>
      </c>
      <c r="G875" t="s">
        <v>872</v>
      </c>
      <c r="H875">
        <v>3</v>
      </c>
      <c r="I875">
        <v>4</v>
      </c>
      <c r="J875">
        <v>2</v>
      </c>
      <c r="K875" t="s">
        <v>873</v>
      </c>
      <c r="L875">
        <v>5</v>
      </c>
      <c r="M875">
        <v>-1</v>
      </c>
      <c r="N875">
        <v>0.04</v>
      </c>
      <c r="O875">
        <v>4.3999999999999997E-2</v>
      </c>
      <c r="P875" t="s">
        <v>875</v>
      </c>
      <c r="Q875">
        <v>4.3999999999999997E-2</v>
      </c>
      <c r="R875" t="s">
        <v>875</v>
      </c>
      <c r="S875" t="s">
        <v>875</v>
      </c>
      <c r="T875" t="s">
        <v>875</v>
      </c>
      <c r="U875" t="s">
        <v>875</v>
      </c>
      <c r="V875" t="s">
        <v>56</v>
      </c>
      <c r="W875">
        <v>0.98299999999999998</v>
      </c>
      <c r="X875">
        <v>0.93799999999999994</v>
      </c>
      <c r="Y875" t="s">
        <v>875</v>
      </c>
      <c r="Z875">
        <v>0.88300000000000001</v>
      </c>
      <c r="AA875" s="19">
        <v>45733.915748923609</v>
      </c>
      <c r="AB875" t="s">
        <v>1425</v>
      </c>
    </row>
    <row r="876" spans="1:28" x14ac:dyDescent="0.35">
      <c r="A876" t="s">
        <v>123</v>
      </c>
      <c r="B876" t="s">
        <v>311</v>
      </c>
      <c r="C876">
        <v>3339</v>
      </c>
      <c r="D876" s="9">
        <v>42124.430555555555</v>
      </c>
      <c r="E876" s="9">
        <v>45463.576388888891</v>
      </c>
      <c r="F876">
        <v>690</v>
      </c>
      <c r="G876">
        <v>690</v>
      </c>
      <c r="H876">
        <v>476</v>
      </c>
      <c r="I876">
        <v>214</v>
      </c>
      <c r="J876">
        <v>59</v>
      </c>
      <c r="K876">
        <v>631</v>
      </c>
      <c r="L876">
        <v>563</v>
      </c>
      <c r="M876">
        <v>68</v>
      </c>
      <c r="N876">
        <v>0.29899999999999999</v>
      </c>
      <c r="O876">
        <v>8.6999999999999994E-2</v>
      </c>
      <c r="P876">
        <v>2.1999999999999999E-2</v>
      </c>
      <c r="Q876">
        <v>0.308</v>
      </c>
      <c r="R876">
        <v>0.84599999999999997</v>
      </c>
      <c r="S876">
        <v>0.77500000000000002</v>
      </c>
      <c r="T876">
        <v>0.94299999999999995</v>
      </c>
      <c r="U876">
        <v>220.779</v>
      </c>
      <c r="V876" t="s">
        <v>56</v>
      </c>
      <c r="W876">
        <v>0.93799999999999994</v>
      </c>
      <c r="X876">
        <v>0.98</v>
      </c>
      <c r="Y876">
        <v>0.98199999999999998</v>
      </c>
      <c r="Z876">
        <v>0.91800000000000004</v>
      </c>
      <c r="AA876" s="9">
        <v>45713.613032314817</v>
      </c>
      <c r="AB876" t="s">
        <v>871</v>
      </c>
    </row>
    <row r="877" spans="1:28" x14ac:dyDescent="0.35">
      <c r="A877" t="s">
        <v>123</v>
      </c>
      <c r="B877" t="s">
        <v>311</v>
      </c>
      <c r="C877">
        <v>2423</v>
      </c>
      <c r="D877" s="9">
        <v>42124.430983796294</v>
      </c>
      <c r="E877" s="9">
        <v>44547.558194444442</v>
      </c>
      <c r="F877">
        <v>696</v>
      </c>
      <c r="G877">
        <v>696</v>
      </c>
      <c r="H877">
        <v>489</v>
      </c>
      <c r="I877">
        <v>207</v>
      </c>
      <c r="J877">
        <v>20</v>
      </c>
      <c r="K877">
        <v>676</v>
      </c>
      <c r="L877">
        <v>540</v>
      </c>
      <c r="M877">
        <v>136</v>
      </c>
      <c r="N877">
        <v>0.32100000000000001</v>
      </c>
      <c r="O877">
        <v>9.1999999999999998E-2</v>
      </c>
      <c r="P877">
        <v>1.0999999999999999E-2</v>
      </c>
      <c r="Q877">
        <v>0.29699999999999999</v>
      </c>
      <c r="R877">
        <v>0.73899999999999999</v>
      </c>
      <c r="S877">
        <v>0.77700000000000002</v>
      </c>
      <c r="T877">
        <v>0.97299999999999998</v>
      </c>
      <c r="U877">
        <v>457.91199999999998</v>
      </c>
      <c r="V877" t="s">
        <v>56</v>
      </c>
      <c r="W877">
        <v>0.94199999999999995</v>
      </c>
      <c r="X877">
        <v>0.98299999999999998</v>
      </c>
      <c r="Y877">
        <v>0.77100000000000002</v>
      </c>
      <c r="Z877">
        <v>0.91400000000000003</v>
      </c>
      <c r="AA877" s="19">
        <v>45733.915680358798</v>
      </c>
      <c r="AB877" t="s">
        <v>1425</v>
      </c>
    </row>
    <row r="878" spans="1:28" hidden="1" x14ac:dyDescent="0.35">
      <c r="A878" t="s">
        <v>123</v>
      </c>
      <c r="B878" t="s">
        <v>312</v>
      </c>
      <c r="C878">
        <v>99</v>
      </c>
      <c r="D878" s="9">
        <v>44447.584340277775</v>
      </c>
      <c r="E878" s="9">
        <v>44547.558194444442</v>
      </c>
      <c r="F878" t="s">
        <v>872</v>
      </c>
      <c r="G878" t="s">
        <v>872</v>
      </c>
      <c r="H878">
        <v>9</v>
      </c>
      <c r="I878">
        <v>21</v>
      </c>
      <c r="J878">
        <v>1</v>
      </c>
      <c r="K878" t="s">
        <v>873</v>
      </c>
      <c r="L878">
        <v>83</v>
      </c>
      <c r="M878">
        <v>-54</v>
      </c>
      <c r="N878">
        <v>7.3999999999999996E-2</v>
      </c>
      <c r="O878">
        <v>0.22500000000000001</v>
      </c>
      <c r="P878" t="s">
        <v>875</v>
      </c>
      <c r="Q878">
        <v>0.68400000000000005</v>
      </c>
      <c r="R878" t="s">
        <v>875</v>
      </c>
      <c r="S878" t="s">
        <v>875</v>
      </c>
      <c r="T878" t="s">
        <v>875</v>
      </c>
      <c r="U878" t="s">
        <v>875</v>
      </c>
      <c r="V878" t="s">
        <v>56</v>
      </c>
      <c r="W878">
        <v>0.95</v>
      </c>
      <c r="X878">
        <v>0.86399999999999999</v>
      </c>
      <c r="Y878" t="s">
        <v>875</v>
      </c>
      <c r="Z878">
        <v>0.8</v>
      </c>
      <c r="AA878" s="19">
        <v>45733.915680358798</v>
      </c>
      <c r="AB878" t="s">
        <v>1425</v>
      </c>
    </row>
    <row r="879" spans="1:28" x14ac:dyDescent="0.35">
      <c r="A879" t="s">
        <v>124</v>
      </c>
      <c r="B879" t="s">
        <v>311</v>
      </c>
      <c r="C879">
        <v>2703</v>
      </c>
      <c r="D879" s="9">
        <v>42695.45416666667</v>
      </c>
      <c r="E879" s="9">
        <v>45398.539583333331</v>
      </c>
      <c r="F879">
        <v>1962</v>
      </c>
      <c r="G879">
        <v>1962</v>
      </c>
      <c r="H879">
        <v>1640</v>
      </c>
      <c r="I879">
        <v>322</v>
      </c>
      <c r="J879">
        <v>252</v>
      </c>
      <c r="K879">
        <v>1710</v>
      </c>
      <c r="L879">
        <v>1533</v>
      </c>
      <c r="M879">
        <v>177</v>
      </c>
      <c r="N879">
        <v>1.0429999999999999</v>
      </c>
      <c r="O879">
        <v>0.29199999999999998</v>
      </c>
      <c r="P879">
        <v>0.111</v>
      </c>
      <c r="Q879">
        <v>1.0649999999999999</v>
      </c>
      <c r="R879">
        <v>0.87</v>
      </c>
      <c r="S879">
        <v>0.78100000000000003</v>
      </c>
      <c r="T879">
        <v>0.91700000000000004</v>
      </c>
      <c r="U879">
        <v>166.197</v>
      </c>
      <c r="V879" t="s">
        <v>56</v>
      </c>
      <c r="W879">
        <v>0.93600000000000005</v>
      </c>
      <c r="X879">
        <v>0.91700000000000004</v>
      </c>
      <c r="Y879">
        <v>0.84399999999999997</v>
      </c>
      <c r="Z879">
        <v>0.91400000000000003</v>
      </c>
      <c r="AA879" s="9">
        <v>45713.613125972224</v>
      </c>
      <c r="AB879" t="s">
        <v>871</v>
      </c>
    </row>
    <row r="880" spans="1:28" x14ac:dyDescent="0.35">
      <c r="A880" t="s">
        <v>124</v>
      </c>
      <c r="B880" t="s">
        <v>311</v>
      </c>
      <c r="C880">
        <v>1870</v>
      </c>
      <c r="D880" s="9">
        <v>42695.454641203702</v>
      </c>
      <c r="E880" s="9">
        <v>44565.458715277775</v>
      </c>
      <c r="F880">
        <v>1906</v>
      </c>
      <c r="G880">
        <v>1906</v>
      </c>
      <c r="H880">
        <v>1587</v>
      </c>
      <c r="I880">
        <v>319</v>
      </c>
      <c r="J880">
        <v>40</v>
      </c>
      <c r="K880">
        <v>1866</v>
      </c>
      <c r="L880">
        <v>1648</v>
      </c>
      <c r="M880">
        <v>218</v>
      </c>
      <c r="N880">
        <v>1.1220000000000001</v>
      </c>
      <c r="O880">
        <v>0.30599999999999999</v>
      </c>
      <c r="P880">
        <v>3.3000000000000002E-2</v>
      </c>
      <c r="Q880">
        <v>1.306</v>
      </c>
      <c r="R880">
        <v>0.93600000000000005</v>
      </c>
      <c r="S880">
        <v>0.78600000000000003</v>
      </c>
      <c r="T880">
        <v>0.97699999999999998</v>
      </c>
      <c r="U880">
        <v>166.922</v>
      </c>
      <c r="V880" t="s">
        <v>56</v>
      </c>
      <c r="W880">
        <v>0.95399999999999996</v>
      </c>
      <c r="X880">
        <v>0.93300000000000005</v>
      </c>
      <c r="Y880">
        <v>0.78100000000000003</v>
      </c>
      <c r="Z880">
        <v>0.93500000000000005</v>
      </c>
      <c r="AA880" s="19">
        <v>45733.91561074074</v>
      </c>
      <c r="AB880" t="s">
        <v>1425</v>
      </c>
    </row>
    <row r="881" spans="1:28" hidden="1" x14ac:dyDescent="0.35">
      <c r="A881" t="s">
        <v>124</v>
      </c>
      <c r="B881" t="s">
        <v>312</v>
      </c>
      <c r="C881">
        <v>99</v>
      </c>
      <c r="D881" s="9">
        <v>44466.434027777781</v>
      </c>
      <c r="E881" s="9">
        <v>44565.458715277775</v>
      </c>
      <c r="F881" t="s">
        <v>872</v>
      </c>
      <c r="G881" t="s">
        <v>872</v>
      </c>
      <c r="H881">
        <v>4</v>
      </c>
      <c r="I881">
        <v>1</v>
      </c>
      <c r="J881">
        <v>1</v>
      </c>
      <c r="K881" t="s">
        <v>873</v>
      </c>
      <c r="L881">
        <v>7</v>
      </c>
      <c r="M881">
        <v>-1</v>
      </c>
      <c r="N881">
        <v>9.0999999999999998E-2</v>
      </c>
      <c r="O881" t="s">
        <v>875</v>
      </c>
      <c r="P881" t="s">
        <v>875</v>
      </c>
      <c r="Q881">
        <v>6.4000000000000001E-2</v>
      </c>
      <c r="R881" t="s">
        <v>875</v>
      </c>
      <c r="S881" t="s">
        <v>875</v>
      </c>
      <c r="T881" t="s">
        <v>875</v>
      </c>
      <c r="U881" t="s">
        <v>875</v>
      </c>
      <c r="V881" t="s">
        <v>56</v>
      </c>
      <c r="W881">
        <v>0.89100000000000001</v>
      </c>
      <c r="X881" t="s">
        <v>875</v>
      </c>
      <c r="Y881" t="s">
        <v>875</v>
      </c>
      <c r="Z881">
        <v>0.89600000000000002</v>
      </c>
      <c r="AA881" s="19">
        <v>45733.915610821758</v>
      </c>
      <c r="AB881" t="s">
        <v>1425</v>
      </c>
    </row>
    <row r="882" spans="1:28" hidden="1" x14ac:dyDescent="0.35">
      <c r="A882" t="s">
        <v>125</v>
      </c>
      <c r="B882" t="s">
        <v>312</v>
      </c>
      <c r="C882">
        <v>99</v>
      </c>
      <c r="D882" s="9">
        <v>45504.363194444442</v>
      </c>
      <c r="E882" s="9">
        <v>45603.651388888888</v>
      </c>
      <c r="F882" t="s">
        <v>872</v>
      </c>
      <c r="G882" t="s">
        <v>872</v>
      </c>
      <c r="H882">
        <v>71</v>
      </c>
      <c r="I882">
        <v>22</v>
      </c>
      <c r="J882">
        <v>6</v>
      </c>
      <c r="K882" t="s">
        <v>873</v>
      </c>
      <c r="L882">
        <v>84</v>
      </c>
      <c r="M882">
        <v>4</v>
      </c>
      <c r="N882">
        <v>0.74299999999999999</v>
      </c>
      <c r="O882">
        <v>0.22</v>
      </c>
      <c r="P882">
        <v>6.0999999999999999E-2</v>
      </c>
      <c r="Q882">
        <v>0.86899999999999999</v>
      </c>
      <c r="R882">
        <v>0.96299999999999997</v>
      </c>
      <c r="S882">
        <v>0.77200000000000002</v>
      </c>
      <c r="T882">
        <v>0.93700000000000006</v>
      </c>
      <c r="U882">
        <v>311.85300000000001</v>
      </c>
      <c r="V882" t="s">
        <v>56</v>
      </c>
      <c r="W882">
        <v>0.98299999999999998</v>
      </c>
      <c r="X882">
        <v>0.97199999999999998</v>
      </c>
      <c r="Y882">
        <v>0.91400000000000003</v>
      </c>
      <c r="Z882">
        <v>0.96799999999999997</v>
      </c>
      <c r="AA882" s="9">
        <v>45713.613249317132</v>
      </c>
      <c r="AB882" t="s">
        <v>871</v>
      </c>
    </row>
    <row r="883" spans="1:28" x14ac:dyDescent="0.35">
      <c r="A883" t="s">
        <v>125</v>
      </c>
      <c r="B883" t="s">
        <v>311</v>
      </c>
      <c r="C883">
        <v>2499</v>
      </c>
      <c r="D883" s="9">
        <v>43104.180555555555</v>
      </c>
      <c r="E883" s="9">
        <v>45603.651388888888</v>
      </c>
      <c r="F883">
        <v>3691</v>
      </c>
      <c r="G883">
        <v>3691</v>
      </c>
      <c r="H883">
        <v>3026</v>
      </c>
      <c r="I883">
        <v>665</v>
      </c>
      <c r="J883">
        <v>374</v>
      </c>
      <c r="K883">
        <v>3317</v>
      </c>
      <c r="L883">
        <v>3046</v>
      </c>
      <c r="M883">
        <v>271</v>
      </c>
      <c r="N883">
        <v>1.244</v>
      </c>
      <c r="O883">
        <v>0.28000000000000003</v>
      </c>
      <c r="P883">
        <v>0.17499999999999999</v>
      </c>
      <c r="Q883">
        <v>1.3140000000000001</v>
      </c>
      <c r="R883">
        <v>0.97399999999999998</v>
      </c>
      <c r="S883">
        <v>0.81599999999999995</v>
      </c>
      <c r="T883">
        <v>0.88500000000000001</v>
      </c>
      <c r="U883">
        <v>206.24</v>
      </c>
      <c r="V883" t="s">
        <v>56</v>
      </c>
      <c r="W883">
        <v>0.999</v>
      </c>
      <c r="X883">
        <v>0.96899999999999997</v>
      </c>
      <c r="Y883">
        <v>0.98899999999999999</v>
      </c>
      <c r="Z883">
        <v>0.996</v>
      </c>
      <c r="AA883" s="9">
        <v>45713.613226157409</v>
      </c>
      <c r="AB883" t="s">
        <v>871</v>
      </c>
    </row>
    <row r="884" spans="1:28" x14ac:dyDescent="0.35">
      <c r="A884" t="s">
        <v>125</v>
      </c>
      <c r="B884" t="s">
        <v>311</v>
      </c>
      <c r="C884">
        <v>1461</v>
      </c>
      <c r="D884" s="9">
        <v>43104.180949074071</v>
      </c>
      <c r="E884" s="9">
        <v>44565.729259259257</v>
      </c>
      <c r="F884">
        <v>2304</v>
      </c>
      <c r="G884">
        <v>2304</v>
      </c>
      <c r="H884">
        <v>1839</v>
      </c>
      <c r="I884">
        <v>465</v>
      </c>
      <c r="J884">
        <v>114</v>
      </c>
      <c r="K884">
        <v>2190</v>
      </c>
      <c r="L884">
        <v>1931</v>
      </c>
      <c r="M884">
        <v>259</v>
      </c>
      <c r="N884">
        <v>1.2689999999999999</v>
      </c>
      <c r="O884">
        <v>0.35799999999999998</v>
      </c>
      <c r="P884">
        <v>9.1999999999999998E-2</v>
      </c>
      <c r="Q884">
        <v>1.4810000000000001</v>
      </c>
      <c r="R884">
        <v>0.96499999999999997</v>
      </c>
      <c r="S884">
        <v>0.78</v>
      </c>
      <c r="T884">
        <v>0.94299999999999995</v>
      </c>
      <c r="U884">
        <v>174.88200000000001</v>
      </c>
      <c r="V884" t="s">
        <v>56</v>
      </c>
      <c r="W884">
        <v>0.995</v>
      </c>
      <c r="X884">
        <v>0.98199999999999998</v>
      </c>
      <c r="Y884">
        <v>0.9</v>
      </c>
      <c r="Z884">
        <v>0.99099999999999999</v>
      </c>
      <c r="AA884" s="19">
        <v>45733.915523067131</v>
      </c>
      <c r="AB884" t="s">
        <v>1425</v>
      </c>
    </row>
    <row r="885" spans="1:28" hidden="1" x14ac:dyDescent="0.35">
      <c r="A885" t="s">
        <v>125</v>
      </c>
      <c r="B885" t="s">
        <v>312</v>
      </c>
      <c r="C885">
        <v>99</v>
      </c>
      <c r="D885" s="9">
        <v>44466.416539351849</v>
      </c>
      <c r="E885" s="9">
        <v>44565.729259259257</v>
      </c>
      <c r="F885" t="s">
        <v>872</v>
      </c>
      <c r="G885" t="s">
        <v>872</v>
      </c>
      <c r="H885">
        <v>145</v>
      </c>
      <c r="I885">
        <v>28</v>
      </c>
      <c r="J885">
        <v>11</v>
      </c>
      <c r="K885" t="s">
        <v>873</v>
      </c>
      <c r="L885">
        <v>115</v>
      </c>
      <c r="M885">
        <v>48</v>
      </c>
      <c r="N885">
        <v>1.462</v>
      </c>
      <c r="O885">
        <v>0.26900000000000002</v>
      </c>
      <c r="P885">
        <v>0.08</v>
      </c>
      <c r="Q885">
        <v>1.0820000000000001</v>
      </c>
      <c r="R885">
        <v>0.65500000000000003</v>
      </c>
      <c r="S885">
        <v>0.84499999999999997</v>
      </c>
      <c r="T885">
        <v>0.95399999999999996</v>
      </c>
      <c r="U885">
        <v>239.37200000000001</v>
      </c>
      <c r="V885" t="s">
        <v>56</v>
      </c>
      <c r="W885">
        <v>0.96499999999999997</v>
      </c>
      <c r="X885">
        <v>0.97899999999999998</v>
      </c>
      <c r="Y885">
        <v>0.621</v>
      </c>
      <c r="Z885">
        <v>0.98299999999999998</v>
      </c>
      <c r="AA885" s="19">
        <v>45733.915537118053</v>
      </c>
      <c r="AB885" t="s">
        <v>1425</v>
      </c>
    </row>
    <row r="886" spans="1:28" x14ac:dyDescent="0.35">
      <c r="A886" t="s">
        <v>127</v>
      </c>
      <c r="B886" t="s">
        <v>311</v>
      </c>
      <c r="C886">
        <v>2434</v>
      </c>
      <c r="D886" s="9">
        <v>43104.343055555553</v>
      </c>
      <c r="E886" s="9">
        <v>45539.331944444442</v>
      </c>
      <c r="F886">
        <v>254</v>
      </c>
      <c r="G886">
        <v>254</v>
      </c>
      <c r="H886">
        <v>160</v>
      </c>
      <c r="I886">
        <v>94</v>
      </c>
      <c r="J886">
        <v>38</v>
      </c>
      <c r="K886">
        <v>216</v>
      </c>
      <c r="L886">
        <v>189</v>
      </c>
      <c r="M886">
        <v>27</v>
      </c>
      <c r="N886">
        <v>6.7000000000000004E-2</v>
      </c>
      <c r="O886">
        <v>5.0999999999999997E-2</v>
      </c>
      <c r="P886">
        <v>1.4999999999999999E-2</v>
      </c>
      <c r="Q886">
        <v>8.5000000000000006E-2</v>
      </c>
      <c r="R886">
        <v>0.82499999999999996</v>
      </c>
      <c r="S886">
        <v>0.56799999999999995</v>
      </c>
      <c r="T886">
        <v>0.873</v>
      </c>
      <c r="U886">
        <v>317.64699999999999</v>
      </c>
      <c r="V886" t="s">
        <v>56</v>
      </c>
      <c r="W886">
        <v>0.97499999999999998</v>
      </c>
      <c r="X886">
        <v>0.97299999999999998</v>
      </c>
      <c r="Y886">
        <v>0.9</v>
      </c>
      <c r="Z886">
        <v>0.98499999999999999</v>
      </c>
      <c r="AA886" s="9">
        <v>45713.613423275463</v>
      </c>
      <c r="AB886" t="s">
        <v>871</v>
      </c>
    </row>
    <row r="887" spans="1:28" x14ac:dyDescent="0.35">
      <c r="A887" t="s">
        <v>127</v>
      </c>
      <c r="B887" t="s">
        <v>311</v>
      </c>
      <c r="C887">
        <v>1461</v>
      </c>
      <c r="D887" s="9">
        <v>43104.343553240738</v>
      </c>
      <c r="E887" s="9">
        <v>44565.446747685186</v>
      </c>
      <c r="F887">
        <v>156</v>
      </c>
      <c r="G887">
        <v>156</v>
      </c>
      <c r="H887">
        <v>92</v>
      </c>
      <c r="I887">
        <v>64</v>
      </c>
      <c r="J887">
        <v>8</v>
      </c>
      <c r="K887">
        <v>148</v>
      </c>
      <c r="L887">
        <v>112</v>
      </c>
      <c r="M887">
        <v>36</v>
      </c>
      <c r="N887">
        <v>8.5000000000000006E-2</v>
      </c>
      <c r="O887">
        <v>0.06</v>
      </c>
      <c r="P887">
        <v>0.01</v>
      </c>
      <c r="Q887">
        <v>0.112</v>
      </c>
      <c r="R887">
        <v>0.83</v>
      </c>
      <c r="S887">
        <v>0.58599999999999997</v>
      </c>
      <c r="T887">
        <v>0.93100000000000005</v>
      </c>
      <c r="U887">
        <v>321.42899999999997</v>
      </c>
      <c r="V887" t="s">
        <v>56</v>
      </c>
      <c r="W887">
        <v>0.96699999999999997</v>
      </c>
      <c r="X887">
        <v>0.97199999999999998</v>
      </c>
      <c r="Y887">
        <v>0.97299999999999998</v>
      </c>
      <c r="Z887">
        <v>0.94399999999999995</v>
      </c>
      <c r="AA887" s="19">
        <v>45733.915448148146</v>
      </c>
      <c r="AB887" t="s">
        <v>1425</v>
      </c>
    </row>
    <row r="888" spans="1:28" hidden="1" x14ac:dyDescent="0.35">
      <c r="A888" t="s">
        <v>127</v>
      </c>
      <c r="B888" t="s">
        <v>312</v>
      </c>
      <c r="C888">
        <v>97</v>
      </c>
      <c r="D888" s="9">
        <v>44468.329108796293</v>
      </c>
      <c r="E888" s="9">
        <v>44565.446747685186</v>
      </c>
      <c r="F888" t="s">
        <v>872</v>
      </c>
      <c r="G888" t="s">
        <v>872</v>
      </c>
      <c r="H888">
        <v>4</v>
      </c>
      <c r="I888">
        <v>10</v>
      </c>
      <c r="J888">
        <v>1</v>
      </c>
      <c r="K888" t="s">
        <v>873</v>
      </c>
      <c r="L888">
        <v>7</v>
      </c>
      <c r="M888">
        <v>6</v>
      </c>
      <c r="N888">
        <v>3.5999999999999997E-2</v>
      </c>
      <c r="O888">
        <v>8.2000000000000003E-2</v>
      </c>
      <c r="P888" t="s">
        <v>875</v>
      </c>
      <c r="Q888">
        <v>6.2E-2</v>
      </c>
      <c r="R888" t="s">
        <v>875</v>
      </c>
      <c r="S888" t="s">
        <v>875</v>
      </c>
      <c r="T888" t="s">
        <v>875</v>
      </c>
      <c r="U888" t="s">
        <v>875</v>
      </c>
      <c r="V888" t="s">
        <v>56</v>
      </c>
      <c r="W888">
        <v>0.90800000000000003</v>
      </c>
      <c r="X888">
        <v>0.81699999999999995</v>
      </c>
      <c r="Y888" t="s">
        <v>875</v>
      </c>
      <c r="Z888">
        <v>0.90500000000000003</v>
      </c>
      <c r="AA888" s="19">
        <v>45733.915448148146</v>
      </c>
      <c r="AB888" t="s">
        <v>1425</v>
      </c>
    </row>
    <row r="889" spans="1:28" x14ac:dyDescent="0.35">
      <c r="A889" t="s">
        <v>128</v>
      </c>
      <c r="B889" t="s">
        <v>311</v>
      </c>
      <c r="C889">
        <v>2577</v>
      </c>
      <c r="D889" s="9">
        <v>42781.604166666664</v>
      </c>
      <c r="E889" s="9">
        <v>45359.502083333333</v>
      </c>
      <c r="F889">
        <v>71</v>
      </c>
      <c r="G889">
        <v>71</v>
      </c>
      <c r="H889">
        <v>71</v>
      </c>
      <c r="I889">
        <v>0</v>
      </c>
      <c r="J889">
        <v>8</v>
      </c>
      <c r="K889">
        <v>63</v>
      </c>
      <c r="L889">
        <v>62</v>
      </c>
      <c r="M889">
        <v>1</v>
      </c>
      <c r="N889">
        <v>2.9000000000000001E-2</v>
      </c>
      <c r="O889">
        <v>0</v>
      </c>
      <c r="P889">
        <v>3.0000000000000001E-3</v>
      </c>
      <c r="Q889">
        <v>2.5999999999999999E-2</v>
      </c>
      <c r="R889">
        <v>1</v>
      </c>
      <c r="S889">
        <v>1</v>
      </c>
      <c r="T889">
        <v>0.89700000000000002</v>
      </c>
      <c r="U889">
        <v>38.462000000000003</v>
      </c>
      <c r="V889" t="s">
        <v>62</v>
      </c>
      <c r="W889">
        <v>0.97899999999999998</v>
      </c>
      <c r="X889">
        <v>0</v>
      </c>
      <c r="Y889">
        <v>0.84799999999999998</v>
      </c>
      <c r="Z889">
        <v>0.97499999999999998</v>
      </c>
      <c r="AA889" s="9">
        <v>45713.61349891204</v>
      </c>
      <c r="AB889" t="s">
        <v>871</v>
      </c>
    </row>
    <row r="890" spans="1:28" x14ac:dyDescent="0.35">
      <c r="A890" t="s">
        <v>128</v>
      </c>
      <c r="B890" t="s">
        <v>311</v>
      </c>
      <c r="C890">
        <v>1717</v>
      </c>
      <c r="D890" s="9">
        <v>42781.604768518519</v>
      </c>
      <c r="E890" s="9">
        <v>44498.903321759259</v>
      </c>
      <c r="F890">
        <v>41</v>
      </c>
      <c r="G890">
        <v>41</v>
      </c>
      <c r="H890">
        <v>41</v>
      </c>
      <c r="I890">
        <v>0</v>
      </c>
      <c r="J890">
        <v>0</v>
      </c>
      <c r="K890">
        <v>41</v>
      </c>
      <c r="L890">
        <v>37</v>
      </c>
      <c r="M890">
        <v>4</v>
      </c>
      <c r="N890">
        <v>2.7E-2</v>
      </c>
      <c r="O890">
        <v>0</v>
      </c>
      <c r="P890">
        <v>0</v>
      </c>
      <c r="Q890">
        <v>2.4E-2</v>
      </c>
      <c r="R890">
        <v>0.88900000000000001</v>
      </c>
      <c r="S890">
        <v>1</v>
      </c>
      <c r="T890">
        <v>1</v>
      </c>
      <c r="U890">
        <v>166.667</v>
      </c>
      <c r="V890" t="s">
        <v>56</v>
      </c>
      <c r="W890">
        <v>0.96499999999999997</v>
      </c>
      <c r="X890">
        <v>0</v>
      </c>
      <c r="Y890">
        <v>0</v>
      </c>
      <c r="Z890">
        <v>0.97199999999999998</v>
      </c>
      <c r="AA890" s="19">
        <v>45733.915379305552</v>
      </c>
      <c r="AB890" t="s">
        <v>1425</v>
      </c>
    </row>
    <row r="891" spans="1:28" hidden="1" x14ac:dyDescent="0.35">
      <c r="A891" t="s">
        <v>128</v>
      </c>
      <c r="B891" t="s">
        <v>312</v>
      </c>
      <c r="C891">
        <v>21</v>
      </c>
      <c r="D891" s="9">
        <v>44477.78769675926</v>
      </c>
      <c r="E891" s="9">
        <v>44498.903321759259</v>
      </c>
      <c r="F891" t="s">
        <v>872</v>
      </c>
      <c r="G891" t="s">
        <v>872</v>
      </c>
      <c r="H891">
        <v>1</v>
      </c>
      <c r="I891">
        <v>1</v>
      </c>
      <c r="J891">
        <v>1</v>
      </c>
      <c r="K891" t="s">
        <v>873</v>
      </c>
      <c r="L891">
        <v>3</v>
      </c>
      <c r="M891">
        <v>-2</v>
      </c>
      <c r="N891" t="s">
        <v>875</v>
      </c>
      <c r="O891">
        <v>0</v>
      </c>
      <c r="P891">
        <v>0</v>
      </c>
      <c r="Q891">
        <v>6.8000000000000005E-2</v>
      </c>
      <c r="R891" t="s">
        <v>875</v>
      </c>
      <c r="S891" t="s">
        <v>875</v>
      </c>
      <c r="T891" t="s">
        <v>875</v>
      </c>
      <c r="U891" t="s">
        <v>875</v>
      </c>
      <c r="V891" t="s">
        <v>56</v>
      </c>
      <c r="W891" t="s">
        <v>875</v>
      </c>
      <c r="X891">
        <v>0</v>
      </c>
      <c r="Y891">
        <v>0</v>
      </c>
      <c r="Z891">
        <v>0.75</v>
      </c>
      <c r="AA891" s="19">
        <v>45733.915379363425</v>
      </c>
      <c r="AB891" t="s">
        <v>1425</v>
      </c>
    </row>
    <row r="892" spans="1:28" x14ac:dyDescent="0.35">
      <c r="A892" t="s">
        <v>982</v>
      </c>
      <c r="B892" t="s">
        <v>311</v>
      </c>
      <c r="C892">
        <v>570</v>
      </c>
      <c r="D892" s="9">
        <v>42345.439583333333</v>
      </c>
      <c r="E892" s="9">
        <v>42915.927083333336</v>
      </c>
      <c r="F892">
        <v>114</v>
      </c>
      <c r="G892">
        <v>114</v>
      </c>
      <c r="H892">
        <v>112</v>
      </c>
      <c r="I892">
        <v>2</v>
      </c>
      <c r="J892">
        <v>0</v>
      </c>
      <c r="K892">
        <v>114</v>
      </c>
      <c r="L892">
        <v>46</v>
      </c>
      <c r="M892">
        <v>68</v>
      </c>
      <c r="N892">
        <v>0.23699999999999999</v>
      </c>
      <c r="O892">
        <v>3.0000000000000001E-3</v>
      </c>
      <c r="P892">
        <v>0</v>
      </c>
      <c r="Q892">
        <v>0.121</v>
      </c>
      <c r="R892">
        <v>0.504</v>
      </c>
      <c r="S892">
        <v>0.98699999999999999</v>
      </c>
      <c r="T892">
        <v>1</v>
      </c>
      <c r="U892">
        <v>561.98299999999995</v>
      </c>
      <c r="V892" t="s">
        <v>56</v>
      </c>
      <c r="W892">
        <v>0.94699999999999995</v>
      </c>
      <c r="X892">
        <v>1</v>
      </c>
      <c r="Y892">
        <v>0</v>
      </c>
      <c r="Z892">
        <v>0.96</v>
      </c>
      <c r="AA892" s="19">
        <v>45732.992011203707</v>
      </c>
      <c r="AB892" t="s">
        <v>1178</v>
      </c>
    </row>
    <row r="893" spans="1:28" hidden="1" x14ac:dyDescent="0.35">
      <c r="A893" t="s">
        <v>982</v>
      </c>
      <c r="B893" t="s">
        <v>312</v>
      </c>
      <c r="C893">
        <v>62</v>
      </c>
      <c r="D893" s="9">
        <v>42853.455555555556</v>
      </c>
      <c r="E893" s="9">
        <v>42915.927083333336</v>
      </c>
      <c r="F893" t="s">
        <v>872</v>
      </c>
      <c r="G893" t="s">
        <v>872</v>
      </c>
      <c r="H893">
        <v>9</v>
      </c>
      <c r="I893">
        <v>1</v>
      </c>
      <c r="J893">
        <v>1</v>
      </c>
      <c r="K893" t="s">
        <v>873</v>
      </c>
      <c r="L893">
        <v>1</v>
      </c>
      <c r="M893">
        <v>8</v>
      </c>
      <c r="N893">
        <v>0.12</v>
      </c>
      <c r="O893" t="s">
        <v>875</v>
      </c>
      <c r="P893">
        <v>0</v>
      </c>
      <c r="Q893" t="s">
        <v>875</v>
      </c>
      <c r="R893" t="s">
        <v>875</v>
      </c>
      <c r="S893" t="s">
        <v>875</v>
      </c>
      <c r="T893" t="s">
        <v>875</v>
      </c>
      <c r="U893" t="s">
        <v>875</v>
      </c>
      <c r="V893" t="s">
        <v>56</v>
      </c>
      <c r="W893">
        <v>0.89900000000000002</v>
      </c>
      <c r="X893" t="s">
        <v>875</v>
      </c>
      <c r="Y893">
        <v>0</v>
      </c>
      <c r="Z893" t="s">
        <v>875</v>
      </c>
      <c r="AA893" s="19">
        <v>45732.992011226852</v>
      </c>
      <c r="AB893" t="s">
        <v>1178</v>
      </c>
    </row>
    <row r="894" spans="1:28" x14ac:dyDescent="0.35">
      <c r="A894" t="s">
        <v>983</v>
      </c>
      <c r="B894" t="s">
        <v>311</v>
      </c>
      <c r="C894">
        <v>156</v>
      </c>
      <c r="D894" s="9">
        <v>41668.552777777775</v>
      </c>
      <c r="E894" s="9">
        <v>41824.656944444447</v>
      </c>
      <c r="F894">
        <v>98</v>
      </c>
      <c r="G894">
        <v>98</v>
      </c>
      <c r="H894">
        <v>78</v>
      </c>
      <c r="I894">
        <v>20</v>
      </c>
      <c r="J894">
        <v>0</v>
      </c>
      <c r="K894">
        <v>98</v>
      </c>
      <c r="L894">
        <v>48</v>
      </c>
      <c r="M894">
        <v>50</v>
      </c>
      <c r="N894">
        <v>0.45700000000000002</v>
      </c>
      <c r="O894">
        <v>0.41499999999999998</v>
      </c>
      <c r="P894">
        <v>0</v>
      </c>
      <c r="Q894">
        <v>0.39900000000000002</v>
      </c>
      <c r="R894">
        <v>0.45800000000000002</v>
      </c>
      <c r="S894">
        <v>0.52400000000000002</v>
      </c>
      <c r="T894">
        <v>1</v>
      </c>
      <c r="U894">
        <v>125.313</v>
      </c>
      <c r="V894" t="s">
        <v>56</v>
      </c>
      <c r="W894">
        <v>0.79800000000000004</v>
      </c>
      <c r="X894">
        <v>0.82099999999999995</v>
      </c>
      <c r="Y894">
        <v>0</v>
      </c>
      <c r="Z894">
        <v>0.88200000000000001</v>
      </c>
      <c r="AA894" s="19">
        <v>45732.992071666667</v>
      </c>
      <c r="AB894" t="s">
        <v>1178</v>
      </c>
    </row>
    <row r="895" spans="1:28" hidden="1" x14ac:dyDescent="0.35">
      <c r="A895" t="s">
        <v>983</v>
      </c>
      <c r="B895" t="s">
        <v>312</v>
      </c>
      <c r="C895">
        <v>99</v>
      </c>
      <c r="D895" s="9">
        <v>41725.363888888889</v>
      </c>
      <c r="E895" s="9">
        <v>41824.656944444447</v>
      </c>
      <c r="F895" t="s">
        <v>872</v>
      </c>
      <c r="G895" t="s">
        <v>872</v>
      </c>
      <c r="H895">
        <v>27</v>
      </c>
      <c r="I895">
        <v>18</v>
      </c>
      <c r="J895">
        <v>1</v>
      </c>
      <c r="K895" t="s">
        <v>873</v>
      </c>
      <c r="L895">
        <v>36</v>
      </c>
      <c r="M895">
        <v>8</v>
      </c>
      <c r="N895">
        <v>0.41199999999999998</v>
      </c>
      <c r="O895">
        <v>0.379</v>
      </c>
      <c r="P895">
        <v>0</v>
      </c>
      <c r="Q895">
        <v>0.39800000000000002</v>
      </c>
      <c r="R895">
        <v>0.503</v>
      </c>
      <c r="S895">
        <v>0.52100000000000002</v>
      </c>
      <c r="T895">
        <v>1</v>
      </c>
      <c r="U895">
        <v>125.628</v>
      </c>
      <c r="V895" t="s">
        <v>56</v>
      </c>
      <c r="W895">
        <v>0.66100000000000003</v>
      </c>
      <c r="X895">
        <v>0.84399999999999997</v>
      </c>
      <c r="Y895">
        <v>0</v>
      </c>
      <c r="Z895">
        <v>0.74099999999999999</v>
      </c>
      <c r="AA895" s="19">
        <v>45732.992082106481</v>
      </c>
      <c r="AB895" t="s">
        <v>1178</v>
      </c>
    </row>
    <row r="896" spans="1:28" x14ac:dyDescent="0.35">
      <c r="A896" t="s">
        <v>984</v>
      </c>
      <c r="B896" t="s">
        <v>311</v>
      </c>
      <c r="C896">
        <v>520</v>
      </c>
      <c r="D896" s="9">
        <v>40464.458333333336</v>
      </c>
      <c r="E896" s="9">
        <v>40984.807638888888</v>
      </c>
      <c r="F896">
        <v>81</v>
      </c>
      <c r="G896">
        <v>81</v>
      </c>
      <c r="H896">
        <v>37</v>
      </c>
      <c r="I896">
        <v>44</v>
      </c>
      <c r="J896">
        <v>0</v>
      </c>
      <c r="K896">
        <v>81</v>
      </c>
      <c r="L896">
        <v>79</v>
      </c>
      <c r="M896">
        <v>2</v>
      </c>
      <c r="N896">
        <v>6.0999999999999999E-2</v>
      </c>
      <c r="O896">
        <v>0.55000000000000004</v>
      </c>
      <c r="P896">
        <v>0</v>
      </c>
      <c r="Q896">
        <v>0.16900000000000001</v>
      </c>
      <c r="R896">
        <v>0.27700000000000002</v>
      </c>
      <c r="S896">
        <v>0.1</v>
      </c>
      <c r="T896">
        <v>1</v>
      </c>
      <c r="U896">
        <v>11.834</v>
      </c>
      <c r="V896" t="s">
        <v>80</v>
      </c>
      <c r="W896">
        <v>0.57099999999999995</v>
      </c>
      <c r="X896">
        <v>0.92700000000000005</v>
      </c>
      <c r="Y896">
        <v>0</v>
      </c>
      <c r="Z896">
        <v>0.45500000000000002</v>
      </c>
      <c r="AA896" s="19">
        <v>45732.992141655093</v>
      </c>
      <c r="AB896" t="s">
        <v>1178</v>
      </c>
    </row>
    <row r="897" spans="1:28" hidden="1" x14ac:dyDescent="0.35">
      <c r="A897" t="s">
        <v>984</v>
      </c>
      <c r="B897" t="s">
        <v>312</v>
      </c>
      <c r="C897">
        <v>46</v>
      </c>
      <c r="D897" s="9">
        <v>40938.015972222223</v>
      </c>
      <c r="E897" s="9">
        <v>40984.807638888888</v>
      </c>
      <c r="F897" t="s">
        <v>872</v>
      </c>
      <c r="G897" t="s">
        <v>872</v>
      </c>
      <c r="H897">
        <v>2</v>
      </c>
      <c r="I897">
        <v>1</v>
      </c>
      <c r="J897">
        <v>1</v>
      </c>
      <c r="K897" t="s">
        <v>873</v>
      </c>
      <c r="L897">
        <v>1</v>
      </c>
      <c r="M897">
        <v>0</v>
      </c>
      <c r="N897">
        <v>6.7000000000000004E-2</v>
      </c>
      <c r="O897" t="s">
        <v>875</v>
      </c>
      <c r="P897">
        <v>0</v>
      </c>
      <c r="Q897" t="s">
        <v>875</v>
      </c>
      <c r="R897" t="s">
        <v>875</v>
      </c>
      <c r="S897" t="s">
        <v>875</v>
      </c>
      <c r="T897" t="s">
        <v>875</v>
      </c>
      <c r="U897" t="s">
        <v>875</v>
      </c>
      <c r="V897" t="s">
        <v>80</v>
      </c>
      <c r="W897">
        <v>1</v>
      </c>
      <c r="X897" t="s">
        <v>875</v>
      </c>
      <c r="Y897">
        <v>0</v>
      </c>
      <c r="Z897" t="s">
        <v>875</v>
      </c>
      <c r="AA897" s="19">
        <v>45732.992141666669</v>
      </c>
      <c r="AB897" t="s">
        <v>1178</v>
      </c>
    </row>
    <row r="898" spans="1:28" x14ac:dyDescent="0.35">
      <c r="A898" t="s">
        <v>1413</v>
      </c>
      <c r="B898" t="s">
        <v>311</v>
      </c>
      <c r="C898">
        <v>406</v>
      </c>
      <c r="D898" s="9">
        <v>43998.630682870367</v>
      </c>
      <c r="E898" s="9">
        <v>44404.657233796293</v>
      </c>
      <c r="F898">
        <v>90</v>
      </c>
      <c r="G898">
        <v>90</v>
      </c>
      <c r="H898">
        <v>81</v>
      </c>
      <c r="I898">
        <v>9</v>
      </c>
      <c r="J898">
        <v>1</v>
      </c>
      <c r="K898">
        <v>89</v>
      </c>
      <c r="L898">
        <v>37</v>
      </c>
      <c r="M898">
        <v>52</v>
      </c>
      <c r="N898">
        <v>0.27</v>
      </c>
      <c r="O898">
        <v>1.7999999999999999E-2</v>
      </c>
      <c r="P898">
        <v>0</v>
      </c>
      <c r="Q898">
        <v>0.125</v>
      </c>
      <c r="R898">
        <v>0.434</v>
      </c>
      <c r="S898">
        <v>0.93799999999999994</v>
      </c>
      <c r="T898">
        <v>1</v>
      </c>
      <c r="U898">
        <v>416</v>
      </c>
      <c r="V898" t="s">
        <v>56</v>
      </c>
      <c r="W898">
        <v>0.84599999999999997</v>
      </c>
      <c r="X898">
        <v>0.879</v>
      </c>
      <c r="Y898">
        <v>0</v>
      </c>
      <c r="Z898">
        <v>0.88300000000000001</v>
      </c>
      <c r="AA898" s="19">
        <v>45733.915319976855</v>
      </c>
      <c r="AB898" t="s">
        <v>1425</v>
      </c>
    </row>
    <row r="899" spans="1:28" hidden="1" x14ac:dyDescent="0.35">
      <c r="A899" t="s">
        <v>1413</v>
      </c>
      <c r="B899" t="s">
        <v>312</v>
      </c>
      <c r="C899">
        <v>97</v>
      </c>
      <c r="D899" s="9">
        <v>44307.410370370373</v>
      </c>
      <c r="E899" s="9">
        <v>44404.657233796293</v>
      </c>
      <c r="F899" t="s">
        <v>872</v>
      </c>
      <c r="G899" t="s">
        <v>872</v>
      </c>
      <c r="H899">
        <v>2</v>
      </c>
      <c r="I899">
        <v>1</v>
      </c>
      <c r="J899">
        <v>1</v>
      </c>
      <c r="K899" t="s">
        <v>873</v>
      </c>
      <c r="L899">
        <v>3</v>
      </c>
      <c r="M899">
        <v>-1</v>
      </c>
      <c r="N899">
        <v>0.5</v>
      </c>
      <c r="O899" t="s">
        <v>875</v>
      </c>
      <c r="P899" t="s">
        <v>875</v>
      </c>
      <c r="Q899">
        <v>2.7E-2</v>
      </c>
      <c r="R899" t="s">
        <v>875</v>
      </c>
      <c r="S899" t="s">
        <v>875</v>
      </c>
      <c r="T899" t="s">
        <v>875</v>
      </c>
      <c r="U899" t="s">
        <v>875</v>
      </c>
      <c r="V899" t="s">
        <v>56</v>
      </c>
      <c r="W899">
        <v>1</v>
      </c>
      <c r="X899" t="s">
        <v>875</v>
      </c>
      <c r="Y899" t="s">
        <v>875</v>
      </c>
      <c r="Z899">
        <v>0.75</v>
      </c>
      <c r="AA899" s="19">
        <v>45733.915320081018</v>
      </c>
      <c r="AB899" t="s">
        <v>1425</v>
      </c>
    </row>
    <row r="900" spans="1:28" x14ac:dyDescent="0.35">
      <c r="A900" t="s">
        <v>1412</v>
      </c>
      <c r="B900" t="s">
        <v>311</v>
      </c>
      <c r="C900">
        <v>4437</v>
      </c>
      <c r="D900" s="9">
        <v>40086.512928240743</v>
      </c>
      <c r="E900" s="9">
        <v>44524.329525462963</v>
      </c>
      <c r="F900">
        <v>1102</v>
      </c>
      <c r="G900">
        <v>1102</v>
      </c>
      <c r="H900">
        <v>562</v>
      </c>
      <c r="I900">
        <v>540</v>
      </c>
      <c r="J900">
        <v>15</v>
      </c>
      <c r="K900">
        <v>1087</v>
      </c>
      <c r="L900">
        <v>946</v>
      </c>
      <c r="M900">
        <v>141</v>
      </c>
      <c r="N900">
        <v>0.19500000000000001</v>
      </c>
      <c r="O900">
        <v>0.19800000000000001</v>
      </c>
      <c r="P900">
        <v>7.0000000000000001E-3</v>
      </c>
      <c r="Q900">
        <v>0.36599999999999999</v>
      </c>
      <c r="R900">
        <v>0.94799999999999995</v>
      </c>
      <c r="S900">
        <v>0.496</v>
      </c>
      <c r="T900">
        <v>0.98199999999999998</v>
      </c>
      <c r="U900">
        <v>385.24599999999998</v>
      </c>
      <c r="V900" t="s">
        <v>56</v>
      </c>
      <c r="W900">
        <v>0.95399999999999996</v>
      </c>
      <c r="X900">
        <v>0.94</v>
      </c>
      <c r="Y900">
        <v>0.96099999999999997</v>
      </c>
      <c r="Z900">
        <v>0.94199999999999995</v>
      </c>
      <c r="AA900" s="19">
        <v>45733.915255127315</v>
      </c>
      <c r="AB900" t="s">
        <v>1425</v>
      </c>
    </row>
    <row r="901" spans="1:28" hidden="1" x14ac:dyDescent="0.35">
      <c r="A901" t="s">
        <v>1412</v>
      </c>
      <c r="B901" t="s">
        <v>312</v>
      </c>
      <c r="C901">
        <v>0</v>
      </c>
      <c r="D901" s="9">
        <v>44524.329525462963</v>
      </c>
      <c r="E901" s="9">
        <v>44524.329525462963</v>
      </c>
      <c r="F901" t="s">
        <v>872</v>
      </c>
      <c r="G901" t="s">
        <v>872</v>
      </c>
      <c r="H901">
        <v>1</v>
      </c>
      <c r="I901">
        <v>1</v>
      </c>
      <c r="J901">
        <v>1</v>
      </c>
      <c r="K901" t="s">
        <v>873</v>
      </c>
      <c r="L901">
        <v>1</v>
      </c>
      <c r="M901">
        <v>0</v>
      </c>
      <c r="N901" t="s">
        <v>875</v>
      </c>
      <c r="O901" t="s">
        <v>875</v>
      </c>
      <c r="P901" t="s">
        <v>875</v>
      </c>
      <c r="Q901" t="s">
        <v>875</v>
      </c>
      <c r="R901" t="s">
        <v>875</v>
      </c>
      <c r="S901" t="s">
        <v>875</v>
      </c>
      <c r="T901" t="s">
        <v>875</v>
      </c>
      <c r="U901" t="s">
        <v>875</v>
      </c>
      <c r="V901" t="s">
        <v>56</v>
      </c>
      <c r="W901" t="s">
        <v>875</v>
      </c>
      <c r="X901" t="s">
        <v>875</v>
      </c>
      <c r="Y901" t="s">
        <v>875</v>
      </c>
      <c r="Z901" t="s">
        <v>875</v>
      </c>
      <c r="AA901" s="19">
        <v>45733.915255370368</v>
      </c>
      <c r="AB901" t="s">
        <v>1425</v>
      </c>
    </row>
    <row r="902" spans="1:28" x14ac:dyDescent="0.35">
      <c r="A902" t="s">
        <v>1411</v>
      </c>
      <c r="B902" t="s">
        <v>311</v>
      </c>
      <c r="C902">
        <v>1392</v>
      </c>
      <c r="D902" s="9">
        <v>42396.713553240741</v>
      </c>
      <c r="E902" s="9">
        <v>43789.690462962964</v>
      </c>
      <c r="F902">
        <v>681</v>
      </c>
      <c r="G902">
        <v>681</v>
      </c>
      <c r="H902">
        <v>636</v>
      </c>
      <c r="I902">
        <v>45</v>
      </c>
      <c r="J902">
        <v>5</v>
      </c>
      <c r="K902">
        <v>676</v>
      </c>
      <c r="L902">
        <v>526</v>
      </c>
      <c r="M902">
        <v>150</v>
      </c>
      <c r="N902">
        <v>0.41599999999999998</v>
      </c>
      <c r="O902">
        <v>4.2000000000000003E-2</v>
      </c>
      <c r="P902">
        <v>4.0000000000000001E-3</v>
      </c>
      <c r="Q902">
        <v>0.34599999999999997</v>
      </c>
      <c r="R902">
        <v>0.76200000000000001</v>
      </c>
      <c r="S902">
        <v>0.90800000000000003</v>
      </c>
      <c r="T902">
        <v>0.99099999999999999</v>
      </c>
      <c r="U902">
        <v>433.52600000000001</v>
      </c>
      <c r="V902" t="s">
        <v>56</v>
      </c>
      <c r="W902">
        <v>0.89200000000000002</v>
      </c>
      <c r="X902">
        <v>0.81399999999999995</v>
      </c>
      <c r="Y902">
        <v>0.85799999999999998</v>
      </c>
      <c r="Z902">
        <v>0.90400000000000003</v>
      </c>
      <c r="AA902" s="19">
        <v>45733.915188194442</v>
      </c>
      <c r="AB902" t="s">
        <v>1425</v>
      </c>
    </row>
    <row r="903" spans="1:28" hidden="1" x14ac:dyDescent="0.35">
      <c r="A903" t="s">
        <v>1411</v>
      </c>
      <c r="B903" t="s">
        <v>312</v>
      </c>
      <c r="C903">
        <v>98</v>
      </c>
      <c r="D903" s="9">
        <v>43691.601157407407</v>
      </c>
      <c r="E903" s="9">
        <v>43789.690462962964</v>
      </c>
      <c r="F903" t="s">
        <v>872</v>
      </c>
      <c r="G903" t="s">
        <v>872</v>
      </c>
      <c r="H903">
        <v>22</v>
      </c>
      <c r="I903">
        <v>1</v>
      </c>
      <c r="J903">
        <v>1</v>
      </c>
      <c r="K903" t="s">
        <v>873</v>
      </c>
      <c r="L903">
        <v>20</v>
      </c>
      <c r="M903">
        <v>1</v>
      </c>
      <c r="N903">
        <v>0.217</v>
      </c>
      <c r="O903" t="s">
        <v>875</v>
      </c>
      <c r="P903" t="s">
        <v>875</v>
      </c>
      <c r="Q903">
        <v>0.224</v>
      </c>
      <c r="R903" t="s">
        <v>875</v>
      </c>
      <c r="S903" t="s">
        <v>875</v>
      </c>
      <c r="T903" t="s">
        <v>875</v>
      </c>
      <c r="U903" t="s">
        <v>875</v>
      </c>
      <c r="V903" t="s">
        <v>56</v>
      </c>
      <c r="W903">
        <v>0.95799999999999996</v>
      </c>
      <c r="X903" t="s">
        <v>875</v>
      </c>
      <c r="Y903" t="s">
        <v>875</v>
      </c>
      <c r="Z903">
        <v>0.94299999999999995</v>
      </c>
      <c r="AA903" s="19">
        <v>45733.91518827546</v>
      </c>
      <c r="AB903" t="s">
        <v>1425</v>
      </c>
    </row>
    <row r="904" spans="1:28" x14ac:dyDescent="0.35">
      <c r="A904" t="s">
        <v>985</v>
      </c>
      <c r="B904" t="s">
        <v>311</v>
      </c>
      <c r="C904">
        <v>307</v>
      </c>
      <c r="D904" s="9">
        <v>40814.42291666667</v>
      </c>
      <c r="E904" s="9">
        <v>41121.520138888889</v>
      </c>
      <c r="F904">
        <v>153</v>
      </c>
      <c r="G904">
        <v>153</v>
      </c>
      <c r="H904">
        <v>67</v>
      </c>
      <c r="I904">
        <v>86</v>
      </c>
      <c r="J904">
        <v>0</v>
      </c>
      <c r="K904">
        <v>153</v>
      </c>
      <c r="L904">
        <v>149</v>
      </c>
      <c r="M904">
        <v>4</v>
      </c>
      <c r="N904">
        <v>0.35299999999999998</v>
      </c>
      <c r="O904">
        <v>1.4690000000000001</v>
      </c>
      <c r="P904">
        <v>0</v>
      </c>
      <c r="Q904">
        <v>0.92</v>
      </c>
      <c r="R904">
        <v>0.505</v>
      </c>
      <c r="S904">
        <v>0.19400000000000001</v>
      </c>
      <c r="T904">
        <v>1</v>
      </c>
      <c r="U904">
        <v>4.3479999999999999</v>
      </c>
      <c r="V904" t="s">
        <v>80</v>
      </c>
      <c r="W904">
        <v>0.85099999999999998</v>
      </c>
      <c r="X904">
        <v>0.83</v>
      </c>
      <c r="Y904">
        <v>0</v>
      </c>
      <c r="Z904">
        <v>0.629</v>
      </c>
      <c r="AA904" s="19">
        <v>45732.992201111112</v>
      </c>
      <c r="AB904" t="s">
        <v>1178</v>
      </c>
    </row>
    <row r="905" spans="1:28" hidden="1" x14ac:dyDescent="0.35">
      <c r="A905" t="s">
        <v>985</v>
      </c>
      <c r="B905" t="s">
        <v>312</v>
      </c>
      <c r="C905">
        <v>80</v>
      </c>
      <c r="D905" s="9">
        <v>41040.554861111108</v>
      </c>
      <c r="E905" s="9">
        <v>41121.520138888889</v>
      </c>
      <c r="F905" t="s">
        <v>872</v>
      </c>
      <c r="G905" t="s">
        <v>872</v>
      </c>
      <c r="H905">
        <v>2</v>
      </c>
      <c r="I905">
        <v>1</v>
      </c>
      <c r="J905">
        <v>1</v>
      </c>
      <c r="K905" t="s">
        <v>873</v>
      </c>
      <c r="L905">
        <v>3</v>
      </c>
      <c r="M905">
        <v>0</v>
      </c>
      <c r="N905">
        <v>0.02</v>
      </c>
      <c r="O905" t="s">
        <v>875</v>
      </c>
      <c r="P905">
        <v>0</v>
      </c>
      <c r="Q905">
        <v>2.5000000000000001E-2</v>
      </c>
      <c r="R905" t="s">
        <v>875</v>
      </c>
      <c r="S905" t="s">
        <v>875</v>
      </c>
      <c r="T905" t="s">
        <v>875</v>
      </c>
      <c r="U905" t="s">
        <v>875</v>
      </c>
      <c r="V905" t="s">
        <v>80</v>
      </c>
      <c r="W905">
        <v>1</v>
      </c>
      <c r="X905" t="s">
        <v>875</v>
      </c>
      <c r="Y905">
        <v>0</v>
      </c>
      <c r="Z905">
        <v>1</v>
      </c>
      <c r="AA905" s="19">
        <v>45732.992201122688</v>
      </c>
      <c r="AB905" t="s">
        <v>1178</v>
      </c>
    </row>
    <row r="906" spans="1:28" x14ac:dyDescent="0.35">
      <c r="A906" t="s">
        <v>1909</v>
      </c>
      <c r="B906" t="s">
        <v>311</v>
      </c>
      <c r="C906">
        <v>1142</v>
      </c>
      <c r="D906" s="9">
        <v>39791.513321759259</v>
      </c>
      <c r="E906" s="9">
        <v>40933.875405092593</v>
      </c>
      <c r="F906">
        <v>328</v>
      </c>
      <c r="G906">
        <v>328</v>
      </c>
      <c r="H906">
        <v>188</v>
      </c>
      <c r="I906">
        <v>140</v>
      </c>
      <c r="J906">
        <v>33</v>
      </c>
      <c r="K906">
        <v>295</v>
      </c>
      <c r="L906">
        <v>230</v>
      </c>
      <c r="M906">
        <v>65</v>
      </c>
      <c r="N906">
        <v>0.17399999999999999</v>
      </c>
      <c r="O906">
        <v>0.184</v>
      </c>
      <c r="P906">
        <v>5.0999999999999997E-2</v>
      </c>
      <c r="Q906">
        <v>0.249</v>
      </c>
      <c r="R906">
        <v>0.81100000000000005</v>
      </c>
      <c r="S906">
        <v>0.48599999999999999</v>
      </c>
      <c r="T906">
        <v>0.85799999999999998</v>
      </c>
      <c r="U906">
        <v>261.04399999999998</v>
      </c>
      <c r="V906" t="s">
        <v>56</v>
      </c>
      <c r="W906">
        <v>0.97599999999999998</v>
      </c>
      <c r="X906">
        <v>0.94699999999999995</v>
      </c>
      <c r="Y906">
        <v>0.93300000000000005</v>
      </c>
      <c r="Z906">
        <v>0.97599999999999998</v>
      </c>
      <c r="AA906" s="19">
        <v>45734.029357222222</v>
      </c>
      <c r="AB906" t="s">
        <v>2040</v>
      </c>
    </row>
    <row r="907" spans="1:28" hidden="1" x14ac:dyDescent="0.35">
      <c r="A907" t="s">
        <v>1909</v>
      </c>
      <c r="B907" t="s">
        <v>312</v>
      </c>
      <c r="C907">
        <v>90</v>
      </c>
      <c r="D907" s="9">
        <v>40843.623310185183</v>
      </c>
      <c r="E907" s="9">
        <v>40933.875405092593</v>
      </c>
      <c r="F907" t="s">
        <v>872</v>
      </c>
      <c r="G907" t="s">
        <v>872</v>
      </c>
      <c r="H907">
        <v>5</v>
      </c>
      <c r="I907">
        <v>1</v>
      </c>
      <c r="J907">
        <v>1</v>
      </c>
      <c r="K907" t="s">
        <v>873</v>
      </c>
      <c r="L907">
        <v>5</v>
      </c>
      <c r="M907">
        <v>1</v>
      </c>
      <c r="N907">
        <v>4.9000000000000002E-2</v>
      </c>
      <c r="O907" t="s">
        <v>875</v>
      </c>
      <c r="P907" t="s">
        <v>875</v>
      </c>
      <c r="Q907">
        <v>3.9E-2</v>
      </c>
      <c r="R907" t="s">
        <v>875</v>
      </c>
      <c r="S907" t="s">
        <v>875</v>
      </c>
      <c r="T907" t="s">
        <v>875</v>
      </c>
      <c r="U907" t="s">
        <v>875</v>
      </c>
      <c r="V907" t="s">
        <v>56</v>
      </c>
      <c r="W907">
        <v>0.79</v>
      </c>
      <c r="X907" t="s">
        <v>875</v>
      </c>
      <c r="Y907" t="s">
        <v>875</v>
      </c>
      <c r="Z907">
        <v>0.92</v>
      </c>
      <c r="AA907" s="19">
        <v>45734.029357291663</v>
      </c>
      <c r="AB907" t="s">
        <v>2040</v>
      </c>
    </row>
    <row r="908" spans="1:28" x14ac:dyDescent="0.35">
      <c r="A908" t="s">
        <v>986</v>
      </c>
      <c r="B908" t="s">
        <v>311</v>
      </c>
      <c r="C908">
        <v>130</v>
      </c>
      <c r="D908" s="9">
        <v>40812.884722222225</v>
      </c>
      <c r="E908" s="9">
        <v>40943.552083333336</v>
      </c>
      <c r="F908">
        <v>102</v>
      </c>
      <c r="G908">
        <v>102</v>
      </c>
      <c r="H908">
        <v>92</v>
      </c>
      <c r="I908">
        <v>10</v>
      </c>
      <c r="J908">
        <v>0</v>
      </c>
      <c r="K908">
        <v>102</v>
      </c>
      <c r="L908">
        <v>100</v>
      </c>
      <c r="M908">
        <v>2</v>
      </c>
      <c r="N908">
        <v>2.012</v>
      </c>
      <c r="O908">
        <v>0.20899999999999999</v>
      </c>
      <c r="P908">
        <v>0</v>
      </c>
      <c r="Q908">
        <v>0.97099999999999997</v>
      </c>
      <c r="R908">
        <v>0.437</v>
      </c>
      <c r="S908">
        <v>0.90600000000000003</v>
      </c>
      <c r="T908">
        <v>1</v>
      </c>
      <c r="U908">
        <v>2.06</v>
      </c>
      <c r="V908" t="s">
        <v>80</v>
      </c>
      <c r="W908">
        <v>0.85799999999999998</v>
      </c>
      <c r="X908">
        <v>0.82</v>
      </c>
      <c r="Y908">
        <v>0</v>
      </c>
      <c r="Z908">
        <v>0.54500000000000004</v>
      </c>
      <c r="AA908" s="19">
        <v>45732.992260081017</v>
      </c>
      <c r="AB908" t="s">
        <v>1178</v>
      </c>
    </row>
    <row r="909" spans="1:28" hidden="1" x14ac:dyDescent="0.35">
      <c r="A909" t="s">
        <v>986</v>
      </c>
      <c r="B909" t="s">
        <v>312</v>
      </c>
      <c r="C909">
        <v>97</v>
      </c>
      <c r="D909" s="9">
        <v>40845.839583333334</v>
      </c>
      <c r="E909" s="9">
        <v>40943.552083333336</v>
      </c>
      <c r="F909" t="s">
        <v>872</v>
      </c>
      <c r="G909" t="s">
        <v>872</v>
      </c>
      <c r="H909">
        <v>12</v>
      </c>
      <c r="I909">
        <v>5</v>
      </c>
      <c r="J909">
        <v>1</v>
      </c>
      <c r="K909" t="s">
        <v>873</v>
      </c>
      <c r="L909">
        <v>19</v>
      </c>
      <c r="M909">
        <v>-1</v>
      </c>
      <c r="N909">
        <v>0.29899999999999999</v>
      </c>
      <c r="O909">
        <v>1.5620000000000001</v>
      </c>
      <c r="P909">
        <v>0</v>
      </c>
      <c r="Q909">
        <v>0.13300000000000001</v>
      </c>
      <c r="R909">
        <v>7.0999999999999994E-2</v>
      </c>
      <c r="S909">
        <v>0.161</v>
      </c>
      <c r="T909">
        <v>1</v>
      </c>
      <c r="U909">
        <v>15.038</v>
      </c>
      <c r="V909" t="s">
        <v>80</v>
      </c>
      <c r="W909">
        <v>0.76400000000000001</v>
      </c>
      <c r="X909">
        <v>0.78100000000000003</v>
      </c>
      <c r="Y909">
        <v>0</v>
      </c>
      <c r="Z909">
        <v>0.64100000000000001</v>
      </c>
      <c r="AA909" s="19">
        <v>45732.992270532406</v>
      </c>
      <c r="AB909" t="s">
        <v>1178</v>
      </c>
    </row>
    <row r="910" spans="1:28" x14ac:dyDescent="0.35">
      <c r="A910" t="s">
        <v>129</v>
      </c>
      <c r="B910" t="s">
        <v>311</v>
      </c>
      <c r="C910">
        <v>1373</v>
      </c>
      <c r="D910" s="9">
        <v>44235.474305555559</v>
      </c>
      <c r="E910" s="9">
        <v>45608.707638888889</v>
      </c>
      <c r="F910">
        <v>349</v>
      </c>
      <c r="G910">
        <v>305</v>
      </c>
      <c r="H910">
        <v>296</v>
      </c>
      <c r="I910">
        <v>9</v>
      </c>
      <c r="J910">
        <v>38</v>
      </c>
      <c r="K910">
        <v>267</v>
      </c>
      <c r="L910">
        <v>182</v>
      </c>
      <c r="M910">
        <v>85</v>
      </c>
      <c r="N910">
        <v>0.22800000000000001</v>
      </c>
      <c r="O910">
        <v>1.2E-2</v>
      </c>
      <c r="P910">
        <v>3.5000000000000003E-2</v>
      </c>
      <c r="Q910">
        <v>0.14799999999999999</v>
      </c>
      <c r="R910">
        <v>0.72199999999999998</v>
      </c>
      <c r="S910">
        <v>0.95</v>
      </c>
      <c r="T910">
        <v>0.85399999999999998</v>
      </c>
      <c r="U910">
        <v>574.32399999999996</v>
      </c>
      <c r="V910" t="s">
        <v>56</v>
      </c>
      <c r="W910">
        <v>0.89900000000000002</v>
      </c>
      <c r="X910">
        <v>0.78300000000000003</v>
      </c>
      <c r="Y910">
        <v>0.96699999999999997</v>
      </c>
      <c r="Z910">
        <v>0.88</v>
      </c>
      <c r="AA910" s="9">
        <v>45713.613591504632</v>
      </c>
      <c r="AB910" t="s">
        <v>871</v>
      </c>
    </row>
    <row r="911" spans="1:28" x14ac:dyDescent="0.35">
      <c r="A911" t="s">
        <v>1908</v>
      </c>
      <c r="B911" t="s">
        <v>311</v>
      </c>
      <c r="C911">
        <v>2421</v>
      </c>
      <c r="D911" s="9">
        <v>39716.922824074078</v>
      </c>
      <c r="E911" s="9">
        <v>42138.574861111112</v>
      </c>
      <c r="F911">
        <v>235</v>
      </c>
      <c r="G911">
        <v>235</v>
      </c>
      <c r="H911">
        <v>159</v>
      </c>
      <c r="I911">
        <v>76</v>
      </c>
      <c r="J911">
        <v>10</v>
      </c>
      <c r="K911">
        <v>225</v>
      </c>
      <c r="L911">
        <v>151</v>
      </c>
      <c r="M911">
        <v>74</v>
      </c>
      <c r="N911">
        <v>8.3000000000000004E-2</v>
      </c>
      <c r="O911">
        <v>3.3000000000000002E-2</v>
      </c>
      <c r="P911">
        <v>4.0000000000000001E-3</v>
      </c>
      <c r="Q911">
        <v>6.8000000000000005E-2</v>
      </c>
      <c r="R911">
        <v>0.60699999999999998</v>
      </c>
      <c r="S911">
        <v>0.71599999999999997</v>
      </c>
      <c r="T911">
        <v>0.96599999999999997</v>
      </c>
      <c r="U911">
        <v>1088.2349999999999</v>
      </c>
      <c r="V911" t="s">
        <v>56</v>
      </c>
      <c r="W911">
        <v>0.95799999999999996</v>
      </c>
      <c r="X911">
        <v>0.96899999999999997</v>
      </c>
      <c r="Y911">
        <v>0.96</v>
      </c>
      <c r="Z911">
        <v>0.97199999999999998</v>
      </c>
      <c r="AA911" s="19">
        <v>45734.029265300924</v>
      </c>
      <c r="AB911" t="s">
        <v>2040</v>
      </c>
    </row>
    <row r="912" spans="1:28" hidden="1" x14ac:dyDescent="0.35">
      <c r="A912" t="s">
        <v>1908</v>
      </c>
      <c r="B912" t="s">
        <v>312</v>
      </c>
      <c r="C912">
        <v>8</v>
      </c>
      <c r="D912" s="9">
        <v>42129.627789351849</v>
      </c>
      <c r="E912" s="9">
        <v>42138.574861111112</v>
      </c>
      <c r="F912" t="s">
        <v>872</v>
      </c>
      <c r="G912" t="s">
        <v>872</v>
      </c>
      <c r="H912">
        <v>1</v>
      </c>
      <c r="I912">
        <v>1</v>
      </c>
      <c r="J912">
        <v>1</v>
      </c>
      <c r="K912" t="s">
        <v>873</v>
      </c>
      <c r="L912">
        <v>1</v>
      </c>
      <c r="M912">
        <v>-1</v>
      </c>
      <c r="N912" t="s">
        <v>875</v>
      </c>
      <c r="O912" t="s">
        <v>875</v>
      </c>
      <c r="P912" t="s">
        <v>875</v>
      </c>
      <c r="Q912" t="s">
        <v>875</v>
      </c>
      <c r="R912" t="s">
        <v>875</v>
      </c>
      <c r="S912" t="s">
        <v>875</v>
      </c>
      <c r="T912" t="s">
        <v>875</v>
      </c>
      <c r="U912" t="s">
        <v>875</v>
      </c>
      <c r="V912" t="s">
        <v>56</v>
      </c>
      <c r="W912" t="s">
        <v>875</v>
      </c>
      <c r="X912" t="s">
        <v>875</v>
      </c>
      <c r="Y912" t="s">
        <v>875</v>
      </c>
      <c r="Z912" t="s">
        <v>875</v>
      </c>
      <c r="AA912" s="19">
        <v>45734.029265358797</v>
      </c>
      <c r="AB912" t="s">
        <v>2040</v>
      </c>
    </row>
    <row r="913" spans="1:28" x14ac:dyDescent="0.35">
      <c r="A913" t="s">
        <v>987</v>
      </c>
      <c r="B913" t="s">
        <v>311</v>
      </c>
      <c r="C913">
        <v>854</v>
      </c>
      <c r="D913" s="9">
        <v>42052.61041666667</v>
      </c>
      <c r="E913" s="9">
        <v>42907.586805555555</v>
      </c>
      <c r="F913">
        <v>61</v>
      </c>
      <c r="G913">
        <v>61</v>
      </c>
      <c r="H913">
        <v>54</v>
      </c>
      <c r="I913">
        <v>7</v>
      </c>
      <c r="J913">
        <v>0</v>
      </c>
      <c r="K913">
        <v>61</v>
      </c>
      <c r="L913">
        <v>58</v>
      </c>
      <c r="M913">
        <v>3</v>
      </c>
      <c r="N913">
        <v>8.2000000000000003E-2</v>
      </c>
      <c r="O913">
        <v>6.0000000000000001E-3</v>
      </c>
      <c r="P913">
        <v>0</v>
      </c>
      <c r="Q913">
        <v>8.5999999999999993E-2</v>
      </c>
      <c r="R913">
        <v>0.97699999999999998</v>
      </c>
      <c r="S913">
        <v>0.93200000000000005</v>
      </c>
      <c r="T913">
        <v>1</v>
      </c>
      <c r="U913">
        <v>34.884</v>
      </c>
      <c r="V913" t="s">
        <v>56</v>
      </c>
      <c r="W913">
        <v>0.97199999999999998</v>
      </c>
      <c r="X913">
        <v>0.8</v>
      </c>
      <c r="Y913">
        <v>0</v>
      </c>
      <c r="Z913">
        <v>0.96799999999999997</v>
      </c>
      <c r="AA913" s="19">
        <v>45732.992328541666</v>
      </c>
      <c r="AB913" t="s">
        <v>1178</v>
      </c>
    </row>
    <row r="914" spans="1:28" hidden="1" x14ac:dyDescent="0.35">
      <c r="A914" t="s">
        <v>987</v>
      </c>
      <c r="B914" t="s">
        <v>312</v>
      </c>
      <c r="C914">
        <v>97</v>
      </c>
      <c r="D914" s="9">
        <v>42810.561805555553</v>
      </c>
      <c r="E914" s="9">
        <v>42907.586805555555</v>
      </c>
      <c r="F914" t="s">
        <v>872</v>
      </c>
      <c r="G914" t="s">
        <v>872</v>
      </c>
      <c r="H914">
        <v>3</v>
      </c>
      <c r="I914">
        <v>2</v>
      </c>
      <c r="J914">
        <v>1</v>
      </c>
      <c r="K914" t="s">
        <v>873</v>
      </c>
      <c r="L914">
        <v>6</v>
      </c>
      <c r="M914">
        <v>-2</v>
      </c>
      <c r="N914">
        <v>3.2000000000000001E-2</v>
      </c>
      <c r="O914">
        <v>0.33300000000000002</v>
      </c>
      <c r="P914">
        <v>0</v>
      </c>
      <c r="Q914">
        <v>3.7999999999999999E-2</v>
      </c>
      <c r="R914">
        <v>0.104</v>
      </c>
      <c r="S914">
        <v>8.7999999999999995E-2</v>
      </c>
      <c r="T914">
        <v>1</v>
      </c>
      <c r="U914">
        <v>78.947000000000003</v>
      </c>
      <c r="V914" t="s">
        <v>56</v>
      </c>
      <c r="W914">
        <v>0.95699999999999996</v>
      </c>
      <c r="X914">
        <v>1</v>
      </c>
      <c r="Y914">
        <v>0</v>
      </c>
      <c r="Z914">
        <v>0.68600000000000005</v>
      </c>
      <c r="AA914" s="19">
        <v>45732.992338460645</v>
      </c>
      <c r="AB914" t="s">
        <v>1178</v>
      </c>
    </row>
    <row r="915" spans="1:28" x14ac:dyDescent="0.35">
      <c r="A915" t="s">
        <v>988</v>
      </c>
      <c r="B915" t="s">
        <v>311</v>
      </c>
      <c r="C915">
        <v>57</v>
      </c>
      <c r="D915" s="9">
        <v>40758.677083333336</v>
      </c>
      <c r="E915" s="9">
        <v>40816.584027777775</v>
      </c>
      <c r="F915">
        <v>58</v>
      </c>
      <c r="G915">
        <v>58</v>
      </c>
      <c r="H915">
        <v>39</v>
      </c>
      <c r="I915">
        <v>19</v>
      </c>
      <c r="J915">
        <v>0</v>
      </c>
      <c r="K915">
        <v>58</v>
      </c>
      <c r="L915">
        <v>48</v>
      </c>
      <c r="M915">
        <v>10</v>
      </c>
      <c r="N915">
        <v>0.64100000000000001</v>
      </c>
      <c r="O915">
        <v>2.11</v>
      </c>
      <c r="P915">
        <v>0</v>
      </c>
      <c r="Q915">
        <v>1.3260000000000001</v>
      </c>
      <c r="R915">
        <v>0.48199999999999998</v>
      </c>
      <c r="S915">
        <v>0.23300000000000001</v>
      </c>
      <c r="T915">
        <v>1</v>
      </c>
      <c r="U915">
        <v>7.5410000000000004</v>
      </c>
      <c r="V915" t="s">
        <v>80</v>
      </c>
      <c r="W915">
        <v>0.79800000000000004</v>
      </c>
      <c r="X915">
        <v>0.56599999999999995</v>
      </c>
      <c r="Y915">
        <v>0</v>
      </c>
      <c r="Z915">
        <v>0.72899999999999998</v>
      </c>
      <c r="AA915" s="19">
        <v>45732.992398020833</v>
      </c>
      <c r="AB915" t="s">
        <v>1178</v>
      </c>
    </row>
    <row r="916" spans="1:28" hidden="1" x14ac:dyDescent="0.35">
      <c r="A916" t="s">
        <v>988</v>
      </c>
      <c r="B916" t="s">
        <v>312</v>
      </c>
      <c r="C916">
        <v>57</v>
      </c>
      <c r="D916" s="9">
        <v>40758.677083333336</v>
      </c>
      <c r="E916" s="9">
        <v>40816.584027777775</v>
      </c>
      <c r="F916" t="s">
        <v>872</v>
      </c>
      <c r="G916" t="s">
        <v>872</v>
      </c>
      <c r="H916">
        <v>39</v>
      </c>
      <c r="I916">
        <v>19</v>
      </c>
      <c r="J916">
        <v>1</v>
      </c>
      <c r="K916" t="s">
        <v>873</v>
      </c>
      <c r="L916">
        <v>48</v>
      </c>
      <c r="M916">
        <v>9</v>
      </c>
      <c r="N916">
        <v>0.63500000000000001</v>
      </c>
      <c r="O916">
        <v>2.11</v>
      </c>
      <c r="P916">
        <v>0</v>
      </c>
      <c r="Q916">
        <v>1.2909999999999999</v>
      </c>
      <c r="R916">
        <v>0.47</v>
      </c>
      <c r="S916">
        <v>0.23100000000000001</v>
      </c>
      <c r="T916">
        <v>1</v>
      </c>
      <c r="U916">
        <v>7.7460000000000004</v>
      </c>
      <c r="V916" t="s">
        <v>80</v>
      </c>
      <c r="W916">
        <v>0.79600000000000004</v>
      </c>
      <c r="X916">
        <v>0.56599999999999995</v>
      </c>
      <c r="Y916">
        <v>0</v>
      </c>
      <c r="Z916">
        <v>0.73</v>
      </c>
      <c r="AA916" s="19">
        <v>45732.992408877311</v>
      </c>
      <c r="AB916" t="s">
        <v>1178</v>
      </c>
    </row>
    <row r="917" spans="1:28" x14ac:dyDescent="0.35">
      <c r="A917" t="s">
        <v>1443</v>
      </c>
      <c r="B917" t="s">
        <v>311</v>
      </c>
      <c r="C917">
        <v>5371</v>
      </c>
      <c r="D917" s="9">
        <v>39101.455601851849</v>
      </c>
      <c r="E917" s="9">
        <v>44473.382893518516</v>
      </c>
      <c r="F917">
        <v>1420</v>
      </c>
      <c r="G917">
        <v>1420</v>
      </c>
      <c r="H917">
        <v>503</v>
      </c>
      <c r="I917">
        <v>917</v>
      </c>
      <c r="J917">
        <v>219</v>
      </c>
      <c r="K917">
        <v>1201</v>
      </c>
      <c r="L917">
        <v>914</v>
      </c>
      <c r="M917">
        <v>287</v>
      </c>
      <c r="N917">
        <v>0.13400000000000001</v>
      </c>
      <c r="O917">
        <v>0.20100000000000001</v>
      </c>
      <c r="P917">
        <v>5.8999999999999997E-2</v>
      </c>
      <c r="Q917">
        <v>0.193</v>
      </c>
      <c r="R917">
        <v>0.69899999999999995</v>
      </c>
      <c r="S917">
        <v>0.4</v>
      </c>
      <c r="T917">
        <v>0.82399999999999995</v>
      </c>
      <c r="U917">
        <v>1487.047</v>
      </c>
      <c r="V917" t="s">
        <v>56</v>
      </c>
      <c r="W917">
        <v>0.77900000000000003</v>
      </c>
      <c r="X917">
        <v>0.86899999999999999</v>
      </c>
      <c r="Y917">
        <v>0.82399999999999995</v>
      </c>
      <c r="Z917">
        <v>0.81799999999999995</v>
      </c>
      <c r="AA917" s="19">
        <v>45733.839538159722</v>
      </c>
      <c r="AB917" t="s">
        <v>1449</v>
      </c>
    </row>
    <row r="918" spans="1:28" hidden="1" x14ac:dyDescent="0.35">
      <c r="A918" t="s">
        <v>1443</v>
      </c>
      <c r="B918" t="s">
        <v>312</v>
      </c>
      <c r="C918">
        <v>81</v>
      </c>
      <c r="D918" s="9">
        <v>44392.13386574074</v>
      </c>
      <c r="E918" s="9">
        <v>44473.382893518516</v>
      </c>
      <c r="F918" t="s">
        <v>872</v>
      </c>
      <c r="G918" t="s">
        <v>872</v>
      </c>
      <c r="H918">
        <v>1</v>
      </c>
      <c r="I918">
        <v>1</v>
      </c>
      <c r="J918">
        <v>1</v>
      </c>
      <c r="K918" t="s">
        <v>873</v>
      </c>
      <c r="L918">
        <v>2</v>
      </c>
      <c r="M918">
        <v>-2</v>
      </c>
      <c r="N918" t="s">
        <v>875</v>
      </c>
      <c r="O918" t="s">
        <v>875</v>
      </c>
      <c r="P918" t="s">
        <v>875</v>
      </c>
      <c r="Q918">
        <v>1.2E-2</v>
      </c>
      <c r="R918" t="s">
        <v>875</v>
      </c>
      <c r="S918" t="s">
        <v>875</v>
      </c>
      <c r="T918" t="s">
        <v>875</v>
      </c>
      <c r="U918" t="s">
        <v>875</v>
      </c>
      <c r="V918" t="s">
        <v>56</v>
      </c>
      <c r="W918" t="s">
        <v>875</v>
      </c>
      <c r="X918" t="s">
        <v>875</v>
      </c>
      <c r="Y918" t="s">
        <v>875</v>
      </c>
      <c r="Z918">
        <v>1</v>
      </c>
      <c r="AA918" s="19">
        <v>45733.839538159722</v>
      </c>
      <c r="AB918" t="s">
        <v>1449</v>
      </c>
    </row>
    <row r="919" spans="1:28" x14ac:dyDescent="0.35">
      <c r="A919" t="s">
        <v>1278</v>
      </c>
      <c r="B919" t="s">
        <v>311</v>
      </c>
      <c r="C919">
        <v>3329</v>
      </c>
      <c r="D919" s="9">
        <v>40459.506284722222</v>
      </c>
      <c r="E919" s="9">
        <v>43788.710601851853</v>
      </c>
      <c r="F919">
        <v>46</v>
      </c>
      <c r="G919">
        <v>46</v>
      </c>
      <c r="H919">
        <v>34</v>
      </c>
      <c r="I919">
        <v>12</v>
      </c>
      <c r="J919">
        <v>14</v>
      </c>
      <c r="K919">
        <v>32</v>
      </c>
      <c r="L919">
        <v>27</v>
      </c>
      <c r="M919">
        <v>5</v>
      </c>
      <c r="N919">
        <v>0.01</v>
      </c>
      <c r="O919">
        <v>7.0000000000000001E-3</v>
      </c>
      <c r="P919">
        <v>8.9999999999999993E-3</v>
      </c>
      <c r="Q919">
        <v>8.9999999999999993E-3</v>
      </c>
      <c r="R919">
        <v>1.125</v>
      </c>
      <c r="S919">
        <v>0.58799999999999997</v>
      </c>
      <c r="T919">
        <v>0.47099999999999997</v>
      </c>
      <c r="U919">
        <v>555.55600000000004</v>
      </c>
      <c r="V919" t="s">
        <v>62</v>
      </c>
      <c r="W919">
        <v>0.97899999999999998</v>
      </c>
      <c r="X919">
        <v>0.97299999999999998</v>
      </c>
      <c r="Y919">
        <v>0.75800000000000001</v>
      </c>
      <c r="Z919">
        <v>0.94099999999999995</v>
      </c>
      <c r="AA919" s="19">
        <v>45733.828997384262</v>
      </c>
      <c r="AB919" t="s">
        <v>1303</v>
      </c>
    </row>
    <row r="920" spans="1:28" hidden="1" x14ac:dyDescent="0.35">
      <c r="A920" t="s">
        <v>1278</v>
      </c>
      <c r="B920" t="s">
        <v>312</v>
      </c>
      <c r="C920">
        <v>0</v>
      </c>
      <c r="D920" s="9">
        <v>43788.435740740744</v>
      </c>
      <c r="E920" s="9">
        <v>43788.710601851853</v>
      </c>
      <c r="F920" t="s">
        <v>872</v>
      </c>
      <c r="G920" t="s">
        <v>872</v>
      </c>
      <c r="H920">
        <v>1</v>
      </c>
      <c r="I920">
        <v>1</v>
      </c>
      <c r="J920">
        <v>1</v>
      </c>
      <c r="K920" t="s">
        <v>873</v>
      </c>
      <c r="L920">
        <v>2</v>
      </c>
      <c r="M920">
        <v>0</v>
      </c>
      <c r="N920" t="s">
        <v>875</v>
      </c>
      <c r="O920" t="s">
        <v>875</v>
      </c>
      <c r="P920" t="s">
        <v>875</v>
      </c>
      <c r="Q920">
        <v>1</v>
      </c>
      <c r="R920" t="s">
        <v>875</v>
      </c>
      <c r="S920" t="s">
        <v>875</v>
      </c>
      <c r="T920" t="s">
        <v>875</v>
      </c>
      <c r="U920" t="s">
        <v>875</v>
      </c>
      <c r="V920" t="s">
        <v>62</v>
      </c>
      <c r="W920" t="s">
        <v>875</v>
      </c>
      <c r="X920" t="s">
        <v>875</v>
      </c>
      <c r="Y920" t="s">
        <v>875</v>
      </c>
      <c r="Z920">
        <v>1</v>
      </c>
      <c r="AA920" s="19">
        <v>45733.828997384262</v>
      </c>
      <c r="AB920" t="s">
        <v>1303</v>
      </c>
    </row>
    <row r="921" spans="1:28" x14ac:dyDescent="0.35">
      <c r="A921" t="s">
        <v>1347</v>
      </c>
      <c r="B921" t="s">
        <v>311</v>
      </c>
      <c r="C921">
        <v>3191</v>
      </c>
      <c r="D921" s="9">
        <v>41374.631412037037</v>
      </c>
      <c r="E921" s="9">
        <v>44565.664386574077</v>
      </c>
      <c r="F921">
        <v>12477</v>
      </c>
      <c r="G921">
        <v>12477</v>
      </c>
      <c r="H921">
        <v>7390</v>
      </c>
      <c r="I921">
        <v>5087</v>
      </c>
      <c r="J921">
        <v>3807</v>
      </c>
      <c r="K921">
        <v>8670</v>
      </c>
      <c r="L921">
        <v>7508</v>
      </c>
      <c r="M921">
        <v>1162</v>
      </c>
      <c r="N921">
        <v>2.976</v>
      </c>
      <c r="O921">
        <v>2.5470000000000002</v>
      </c>
      <c r="P921">
        <v>1.972</v>
      </c>
      <c r="Q921">
        <v>3.5870000000000002</v>
      </c>
      <c r="R921">
        <v>1.01</v>
      </c>
      <c r="S921">
        <v>0.53900000000000003</v>
      </c>
      <c r="T921">
        <v>0.64300000000000002</v>
      </c>
      <c r="U921">
        <v>323.94799999999998</v>
      </c>
      <c r="V921" t="s">
        <v>62</v>
      </c>
      <c r="W921">
        <v>0.94199999999999995</v>
      </c>
      <c r="X921">
        <v>0.89200000000000002</v>
      </c>
      <c r="Y921">
        <v>0.872</v>
      </c>
      <c r="Z921">
        <v>0.97799999999999998</v>
      </c>
      <c r="AA921" s="19">
        <v>45733.867441238428</v>
      </c>
      <c r="AB921" t="s">
        <v>1355</v>
      </c>
    </row>
    <row r="922" spans="1:28" x14ac:dyDescent="0.35">
      <c r="A922" t="s">
        <v>1347</v>
      </c>
      <c r="B922" t="s">
        <v>311</v>
      </c>
      <c r="C922">
        <v>2751</v>
      </c>
      <c r="D922" s="9">
        <v>41374.67291666667</v>
      </c>
      <c r="E922" s="9">
        <v>44125.902083333334</v>
      </c>
      <c r="F922">
        <v>8293</v>
      </c>
      <c r="G922">
        <v>8260</v>
      </c>
      <c r="H922">
        <v>3741</v>
      </c>
      <c r="I922">
        <v>4519</v>
      </c>
      <c r="J922">
        <v>2385</v>
      </c>
      <c r="K922">
        <v>5875</v>
      </c>
      <c r="L922">
        <v>5001</v>
      </c>
      <c r="M922">
        <v>874</v>
      </c>
      <c r="N922">
        <v>1.643</v>
      </c>
      <c r="O922">
        <v>2.6539999999999999</v>
      </c>
      <c r="P922">
        <v>1.5329999999999999</v>
      </c>
      <c r="Q922">
        <v>2.8050000000000002</v>
      </c>
      <c r="R922">
        <v>1.0149999999999999</v>
      </c>
      <c r="S922">
        <v>0.38200000000000001</v>
      </c>
      <c r="T922">
        <v>0.64300000000000002</v>
      </c>
      <c r="U922">
        <v>311.58600000000001</v>
      </c>
      <c r="V922" t="s">
        <v>62</v>
      </c>
      <c r="W922">
        <v>0.96299999999999997</v>
      </c>
      <c r="X922">
        <v>0.83699999999999997</v>
      </c>
      <c r="Y922">
        <v>0.67500000000000004</v>
      </c>
      <c r="Z922">
        <v>0.97599999999999998</v>
      </c>
      <c r="AA922" s="19">
        <v>45736.488846203705</v>
      </c>
      <c r="AB922" t="s">
        <v>2054</v>
      </c>
    </row>
    <row r="923" spans="1:28" hidden="1" x14ac:dyDescent="0.35">
      <c r="A923" t="s">
        <v>1347</v>
      </c>
      <c r="B923" t="s">
        <v>312</v>
      </c>
      <c r="C923">
        <v>99</v>
      </c>
      <c r="D923" s="9">
        <v>44466.568599537037</v>
      </c>
      <c r="E923" s="9">
        <v>44565.664386574077</v>
      </c>
      <c r="F923" t="s">
        <v>872</v>
      </c>
      <c r="G923" t="s">
        <v>872</v>
      </c>
      <c r="H923">
        <v>359</v>
      </c>
      <c r="I923">
        <v>149</v>
      </c>
      <c r="J923">
        <v>131</v>
      </c>
      <c r="K923" t="s">
        <v>873</v>
      </c>
      <c r="L923">
        <v>386</v>
      </c>
      <c r="M923">
        <v>-10</v>
      </c>
      <c r="N923">
        <v>3.9950000000000001</v>
      </c>
      <c r="O923">
        <v>1.625</v>
      </c>
      <c r="P923">
        <v>1.552</v>
      </c>
      <c r="Q923">
        <v>4.5860000000000003</v>
      </c>
      <c r="R923">
        <v>1.127</v>
      </c>
      <c r="S923">
        <v>0.71099999999999997</v>
      </c>
      <c r="T923">
        <v>0.72399999999999998</v>
      </c>
      <c r="U923">
        <v>253.38</v>
      </c>
      <c r="V923" t="s">
        <v>62</v>
      </c>
      <c r="W923">
        <v>0.96</v>
      </c>
      <c r="X923">
        <v>0.97899999999999998</v>
      </c>
      <c r="Y923">
        <v>0.95</v>
      </c>
      <c r="Z923">
        <v>0.97899999999999998</v>
      </c>
      <c r="AA923" s="19">
        <v>45733.867457743057</v>
      </c>
      <c r="AB923" t="s">
        <v>1355</v>
      </c>
    </row>
    <row r="924" spans="1:28" hidden="1" x14ac:dyDescent="0.35">
      <c r="A924" t="s">
        <v>1347</v>
      </c>
      <c r="B924" t="s">
        <v>312</v>
      </c>
      <c r="C924">
        <v>99</v>
      </c>
      <c r="D924" s="9">
        <v>44026.617361111108</v>
      </c>
      <c r="E924" s="9">
        <v>44125.902083333334</v>
      </c>
      <c r="F924" t="s">
        <v>872</v>
      </c>
      <c r="G924" t="s">
        <v>872</v>
      </c>
      <c r="H924">
        <v>276</v>
      </c>
      <c r="I924">
        <v>251</v>
      </c>
      <c r="J924">
        <v>130</v>
      </c>
      <c r="K924" t="s">
        <v>873</v>
      </c>
      <c r="L924">
        <v>321</v>
      </c>
      <c r="M924">
        <v>75</v>
      </c>
      <c r="N924">
        <v>2.3359999999999999</v>
      </c>
      <c r="O924">
        <v>2.5750000000000002</v>
      </c>
      <c r="P924">
        <v>1.4279999999999999</v>
      </c>
      <c r="Q924">
        <v>3.0030000000000001</v>
      </c>
      <c r="R924">
        <v>0.86199999999999999</v>
      </c>
      <c r="S924">
        <v>0.47599999999999998</v>
      </c>
      <c r="T924">
        <v>0.70899999999999996</v>
      </c>
      <c r="U924">
        <v>291.04199999999997</v>
      </c>
      <c r="V924" t="s">
        <v>56</v>
      </c>
      <c r="W924">
        <v>0.97699999999999998</v>
      </c>
      <c r="X924">
        <v>0.97799999999999998</v>
      </c>
      <c r="Y924">
        <v>0.93400000000000005</v>
      </c>
      <c r="Z924">
        <v>0.99299999999999999</v>
      </c>
      <c r="AA924" s="19">
        <v>45736.48886203704</v>
      </c>
      <c r="AB924" t="s">
        <v>2054</v>
      </c>
    </row>
    <row r="925" spans="1:28" x14ac:dyDescent="0.35">
      <c r="A925" t="s">
        <v>989</v>
      </c>
      <c r="B925" t="s">
        <v>311</v>
      </c>
      <c r="C925">
        <v>296</v>
      </c>
      <c r="D925" s="9">
        <v>41859.689583333333</v>
      </c>
      <c r="E925" s="9">
        <v>42156.654166666667</v>
      </c>
      <c r="F925">
        <v>540</v>
      </c>
      <c r="G925">
        <v>540</v>
      </c>
      <c r="H925">
        <v>235</v>
      </c>
      <c r="I925">
        <v>305</v>
      </c>
      <c r="J925">
        <v>0</v>
      </c>
      <c r="K925">
        <v>540</v>
      </c>
      <c r="L925">
        <v>507</v>
      </c>
      <c r="M925">
        <v>33</v>
      </c>
      <c r="N925">
        <v>0.66200000000000003</v>
      </c>
      <c r="O925">
        <v>2.052</v>
      </c>
      <c r="P925">
        <v>0</v>
      </c>
      <c r="Q925">
        <v>2.16</v>
      </c>
      <c r="R925">
        <v>0.79600000000000004</v>
      </c>
      <c r="S925">
        <v>0.24399999999999999</v>
      </c>
      <c r="T925">
        <v>1</v>
      </c>
      <c r="U925">
        <v>15.278</v>
      </c>
      <c r="V925" t="s">
        <v>80</v>
      </c>
      <c r="W925">
        <v>0.95299999999999996</v>
      </c>
      <c r="X925">
        <v>0.71799999999999997</v>
      </c>
      <c r="Y925">
        <v>0</v>
      </c>
      <c r="Z925">
        <v>0.85799999999999998</v>
      </c>
      <c r="AA925" s="19">
        <v>45732.992472071761</v>
      </c>
      <c r="AB925" t="s">
        <v>1178</v>
      </c>
    </row>
    <row r="926" spans="1:28" hidden="1" x14ac:dyDescent="0.35">
      <c r="A926" t="s">
        <v>989</v>
      </c>
      <c r="B926" t="s">
        <v>312</v>
      </c>
      <c r="C926">
        <v>98</v>
      </c>
      <c r="D926" s="9">
        <v>42058.436805555553</v>
      </c>
      <c r="E926" s="9">
        <v>42156.654166666667</v>
      </c>
      <c r="F926" t="s">
        <v>872</v>
      </c>
      <c r="G926" t="s">
        <v>872</v>
      </c>
      <c r="H926">
        <v>68</v>
      </c>
      <c r="I926">
        <v>9</v>
      </c>
      <c r="J926">
        <v>1</v>
      </c>
      <c r="K926" t="s">
        <v>873</v>
      </c>
      <c r="L926">
        <v>53</v>
      </c>
      <c r="M926">
        <v>23</v>
      </c>
      <c r="N926">
        <v>0.55800000000000005</v>
      </c>
      <c r="O926">
        <v>6.5000000000000002E-2</v>
      </c>
      <c r="P926">
        <v>0</v>
      </c>
      <c r="Q926">
        <v>0.44400000000000001</v>
      </c>
      <c r="R926">
        <v>0.71299999999999997</v>
      </c>
      <c r="S926">
        <v>0.89600000000000002</v>
      </c>
      <c r="T926">
        <v>1</v>
      </c>
      <c r="U926">
        <v>74.323999999999998</v>
      </c>
      <c r="V926" t="s">
        <v>56</v>
      </c>
      <c r="W926">
        <v>0.61499999999999999</v>
      </c>
      <c r="X926">
        <v>0.44500000000000001</v>
      </c>
      <c r="Y926">
        <v>0</v>
      </c>
      <c r="Z926">
        <v>0.53800000000000003</v>
      </c>
      <c r="AA926" s="19">
        <v>45732.992483043985</v>
      </c>
      <c r="AB926" t="s">
        <v>1178</v>
      </c>
    </row>
    <row r="927" spans="1:28" x14ac:dyDescent="0.35">
      <c r="A927" t="s">
        <v>990</v>
      </c>
      <c r="B927" t="s">
        <v>311</v>
      </c>
      <c r="C927">
        <v>1607</v>
      </c>
      <c r="D927" s="9">
        <v>42156.386805555558</v>
      </c>
      <c r="E927" s="9">
        <v>43763.62777777778</v>
      </c>
      <c r="F927">
        <v>190</v>
      </c>
      <c r="G927">
        <v>190</v>
      </c>
      <c r="H927">
        <v>97</v>
      </c>
      <c r="I927">
        <v>93</v>
      </c>
      <c r="J927">
        <v>0</v>
      </c>
      <c r="K927">
        <v>190</v>
      </c>
      <c r="L927">
        <v>181</v>
      </c>
      <c r="M927">
        <v>9</v>
      </c>
      <c r="N927">
        <v>6.6000000000000003E-2</v>
      </c>
      <c r="O927">
        <v>0.08</v>
      </c>
      <c r="P927">
        <v>0</v>
      </c>
      <c r="Q927">
        <v>0.125</v>
      </c>
      <c r="R927">
        <v>0.85599999999999998</v>
      </c>
      <c r="S927">
        <v>0.45200000000000001</v>
      </c>
      <c r="T927">
        <v>1</v>
      </c>
      <c r="U927">
        <v>72</v>
      </c>
      <c r="V927" t="s">
        <v>56</v>
      </c>
      <c r="W927">
        <v>0.92200000000000004</v>
      </c>
      <c r="X927">
        <v>0.73199999999999998</v>
      </c>
      <c r="Y927">
        <v>0</v>
      </c>
      <c r="Z927">
        <v>0.93400000000000005</v>
      </c>
      <c r="AA927" s="19">
        <v>45732.992539328705</v>
      </c>
      <c r="AB927" t="s">
        <v>1178</v>
      </c>
    </row>
    <row r="928" spans="1:28" hidden="1" x14ac:dyDescent="0.35">
      <c r="A928" t="s">
        <v>990</v>
      </c>
      <c r="B928" t="s">
        <v>312</v>
      </c>
      <c r="C928">
        <v>0</v>
      </c>
      <c r="D928" s="9">
        <v>43763.62777777778</v>
      </c>
      <c r="E928" s="9">
        <v>43763.62777777778</v>
      </c>
      <c r="F928" t="s">
        <v>872</v>
      </c>
      <c r="G928" t="s">
        <v>872</v>
      </c>
      <c r="H928">
        <v>1</v>
      </c>
      <c r="I928">
        <v>1</v>
      </c>
      <c r="J928">
        <v>1</v>
      </c>
      <c r="K928" t="s">
        <v>873</v>
      </c>
      <c r="L928">
        <v>1</v>
      </c>
      <c r="M928">
        <v>0</v>
      </c>
      <c r="N928" t="s">
        <v>875</v>
      </c>
      <c r="O928" t="s">
        <v>875</v>
      </c>
      <c r="P928">
        <v>0</v>
      </c>
      <c r="Q928" t="s">
        <v>875</v>
      </c>
      <c r="R928" t="s">
        <v>875</v>
      </c>
      <c r="S928" t="s">
        <v>875</v>
      </c>
      <c r="T928" t="s">
        <v>875</v>
      </c>
      <c r="U928" t="s">
        <v>875</v>
      </c>
      <c r="V928" t="s">
        <v>56</v>
      </c>
      <c r="W928" t="s">
        <v>875</v>
      </c>
      <c r="X928" t="s">
        <v>875</v>
      </c>
      <c r="Y928">
        <v>0</v>
      </c>
      <c r="Z928" t="s">
        <v>875</v>
      </c>
      <c r="AA928" s="19">
        <v>45732.99253935185</v>
      </c>
      <c r="AB928" t="s">
        <v>1178</v>
      </c>
    </row>
    <row r="929" spans="1:28" x14ac:dyDescent="0.35">
      <c r="A929" t="s">
        <v>1907</v>
      </c>
      <c r="B929" t="s">
        <v>311</v>
      </c>
      <c r="C929">
        <v>5737</v>
      </c>
      <c r="D929" s="9">
        <v>38576.731469907405</v>
      </c>
      <c r="E929" s="9">
        <v>44314.182569444441</v>
      </c>
      <c r="F929">
        <v>115</v>
      </c>
      <c r="G929">
        <v>115</v>
      </c>
      <c r="H929">
        <v>33</v>
      </c>
      <c r="I929">
        <v>82</v>
      </c>
      <c r="J929">
        <v>16</v>
      </c>
      <c r="K929">
        <v>99</v>
      </c>
      <c r="L929">
        <v>62</v>
      </c>
      <c r="M929">
        <v>37</v>
      </c>
      <c r="N929">
        <v>7.0000000000000001E-3</v>
      </c>
      <c r="O929">
        <v>1.4999999999999999E-2</v>
      </c>
      <c r="P929">
        <v>4.0000000000000001E-3</v>
      </c>
      <c r="Q929">
        <v>1.4999999999999999E-2</v>
      </c>
      <c r="R929">
        <v>0.83299999999999996</v>
      </c>
      <c r="S929">
        <v>0.318</v>
      </c>
      <c r="T929">
        <v>0.81799999999999995</v>
      </c>
      <c r="U929">
        <v>2466.6669999999999</v>
      </c>
      <c r="V929" t="s">
        <v>56</v>
      </c>
      <c r="W929">
        <v>0.93600000000000005</v>
      </c>
      <c r="X929">
        <v>0.97399999999999998</v>
      </c>
      <c r="Y929">
        <v>0.92400000000000004</v>
      </c>
      <c r="Z929">
        <v>0.88200000000000001</v>
      </c>
      <c r="AA929" s="19">
        <v>45734.029173182869</v>
      </c>
      <c r="AB929" t="s">
        <v>2040</v>
      </c>
    </row>
    <row r="930" spans="1:28" hidden="1" x14ac:dyDescent="0.35">
      <c r="A930" t="s">
        <v>1907</v>
      </c>
      <c r="B930" t="s">
        <v>312</v>
      </c>
      <c r="C930">
        <v>0</v>
      </c>
      <c r="D930" s="9">
        <v>44314.182569444441</v>
      </c>
      <c r="E930" s="9">
        <v>44314.182569444441</v>
      </c>
      <c r="F930" t="s">
        <v>872</v>
      </c>
      <c r="G930" t="s">
        <v>872</v>
      </c>
      <c r="H930">
        <v>1</v>
      </c>
      <c r="I930">
        <v>1</v>
      </c>
      <c r="J930">
        <v>1</v>
      </c>
      <c r="K930" t="s">
        <v>873</v>
      </c>
      <c r="L930">
        <v>1</v>
      </c>
      <c r="M930">
        <v>0</v>
      </c>
      <c r="N930" t="s">
        <v>875</v>
      </c>
      <c r="O930" t="s">
        <v>875</v>
      </c>
      <c r="P930" t="s">
        <v>875</v>
      </c>
      <c r="Q930" t="s">
        <v>875</v>
      </c>
      <c r="R930" t="s">
        <v>875</v>
      </c>
      <c r="S930" t="s">
        <v>875</v>
      </c>
      <c r="T930" t="s">
        <v>875</v>
      </c>
      <c r="U930" t="s">
        <v>875</v>
      </c>
      <c r="V930" t="s">
        <v>56</v>
      </c>
      <c r="W930" t="s">
        <v>875</v>
      </c>
      <c r="X930" t="s">
        <v>875</v>
      </c>
      <c r="Y930" t="s">
        <v>875</v>
      </c>
      <c r="Z930" t="s">
        <v>875</v>
      </c>
      <c r="AA930" s="19">
        <v>45734.029173252318</v>
      </c>
      <c r="AB930" t="s">
        <v>2040</v>
      </c>
    </row>
    <row r="931" spans="1:28" x14ac:dyDescent="0.35">
      <c r="A931" t="s">
        <v>1906</v>
      </c>
      <c r="B931" t="s">
        <v>311</v>
      </c>
      <c r="C931">
        <v>1980</v>
      </c>
      <c r="D931" s="9">
        <v>38037.227685185186</v>
      </c>
      <c r="E931" s="9">
        <v>40017.576412037037</v>
      </c>
      <c r="F931">
        <v>46</v>
      </c>
      <c r="G931">
        <v>46</v>
      </c>
      <c r="H931">
        <v>25</v>
      </c>
      <c r="I931">
        <v>21</v>
      </c>
      <c r="J931">
        <v>5</v>
      </c>
      <c r="K931">
        <v>41</v>
      </c>
      <c r="L931">
        <v>38</v>
      </c>
      <c r="M931">
        <v>3</v>
      </c>
      <c r="N931">
        <v>8.0000000000000002E-3</v>
      </c>
      <c r="O931">
        <v>1.7000000000000001E-2</v>
      </c>
      <c r="P931">
        <v>4.0000000000000001E-3</v>
      </c>
      <c r="Q931">
        <v>1.4999999999999999E-2</v>
      </c>
      <c r="R931">
        <v>0.71399999999999997</v>
      </c>
      <c r="S931">
        <v>0.32</v>
      </c>
      <c r="T931">
        <v>0.84</v>
      </c>
      <c r="U931">
        <v>200</v>
      </c>
      <c r="V931" t="s">
        <v>56</v>
      </c>
      <c r="W931">
        <v>0.81799999999999995</v>
      </c>
      <c r="X931">
        <v>0.92300000000000004</v>
      </c>
      <c r="Y931">
        <v>0.52400000000000002</v>
      </c>
      <c r="Z931">
        <v>0.86899999999999999</v>
      </c>
      <c r="AA931" s="19">
        <v>45734.02908734954</v>
      </c>
      <c r="AB931" t="s">
        <v>2040</v>
      </c>
    </row>
    <row r="932" spans="1:28" hidden="1" x14ac:dyDescent="0.35">
      <c r="A932" t="s">
        <v>1906</v>
      </c>
      <c r="B932" t="s">
        <v>312</v>
      </c>
      <c r="C932">
        <v>48</v>
      </c>
      <c r="D932" s="9">
        <v>39969.363518518519</v>
      </c>
      <c r="E932" s="9">
        <v>40017.576412037037</v>
      </c>
      <c r="F932" t="s">
        <v>872</v>
      </c>
      <c r="G932" t="s">
        <v>872</v>
      </c>
      <c r="H932">
        <v>12</v>
      </c>
      <c r="I932">
        <v>1</v>
      </c>
      <c r="J932">
        <v>1</v>
      </c>
      <c r="K932" t="s">
        <v>873</v>
      </c>
      <c r="L932">
        <v>10</v>
      </c>
      <c r="M932">
        <v>1</v>
      </c>
      <c r="N932">
        <v>0.156</v>
      </c>
      <c r="O932" t="s">
        <v>875</v>
      </c>
      <c r="P932" t="s">
        <v>875</v>
      </c>
      <c r="Q932">
        <v>0.192</v>
      </c>
      <c r="R932" t="s">
        <v>875</v>
      </c>
      <c r="S932" t="s">
        <v>875</v>
      </c>
      <c r="T932" t="s">
        <v>875</v>
      </c>
      <c r="U932" t="s">
        <v>875</v>
      </c>
      <c r="V932" t="s">
        <v>56</v>
      </c>
      <c r="W932">
        <v>0.85</v>
      </c>
      <c r="X932" t="s">
        <v>875</v>
      </c>
      <c r="Y932" t="s">
        <v>875</v>
      </c>
      <c r="Z932">
        <v>0.92300000000000004</v>
      </c>
      <c r="AA932" s="19">
        <v>45734.029087418981</v>
      </c>
      <c r="AB932" t="s">
        <v>2040</v>
      </c>
    </row>
    <row r="933" spans="1:28" x14ac:dyDescent="0.35">
      <c r="A933" t="s">
        <v>1905</v>
      </c>
      <c r="B933" t="s">
        <v>311</v>
      </c>
      <c r="C933">
        <v>1752</v>
      </c>
      <c r="D933" s="9">
        <v>40231.030972222223</v>
      </c>
      <c r="E933" s="9">
        <v>41983.344421296293</v>
      </c>
      <c r="F933">
        <v>317</v>
      </c>
      <c r="G933">
        <v>317</v>
      </c>
      <c r="H933">
        <v>235</v>
      </c>
      <c r="I933">
        <v>82</v>
      </c>
      <c r="J933">
        <v>51</v>
      </c>
      <c r="K933">
        <v>266</v>
      </c>
      <c r="L933">
        <v>259</v>
      </c>
      <c r="M933">
        <v>7</v>
      </c>
      <c r="N933">
        <v>0.23699999999999999</v>
      </c>
      <c r="O933">
        <v>6.3E-2</v>
      </c>
      <c r="P933">
        <v>2.8000000000000001E-2</v>
      </c>
      <c r="Q933">
        <v>0.26</v>
      </c>
      <c r="R933">
        <v>0.95599999999999996</v>
      </c>
      <c r="S933">
        <v>0.79</v>
      </c>
      <c r="T933">
        <v>0.90700000000000003</v>
      </c>
      <c r="U933">
        <v>26.922999999999998</v>
      </c>
      <c r="V933" t="s">
        <v>80</v>
      </c>
      <c r="W933">
        <v>0.87</v>
      </c>
      <c r="X933">
        <v>0.86699999999999999</v>
      </c>
      <c r="Y933">
        <v>0.91800000000000004</v>
      </c>
      <c r="Z933">
        <v>0.78900000000000003</v>
      </c>
      <c r="AA933" s="19">
        <v>45734.028997141206</v>
      </c>
      <c r="AB933" t="s">
        <v>2040</v>
      </c>
    </row>
    <row r="934" spans="1:28" hidden="1" x14ac:dyDescent="0.35">
      <c r="A934" t="s">
        <v>1905</v>
      </c>
      <c r="B934" t="s">
        <v>312</v>
      </c>
      <c r="C934">
        <v>85</v>
      </c>
      <c r="D934" s="9">
        <v>41897.38726851852</v>
      </c>
      <c r="E934" s="9">
        <v>41983.344421296293</v>
      </c>
      <c r="F934" t="s">
        <v>872</v>
      </c>
      <c r="G934" t="s">
        <v>872</v>
      </c>
      <c r="H934">
        <v>1</v>
      </c>
      <c r="I934">
        <v>2</v>
      </c>
      <c r="J934">
        <v>3</v>
      </c>
      <c r="K934" t="s">
        <v>873</v>
      </c>
      <c r="L934">
        <v>1</v>
      </c>
      <c r="M934">
        <v>-2</v>
      </c>
      <c r="N934" t="s">
        <v>875</v>
      </c>
      <c r="O934">
        <v>1.2E-2</v>
      </c>
      <c r="P934">
        <v>1.7999999999999999E-2</v>
      </c>
      <c r="Q934" t="s">
        <v>875</v>
      </c>
      <c r="R934" t="s">
        <v>875</v>
      </c>
      <c r="S934" t="s">
        <v>875</v>
      </c>
      <c r="T934" t="s">
        <v>875</v>
      </c>
      <c r="U934" t="s">
        <v>875</v>
      </c>
      <c r="V934" t="s">
        <v>80</v>
      </c>
      <c r="W934" t="s">
        <v>875</v>
      </c>
      <c r="X934">
        <v>1</v>
      </c>
      <c r="Y934">
        <v>0.75</v>
      </c>
      <c r="Z934" t="s">
        <v>875</v>
      </c>
      <c r="AA934" s="19">
        <v>45734.028997199071</v>
      </c>
      <c r="AB934" t="s">
        <v>2040</v>
      </c>
    </row>
    <row r="935" spans="1:28" x14ac:dyDescent="0.35">
      <c r="A935" t="s">
        <v>1904</v>
      </c>
      <c r="B935" t="s">
        <v>311</v>
      </c>
      <c r="C935">
        <v>2956</v>
      </c>
      <c r="D935" s="9">
        <v>40046.3750462963</v>
      </c>
      <c r="E935" s="9">
        <v>43002.829930555556</v>
      </c>
      <c r="F935">
        <v>167</v>
      </c>
      <c r="G935">
        <v>167</v>
      </c>
      <c r="H935">
        <v>85</v>
      </c>
      <c r="I935">
        <v>82</v>
      </c>
      <c r="J935">
        <v>5</v>
      </c>
      <c r="K935">
        <v>162</v>
      </c>
      <c r="L935">
        <v>158</v>
      </c>
      <c r="M935">
        <v>4</v>
      </c>
      <c r="N935">
        <v>4.2000000000000003E-2</v>
      </c>
      <c r="O935">
        <v>3.3000000000000002E-2</v>
      </c>
      <c r="P935">
        <v>1.0999999999999999E-2</v>
      </c>
      <c r="Q935">
        <v>7.5999999999999998E-2</v>
      </c>
      <c r="R935">
        <v>1.1870000000000001</v>
      </c>
      <c r="S935">
        <v>0.56000000000000005</v>
      </c>
      <c r="T935">
        <v>0.85299999999999998</v>
      </c>
      <c r="U935">
        <v>52.631999999999998</v>
      </c>
      <c r="V935" t="s">
        <v>62</v>
      </c>
      <c r="W935">
        <v>0.70099999999999996</v>
      </c>
      <c r="X935">
        <v>0.51900000000000002</v>
      </c>
      <c r="Y935">
        <v>0.81</v>
      </c>
      <c r="Z935">
        <v>0.64600000000000002</v>
      </c>
      <c r="AA935" s="19">
        <v>45734.028906574073</v>
      </c>
      <c r="AB935" t="s">
        <v>2040</v>
      </c>
    </row>
    <row r="936" spans="1:28" hidden="1" x14ac:dyDescent="0.35">
      <c r="A936" t="s">
        <v>1904</v>
      </c>
      <c r="B936" t="s">
        <v>312</v>
      </c>
      <c r="C936">
        <v>2</v>
      </c>
      <c r="D936" s="9">
        <v>43000.539201388892</v>
      </c>
      <c r="E936" s="9">
        <v>43002.829930555556</v>
      </c>
      <c r="F936" t="s">
        <v>872</v>
      </c>
      <c r="G936" t="s">
        <v>872</v>
      </c>
      <c r="H936">
        <v>1</v>
      </c>
      <c r="I936">
        <v>1</v>
      </c>
      <c r="J936">
        <v>1</v>
      </c>
      <c r="K936" t="s">
        <v>873</v>
      </c>
      <c r="L936">
        <v>2</v>
      </c>
      <c r="M936">
        <v>1</v>
      </c>
      <c r="N936" t="s">
        <v>875</v>
      </c>
      <c r="O936" t="s">
        <v>875</v>
      </c>
      <c r="P936" t="s">
        <v>875</v>
      </c>
      <c r="Q936">
        <v>0.5</v>
      </c>
      <c r="R936" t="s">
        <v>875</v>
      </c>
      <c r="S936" t="s">
        <v>875</v>
      </c>
      <c r="T936" t="s">
        <v>875</v>
      </c>
      <c r="U936" t="s">
        <v>875</v>
      </c>
      <c r="V936" t="s">
        <v>62</v>
      </c>
      <c r="W936" t="s">
        <v>875</v>
      </c>
      <c r="X936" t="s">
        <v>875</v>
      </c>
      <c r="Y936" t="s">
        <v>875</v>
      </c>
      <c r="Z936">
        <v>1</v>
      </c>
      <c r="AA936" s="19">
        <v>45734.028906643522</v>
      </c>
      <c r="AB936" t="s">
        <v>2040</v>
      </c>
    </row>
    <row r="937" spans="1:28" x14ac:dyDescent="0.35">
      <c r="A937" t="s">
        <v>1903</v>
      </c>
      <c r="B937" t="s">
        <v>311</v>
      </c>
      <c r="C937">
        <v>2897</v>
      </c>
      <c r="D937" s="9">
        <v>39744.894895833335</v>
      </c>
      <c r="E937" s="9">
        <v>42642.288310185184</v>
      </c>
      <c r="F937">
        <v>161</v>
      </c>
      <c r="G937">
        <v>161</v>
      </c>
      <c r="H937">
        <v>131</v>
      </c>
      <c r="I937">
        <v>30</v>
      </c>
      <c r="J937">
        <v>13</v>
      </c>
      <c r="K937">
        <v>148</v>
      </c>
      <c r="L937">
        <v>135</v>
      </c>
      <c r="M937">
        <v>13</v>
      </c>
      <c r="N937">
        <v>7.0999999999999994E-2</v>
      </c>
      <c r="O937">
        <v>1.2E-2</v>
      </c>
      <c r="P937">
        <v>6.0000000000000001E-3</v>
      </c>
      <c r="Q937">
        <v>7.1999999999999995E-2</v>
      </c>
      <c r="R937">
        <v>0.93500000000000005</v>
      </c>
      <c r="S937">
        <v>0.85499999999999998</v>
      </c>
      <c r="T937">
        <v>0.92800000000000005</v>
      </c>
      <c r="U937">
        <v>180.55600000000001</v>
      </c>
      <c r="V937" t="s">
        <v>56</v>
      </c>
      <c r="W937">
        <v>0.83499999999999996</v>
      </c>
      <c r="X937">
        <v>0.81100000000000005</v>
      </c>
      <c r="Y937">
        <v>0.88900000000000001</v>
      </c>
      <c r="Z937">
        <v>0.85899999999999999</v>
      </c>
      <c r="AA937" s="19">
        <v>45734.028816134261</v>
      </c>
      <c r="AB937" t="s">
        <v>2040</v>
      </c>
    </row>
    <row r="938" spans="1:28" hidden="1" x14ac:dyDescent="0.35">
      <c r="A938" t="s">
        <v>1903</v>
      </c>
      <c r="B938" t="s">
        <v>312</v>
      </c>
      <c r="C938">
        <v>0</v>
      </c>
      <c r="D938" s="9">
        <v>42642.288310185184</v>
      </c>
      <c r="E938" s="9">
        <v>42642.288310185184</v>
      </c>
      <c r="F938" t="s">
        <v>872</v>
      </c>
      <c r="G938" t="s">
        <v>872</v>
      </c>
      <c r="H938">
        <v>1</v>
      </c>
      <c r="I938">
        <v>1</v>
      </c>
      <c r="J938">
        <v>1</v>
      </c>
      <c r="K938" t="s">
        <v>873</v>
      </c>
      <c r="L938">
        <v>1</v>
      </c>
      <c r="M938">
        <v>0</v>
      </c>
      <c r="N938" t="s">
        <v>875</v>
      </c>
      <c r="O938" t="s">
        <v>875</v>
      </c>
      <c r="P938" t="s">
        <v>875</v>
      </c>
      <c r="Q938" t="s">
        <v>875</v>
      </c>
      <c r="R938" t="s">
        <v>875</v>
      </c>
      <c r="S938" t="s">
        <v>875</v>
      </c>
      <c r="T938" t="s">
        <v>875</v>
      </c>
      <c r="U938" t="s">
        <v>875</v>
      </c>
      <c r="V938" t="s">
        <v>56</v>
      </c>
      <c r="W938" t="s">
        <v>875</v>
      </c>
      <c r="X938" t="s">
        <v>875</v>
      </c>
      <c r="Y938" t="s">
        <v>875</v>
      </c>
      <c r="Z938" t="s">
        <v>875</v>
      </c>
      <c r="AA938" s="19">
        <v>45734.028816192127</v>
      </c>
      <c r="AB938" t="s">
        <v>2040</v>
      </c>
    </row>
    <row r="939" spans="1:28" x14ac:dyDescent="0.35">
      <c r="A939" t="s">
        <v>991</v>
      </c>
      <c r="B939" t="s">
        <v>311</v>
      </c>
      <c r="C939">
        <v>2121</v>
      </c>
      <c r="D939" s="9">
        <v>41094.388194444444</v>
      </c>
      <c r="E939" s="9">
        <v>43216.385416666664</v>
      </c>
      <c r="F939">
        <v>17815</v>
      </c>
      <c r="G939">
        <v>17760</v>
      </c>
      <c r="H939">
        <v>15574</v>
      </c>
      <c r="I939">
        <v>2186</v>
      </c>
      <c r="J939">
        <v>0</v>
      </c>
      <c r="K939">
        <v>17760</v>
      </c>
      <c r="L939">
        <v>16477</v>
      </c>
      <c r="M939">
        <v>1283</v>
      </c>
      <c r="N939">
        <v>10.15</v>
      </c>
      <c r="O939">
        <v>1.766</v>
      </c>
      <c r="P939">
        <v>0</v>
      </c>
      <c r="Q939">
        <v>10.673</v>
      </c>
      <c r="R939">
        <v>0.89600000000000002</v>
      </c>
      <c r="S939">
        <v>0.85199999999999998</v>
      </c>
      <c r="T939">
        <v>1</v>
      </c>
      <c r="U939">
        <v>120.21</v>
      </c>
      <c r="V939" t="s">
        <v>56</v>
      </c>
      <c r="W939">
        <v>0.97899999999999998</v>
      </c>
      <c r="X939">
        <v>0.93700000000000006</v>
      </c>
      <c r="Y939">
        <v>0</v>
      </c>
      <c r="Z939">
        <v>0.97299999999999998</v>
      </c>
      <c r="AA939" s="19">
        <v>45732.992637094911</v>
      </c>
      <c r="AB939" t="s">
        <v>1178</v>
      </c>
    </row>
    <row r="940" spans="1:28" hidden="1" x14ac:dyDescent="0.35">
      <c r="A940" t="s">
        <v>991</v>
      </c>
      <c r="B940" t="s">
        <v>312</v>
      </c>
      <c r="C940">
        <v>0</v>
      </c>
      <c r="D940" s="9">
        <v>43216.381249999999</v>
      </c>
      <c r="E940" s="9">
        <v>43216.385416666664</v>
      </c>
      <c r="F940" t="s">
        <v>872</v>
      </c>
      <c r="G940" t="s">
        <v>872</v>
      </c>
      <c r="H940">
        <v>1</v>
      </c>
      <c r="I940">
        <v>1</v>
      </c>
      <c r="J940">
        <v>1</v>
      </c>
      <c r="K940" t="s">
        <v>873</v>
      </c>
      <c r="L940">
        <v>26</v>
      </c>
      <c r="M940">
        <v>-25</v>
      </c>
      <c r="N940" t="s">
        <v>875</v>
      </c>
      <c r="O940" t="s">
        <v>875</v>
      </c>
      <c r="P940">
        <v>0</v>
      </c>
      <c r="Q940" t="s">
        <v>875</v>
      </c>
      <c r="R940" t="s">
        <v>875</v>
      </c>
      <c r="S940" t="s">
        <v>875</v>
      </c>
      <c r="T940" t="s">
        <v>875</v>
      </c>
      <c r="U940" t="s">
        <v>875</v>
      </c>
      <c r="V940" t="s">
        <v>56</v>
      </c>
      <c r="W940" t="s">
        <v>875</v>
      </c>
      <c r="X940" t="s">
        <v>875</v>
      </c>
      <c r="Y940">
        <v>0</v>
      </c>
      <c r="Z940" t="s">
        <v>875</v>
      </c>
      <c r="AA940" s="19">
        <v>45732.992637210649</v>
      </c>
      <c r="AB940" t="s">
        <v>1178</v>
      </c>
    </row>
    <row r="941" spans="1:28" x14ac:dyDescent="0.35">
      <c r="A941" t="s">
        <v>992</v>
      </c>
      <c r="B941" t="s">
        <v>311</v>
      </c>
      <c r="C941">
        <v>147</v>
      </c>
      <c r="D941" s="9">
        <v>43772.67291666667</v>
      </c>
      <c r="E941" s="9">
        <v>43920.419444444444</v>
      </c>
      <c r="F941">
        <v>146</v>
      </c>
      <c r="G941">
        <v>143</v>
      </c>
      <c r="H941">
        <v>143</v>
      </c>
      <c r="I941">
        <v>0</v>
      </c>
      <c r="J941">
        <v>0</v>
      </c>
      <c r="K941">
        <v>143</v>
      </c>
      <c r="L941">
        <v>113</v>
      </c>
      <c r="M941">
        <v>30</v>
      </c>
      <c r="N941">
        <v>0.90200000000000002</v>
      </c>
      <c r="O941">
        <v>0</v>
      </c>
      <c r="P941">
        <v>0</v>
      </c>
      <c r="Q941">
        <v>0.76900000000000002</v>
      </c>
      <c r="R941">
        <v>0.85299999999999998</v>
      </c>
      <c r="S941">
        <v>1</v>
      </c>
      <c r="T941">
        <v>1</v>
      </c>
      <c r="U941">
        <v>39.012</v>
      </c>
      <c r="V941" t="s">
        <v>56</v>
      </c>
      <c r="W941">
        <v>0.95799999999999996</v>
      </c>
      <c r="X941">
        <v>0</v>
      </c>
      <c r="Y941">
        <v>0</v>
      </c>
      <c r="Z941">
        <v>0.93100000000000005</v>
      </c>
      <c r="AA941" s="19">
        <v>45732.992695196757</v>
      </c>
      <c r="AB941" t="s">
        <v>1178</v>
      </c>
    </row>
    <row r="942" spans="1:28" hidden="1" x14ac:dyDescent="0.35">
      <c r="A942" t="s">
        <v>992</v>
      </c>
      <c r="B942" t="s">
        <v>312</v>
      </c>
      <c r="C942">
        <v>98</v>
      </c>
      <c r="D942" s="9">
        <v>43822.354166666664</v>
      </c>
      <c r="E942" s="9">
        <v>43920.419444444444</v>
      </c>
      <c r="F942" t="s">
        <v>872</v>
      </c>
      <c r="G942" t="s">
        <v>872</v>
      </c>
      <c r="H942">
        <v>69</v>
      </c>
      <c r="I942">
        <v>1</v>
      </c>
      <c r="J942">
        <v>1</v>
      </c>
      <c r="K942" t="s">
        <v>873</v>
      </c>
      <c r="L942">
        <v>55</v>
      </c>
      <c r="M942">
        <v>15</v>
      </c>
      <c r="N942">
        <v>0.72199999999999998</v>
      </c>
      <c r="O942">
        <v>0</v>
      </c>
      <c r="P942">
        <v>0</v>
      </c>
      <c r="Q942">
        <v>0.51200000000000001</v>
      </c>
      <c r="R942">
        <v>0.70899999999999996</v>
      </c>
      <c r="S942">
        <v>1</v>
      </c>
      <c r="T942">
        <v>1</v>
      </c>
      <c r="U942">
        <v>58.594000000000001</v>
      </c>
      <c r="V942" t="s">
        <v>56</v>
      </c>
      <c r="W942">
        <v>0.96699999999999997</v>
      </c>
      <c r="X942">
        <v>0</v>
      </c>
      <c r="Y942">
        <v>0</v>
      </c>
      <c r="Z942">
        <v>0.96099999999999997</v>
      </c>
      <c r="AA942" s="19">
        <v>45732.992704189812</v>
      </c>
      <c r="AB942" t="s">
        <v>1178</v>
      </c>
    </row>
    <row r="943" spans="1:28" x14ac:dyDescent="0.35">
      <c r="A943" t="s">
        <v>1194</v>
      </c>
      <c r="B943" t="s">
        <v>311</v>
      </c>
      <c r="C943">
        <v>1967</v>
      </c>
      <c r="D943" s="9">
        <v>42579.236134259256</v>
      </c>
      <c r="E943" s="9">
        <v>44546.678923611114</v>
      </c>
      <c r="F943">
        <v>9912</v>
      </c>
      <c r="G943">
        <v>9912</v>
      </c>
      <c r="H943">
        <v>6241</v>
      </c>
      <c r="I943">
        <v>3671</v>
      </c>
      <c r="J943">
        <v>2136</v>
      </c>
      <c r="K943">
        <v>7776</v>
      </c>
      <c r="L943">
        <v>7219</v>
      </c>
      <c r="M943">
        <v>557</v>
      </c>
      <c r="N943">
        <v>4.423</v>
      </c>
      <c r="O943">
        <v>2.6349999999999998</v>
      </c>
      <c r="P943">
        <v>2.3969999999999998</v>
      </c>
      <c r="Q943">
        <v>5.3390000000000004</v>
      </c>
      <c r="R943">
        <v>1.145</v>
      </c>
      <c r="S943">
        <v>0.627</v>
      </c>
      <c r="T943">
        <v>0.66</v>
      </c>
      <c r="U943">
        <v>104.327</v>
      </c>
      <c r="V943" t="s">
        <v>62</v>
      </c>
      <c r="W943">
        <v>0.98599999999999999</v>
      </c>
      <c r="X943">
        <v>0.97</v>
      </c>
      <c r="Y943">
        <v>0.93400000000000005</v>
      </c>
      <c r="Z943">
        <v>0.98</v>
      </c>
      <c r="AA943" s="19">
        <v>45733.804058368056</v>
      </c>
      <c r="AB943" t="s">
        <v>1197</v>
      </c>
    </row>
    <row r="944" spans="1:28" x14ac:dyDescent="0.35">
      <c r="A944" t="s">
        <v>1194</v>
      </c>
      <c r="B944" t="s">
        <v>311</v>
      </c>
      <c r="C944">
        <v>3373</v>
      </c>
      <c r="D944" s="9">
        <v>40739.578865740739</v>
      </c>
      <c r="E944" s="9">
        <v>44113.571458333332</v>
      </c>
      <c r="F944">
        <v>60</v>
      </c>
      <c r="G944">
        <v>60</v>
      </c>
      <c r="H944">
        <v>30</v>
      </c>
      <c r="I944">
        <v>30</v>
      </c>
      <c r="J944">
        <v>0</v>
      </c>
      <c r="K944">
        <v>60</v>
      </c>
      <c r="L944">
        <v>40</v>
      </c>
      <c r="M944">
        <v>20</v>
      </c>
      <c r="N944">
        <v>4.4999999999999998E-2</v>
      </c>
      <c r="O944">
        <v>8.0000000000000002E-3</v>
      </c>
      <c r="P944">
        <v>0</v>
      </c>
      <c r="Q944">
        <v>2.5000000000000001E-2</v>
      </c>
      <c r="R944">
        <v>0.47199999999999998</v>
      </c>
      <c r="S944">
        <v>0.84899999999999998</v>
      </c>
      <c r="T944">
        <v>1</v>
      </c>
      <c r="U944">
        <v>800</v>
      </c>
      <c r="V944" t="s">
        <v>56</v>
      </c>
      <c r="W944">
        <v>0.80800000000000005</v>
      </c>
      <c r="X944">
        <v>0.30199999999999999</v>
      </c>
      <c r="Y944">
        <v>0</v>
      </c>
      <c r="Z944">
        <v>0.51500000000000001</v>
      </c>
      <c r="AA944" s="19">
        <v>45733.915118958335</v>
      </c>
      <c r="AB944" t="s">
        <v>1425</v>
      </c>
    </row>
    <row r="945" spans="1:28" x14ac:dyDescent="0.35">
      <c r="A945" t="s">
        <v>1194</v>
      </c>
      <c r="B945" t="s">
        <v>311</v>
      </c>
      <c r="C945">
        <v>1545</v>
      </c>
      <c r="D945" s="9">
        <v>42579.277777777781</v>
      </c>
      <c r="E945" s="9">
        <v>44124.356249999997</v>
      </c>
      <c r="F945">
        <v>10795</v>
      </c>
      <c r="G945">
        <v>7028</v>
      </c>
      <c r="H945">
        <v>3466</v>
      </c>
      <c r="I945">
        <v>3562</v>
      </c>
      <c r="J945">
        <v>1223</v>
      </c>
      <c r="K945">
        <v>5805</v>
      </c>
      <c r="L945">
        <v>5335</v>
      </c>
      <c r="M945">
        <v>470</v>
      </c>
      <c r="N945">
        <v>2.6059999999999999</v>
      </c>
      <c r="O945">
        <v>2.806</v>
      </c>
      <c r="P945">
        <v>1.7270000000000001</v>
      </c>
      <c r="Q945">
        <v>4.1959999999999997</v>
      </c>
      <c r="R945">
        <v>1.139</v>
      </c>
      <c r="S945">
        <v>0.48199999999999998</v>
      </c>
      <c r="T945">
        <v>0.68100000000000005</v>
      </c>
      <c r="U945">
        <v>112.011</v>
      </c>
      <c r="V945" t="s">
        <v>62</v>
      </c>
      <c r="W945">
        <v>0.99199999999999999</v>
      </c>
      <c r="X945">
        <v>0.98799999999999999</v>
      </c>
      <c r="Y945">
        <v>0.89400000000000002</v>
      </c>
      <c r="Z945">
        <v>0.99</v>
      </c>
      <c r="AA945" s="19">
        <v>45736.488131805556</v>
      </c>
      <c r="AB945" t="s">
        <v>2054</v>
      </c>
    </row>
    <row r="946" spans="1:28" hidden="1" x14ac:dyDescent="0.35">
      <c r="A946" t="s">
        <v>1194</v>
      </c>
      <c r="B946" t="s">
        <v>312</v>
      </c>
      <c r="C946">
        <v>85</v>
      </c>
      <c r="D946" s="9">
        <v>44461.017604166664</v>
      </c>
      <c r="E946" s="9">
        <v>44546.678923611114</v>
      </c>
      <c r="F946" t="s">
        <v>872</v>
      </c>
      <c r="G946" t="s">
        <v>872</v>
      </c>
      <c r="H946">
        <v>1</v>
      </c>
      <c r="I946">
        <v>1</v>
      </c>
      <c r="J946">
        <v>2</v>
      </c>
      <c r="K946" t="s">
        <v>873</v>
      </c>
      <c r="L946">
        <v>3</v>
      </c>
      <c r="M946">
        <v>-4</v>
      </c>
      <c r="N946" t="s">
        <v>875</v>
      </c>
      <c r="O946" t="s">
        <v>875</v>
      </c>
      <c r="P946">
        <v>3.1E-2</v>
      </c>
      <c r="Q946">
        <v>2.8000000000000001E-2</v>
      </c>
      <c r="R946" t="s">
        <v>875</v>
      </c>
      <c r="S946" t="s">
        <v>875</v>
      </c>
      <c r="T946" t="s">
        <v>875</v>
      </c>
      <c r="U946" t="s">
        <v>875</v>
      </c>
      <c r="V946" t="s">
        <v>62</v>
      </c>
      <c r="W946" t="s">
        <v>875</v>
      </c>
      <c r="X946" t="s">
        <v>875</v>
      </c>
      <c r="Y946">
        <v>1</v>
      </c>
      <c r="Z946">
        <v>0.75</v>
      </c>
      <c r="AA946" s="19">
        <v>45733.804058506947</v>
      </c>
      <c r="AB946" t="s">
        <v>1197</v>
      </c>
    </row>
    <row r="947" spans="1:28" hidden="1" x14ac:dyDescent="0.35">
      <c r="A947" t="s">
        <v>1194</v>
      </c>
      <c r="B947" t="s">
        <v>312</v>
      </c>
      <c r="C947">
        <v>0</v>
      </c>
      <c r="D947" s="9">
        <v>44113.571458333332</v>
      </c>
      <c r="E947" s="9">
        <v>44113.571458333332</v>
      </c>
      <c r="F947" t="s">
        <v>872</v>
      </c>
      <c r="G947" t="s">
        <v>872</v>
      </c>
      <c r="H947">
        <v>1</v>
      </c>
      <c r="I947">
        <v>1</v>
      </c>
      <c r="J947">
        <v>1</v>
      </c>
      <c r="K947" t="s">
        <v>873</v>
      </c>
      <c r="L947">
        <v>1</v>
      </c>
      <c r="M947">
        <v>0</v>
      </c>
      <c r="N947" t="s">
        <v>875</v>
      </c>
      <c r="O947" t="s">
        <v>875</v>
      </c>
      <c r="P947">
        <v>0</v>
      </c>
      <c r="Q947" t="s">
        <v>875</v>
      </c>
      <c r="R947" t="s">
        <v>875</v>
      </c>
      <c r="S947" t="s">
        <v>875</v>
      </c>
      <c r="T947" t="s">
        <v>875</v>
      </c>
      <c r="U947" t="s">
        <v>875</v>
      </c>
      <c r="V947" t="s">
        <v>56</v>
      </c>
      <c r="W947" t="s">
        <v>875</v>
      </c>
      <c r="X947" t="s">
        <v>875</v>
      </c>
      <c r="Y947">
        <v>0</v>
      </c>
      <c r="Z947" t="s">
        <v>875</v>
      </c>
      <c r="AA947" s="19">
        <v>45733.915118958335</v>
      </c>
      <c r="AB947" t="s">
        <v>1425</v>
      </c>
    </row>
    <row r="948" spans="1:28" hidden="1" x14ac:dyDescent="0.35">
      <c r="A948" t="s">
        <v>1194</v>
      </c>
      <c r="B948" t="s">
        <v>312</v>
      </c>
      <c r="C948">
        <v>98</v>
      </c>
      <c r="D948" s="9">
        <v>44025.837500000001</v>
      </c>
      <c r="E948" s="9">
        <v>44124.356249999997</v>
      </c>
      <c r="F948" t="s">
        <v>872</v>
      </c>
      <c r="G948" t="s">
        <v>872</v>
      </c>
      <c r="H948">
        <v>47</v>
      </c>
      <c r="I948">
        <v>53</v>
      </c>
      <c r="J948">
        <v>20</v>
      </c>
      <c r="K948" t="s">
        <v>873</v>
      </c>
      <c r="L948">
        <v>57</v>
      </c>
      <c r="M948">
        <v>22</v>
      </c>
      <c r="N948">
        <v>0.60299999999999998</v>
      </c>
      <c r="O948">
        <v>0.56599999999999995</v>
      </c>
      <c r="P948">
        <v>0.23400000000000001</v>
      </c>
      <c r="Q948">
        <v>0.56399999999999995</v>
      </c>
      <c r="R948">
        <v>0.60299999999999998</v>
      </c>
      <c r="S948">
        <v>0.51600000000000001</v>
      </c>
      <c r="T948">
        <v>0.8</v>
      </c>
      <c r="U948">
        <v>833.33299999999997</v>
      </c>
      <c r="V948" t="s">
        <v>56</v>
      </c>
      <c r="W948">
        <v>0.91600000000000004</v>
      </c>
      <c r="X948">
        <v>0.98299999999999998</v>
      </c>
      <c r="Y948">
        <v>0.94499999999999995</v>
      </c>
      <c r="Z948">
        <v>0.96399999999999997</v>
      </c>
      <c r="AA948" s="19">
        <v>45736.488146701391</v>
      </c>
      <c r="AB948" t="s">
        <v>2054</v>
      </c>
    </row>
    <row r="949" spans="1:28" x14ac:dyDescent="0.35">
      <c r="A949" t="s">
        <v>1193</v>
      </c>
      <c r="B949" t="s">
        <v>311</v>
      </c>
      <c r="C949">
        <v>1577</v>
      </c>
      <c r="D949" s="9">
        <v>42633.548761574071</v>
      </c>
      <c r="E949" s="9">
        <v>44210.810266203705</v>
      </c>
      <c r="F949">
        <v>118</v>
      </c>
      <c r="G949">
        <v>118</v>
      </c>
      <c r="H949">
        <v>74</v>
      </c>
      <c r="I949">
        <v>44</v>
      </c>
      <c r="J949">
        <v>17</v>
      </c>
      <c r="K949">
        <v>101</v>
      </c>
      <c r="L949">
        <v>97</v>
      </c>
      <c r="M949">
        <v>4</v>
      </c>
      <c r="N949">
        <v>7.0000000000000007E-2</v>
      </c>
      <c r="O949">
        <v>3.1E-2</v>
      </c>
      <c r="P949">
        <v>1.4999999999999999E-2</v>
      </c>
      <c r="Q949">
        <v>7.5999999999999998E-2</v>
      </c>
      <c r="R949">
        <v>0.88400000000000001</v>
      </c>
      <c r="S949">
        <v>0.69299999999999995</v>
      </c>
      <c r="T949">
        <v>0.85099999999999998</v>
      </c>
      <c r="U949">
        <v>52.631999999999998</v>
      </c>
      <c r="V949" t="s">
        <v>56</v>
      </c>
      <c r="W949">
        <v>0.95699999999999996</v>
      </c>
      <c r="X949">
        <v>0.94599999999999995</v>
      </c>
      <c r="Y949">
        <v>0.93100000000000005</v>
      </c>
      <c r="Z949">
        <v>0.98299999999999998</v>
      </c>
      <c r="AA949" s="19">
        <v>45733.803975092589</v>
      </c>
      <c r="AB949" t="s">
        <v>1197</v>
      </c>
    </row>
    <row r="950" spans="1:28" hidden="1" x14ac:dyDescent="0.35">
      <c r="A950" t="s">
        <v>1193</v>
      </c>
      <c r="B950" t="s">
        <v>312</v>
      </c>
      <c r="C950">
        <v>0</v>
      </c>
      <c r="D950" s="9">
        <v>44210.809513888889</v>
      </c>
      <c r="E950" s="9">
        <v>44210.810266203705</v>
      </c>
      <c r="F950" t="s">
        <v>872</v>
      </c>
      <c r="G950" t="s">
        <v>872</v>
      </c>
      <c r="H950">
        <v>1</v>
      </c>
      <c r="I950">
        <v>1</v>
      </c>
      <c r="J950">
        <v>6</v>
      </c>
      <c r="K950" t="s">
        <v>873</v>
      </c>
      <c r="L950">
        <v>1</v>
      </c>
      <c r="M950">
        <v>-5</v>
      </c>
      <c r="N950" t="s">
        <v>875</v>
      </c>
      <c r="O950" t="s">
        <v>875</v>
      </c>
      <c r="P950">
        <v>3</v>
      </c>
      <c r="Q950" t="s">
        <v>875</v>
      </c>
      <c r="R950" t="s">
        <v>875</v>
      </c>
      <c r="S950" t="s">
        <v>875</v>
      </c>
      <c r="T950" t="s">
        <v>875</v>
      </c>
      <c r="U950" t="s">
        <v>875</v>
      </c>
      <c r="V950" t="s">
        <v>56</v>
      </c>
      <c r="W950" t="s">
        <v>875</v>
      </c>
      <c r="X950" t="s">
        <v>875</v>
      </c>
      <c r="Y950">
        <v>0.42899999999999999</v>
      </c>
      <c r="Z950" t="s">
        <v>875</v>
      </c>
      <c r="AA950" s="19">
        <v>45733.803975173614</v>
      </c>
      <c r="AB950" t="s">
        <v>1197</v>
      </c>
    </row>
    <row r="951" spans="1:28" x14ac:dyDescent="0.35">
      <c r="A951" t="s">
        <v>1192</v>
      </c>
      <c r="B951" t="s">
        <v>311</v>
      </c>
      <c r="C951">
        <v>1835</v>
      </c>
      <c r="D951" s="9">
        <v>42592.74113425926</v>
      </c>
      <c r="E951" s="9">
        <v>44428.429340277777</v>
      </c>
      <c r="F951">
        <v>806</v>
      </c>
      <c r="G951">
        <v>806</v>
      </c>
      <c r="H951">
        <v>474</v>
      </c>
      <c r="I951">
        <v>332</v>
      </c>
      <c r="J951">
        <v>119</v>
      </c>
      <c r="K951">
        <v>687</v>
      </c>
      <c r="L951">
        <v>574</v>
      </c>
      <c r="M951">
        <v>113</v>
      </c>
      <c r="N951">
        <v>0.36499999999999999</v>
      </c>
      <c r="O951">
        <v>0.248</v>
      </c>
      <c r="P951">
        <v>0.13900000000000001</v>
      </c>
      <c r="Q951">
        <v>0.47799999999999998</v>
      </c>
      <c r="R951">
        <v>1.008</v>
      </c>
      <c r="S951">
        <v>0.59499999999999997</v>
      </c>
      <c r="T951">
        <v>0.77300000000000002</v>
      </c>
      <c r="U951">
        <v>236.40199999999999</v>
      </c>
      <c r="V951" t="s">
        <v>62</v>
      </c>
      <c r="W951">
        <v>0.92900000000000005</v>
      </c>
      <c r="X951">
        <v>0.86099999999999999</v>
      </c>
      <c r="Y951">
        <v>0.753</v>
      </c>
      <c r="Z951">
        <v>0.89800000000000002</v>
      </c>
      <c r="AA951" s="19">
        <v>45733.803915370372</v>
      </c>
      <c r="AB951" t="s">
        <v>1197</v>
      </c>
    </row>
    <row r="952" spans="1:28" hidden="1" x14ac:dyDescent="0.35">
      <c r="A952" t="s">
        <v>1192</v>
      </c>
      <c r="B952" t="s">
        <v>312</v>
      </c>
      <c r="C952">
        <v>63</v>
      </c>
      <c r="D952" s="9">
        <v>44365.234247685185</v>
      </c>
      <c r="E952" s="9">
        <v>44428.429340277777</v>
      </c>
      <c r="F952" t="s">
        <v>872</v>
      </c>
      <c r="G952" t="s">
        <v>872</v>
      </c>
      <c r="H952">
        <v>1</v>
      </c>
      <c r="I952">
        <v>2</v>
      </c>
      <c r="J952">
        <v>1</v>
      </c>
      <c r="K952" t="s">
        <v>873</v>
      </c>
      <c r="L952">
        <v>1</v>
      </c>
      <c r="M952">
        <v>0</v>
      </c>
      <c r="N952" t="s">
        <v>875</v>
      </c>
      <c r="O952">
        <v>5.8999999999999997E-2</v>
      </c>
      <c r="P952" t="s">
        <v>875</v>
      </c>
      <c r="Q952" t="s">
        <v>875</v>
      </c>
      <c r="R952" t="s">
        <v>875</v>
      </c>
      <c r="S952" t="s">
        <v>875</v>
      </c>
      <c r="T952" t="s">
        <v>875</v>
      </c>
      <c r="U952" t="s">
        <v>875</v>
      </c>
      <c r="V952" t="s">
        <v>62</v>
      </c>
      <c r="W952" t="s">
        <v>875</v>
      </c>
      <c r="X952">
        <v>1</v>
      </c>
      <c r="Y952" t="s">
        <v>875</v>
      </c>
      <c r="Z952" t="s">
        <v>875</v>
      </c>
      <c r="AA952" s="19">
        <v>45733.803915532408</v>
      </c>
      <c r="AB952" t="s">
        <v>1197</v>
      </c>
    </row>
    <row r="953" spans="1:28" x14ac:dyDescent="0.35">
      <c r="A953" t="s">
        <v>1191</v>
      </c>
      <c r="B953" t="s">
        <v>311</v>
      </c>
      <c r="C953">
        <v>629</v>
      </c>
      <c r="D953" s="9">
        <v>43601.843645833331</v>
      </c>
      <c r="E953" s="9">
        <v>44231.409143518518</v>
      </c>
      <c r="F953">
        <v>31</v>
      </c>
      <c r="G953">
        <v>31</v>
      </c>
      <c r="H953">
        <v>23</v>
      </c>
      <c r="I953">
        <v>8</v>
      </c>
      <c r="J953">
        <v>9</v>
      </c>
      <c r="K953">
        <v>22</v>
      </c>
      <c r="L953">
        <v>19</v>
      </c>
      <c r="M953">
        <v>3</v>
      </c>
      <c r="N953">
        <v>4.9000000000000002E-2</v>
      </c>
      <c r="O953">
        <v>1.2999999999999999E-2</v>
      </c>
      <c r="P953">
        <v>0</v>
      </c>
      <c r="Q953">
        <v>3.6999999999999998E-2</v>
      </c>
      <c r="R953">
        <v>0.59699999999999998</v>
      </c>
      <c r="S953">
        <v>0.79</v>
      </c>
      <c r="T953">
        <v>1</v>
      </c>
      <c r="U953">
        <v>81.081000000000003</v>
      </c>
      <c r="V953" t="s">
        <v>56</v>
      </c>
      <c r="W953">
        <v>0.56599999999999995</v>
      </c>
      <c r="X953">
        <v>0.71399999999999997</v>
      </c>
      <c r="Y953">
        <v>0</v>
      </c>
      <c r="Z953">
        <v>0.70599999999999996</v>
      </c>
      <c r="AA953" s="19">
        <v>45733.803850763892</v>
      </c>
      <c r="AB953" t="s">
        <v>1197</v>
      </c>
    </row>
    <row r="954" spans="1:28" hidden="1" x14ac:dyDescent="0.35">
      <c r="A954" t="s">
        <v>1191</v>
      </c>
      <c r="B954" t="s">
        <v>312</v>
      </c>
      <c r="C954">
        <v>93</v>
      </c>
      <c r="D954" s="9">
        <v>44138.393229166664</v>
      </c>
      <c r="E954" s="9">
        <v>44231.409143518518</v>
      </c>
      <c r="F954" t="s">
        <v>872</v>
      </c>
      <c r="G954" t="s">
        <v>872</v>
      </c>
      <c r="H954">
        <v>1</v>
      </c>
      <c r="I954">
        <v>1</v>
      </c>
      <c r="J954">
        <v>9</v>
      </c>
      <c r="K954" t="s">
        <v>873</v>
      </c>
      <c r="L954">
        <v>2</v>
      </c>
      <c r="M954">
        <v>-8</v>
      </c>
      <c r="N954" t="s">
        <v>875</v>
      </c>
      <c r="O954" t="s">
        <v>875</v>
      </c>
      <c r="P954" t="s">
        <v>875</v>
      </c>
      <c r="Q954">
        <v>1.6E-2</v>
      </c>
      <c r="R954" t="s">
        <v>875</v>
      </c>
      <c r="S954" t="s">
        <v>875</v>
      </c>
      <c r="T954" t="s">
        <v>875</v>
      </c>
      <c r="U954" t="s">
        <v>875</v>
      </c>
      <c r="V954" t="s">
        <v>56</v>
      </c>
      <c r="W954" t="s">
        <v>875</v>
      </c>
      <c r="X954" t="s">
        <v>875</v>
      </c>
      <c r="Y954" t="s">
        <v>875</v>
      </c>
      <c r="Z954">
        <v>1</v>
      </c>
      <c r="AA954" s="19">
        <v>45733.803850763892</v>
      </c>
      <c r="AB954" t="s">
        <v>1197</v>
      </c>
    </row>
    <row r="955" spans="1:28" x14ac:dyDescent="0.35">
      <c r="A955" t="s">
        <v>1190</v>
      </c>
      <c r="B955" t="s">
        <v>311</v>
      </c>
      <c r="C955">
        <v>972</v>
      </c>
      <c r="D955" s="9">
        <v>43312.834074074075</v>
      </c>
      <c r="E955" s="9">
        <v>44285.415891203702</v>
      </c>
      <c r="F955">
        <v>64</v>
      </c>
      <c r="G955">
        <v>64</v>
      </c>
      <c r="H955">
        <v>41</v>
      </c>
      <c r="I955">
        <v>23</v>
      </c>
      <c r="J955">
        <v>15</v>
      </c>
      <c r="K955">
        <v>49</v>
      </c>
      <c r="L955">
        <v>37</v>
      </c>
      <c r="M955">
        <v>12</v>
      </c>
      <c r="N955">
        <v>5.8000000000000003E-2</v>
      </c>
      <c r="O955">
        <v>3.5999999999999997E-2</v>
      </c>
      <c r="P955">
        <v>2.5000000000000001E-2</v>
      </c>
      <c r="Q955">
        <v>6.7000000000000004E-2</v>
      </c>
      <c r="R955">
        <v>0.97099999999999997</v>
      </c>
      <c r="S955">
        <v>0.61699999999999999</v>
      </c>
      <c r="T955">
        <v>0.73399999999999999</v>
      </c>
      <c r="U955">
        <v>179.10400000000001</v>
      </c>
      <c r="V955" t="s">
        <v>56</v>
      </c>
      <c r="W955">
        <v>0.86299999999999999</v>
      </c>
      <c r="X955">
        <v>0.98899999999999999</v>
      </c>
      <c r="Y955">
        <v>0.53100000000000003</v>
      </c>
      <c r="Z955">
        <v>0.93500000000000005</v>
      </c>
      <c r="AA955" s="19">
        <v>45733.803788969904</v>
      </c>
      <c r="AB955" t="s">
        <v>1197</v>
      </c>
    </row>
    <row r="956" spans="1:28" hidden="1" x14ac:dyDescent="0.35">
      <c r="A956" t="s">
        <v>1190</v>
      </c>
      <c r="B956" t="s">
        <v>312</v>
      </c>
      <c r="C956">
        <v>97</v>
      </c>
      <c r="D956" s="9">
        <v>44188.337465277778</v>
      </c>
      <c r="E956" s="9">
        <v>44285.415891203702</v>
      </c>
      <c r="F956" t="s">
        <v>872</v>
      </c>
      <c r="G956" t="s">
        <v>872</v>
      </c>
      <c r="H956">
        <v>1</v>
      </c>
      <c r="I956">
        <v>2</v>
      </c>
      <c r="J956">
        <v>1</v>
      </c>
      <c r="K956" t="s">
        <v>873</v>
      </c>
      <c r="L956">
        <v>5</v>
      </c>
      <c r="M956">
        <v>-4</v>
      </c>
      <c r="N956" t="s">
        <v>875</v>
      </c>
      <c r="O956">
        <v>1.4E-2</v>
      </c>
      <c r="P956" t="s">
        <v>875</v>
      </c>
      <c r="Q956">
        <v>3.7999999999999999E-2</v>
      </c>
      <c r="R956" t="s">
        <v>875</v>
      </c>
      <c r="S956" t="s">
        <v>875</v>
      </c>
      <c r="T956" t="s">
        <v>875</v>
      </c>
      <c r="U956" t="s">
        <v>875</v>
      </c>
      <c r="V956" t="s">
        <v>56</v>
      </c>
      <c r="W956" t="s">
        <v>875</v>
      </c>
      <c r="X956">
        <v>1</v>
      </c>
      <c r="Y956" t="s">
        <v>875</v>
      </c>
      <c r="Z956">
        <v>0.82199999999999995</v>
      </c>
      <c r="AA956" s="19">
        <v>45733.803789062498</v>
      </c>
      <c r="AB956" t="s">
        <v>1197</v>
      </c>
    </row>
    <row r="957" spans="1:28" x14ac:dyDescent="0.35">
      <c r="A957" t="s">
        <v>1189</v>
      </c>
      <c r="B957" t="s">
        <v>311</v>
      </c>
      <c r="C957">
        <v>1140</v>
      </c>
      <c r="D957" s="9">
        <v>43312.913842592592</v>
      </c>
      <c r="E957" s="9">
        <v>44453.351226851853</v>
      </c>
      <c r="F957">
        <v>112</v>
      </c>
      <c r="G957">
        <v>112</v>
      </c>
      <c r="H957">
        <v>59</v>
      </c>
      <c r="I957">
        <v>53</v>
      </c>
      <c r="J957">
        <v>38</v>
      </c>
      <c r="K957">
        <v>74</v>
      </c>
      <c r="L957">
        <v>53</v>
      </c>
      <c r="M957">
        <v>21</v>
      </c>
      <c r="N957">
        <v>8.2000000000000003E-2</v>
      </c>
      <c r="O957">
        <v>6.7000000000000004E-2</v>
      </c>
      <c r="P957">
        <v>6.3E-2</v>
      </c>
      <c r="Q957">
        <v>0.111</v>
      </c>
      <c r="R957">
        <v>1.2909999999999999</v>
      </c>
      <c r="S957">
        <v>0.55000000000000004</v>
      </c>
      <c r="T957">
        <v>0.57699999999999996</v>
      </c>
      <c r="U957">
        <v>189.18899999999999</v>
      </c>
      <c r="V957" t="s">
        <v>62</v>
      </c>
      <c r="W957">
        <v>0.91</v>
      </c>
      <c r="X957">
        <v>0.92600000000000005</v>
      </c>
      <c r="Y957">
        <v>0.89300000000000002</v>
      </c>
      <c r="Z957">
        <v>0.95699999999999996</v>
      </c>
      <c r="AA957" s="19">
        <v>45733.803726099541</v>
      </c>
      <c r="AB957" t="s">
        <v>1197</v>
      </c>
    </row>
    <row r="958" spans="1:28" hidden="1" x14ac:dyDescent="0.35">
      <c r="A958" t="s">
        <v>1189</v>
      </c>
      <c r="B958" t="s">
        <v>312</v>
      </c>
      <c r="C958">
        <v>97</v>
      </c>
      <c r="D958" s="9">
        <v>44355.504999999997</v>
      </c>
      <c r="E958" s="9">
        <v>44453.351226851853</v>
      </c>
      <c r="F958" t="s">
        <v>872</v>
      </c>
      <c r="G958" t="s">
        <v>872</v>
      </c>
      <c r="H958">
        <v>1</v>
      </c>
      <c r="I958">
        <v>1</v>
      </c>
      <c r="J958">
        <v>2</v>
      </c>
      <c r="K958" t="s">
        <v>873</v>
      </c>
      <c r="L958">
        <v>1</v>
      </c>
      <c r="M958">
        <v>-1</v>
      </c>
      <c r="N958" t="s">
        <v>875</v>
      </c>
      <c r="O958" t="s">
        <v>875</v>
      </c>
      <c r="P958">
        <v>2.3E-2</v>
      </c>
      <c r="Q958" t="s">
        <v>875</v>
      </c>
      <c r="R958" t="s">
        <v>875</v>
      </c>
      <c r="S958" t="s">
        <v>875</v>
      </c>
      <c r="T958" t="s">
        <v>875</v>
      </c>
      <c r="U958" t="s">
        <v>875</v>
      </c>
      <c r="V958" t="s">
        <v>62</v>
      </c>
      <c r="W958" t="s">
        <v>875</v>
      </c>
      <c r="X958" t="s">
        <v>875</v>
      </c>
      <c r="Y958">
        <v>1</v>
      </c>
      <c r="Z958" t="s">
        <v>875</v>
      </c>
      <c r="AA958" s="19">
        <v>45733.803726273145</v>
      </c>
      <c r="AB958" t="s">
        <v>1197</v>
      </c>
    </row>
    <row r="959" spans="1:28" x14ac:dyDescent="0.35">
      <c r="A959" t="s">
        <v>1188</v>
      </c>
      <c r="B959" t="s">
        <v>311</v>
      </c>
      <c r="C959">
        <v>1207</v>
      </c>
      <c r="D959" s="9">
        <v>42770.584293981483</v>
      </c>
      <c r="E959" s="9">
        <v>43977.779189814813</v>
      </c>
      <c r="F959">
        <v>50</v>
      </c>
      <c r="G959">
        <v>50</v>
      </c>
      <c r="H959">
        <v>29</v>
      </c>
      <c r="I959">
        <v>21</v>
      </c>
      <c r="J959">
        <v>3</v>
      </c>
      <c r="K959">
        <v>47</v>
      </c>
      <c r="L959">
        <v>28</v>
      </c>
      <c r="M959">
        <v>19</v>
      </c>
      <c r="N959">
        <v>2.8000000000000001E-2</v>
      </c>
      <c r="O959">
        <v>2.1999999999999999E-2</v>
      </c>
      <c r="P959">
        <v>3.0000000000000001E-3</v>
      </c>
      <c r="Q959">
        <v>2.8000000000000001E-2</v>
      </c>
      <c r="R959">
        <v>0.59599999999999997</v>
      </c>
      <c r="S959">
        <v>0.56000000000000005</v>
      </c>
      <c r="T959">
        <v>0.94</v>
      </c>
      <c r="U959">
        <v>678.57100000000003</v>
      </c>
      <c r="V959" t="s">
        <v>56</v>
      </c>
      <c r="W959">
        <v>0.71499999999999997</v>
      </c>
      <c r="X959">
        <v>0.91400000000000003</v>
      </c>
      <c r="Y959">
        <v>0.75</v>
      </c>
      <c r="Z959">
        <v>0.745</v>
      </c>
      <c r="AA959" s="19">
        <v>45733.803662881946</v>
      </c>
      <c r="AB959" t="s">
        <v>1197</v>
      </c>
    </row>
    <row r="960" spans="1:28" hidden="1" x14ac:dyDescent="0.35">
      <c r="A960" t="s">
        <v>1188</v>
      </c>
      <c r="B960" t="s">
        <v>312</v>
      </c>
      <c r="C960">
        <v>0</v>
      </c>
      <c r="D960" s="9">
        <v>43977.761273148149</v>
      </c>
      <c r="E960" s="9">
        <v>43977.779189814813</v>
      </c>
      <c r="F960" t="s">
        <v>872</v>
      </c>
      <c r="G960" t="s">
        <v>872</v>
      </c>
      <c r="H960">
        <v>1</v>
      </c>
      <c r="I960">
        <v>1</v>
      </c>
      <c r="J960">
        <v>1</v>
      </c>
      <c r="K960" t="s">
        <v>873</v>
      </c>
      <c r="L960">
        <v>1</v>
      </c>
      <c r="M960">
        <v>-1</v>
      </c>
      <c r="N960" t="s">
        <v>875</v>
      </c>
      <c r="O960" t="s">
        <v>875</v>
      </c>
      <c r="P960" t="s">
        <v>875</v>
      </c>
      <c r="Q960" t="s">
        <v>875</v>
      </c>
      <c r="R960" t="s">
        <v>875</v>
      </c>
      <c r="S960" t="s">
        <v>875</v>
      </c>
      <c r="T960" t="s">
        <v>875</v>
      </c>
      <c r="U960" t="s">
        <v>875</v>
      </c>
      <c r="V960" t="s">
        <v>56</v>
      </c>
      <c r="W960" t="s">
        <v>875</v>
      </c>
      <c r="X960" t="s">
        <v>875</v>
      </c>
      <c r="Y960" t="s">
        <v>875</v>
      </c>
      <c r="Z960" t="s">
        <v>875</v>
      </c>
      <c r="AA960" s="19">
        <v>45733.803663067127</v>
      </c>
      <c r="AB960" t="s">
        <v>1197</v>
      </c>
    </row>
    <row r="961" spans="1:28" x14ac:dyDescent="0.35">
      <c r="A961" t="s">
        <v>1187</v>
      </c>
      <c r="B961" t="s">
        <v>311</v>
      </c>
      <c r="C961">
        <v>1711</v>
      </c>
      <c r="D961" s="9">
        <v>42628.622557870367</v>
      </c>
      <c r="E961" s="9">
        <v>44339.678611111114</v>
      </c>
      <c r="F961">
        <v>936</v>
      </c>
      <c r="G961">
        <v>936</v>
      </c>
      <c r="H961">
        <v>695</v>
      </c>
      <c r="I961">
        <v>241</v>
      </c>
      <c r="J961">
        <v>31</v>
      </c>
      <c r="K961">
        <v>905</v>
      </c>
      <c r="L961">
        <v>804</v>
      </c>
      <c r="M961">
        <v>101</v>
      </c>
      <c r="N961">
        <v>0.58199999999999996</v>
      </c>
      <c r="O961">
        <v>0.188</v>
      </c>
      <c r="P961">
        <v>0.03</v>
      </c>
      <c r="Q961">
        <v>0.68799999999999994</v>
      </c>
      <c r="R961">
        <v>0.93</v>
      </c>
      <c r="S961">
        <v>0.75600000000000001</v>
      </c>
      <c r="T961">
        <v>0.96099999999999997</v>
      </c>
      <c r="U961">
        <v>146.80199999999999</v>
      </c>
      <c r="V961" t="s">
        <v>56</v>
      </c>
      <c r="W961">
        <v>0.83299999999999996</v>
      </c>
      <c r="X961">
        <v>0.879</v>
      </c>
      <c r="Y961">
        <v>0.94799999999999995</v>
      </c>
      <c r="Z961">
        <v>0.81499999999999995</v>
      </c>
      <c r="AA961" s="19">
        <v>45733.803599675928</v>
      </c>
      <c r="AB961" t="s">
        <v>1197</v>
      </c>
    </row>
    <row r="962" spans="1:28" hidden="1" x14ac:dyDescent="0.35">
      <c r="A962" t="s">
        <v>1187</v>
      </c>
      <c r="B962" t="s">
        <v>312</v>
      </c>
      <c r="C962">
        <v>87</v>
      </c>
      <c r="D962" s="9">
        <v>44251.88144675926</v>
      </c>
      <c r="E962" s="9">
        <v>44339.678611111114</v>
      </c>
      <c r="F962" t="s">
        <v>872</v>
      </c>
      <c r="G962" t="s">
        <v>872</v>
      </c>
      <c r="H962">
        <v>1</v>
      </c>
      <c r="I962">
        <v>6</v>
      </c>
      <c r="J962">
        <v>1</v>
      </c>
      <c r="K962" t="s">
        <v>873</v>
      </c>
      <c r="L962">
        <v>1</v>
      </c>
      <c r="M962">
        <v>5</v>
      </c>
      <c r="N962" t="s">
        <v>875</v>
      </c>
      <c r="O962">
        <v>5.0999999999999997E-2</v>
      </c>
      <c r="P962" t="s">
        <v>875</v>
      </c>
      <c r="Q962" t="s">
        <v>875</v>
      </c>
      <c r="R962" t="s">
        <v>875</v>
      </c>
      <c r="S962" t="s">
        <v>875</v>
      </c>
      <c r="T962" t="s">
        <v>875</v>
      </c>
      <c r="U962" t="s">
        <v>875</v>
      </c>
      <c r="V962" t="s">
        <v>56</v>
      </c>
      <c r="W962" t="s">
        <v>875</v>
      </c>
      <c r="X962">
        <v>0.90900000000000003</v>
      </c>
      <c r="Y962" t="s">
        <v>875</v>
      </c>
      <c r="Z962" t="s">
        <v>875</v>
      </c>
      <c r="AA962" s="19">
        <v>45733.803599826388</v>
      </c>
      <c r="AB962" t="s">
        <v>1197</v>
      </c>
    </row>
    <row r="963" spans="1:28" x14ac:dyDescent="0.35">
      <c r="A963" t="s">
        <v>1186</v>
      </c>
      <c r="B963" t="s">
        <v>311</v>
      </c>
      <c r="C963">
        <v>1780</v>
      </c>
      <c r="D963" s="9">
        <v>42654.074374999997</v>
      </c>
      <c r="E963" s="9">
        <v>44434.613807870373</v>
      </c>
      <c r="F963">
        <v>458</v>
      </c>
      <c r="G963">
        <v>458</v>
      </c>
      <c r="H963">
        <v>292</v>
      </c>
      <c r="I963">
        <v>166</v>
      </c>
      <c r="J963">
        <v>82</v>
      </c>
      <c r="K963">
        <v>376</v>
      </c>
      <c r="L963">
        <v>360</v>
      </c>
      <c r="M963">
        <v>16</v>
      </c>
      <c r="N963">
        <v>0.20100000000000001</v>
      </c>
      <c r="O963">
        <v>0.112</v>
      </c>
      <c r="P963">
        <v>7.4999999999999997E-2</v>
      </c>
      <c r="Q963">
        <v>0.26</v>
      </c>
      <c r="R963">
        <v>1.0920000000000001</v>
      </c>
      <c r="S963">
        <v>0.64200000000000002</v>
      </c>
      <c r="T963">
        <v>0.76</v>
      </c>
      <c r="U963">
        <v>61.537999999999997</v>
      </c>
      <c r="V963" t="s">
        <v>62</v>
      </c>
      <c r="W963">
        <v>0.93899999999999995</v>
      </c>
      <c r="X963">
        <v>0.96099999999999997</v>
      </c>
      <c r="Y963">
        <v>0.94899999999999995</v>
      </c>
      <c r="Z963">
        <v>0.88500000000000001</v>
      </c>
      <c r="AA963" s="19">
        <v>45733.803532905091</v>
      </c>
      <c r="AB963" t="s">
        <v>1197</v>
      </c>
    </row>
    <row r="964" spans="1:28" hidden="1" x14ac:dyDescent="0.35">
      <c r="A964" t="s">
        <v>1186</v>
      </c>
      <c r="B964" t="s">
        <v>312</v>
      </c>
      <c r="C964">
        <v>97</v>
      </c>
      <c r="D964" s="9">
        <v>44337.378969907404</v>
      </c>
      <c r="E964" s="9">
        <v>44434.613807870373</v>
      </c>
      <c r="F964" t="s">
        <v>872</v>
      </c>
      <c r="G964" t="s">
        <v>872</v>
      </c>
      <c r="H964">
        <v>1</v>
      </c>
      <c r="I964">
        <v>1</v>
      </c>
      <c r="J964">
        <v>4</v>
      </c>
      <c r="K964" t="s">
        <v>873</v>
      </c>
      <c r="L964">
        <v>2</v>
      </c>
      <c r="M964">
        <v>-4</v>
      </c>
      <c r="N964" t="s">
        <v>875</v>
      </c>
      <c r="O964" t="s">
        <v>875</v>
      </c>
      <c r="P964">
        <v>7.3999999999999996E-2</v>
      </c>
      <c r="Q964">
        <v>1</v>
      </c>
      <c r="R964" t="s">
        <v>875</v>
      </c>
      <c r="S964" t="s">
        <v>875</v>
      </c>
      <c r="T964" t="s">
        <v>875</v>
      </c>
      <c r="U964" t="s">
        <v>875</v>
      </c>
      <c r="V964" t="s">
        <v>62</v>
      </c>
      <c r="W964" t="s">
        <v>875</v>
      </c>
      <c r="X964" t="s">
        <v>875</v>
      </c>
      <c r="Y964">
        <v>0.6</v>
      </c>
      <c r="Z964">
        <v>1</v>
      </c>
      <c r="AA964" s="19">
        <v>45733.803532905091</v>
      </c>
      <c r="AB964" t="s">
        <v>1197</v>
      </c>
    </row>
    <row r="965" spans="1:28" x14ac:dyDescent="0.35">
      <c r="A965" t="s">
        <v>1185</v>
      </c>
      <c r="B965" t="s">
        <v>311</v>
      </c>
      <c r="C965">
        <v>1849</v>
      </c>
      <c r="D965" s="9">
        <v>42592.829722222225</v>
      </c>
      <c r="E965" s="9">
        <v>44442.547997685186</v>
      </c>
      <c r="F965">
        <v>1478</v>
      </c>
      <c r="G965">
        <v>1478</v>
      </c>
      <c r="H965">
        <v>665</v>
      </c>
      <c r="I965">
        <v>813</v>
      </c>
      <c r="J965">
        <v>351</v>
      </c>
      <c r="K965">
        <v>1127</v>
      </c>
      <c r="L965">
        <v>1115</v>
      </c>
      <c r="M965">
        <v>12</v>
      </c>
      <c r="N965">
        <v>0.42399999999999999</v>
      </c>
      <c r="O965">
        <v>0.52500000000000002</v>
      </c>
      <c r="P965">
        <v>0.34799999999999998</v>
      </c>
      <c r="Q965">
        <v>0.69299999999999995</v>
      </c>
      <c r="R965">
        <v>1.153</v>
      </c>
      <c r="S965">
        <v>0.44700000000000001</v>
      </c>
      <c r="T965">
        <v>0.63300000000000001</v>
      </c>
      <c r="U965">
        <v>17.315999999999999</v>
      </c>
      <c r="V965" t="s">
        <v>92</v>
      </c>
      <c r="W965">
        <v>0.98699999999999999</v>
      </c>
      <c r="X965">
        <v>0.98299999999999998</v>
      </c>
      <c r="Y965">
        <v>0.96399999999999997</v>
      </c>
      <c r="Z965">
        <v>0.97699999999999998</v>
      </c>
      <c r="AA965" s="19">
        <v>45733.803455648151</v>
      </c>
      <c r="AB965" t="s">
        <v>1197</v>
      </c>
    </row>
    <row r="966" spans="1:28" hidden="1" x14ac:dyDescent="0.35">
      <c r="A966" t="s">
        <v>1185</v>
      </c>
      <c r="B966" t="s">
        <v>312</v>
      </c>
      <c r="C966">
        <v>92</v>
      </c>
      <c r="D966" s="9">
        <v>44349.567210648151</v>
      </c>
      <c r="E966" s="9">
        <v>44442.547997685186</v>
      </c>
      <c r="F966" t="s">
        <v>872</v>
      </c>
      <c r="G966" t="s">
        <v>872</v>
      </c>
      <c r="H966">
        <v>4</v>
      </c>
      <c r="I966">
        <v>5</v>
      </c>
      <c r="J966">
        <v>9</v>
      </c>
      <c r="K966" t="s">
        <v>873</v>
      </c>
      <c r="L966">
        <v>12</v>
      </c>
      <c r="M966">
        <v>-13</v>
      </c>
      <c r="N966">
        <v>5.8999999999999997E-2</v>
      </c>
      <c r="O966">
        <v>9.8000000000000004E-2</v>
      </c>
      <c r="P966">
        <v>9.2999999999999999E-2</v>
      </c>
      <c r="Q966">
        <v>9.5000000000000001E-2</v>
      </c>
      <c r="R966">
        <v>1.484</v>
      </c>
      <c r="S966">
        <v>0.376</v>
      </c>
      <c r="T966">
        <v>0.40799999999999997</v>
      </c>
      <c r="U966">
        <v>126.316</v>
      </c>
      <c r="V966" t="s">
        <v>62</v>
      </c>
      <c r="W966">
        <v>0.84399999999999997</v>
      </c>
      <c r="X966">
        <v>0.874</v>
      </c>
      <c r="Y966">
        <v>0.58399999999999996</v>
      </c>
      <c r="Z966">
        <v>0.872</v>
      </c>
      <c r="AA966" s="19">
        <v>45733.803468449078</v>
      </c>
      <c r="AB966" t="s">
        <v>1197</v>
      </c>
    </row>
    <row r="967" spans="1:28" x14ac:dyDescent="0.35">
      <c r="A967" t="s">
        <v>1184</v>
      </c>
      <c r="B967" t="s">
        <v>311</v>
      </c>
      <c r="C967">
        <v>1461</v>
      </c>
      <c r="D967" s="9">
        <v>42651.360081018516</v>
      </c>
      <c r="E967" s="9">
        <v>44113.304710648146</v>
      </c>
      <c r="F967">
        <v>215</v>
      </c>
      <c r="G967">
        <v>215</v>
      </c>
      <c r="H967">
        <v>190</v>
      </c>
      <c r="I967">
        <v>25</v>
      </c>
      <c r="J967">
        <v>8</v>
      </c>
      <c r="K967">
        <v>207</v>
      </c>
      <c r="L967">
        <v>197</v>
      </c>
      <c r="M967">
        <v>10</v>
      </c>
      <c r="N967">
        <v>0.14299999999999999</v>
      </c>
      <c r="O967">
        <v>2.8000000000000001E-2</v>
      </c>
      <c r="P967">
        <v>1.2E-2</v>
      </c>
      <c r="Q967">
        <v>0.156</v>
      </c>
      <c r="R967">
        <v>0.98099999999999998</v>
      </c>
      <c r="S967">
        <v>0.83599999999999997</v>
      </c>
      <c r="T967">
        <v>0.93</v>
      </c>
      <c r="U967">
        <v>64.102999999999994</v>
      </c>
      <c r="V967" t="s">
        <v>56</v>
      </c>
      <c r="W967">
        <v>0.97299999999999998</v>
      </c>
      <c r="X967">
        <v>0.91200000000000003</v>
      </c>
      <c r="Y967">
        <v>0.77900000000000003</v>
      </c>
      <c r="Z967">
        <v>0.96899999999999997</v>
      </c>
      <c r="AA967" s="19">
        <v>45733.803388206019</v>
      </c>
      <c r="AB967" t="s">
        <v>1197</v>
      </c>
    </row>
    <row r="968" spans="1:28" hidden="1" x14ac:dyDescent="0.35">
      <c r="A968" t="s">
        <v>1184</v>
      </c>
      <c r="B968" t="s">
        <v>312</v>
      </c>
      <c r="C968">
        <v>0</v>
      </c>
      <c r="D968" s="9">
        <v>44113.304710648146</v>
      </c>
      <c r="E968" s="9">
        <v>44113.304710648146</v>
      </c>
      <c r="F968" t="s">
        <v>872</v>
      </c>
      <c r="G968" t="s">
        <v>872</v>
      </c>
      <c r="H968">
        <v>1</v>
      </c>
      <c r="I968">
        <v>1</v>
      </c>
      <c r="J968">
        <v>1</v>
      </c>
      <c r="K968" t="s">
        <v>873</v>
      </c>
      <c r="L968">
        <v>1</v>
      </c>
      <c r="M968">
        <v>0</v>
      </c>
      <c r="N968" t="s">
        <v>875</v>
      </c>
      <c r="O968" t="s">
        <v>875</v>
      </c>
      <c r="P968" t="s">
        <v>875</v>
      </c>
      <c r="Q968" t="s">
        <v>875</v>
      </c>
      <c r="R968" t="s">
        <v>875</v>
      </c>
      <c r="S968" t="s">
        <v>875</v>
      </c>
      <c r="T968" t="s">
        <v>875</v>
      </c>
      <c r="U968" t="s">
        <v>875</v>
      </c>
      <c r="V968" t="s">
        <v>56</v>
      </c>
      <c r="W968" t="s">
        <v>875</v>
      </c>
      <c r="X968" t="s">
        <v>875</v>
      </c>
      <c r="Y968" t="s">
        <v>875</v>
      </c>
      <c r="Z968" t="s">
        <v>875</v>
      </c>
      <c r="AA968" s="19">
        <v>45733.803388402775</v>
      </c>
      <c r="AB968" t="s">
        <v>1197</v>
      </c>
    </row>
    <row r="969" spans="1:28" x14ac:dyDescent="0.35">
      <c r="A969" t="s">
        <v>130</v>
      </c>
      <c r="B969" t="s">
        <v>311</v>
      </c>
      <c r="C969">
        <v>1579</v>
      </c>
      <c r="D969" s="9">
        <v>43616.21875</v>
      </c>
      <c r="E969" s="9">
        <v>45195.532638888886</v>
      </c>
      <c r="F969">
        <v>716</v>
      </c>
      <c r="G969">
        <v>716</v>
      </c>
      <c r="H969">
        <v>634</v>
      </c>
      <c r="I969">
        <v>82</v>
      </c>
      <c r="J969">
        <v>0</v>
      </c>
      <c r="K969">
        <v>716</v>
      </c>
      <c r="L969">
        <v>553</v>
      </c>
      <c r="M969">
        <v>163</v>
      </c>
      <c r="N969">
        <v>0.51</v>
      </c>
      <c r="O969">
        <v>0.152</v>
      </c>
      <c r="P969">
        <v>0</v>
      </c>
      <c r="Q969">
        <v>0.46700000000000003</v>
      </c>
      <c r="R969">
        <v>0.70499999999999996</v>
      </c>
      <c r="S969">
        <v>0.77</v>
      </c>
      <c r="T969">
        <v>1</v>
      </c>
      <c r="U969">
        <v>349.036</v>
      </c>
      <c r="V969" t="s">
        <v>56</v>
      </c>
      <c r="W969">
        <v>0.98899999999999999</v>
      </c>
      <c r="X969">
        <v>0.93899999999999995</v>
      </c>
      <c r="Y969">
        <v>0</v>
      </c>
      <c r="Z969">
        <v>0.98599999999999999</v>
      </c>
      <c r="AA969" s="9">
        <v>45713.613667199075</v>
      </c>
      <c r="AB969" t="s">
        <v>871</v>
      </c>
    </row>
    <row r="970" spans="1:28" x14ac:dyDescent="0.35">
      <c r="A970" t="s">
        <v>130</v>
      </c>
      <c r="B970" t="s">
        <v>311</v>
      </c>
      <c r="C970">
        <v>948</v>
      </c>
      <c r="D970" s="9">
        <v>43616.219317129631</v>
      </c>
      <c r="E970" s="9">
        <v>44564.331793981481</v>
      </c>
      <c r="F970">
        <v>487</v>
      </c>
      <c r="G970">
        <v>487</v>
      </c>
      <c r="H970">
        <v>415</v>
      </c>
      <c r="I970">
        <v>72</v>
      </c>
      <c r="J970">
        <v>0</v>
      </c>
      <c r="K970">
        <v>487</v>
      </c>
      <c r="L970">
        <v>324</v>
      </c>
      <c r="M970">
        <v>163</v>
      </c>
      <c r="N970">
        <v>0.54100000000000004</v>
      </c>
      <c r="O970">
        <v>0.16900000000000001</v>
      </c>
      <c r="P970">
        <v>0</v>
      </c>
      <c r="Q970">
        <v>0.42699999999999999</v>
      </c>
      <c r="R970">
        <v>0.60099999999999998</v>
      </c>
      <c r="S970">
        <v>0.76200000000000001</v>
      </c>
      <c r="T970">
        <v>1</v>
      </c>
      <c r="U970">
        <v>381.733</v>
      </c>
      <c r="V970" t="s">
        <v>56</v>
      </c>
      <c r="W970">
        <v>0.96499999999999997</v>
      </c>
      <c r="X970">
        <v>0.92800000000000005</v>
      </c>
      <c r="Y970">
        <v>0</v>
      </c>
      <c r="Z970">
        <v>0.95</v>
      </c>
      <c r="AA970" s="19">
        <v>45733.915044108799</v>
      </c>
      <c r="AB970" t="s">
        <v>1425</v>
      </c>
    </row>
    <row r="971" spans="1:28" hidden="1" x14ac:dyDescent="0.35">
      <c r="A971" t="s">
        <v>130</v>
      </c>
      <c r="B971" t="s">
        <v>312</v>
      </c>
      <c r="C971">
        <v>97</v>
      </c>
      <c r="D971" s="9">
        <v>44466.572881944441</v>
      </c>
      <c r="E971" s="9">
        <v>44564.331793981481</v>
      </c>
      <c r="F971" t="s">
        <v>872</v>
      </c>
      <c r="G971" t="s">
        <v>872</v>
      </c>
      <c r="H971">
        <v>51</v>
      </c>
      <c r="I971">
        <v>28</v>
      </c>
      <c r="J971">
        <v>1</v>
      </c>
      <c r="K971" t="s">
        <v>873</v>
      </c>
      <c r="L971">
        <v>63</v>
      </c>
      <c r="M971">
        <v>17</v>
      </c>
      <c r="N971">
        <v>0.59599999999999997</v>
      </c>
      <c r="O971">
        <v>0.436</v>
      </c>
      <c r="P971">
        <v>0</v>
      </c>
      <c r="Q971">
        <v>0.85099999999999998</v>
      </c>
      <c r="R971">
        <v>0.82499999999999996</v>
      </c>
      <c r="S971">
        <v>0.57799999999999996</v>
      </c>
      <c r="T971">
        <v>1</v>
      </c>
      <c r="U971">
        <v>191.53899999999999</v>
      </c>
      <c r="V971" t="s">
        <v>56</v>
      </c>
      <c r="W971">
        <v>0.89</v>
      </c>
      <c r="X971">
        <v>0.92800000000000005</v>
      </c>
      <c r="Y971">
        <v>0</v>
      </c>
      <c r="Z971">
        <v>0.97699999999999998</v>
      </c>
      <c r="AA971" s="19">
        <v>45733.915057615741</v>
      </c>
      <c r="AB971" t="s">
        <v>1425</v>
      </c>
    </row>
    <row r="972" spans="1:28" x14ac:dyDescent="0.35">
      <c r="A972" t="s">
        <v>1902</v>
      </c>
      <c r="B972" t="s">
        <v>311</v>
      </c>
      <c r="C972">
        <v>2278</v>
      </c>
      <c r="D972" s="9">
        <v>41393.268414351849</v>
      </c>
      <c r="E972" s="9">
        <v>43671.843472222223</v>
      </c>
      <c r="F972">
        <v>1786</v>
      </c>
      <c r="G972">
        <v>1786</v>
      </c>
      <c r="H972">
        <v>611</v>
      </c>
      <c r="I972">
        <v>1175</v>
      </c>
      <c r="J972">
        <v>164</v>
      </c>
      <c r="K972">
        <v>1622</v>
      </c>
      <c r="L972">
        <v>1168</v>
      </c>
      <c r="M972">
        <v>454</v>
      </c>
      <c r="N972">
        <v>0.47399999999999998</v>
      </c>
      <c r="O972">
        <v>0.873</v>
      </c>
      <c r="P972">
        <v>0.124</v>
      </c>
      <c r="Q972">
        <v>0.93</v>
      </c>
      <c r="R972">
        <v>0.76</v>
      </c>
      <c r="S972">
        <v>0.35199999999999998</v>
      </c>
      <c r="T972">
        <v>0.90800000000000003</v>
      </c>
      <c r="U972">
        <v>488.17200000000003</v>
      </c>
      <c r="V972" t="s">
        <v>56</v>
      </c>
      <c r="W972">
        <v>0.97299999999999998</v>
      </c>
      <c r="X972">
        <v>0.95699999999999996</v>
      </c>
      <c r="Y972">
        <v>0.93600000000000005</v>
      </c>
      <c r="Z972">
        <v>0.95199999999999996</v>
      </c>
      <c r="AA972" s="19">
        <v>45734.028730347221</v>
      </c>
      <c r="AB972" t="s">
        <v>2040</v>
      </c>
    </row>
    <row r="973" spans="1:28" hidden="1" x14ac:dyDescent="0.35">
      <c r="A973" t="s">
        <v>1902</v>
      </c>
      <c r="B973" t="s">
        <v>312</v>
      </c>
      <c r="C973">
        <v>0</v>
      </c>
      <c r="D973" s="9">
        <v>43671.843472222223</v>
      </c>
      <c r="E973" s="9">
        <v>43671.843472222223</v>
      </c>
      <c r="F973" t="s">
        <v>872</v>
      </c>
      <c r="G973" t="s">
        <v>872</v>
      </c>
      <c r="H973">
        <v>1</v>
      </c>
      <c r="I973">
        <v>1</v>
      </c>
      <c r="J973">
        <v>1</v>
      </c>
      <c r="K973" t="s">
        <v>873</v>
      </c>
      <c r="L973">
        <v>1</v>
      </c>
      <c r="M973">
        <v>0</v>
      </c>
      <c r="N973" t="s">
        <v>875</v>
      </c>
      <c r="O973" t="s">
        <v>875</v>
      </c>
      <c r="P973" t="s">
        <v>875</v>
      </c>
      <c r="Q973" t="s">
        <v>875</v>
      </c>
      <c r="R973" t="s">
        <v>875</v>
      </c>
      <c r="S973" t="s">
        <v>875</v>
      </c>
      <c r="T973" t="s">
        <v>875</v>
      </c>
      <c r="U973" t="s">
        <v>875</v>
      </c>
      <c r="V973" t="s">
        <v>56</v>
      </c>
      <c r="W973" t="s">
        <v>875</v>
      </c>
      <c r="X973" t="s">
        <v>875</v>
      </c>
      <c r="Y973" t="s">
        <v>875</v>
      </c>
      <c r="Z973" t="s">
        <v>875</v>
      </c>
      <c r="AA973" s="19">
        <v>45734.028730405094</v>
      </c>
      <c r="AB973" t="s">
        <v>2040</v>
      </c>
    </row>
    <row r="974" spans="1:28" x14ac:dyDescent="0.35">
      <c r="A974" t="s">
        <v>1442</v>
      </c>
      <c r="B974" t="s">
        <v>311</v>
      </c>
      <c r="C974">
        <v>614</v>
      </c>
      <c r="D974" s="9">
        <v>43272.417650462965</v>
      </c>
      <c r="E974" s="9">
        <v>43887.002233796295</v>
      </c>
      <c r="F974">
        <v>39</v>
      </c>
      <c r="G974">
        <v>39</v>
      </c>
      <c r="H974">
        <v>39</v>
      </c>
      <c r="I974">
        <v>0</v>
      </c>
      <c r="J974">
        <v>0</v>
      </c>
      <c r="K974">
        <v>39</v>
      </c>
      <c r="L974">
        <v>3</v>
      </c>
      <c r="M974">
        <v>36</v>
      </c>
      <c r="N974">
        <v>0.27</v>
      </c>
      <c r="O974">
        <v>0</v>
      </c>
      <c r="P974">
        <v>0</v>
      </c>
      <c r="Q974">
        <v>3.0000000000000001E-3</v>
      </c>
      <c r="R974">
        <v>1.0999999999999999E-2</v>
      </c>
      <c r="S974">
        <v>1</v>
      </c>
      <c r="T974">
        <v>1</v>
      </c>
      <c r="U974">
        <v>12000</v>
      </c>
      <c r="V974" t="s">
        <v>56</v>
      </c>
      <c r="W974">
        <v>0.157</v>
      </c>
      <c r="X974">
        <v>0</v>
      </c>
      <c r="Y974">
        <v>0</v>
      </c>
      <c r="Z974">
        <v>0.75</v>
      </c>
      <c r="AA974" s="19">
        <v>45733.839464375</v>
      </c>
      <c r="AB974" t="s">
        <v>1449</v>
      </c>
    </row>
    <row r="975" spans="1:28" hidden="1" x14ac:dyDescent="0.35">
      <c r="A975" t="s">
        <v>1442</v>
      </c>
      <c r="B975" t="s">
        <v>312</v>
      </c>
      <c r="C975">
        <v>0</v>
      </c>
      <c r="D975" s="9">
        <v>43887.002233796295</v>
      </c>
      <c r="E975" s="9">
        <v>43887.002233796295</v>
      </c>
      <c r="F975" t="s">
        <v>872</v>
      </c>
      <c r="G975" t="s">
        <v>872</v>
      </c>
      <c r="H975">
        <v>1</v>
      </c>
      <c r="I975">
        <v>1</v>
      </c>
      <c r="J975">
        <v>1</v>
      </c>
      <c r="K975" t="s">
        <v>873</v>
      </c>
      <c r="L975">
        <v>1</v>
      </c>
      <c r="M975">
        <v>0</v>
      </c>
      <c r="N975" t="s">
        <v>875</v>
      </c>
      <c r="O975">
        <v>0</v>
      </c>
      <c r="P975">
        <v>0</v>
      </c>
      <c r="Q975" t="s">
        <v>875</v>
      </c>
      <c r="R975" t="s">
        <v>875</v>
      </c>
      <c r="S975" t="s">
        <v>875</v>
      </c>
      <c r="T975" t="s">
        <v>875</v>
      </c>
      <c r="U975" t="s">
        <v>875</v>
      </c>
      <c r="V975" t="s">
        <v>56</v>
      </c>
      <c r="W975" t="s">
        <v>875</v>
      </c>
      <c r="X975">
        <v>0</v>
      </c>
      <c r="Y975">
        <v>0</v>
      </c>
      <c r="Z975" t="s">
        <v>875</v>
      </c>
      <c r="AA975" s="19">
        <v>45733.839464467594</v>
      </c>
      <c r="AB975" t="s">
        <v>1449</v>
      </c>
    </row>
    <row r="976" spans="1:28" x14ac:dyDescent="0.35">
      <c r="A976" t="s">
        <v>1277</v>
      </c>
      <c r="B976" t="s">
        <v>311</v>
      </c>
      <c r="C976">
        <v>2147</v>
      </c>
      <c r="D976" s="9">
        <v>40520.531307870369</v>
      </c>
      <c r="E976" s="9">
        <v>42667.94630787037</v>
      </c>
      <c r="F976">
        <v>110</v>
      </c>
      <c r="G976">
        <v>110</v>
      </c>
      <c r="H976">
        <v>55</v>
      </c>
      <c r="I976">
        <v>55</v>
      </c>
      <c r="J976">
        <v>12</v>
      </c>
      <c r="K976">
        <v>98</v>
      </c>
      <c r="L976">
        <v>62</v>
      </c>
      <c r="M976">
        <v>36</v>
      </c>
      <c r="N976">
        <v>2.8000000000000001E-2</v>
      </c>
      <c r="O976">
        <v>0.04</v>
      </c>
      <c r="P976">
        <v>5.0000000000000001E-3</v>
      </c>
      <c r="Q976">
        <v>8.5000000000000006E-2</v>
      </c>
      <c r="R976">
        <v>1.349</v>
      </c>
      <c r="S976">
        <v>0.41199999999999998</v>
      </c>
      <c r="T976">
        <v>0.92600000000000005</v>
      </c>
      <c r="U976">
        <v>423.529</v>
      </c>
      <c r="V976" t="s">
        <v>62</v>
      </c>
      <c r="W976">
        <v>0.371</v>
      </c>
      <c r="X976">
        <v>0.62</v>
      </c>
      <c r="Y976">
        <v>0.67800000000000005</v>
      </c>
      <c r="Z976">
        <v>0.40699999999999997</v>
      </c>
      <c r="AA976" s="19">
        <v>45733.828934178244</v>
      </c>
      <c r="AB976" t="s">
        <v>1303</v>
      </c>
    </row>
    <row r="977" spans="1:28" hidden="1" x14ac:dyDescent="0.35">
      <c r="A977" t="s">
        <v>1277</v>
      </c>
      <c r="B977" t="s">
        <v>312</v>
      </c>
      <c r="C977">
        <v>0</v>
      </c>
      <c r="D977" s="9">
        <v>42667.94630787037</v>
      </c>
      <c r="E977" s="9">
        <v>42667.94630787037</v>
      </c>
      <c r="F977" t="s">
        <v>872</v>
      </c>
      <c r="G977" t="s">
        <v>872</v>
      </c>
      <c r="H977">
        <v>1</v>
      </c>
      <c r="I977">
        <v>1</v>
      </c>
      <c r="J977">
        <v>1</v>
      </c>
      <c r="K977" t="s">
        <v>873</v>
      </c>
      <c r="L977">
        <v>1</v>
      </c>
      <c r="M977">
        <v>0</v>
      </c>
      <c r="N977" t="s">
        <v>875</v>
      </c>
      <c r="O977" t="s">
        <v>875</v>
      </c>
      <c r="P977" t="s">
        <v>875</v>
      </c>
      <c r="Q977" t="s">
        <v>875</v>
      </c>
      <c r="R977" t="s">
        <v>875</v>
      </c>
      <c r="S977" t="s">
        <v>875</v>
      </c>
      <c r="T977" t="s">
        <v>875</v>
      </c>
      <c r="U977" t="s">
        <v>875</v>
      </c>
      <c r="V977" t="s">
        <v>62</v>
      </c>
      <c r="W977" t="s">
        <v>875</v>
      </c>
      <c r="X977" t="s">
        <v>875</v>
      </c>
      <c r="Y977" t="s">
        <v>875</v>
      </c>
      <c r="Z977" t="s">
        <v>875</v>
      </c>
      <c r="AA977" s="19">
        <v>45733.828934178244</v>
      </c>
      <c r="AB977" t="s">
        <v>1303</v>
      </c>
    </row>
    <row r="978" spans="1:28" x14ac:dyDescent="0.35">
      <c r="A978" t="s">
        <v>993</v>
      </c>
      <c r="B978" t="s">
        <v>311</v>
      </c>
      <c r="C978">
        <v>153</v>
      </c>
      <c r="D978" s="9">
        <v>43971.497916666667</v>
      </c>
      <c r="E978" s="9">
        <v>44124.627083333333</v>
      </c>
      <c r="F978">
        <v>478</v>
      </c>
      <c r="G978">
        <v>471</v>
      </c>
      <c r="H978">
        <v>446</v>
      </c>
      <c r="I978">
        <v>25</v>
      </c>
      <c r="J978">
        <v>0</v>
      </c>
      <c r="K978">
        <v>471</v>
      </c>
      <c r="L978">
        <v>342</v>
      </c>
      <c r="M978">
        <v>129</v>
      </c>
      <c r="N978">
        <v>4.0659999999999998</v>
      </c>
      <c r="O978">
        <v>0.159</v>
      </c>
      <c r="P978">
        <v>0</v>
      </c>
      <c r="Q978">
        <v>2.6869999999999998</v>
      </c>
      <c r="R978">
        <v>0.63600000000000001</v>
      </c>
      <c r="S978">
        <v>0.96199999999999997</v>
      </c>
      <c r="T978">
        <v>1</v>
      </c>
      <c r="U978">
        <v>48.009</v>
      </c>
      <c r="V978" t="s">
        <v>56</v>
      </c>
      <c r="W978">
        <v>0.89200000000000002</v>
      </c>
      <c r="X978">
        <v>0.94599999999999995</v>
      </c>
      <c r="Y978">
        <v>0</v>
      </c>
      <c r="Z978">
        <v>0.97599999999999998</v>
      </c>
      <c r="AA978" s="19">
        <v>45732.99276804398</v>
      </c>
      <c r="AB978" t="s">
        <v>1178</v>
      </c>
    </row>
    <row r="979" spans="1:28" hidden="1" x14ac:dyDescent="0.35">
      <c r="A979" t="s">
        <v>993</v>
      </c>
      <c r="B979" t="s">
        <v>312</v>
      </c>
      <c r="C979">
        <v>99</v>
      </c>
      <c r="D979" s="9">
        <v>44025.59097222222</v>
      </c>
      <c r="E979" s="9">
        <v>44124.627083333333</v>
      </c>
      <c r="F979" t="s">
        <v>872</v>
      </c>
      <c r="G979" t="s">
        <v>872</v>
      </c>
      <c r="H979">
        <v>94</v>
      </c>
      <c r="I979">
        <v>14</v>
      </c>
      <c r="J979">
        <v>1</v>
      </c>
      <c r="K979" t="s">
        <v>873</v>
      </c>
      <c r="L979">
        <v>164</v>
      </c>
      <c r="M979">
        <v>-57</v>
      </c>
      <c r="N979">
        <v>1.1930000000000001</v>
      </c>
      <c r="O979">
        <v>0.185</v>
      </c>
      <c r="P979">
        <v>0</v>
      </c>
      <c r="Q979">
        <v>2.1150000000000002</v>
      </c>
      <c r="R979">
        <v>1.5349999999999999</v>
      </c>
      <c r="S979">
        <v>0.86599999999999999</v>
      </c>
      <c r="T979">
        <v>1</v>
      </c>
      <c r="U979">
        <v>60.993000000000002</v>
      </c>
      <c r="V979" t="s">
        <v>62</v>
      </c>
      <c r="W979">
        <v>0.90800000000000003</v>
      </c>
      <c r="X979">
        <v>0.81799999999999995</v>
      </c>
      <c r="Y979">
        <v>0</v>
      </c>
      <c r="Z979">
        <v>0.94499999999999995</v>
      </c>
      <c r="AA979" s="19">
        <v>45732.992779155094</v>
      </c>
      <c r="AB979" t="s">
        <v>1178</v>
      </c>
    </row>
    <row r="980" spans="1:28" x14ac:dyDescent="0.35">
      <c r="A980" t="s">
        <v>994</v>
      </c>
      <c r="B980" t="s">
        <v>311</v>
      </c>
      <c r="C980">
        <v>2628</v>
      </c>
      <c r="D980" s="9">
        <v>41936.235925925925</v>
      </c>
      <c r="E980" s="9">
        <v>44564.846701388888</v>
      </c>
      <c r="F980">
        <v>293</v>
      </c>
      <c r="G980">
        <v>293</v>
      </c>
      <c r="H980">
        <v>187</v>
      </c>
      <c r="I980">
        <v>106</v>
      </c>
      <c r="J980">
        <v>8</v>
      </c>
      <c r="K980">
        <v>285</v>
      </c>
      <c r="L980">
        <v>236</v>
      </c>
      <c r="M980">
        <v>49</v>
      </c>
      <c r="N980">
        <v>6.9000000000000006E-2</v>
      </c>
      <c r="O980">
        <v>3.6999999999999998E-2</v>
      </c>
      <c r="P980">
        <v>8.9999999999999993E-3</v>
      </c>
      <c r="Q980">
        <v>8.7999999999999995E-2</v>
      </c>
      <c r="R980">
        <v>0.90700000000000003</v>
      </c>
      <c r="S980">
        <v>0.65100000000000002</v>
      </c>
      <c r="T980">
        <v>0.91500000000000004</v>
      </c>
      <c r="U980">
        <v>556.81799999999998</v>
      </c>
      <c r="V980" t="s">
        <v>56</v>
      </c>
      <c r="W980">
        <v>0.874</v>
      </c>
      <c r="X980">
        <v>0.85599999999999998</v>
      </c>
      <c r="Y980">
        <v>0.80800000000000005</v>
      </c>
      <c r="Z980">
        <v>0.89</v>
      </c>
      <c r="AA980" s="19">
        <v>45734.02864084491</v>
      </c>
      <c r="AB980" t="s">
        <v>2040</v>
      </c>
    </row>
    <row r="981" spans="1:28" x14ac:dyDescent="0.35">
      <c r="A981" t="s">
        <v>994</v>
      </c>
      <c r="B981" t="s">
        <v>311</v>
      </c>
      <c r="C981">
        <v>106</v>
      </c>
      <c r="D981" s="9">
        <v>43955.634027777778</v>
      </c>
      <c r="E981" s="9">
        <v>44062.452777777777</v>
      </c>
      <c r="F981">
        <v>282</v>
      </c>
      <c r="G981">
        <v>275</v>
      </c>
      <c r="H981">
        <v>266</v>
      </c>
      <c r="I981">
        <v>9</v>
      </c>
      <c r="J981">
        <v>0</v>
      </c>
      <c r="K981">
        <v>275</v>
      </c>
      <c r="L981">
        <v>167</v>
      </c>
      <c r="M981">
        <v>108</v>
      </c>
      <c r="N981">
        <v>2.3109999999999999</v>
      </c>
      <c r="O981">
        <v>9.2999999999999999E-2</v>
      </c>
      <c r="P981">
        <v>0</v>
      </c>
      <c r="Q981">
        <v>1.8819999999999999</v>
      </c>
      <c r="R981">
        <v>0.78300000000000003</v>
      </c>
      <c r="S981">
        <v>0.96099999999999997</v>
      </c>
      <c r="T981">
        <v>1</v>
      </c>
      <c r="U981">
        <v>57.386000000000003</v>
      </c>
      <c r="V981" t="s">
        <v>56</v>
      </c>
      <c r="W981">
        <v>0.94899999999999995</v>
      </c>
      <c r="X981">
        <v>0.879</v>
      </c>
      <c r="Y981">
        <v>0</v>
      </c>
      <c r="Z981">
        <v>0.97799999999999998</v>
      </c>
      <c r="AA981" s="19">
        <v>45732.992842453707</v>
      </c>
      <c r="AB981" t="s">
        <v>1178</v>
      </c>
    </row>
    <row r="982" spans="1:28" hidden="1" x14ac:dyDescent="0.35">
      <c r="A982" t="s">
        <v>994</v>
      </c>
      <c r="B982" t="s">
        <v>312</v>
      </c>
      <c r="C982">
        <v>99</v>
      </c>
      <c r="D982" s="9">
        <v>43962.804166666669</v>
      </c>
      <c r="E982" s="9">
        <v>44062.452777777777</v>
      </c>
      <c r="F982" t="s">
        <v>872</v>
      </c>
      <c r="G982" t="s">
        <v>872</v>
      </c>
      <c r="H982">
        <v>208</v>
      </c>
      <c r="I982">
        <v>9</v>
      </c>
      <c r="J982">
        <v>1</v>
      </c>
      <c r="K982" t="s">
        <v>873</v>
      </c>
      <c r="L982">
        <v>167</v>
      </c>
      <c r="M982">
        <v>49</v>
      </c>
      <c r="N982">
        <v>2.0110000000000001</v>
      </c>
      <c r="O982">
        <v>9.2999999999999999E-2</v>
      </c>
      <c r="P982">
        <v>0</v>
      </c>
      <c r="Q982">
        <v>1.8819999999999999</v>
      </c>
      <c r="R982">
        <v>0.89400000000000002</v>
      </c>
      <c r="S982">
        <v>0.95599999999999996</v>
      </c>
      <c r="T982">
        <v>1</v>
      </c>
      <c r="U982">
        <v>57.386000000000003</v>
      </c>
      <c r="V982" t="s">
        <v>56</v>
      </c>
      <c r="W982">
        <v>0.96899999999999997</v>
      </c>
      <c r="X982">
        <v>0.879</v>
      </c>
      <c r="Y982">
        <v>0</v>
      </c>
      <c r="Z982">
        <v>0.97799999999999998</v>
      </c>
      <c r="AA982" s="19">
        <v>45732.992853310185</v>
      </c>
      <c r="AB982" t="s">
        <v>1178</v>
      </c>
    </row>
    <row r="983" spans="1:28" hidden="1" x14ac:dyDescent="0.35">
      <c r="A983" t="s">
        <v>994</v>
      </c>
      <c r="B983" t="s">
        <v>312</v>
      </c>
      <c r="C983">
        <v>24</v>
      </c>
      <c r="D983" s="9">
        <v>44540.591273148151</v>
      </c>
      <c r="E983" s="9">
        <v>44564.846701388888</v>
      </c>
      <c r="F983" t="s">
        <v>872</v>
      </c>
      <c r="G983" t="s">
        <v>872</v>
      </c>
      <c r="H983">
        <v>4</v>
      </c>
      <c r="I983">
        <v>5</v>
      </c>
      <c r="J983">
        <v>1</v>
      </c>
      <c r="K983" t="s">
        <v>873</v>
      </c>
      <c r="L983">
        <v>4</v>
      </c>
      <c r="M983">
        <v>4</v>
      </c>
      <c r="N983">
        <v>0.155</v>
      </c>
      <c r="O983">
        <v>0.375</v>
      </c>
      <c r="P983" t="s">
        <v>875</v>
      </c>
      <c r="Q983" t="s">
        <v>875</v>
      </c>
      <c r="R983" t="s">
        <v>875</v>
      </c>
      <c r="S983" t="s">
        <v>875</v>
      </c>
      <c r="T983" t="s">
        <v>875</v>
      </c>
      <c r="U983" t="s">
        <v>875</v>
      </c>
      <c r="V983" t="s">
        <v>56</v>
      </c>
      <c r="W983">
        <v>0.83799999999999997</v>
      </c>
      <c r="X983">
        <v>0.67500000000000004</v>
      </c>
      <c r="Y983" t="s">
        <v>875</v>
      </c>
      <c r="Z983" t="s">
        <v>875</v>
      </c>
      <c r="AA983" s="19">
        <v>45734.028640925928</v>
      </c>
      <c r="AB983" t="s">
        <v>2040</v>
      </c>
    </row>
    <row r="984" spans="1:28" x14ac:dyDescent="0.35">
      <c r="A984" t="s">
        <v>995</v>
      </c>
      <c r="B984" t="s">
        <v>311</v>
      </c>
      <c r="C984">
        <v>159</v>
      </c>
      <c r="D984" s="9">
        <v>42920.536805555559</v>
      </c>
      <c r="E984" s="9">
        <v>43080.377083333333</v>
      </c>
      <c r="F984">
        <v>127</v>
      </c>
      <c r="G984">
        <v>127</v>
      </c>
      <c r="H984">
        <v>40</v>
      </c>
      <c r="I984">
        <v>87</v>
      </c>
      <c r="J984">
        <v>0</v>
      </c>
      <c r="K984">
        <v>127</v>
      </c>
      <c r="L984">
        <v>119</v>
      </c>
      <c r="M984">
        <v>8</v>
      </c>
      <c r="N984">
        <v>0.25900000000000001</v>
      </c>
      <c r="O984">
        <v>1.286</v>
      </c>
      <c r="P984">
        <v>0</v>
      </c>
      <c r="Q984">
        <v>1.097</v>
      </c>
      <c r="R984">
        <v>0.71</v>
      </c>
      <c r="S984">
        <v>0.16800000000000001</v>
      </c>
      <c r="T984">
        <v>1</v>
      </c>
      <c r="U984">
        <v>7.2930000000000001</v>
      </c>
      <c r="V984" t="s">
        <v>80</v>
      </c>
      <c r="W984">
        <v>0.70799999999999996</v>
      </c>
      <c r="X984">
        <v>0.69599999999999995</v>
      </c>
      <c r="Y984">
        <v>0</v>
      </c>
      <c r="Z984">
        <v>0.67100000000000004</v>
      </c>
      <c r="AA984" s="19">
        <v>45732.992913113427</v>
      </c>
      <c r="AB984" t="s">
        <v>1178</v>
      </c>
    </row>
    <row r="985" spans="1:28" hidden="1" x14ac:dyDescent="0.35">
      <c r="A985" t="s">
        <v>995</v>
      </c>
      <c r="B985" t="s">
        <v>312</v>
      </c>
      <c r="C985">
        <v>97</v>
      </c>
      <c r="D985" s="9">
        <v>42982.540277777778</v>
      </c>
      <c r="E985" s="9">
        <v>43080.377083333333</v>
      </c>
      <c r="F985" t="s">
        <v>872</v>
      </c>
      <c r="G985" t="s">
        <v>872</v>
      </c>
      <c r="H985">
        <v>3</v>
      </c>
      <c r="I985">
        <v>4</v>
      </c>
      <c r="J985">
        <v>1</v>
      </c>
      <c r="K985" t="s">
        <v>873</v>
      </c>
      <c r="L985">
        <v>12</v>
      </c>
      <c r="M985">
        <v>-4</v>
      </c>
      <c r="N985">
        <v>4.8000000000000001E-2</v>
      </c>
      <c r="O985">
        <v>6.8000000000000005E-2</v>
      </c>
      <c r="P985">
        <v>0</v>
      </c>
      <c r="Q985">
        <v>0.115</v>
      </c>
      <c r="R985">
        <v>0.99099999999999999</v>
      </c>
      <c r="S985">
        <v>0.41399999999999998</v>
      </c>
      <c r="T985">
        <v>1</v>
      </c>
      <c r="U985">
        <v>69.564999999999998</v>
      </c>
      <c r="V985" t="s">
        <v>56</v>
      </c>
      <c r="W985">
        <v>0.99</v>
      </c>
      <c r="X985">
        <v>0.84199999999999997</v>
      </c>
      <c r="Y985">
        <v>0</v>
      </c>
      <c r="Z985">
        <v>0.93</v>
      </c>
      <c r="AA985" s="19">
        <v>45732.992923425925</v>
      </c>
      <c r="AB985" t="s">
        <v>1178</v>
      </c>
    </row>
    <row r="986" spans="1:28" hidden="1" x14ac:dyDescent="0.35">
      <c r="A986" t="s">
        <v>131</v>
      </c>
      <c r="B986" t="s">
        <v>312</v>
      </c>
      <c r="C986">
        <v>99</v>
      </c>
      <c r="D986" s="9">
        <v>45505.25</v>
      </c>
      <c r="E986" s="9">
        <v>45604.477083333331</v>
      </c>
      <c r="F986" t="s">
        <v>872</v>
      </c>
      <c r="G986" t="s">
        <v>872</v>
      </c>
      <c r="H986">
        <v>53</v>
      </c>
      <c r="I986">
        <v>101</v>
      </c>
      <c r="J986">
        <v>79</v>
      </c>
      <c r="K986" t="s">
        <v>873</v>
      </c>
      <c r="L986">
        <v>98</v>
      </c>
      <c r="M986">
        <v>-22</v>
      </c>
      <c r="N986">
        <v>0.66400000000000003</v>
      </c>
      <c r="O986">
        <v>1.097</v>
      </c>
      <c r="P986">
        <v>0.83499999999999996</v>
      </c>
      <c r="Q986">
        <v>0.89200000000000002</v>
      </c>
      <c r="R986">
        <v>0.96299999999999997</v>
      </c>
      <c r="S986">
        <v>0.377</v>
      </c>
      <c r="T986">
        <v>0.52600000000000002</v>
      </c>
      <c r="U986">
        <v>371.07600000000002</v>
      </c>
      <c r="V986" t="s">
        <v>56</v>
      </c>
      <c r="W986">
        <v>0.97399999999999998</v>
      </c>
      <c r="X986">
        <v>0.98099999999999998</v>
      </c>
      <c r="Y986">
        <v>0.57499999999999996</v>
      </c>
      <c r="Z986">
        <v>0.91600000000000004</v>
      </c>
      <c r="AA986" s="9">
        <v>45713.613776574071</v>
      </c>
      <c r="AB986" t="s">
        <v>871</v>
      </c>
    </row>
    <row r="987" spans="1:28" x14ac:dyDescent="0.35">
      <c r="A987" t="s">
        <v>131</v>
      </c>
      <c r="B987" t="s">
        <v>311</v>
      </c>
      <c r="C987">
        <v>1816</v>
      </c>
      <c r="D987" s="9">
        <v>43788.473611111112</v>
      </c>
      <c r="E987" s="9">
        <v>45604.477083333331</v>
      </c>
      <c r="F987">
        <v>760</v>
      </c>
      <c r="G987">
        <v>760</v>
      </c>
      <c r="H987">
        <v>205</v>
      </c>
      <c r="I987">
        <v>555</v>
      </c>
      <c r="J987">
        <v>111</v>
      </c>
      <c r="K987">
        <v>649</v>
      </c>
      <c r="L987">
        <v>318</v>
      </c>
      <c r="M987">
        <v>331</v>
      </c>
      <c r="N987">
        <v>0.17299999999999999</v>
      </c>
      <c r="O987">
        <v>0.84299999999999997</v>
      </c>
      <c r="P987">
        <v>0.248</v>
      </c>
      <c r="Q987">
        <v>0.71</v>
      </c>
      <c r="R987">
        <v>0.92400000000000004</v>
      </c>
      <c r="S987">
        <v>0.17</v>
      </c>
      <c r="T987">
        <v>0.75600000000000001</v>
      </c>
      <c r="U987">
        <v>466.197</v>
      </c>
      <c r="V987" t="s">
        <v>56</v>
      </c>
      <c r="W987">
        <v>0.63100000000000001</v>
      </c>
      <c r="X987">
        <v>0.745</v>
      </c>
      <c r="Y987">
        <v>0.69699999999999995</v>
      </c>
      <c r="Z987">
        <v>0.97399999999999998</v>
      </c>
      <c r="AA987" s="9">
        <v>45713.613755972219</v>
      </c>
      <c r="AB987" t="s">
        <v>871</v>
      </c>
    </row>
    <row r="988" spans="1:28" x14ac:dyDescent="0.35">
      <c r="A988" t="s">
        <v>1224</v>
      </c>
      <c r="B988" t="s">
        <v>311</v>
      </c>
      <c r="C988">
        <v>5789</v>
      </c>
      <c r="D988" s="9">
        <v>38728.306539351855</v>
      </c>
      <c r="E988" s="9">
        <v>44517.377418981479</v>
      </c>
      <c r="F988">
        <v>5561</v>
      </c>
      <c r="G988">
        <v>5561</v>
      </c>
      <c r="H988">
        <v>2586</v>
      </c>
      <c r="I988">
        <v>2975</v>
      </c>
      <c r="J988">
        <v>1548</v>
      </c>
      <c r="K988">
        <v>4013</v>
      </c>
      <c r="L988">
        <v>3079</v>
      </c>
      <c r="M988">
        <v>934</v>
      </c>
      <c r="N988">
        <v>0.60099999999999998</v>
      </c>
      <c r="O988">
        <v>0.78</v>
      </c>
      <c r="P988">
        <v>0.33700000000000002</v>
      </c>
      <c r="Q988">
        <v>0.629</v>
      </c>
      <c r="R988">
        <v>0.60199999999999998</v>
      </c>
      <c r="S988">
        <v>0.435</v>
      </c>
      <c r="T988">
        <v>0.75600000000000001</v>
      </c>
      <c r="U988">
        <v>1484.8969999999999</v>
      </c>
      <c r="V988" t="s">
        <v>56</v>
      </c>
      <c r="W988">
        <v>0.89300000000000002</v>
      </c>
      <c r="X988">
        <v>0.93600000000000005</v>
      </c>
      <c r="Y988">
        <v>0.96799999999999997</v>
      </c>
      <c r="Z988">
        <v>0.89600000000000002</v>
      </c>
      <c r="AA988" s="19">
        <v>45733.884101249998</v>
      </c>
      <c r="AB988" t="s">
        <v>1234</v>
      </c>
    </row>
    <row r="989" spans="1:28" x14ac:dyDescent="0.35">
      <c r="A989" t="s">
        <v>1224</v>
      </c>
      <c r="B989" t="s">
        <v>311</v>
      </c>
      <c r="C989">
        <v>5398</v>
      </c>
      <c r="D989" s="9">
        <v>38728.306250000001</v>
      </c>
      <c r="E989" s="9">
        <v>44126.758333333331</v>
      </c>
      <c r="F989">
        <v>5533</v>
      </c>
      <c r="G989">
        <v>5533</v>
      </c>
      <c r="H989">
        <v>0</v>
      </c>
      <c r="I989">
        <v>5533</v>
      </c>
      <c r="J989">
        <v>1284</v>
      </c>
      <c r="K989">
        <v>4249</v>
      </c>
      <c r="L989">
        <v>3329</v>
      </c>
      <c r="M989">
        <v>920</v>
      </c>
      <c r="N989">
        <v>0</v>
      </c>
      <c r="O989">
        <v>1.4059999999999999</v>
      </c>
      <c r="P989">
        <v>0.28199999999999997</v>
      </c>
      <c r="Q989">
        <v>0.69499999999999995</v>
      </c>
      <c r="R989">
        <v>0.61799999999999999</v>
      </c>
      <c r="S989">
        <v>0</v>
      </c>
      <c r="T989">
        <v>0.79900000000000004</v>
      </c>
      <c r="U989">
        <v>1323.741</v>
      </c>
      <c r="V989" t="s">
        <v>56</v>
      </c>
      <c r="W989">
        <v>0</v>
      </c>
      <c r="X989">
        <v>0.93100000000000005</v>
      </c>
      <c r="Y989">
        <v>0.95899999999999996</v>
      </c>
      <c r="Z989">
        <v>0.89900000000000002</v>
      </c>
      <c r="AA989" s="19">
        <v>45736.486740729168</v>
      </c>
      <c r="AB989" t="s">
        <v>2054</v>
      </c>
    </row>
    <row r="990" spans="1:28" hidden="1" x14ac:dyDescent="0.35">
      <c r="A990" t="s">
        <v>1224</v>
      </c>
      <c r="B990" t="s">
        <v>312</v>
      </c>
      <c r="C990">
        <v>14</v>
      </c>
      <c r="D990" s="9">
        <v>44502.394780092596</v>
      </c>
      <c r="E990" s="9">
        <v>44517.377418981479</v>
      </c>
      <c r="F990" t="s">
        <v>872</v>
      </c>
      <c r="G990" t="s">
        <v>872</v>
      </c>
      <c r="H990">
        <v>1</v>
      </c>
      <c r="I990">
        <v>1</v>
      </c>
      <c r="J990">
        <v>1</v>
      </c>
      <c r="K990" t="s">
        <v>873</v>
      </c>
      <c r="L990">
        <v>1</v>
      </c>
      <c r="M990">
        <v>-1</v>
      </c>
      <c r="N990" t="s">
        <v>875</v>
      </c>
      <c r="O990" t="s">
        <v>875</v>
      </c>
      <c r="P990" t="s">
        <v>875</v>
      </c>
      <c r="Q990" t="s">
        <v>875</v>
      </c>
      <c r="R990" t="s">
        <v>875</v>
      </c>
      <c r="S990" t="s">
        <v>875</v>
      </c>
      <c r="T990" t="s">
        <v>875</v>
      </c>
      <c r="U990" t="s">
        <v>875</v>
      </c>
      <c r="V990" t="s">
        <v>56</v>
      </c>
      <c r="W990" t="s">
        <v>875</v>
      </c>
      <c r="X990" t="s">
        <v>875</v>
      </c>
      <c r="Y990" t="s">
        <v>875</v>
      </c>
      <c r="Z990" t="s">
        <v>875</v>
      </c>
      <c r="AA990" s="19">
        <v>45733.884101365744</v>
      </c>
      <c r="AB990" t="s">
        <v>1234</v>
      </c>
    </row>
    <row r="991" spans="1:28" hidden="1" x14ac:dyDescent="0.35">
      <c r="A991" t="s">
        <v>1224</v>
      </c>
      <c r="B991" t="s">
        <v>312</v>
      </c>
      <c r="C991">
        <v>99</v>
      </c>
      <c r="D991" s="9">
        <v>44027.697222222225</v>
      </c>
      <c r="E991" s="9">
        <v>44126.758333333331</v>
      </c>
      <c r="F991" t="s">
        <v>872</v>
      </c>
      <c r="G991" t="s">
        <v>872</v>
      </c>
      <c r="H991">
        <v>1</v>
      </c>
      <c r="I991">
        <v>13</v>
      </c>
      <c r="J991">
        <v>2</v>
      </c>
      <c r="K991" t="s">
        <v>873</v>
      </c>
      <c r="L991">
        <v>6</v>
      </c>
      <c r="M991">
        <v>6</v>
      </c>
      <c r="N991">
        <v>0</v>
      </c>
      <c r="O991">
        <v>0.13200000000000001</v>
      </c>
      <c r="P991" t="s">
        <v>875</v>
      </c>
      <c r="Q991">
        <v>5.2999999999999999E-2</v>
      </c>
      <c r="R991" t="s">
        <v>875</v>
      </c>
      <c r="S991" t="s">
        <v>875</v>
      </c>
      <c r="T991" t="s">
        <v>875</v>
      </c>
      <c r="U991" t="s">
        <v>875</v>
      </c>
      <c r="V991" t="s">
        <v>56</v>
      </c>
      <c r="W991">
        <v>0</v>
      </c>
      <c r="X991">
        <v>0.97899999999999998</v>
      </c>
      <c r="Y991" t="s">
        <v>875</v>
      </c>
      <c r="Z991">
        <v>0.90500000000000003</v>
      </c>
      <c r="AA991" s="19">
        <v>45736.486740914355</v>
      </c>
      <c r="AB991" t="s">
        <v>2054</v>
      </c>
    </row>
    <row r="992" spans="1:28" x14ac:dyDescent="0.35">
      <c r="A992" t="s">
        <v>1901</v>
      </c>
      <c r="B992" t="s">
        <v>311</v>
      </c>
      <c r="C992">
        <v>3466</v>
      </c>
      <c r="D992" s="9">
        <v>41023.624861111108</v>
      </c>
      <c r="E992" s="9">
        <v>44489.649583333332</v>
      </c>
      <c r="F992">
        <v>245</v>
      </c>
      <c r="G992">
        <v>245</v>
      </c>
      <c r="H992">
        <v>169</v>
      </c>
      <c r="I992">
        <v>76</v>
      </c>
      <c r="J992">
        <v>9</v>
      </c>
      <c r="K992">
        <v>236</v>
      </c>
      <c r="L992">
        <v>209</v>
      </c>
      <c r="M992">
        <v>27</v>
      </c>
      <c r="N992">
        <v>5.7000000000000002E-2</v>
      </c>
      <c r="O992">
        <v>2.8000000000000001E-2</v>
      </c>
      <c r="P992">
        <v>3.0000000000000001E-3</v>
      </c>
      <c r="Q992">
        <v>7.4999999999999997E-2</v>
      </c>
      <c r="R992">
        <v>0.91500000000000004</v>
      </c>
      <c r="S992">
        <v>0.67100000000000004</v>
      </c>
      <c r="T992">
        <v>0.96499999999999997</v>
      </c>
      <c r="U992">
        <v>360</v>
      </c>
      <c r="V992" t="s">
        <v>56</v>
      </c>
      <c r="W992">
        <v>0.96599999999999997</v>
      </c>
      <c r="X992">
        <v>0.95499999999999996</v>
      </c>
      <c r="Y992">
        <v>0.90700000000000003</v>
      </c>
      <c r="Z992">
        <v>0.96699999999999997</v>
      </c>
      <c r="AA992" s="19">
        <v>45734.02854939815</v>
      </c>
      <c r="AB992" t="s">
        <v>2040</v>
      </c>
    </row>
    <row r="993" spans="1:28" hidden="1" x14ac:dyDescent="0.35">
      <c r="A993" t="s">
        <v>1901</v>
      </c>
      <c r="B993" t="s">
        <v>312</v>
      </c>
      <c r="C993">
        <v>63</v>
      </c>
      <c r="D993" s="9">
        <v>44426.456388888888</v>
      </c>
      <c r="E993" s="9">
        <v>44489.649583333332</v>
      </c>
      <c r="F993" t="s">
        <v>872</v>
      </c>
      <c r="G993" t="s">
        <v>872</v>
      </c>
      <c r="H993">
        <v>1</v>
      </c>
      <c r="I993">
        <v>1</v>
      </c>
      <c r="J993">
        <v>1</v>
      </c>
      <c r="K993" t="s">
        <v>873</v>
      </c>
      <c r="L993">
        <v>1</v>
      </c>
      <c r="M993">
        <v>1</v>
      </c>
      <c r="N993" t="s">
        <v>875</v>
      </c>
      <c r="O993" t="s">
        <v>875</v>
      </c>
      <c r="P993" t="s">
        <v>875</v>
      </c>
      <c r="Q993" t="s">
        <v>875</v>
      </c>
      <c r="R993" t="s">
        <v>875</v>
      </c>
      <c r="S993" t="s">
        <v>875</v>
      </c>
      <c r="T993" t="s">
        <v>875</v>
      </c>
      <c r="U993" t="s">
        <v>875</v>
      </c>
      <c r="V993" t="s">
        <v>56</v>
      </c>
      <c r="W993" t="s">
        <v>875</v>
      </c>
      <c r="X993" t="s">
        <v>875</v>
      </c>
      <c r="Y993" t="s">
        <v>875</v>
      </c>
      <c r="Z993" t="s">
        <v>875</v>
      </c>
      <c r="AA993" s="19">
        <v>45734.028549467592</v>
      </c>
      <c r="AB993" t="s">
        <v>2040</v>
      </c>
    </row>
    <row r="994" spans="1:28" x14ac:dyDescent="0.35">
      <c r="A994" t="s">
        <v>1900</v>
      </c>
      <c r="B994" t="s">
        <v>311</v>
      </c>
      <c r="C994">
        <v>6007</v>
      </c>
      <c r="D994" s="9">
        <v>38557.065034722225</v>
      </c>
      <c r="E994" s="9">
        <v>44564.70988425926</v>
      </c>
      <c r="F994">
        <v>6235</v>
      </c>
      <c r="G994">
        <v>6235</v>
      </c>
      <c r="H994">
        <v>2580</v>
      </c>
      <c r="I994">
        <v>3655</v>
      </c>
      <c r="J994">
        <v>696</v>
      </c>
      <c r="K994">
        <v>5539</v>
      </c>
      <c r="L994">
        <v>4786</v>
      </c>
      <c r="M994">
        <v>753</v>
      </c>
      <c r="N994">
        <v>0.498</v>
      </c>
      <c r="O994">
        <v>0.79300000000000004</v>
      </c>
      <c r="P994">
        <v>0.14000000000000001</v>
      </c>
      <c r="Q994">
        <v>0.98699999999999999</v>
      </c>
      <c r="R994">
        <v>0.85799999999999998</v>
      </c>
      <c r="S994">
        <v>0.38600000000000001</v>
      </c>
      <c r="T994">
        <v>0.89200000000000002</v>
      </c>
      <c r="U994">
        <v>762.91800000000001</v>
      </c>
      <c r="V994" t="s">
        <v>56</v>
      </c>
      <c r="W994">
        <v>0.94199999999999995</v>
      </c>
      <c r="X994">
        <v>0.95899999999999996</v>
      </c>
      <c r="Y994">
        <v>0.98299999999999998</v>
      </c>
      <c r="Z994">
        <v>0.95</v>
      </c>
      <c r="AA994" s="19">
        <v>45734.028442523151</v>
      </c>
      <c r="AB994" t="s">
        <v>2040</v>
      </c>
    </row>
    <row r="995" spans="1:28" hidden="1" x14ac:dyDescent="0.35">
      <c r="A995" t="s">
        <v>1900</v>
      </c>
      <c r="B995" t="s">
        <v>312</v>
      </c>
      <c r="C995">
        <v>97</v>
      </c>
      <c r="D995" s="9">
        <v>44467.651180555556</v>
      </c>
      <c r="E995" s="9">
        <v>44564.70988425926</v>
      </c>
      <c r="F995" t="s">
        <v>872</v>
      </c>
      <c r="G995" t="s">
        <v>872</v>
      </c>
      <c r="H995">
        <v>25</v>
      </c>
      <c r="I995">
        <v>13</v>
      </c>
      <c r="J995">
        <v>6</v>
      </c>
      <c r="K995" t="s">
        <v>873</v>
      </c>
      <c r="L995">
        <v>39</v>
      </c>
      <c r="M995">
        <v>-8</v>
      </c>
      <c r="N995">
        <v>0.30299999999999999</v>
      </c>
      <c r="O995">
        <v>0.109</v>
      </c>
      <c r="P995">
        <v>6.0999999999999999E-2</v>
      </c>
      <c r="Q995">
        <v>0.41</v>
      </c>
      <c r="R995">
        <v>1.1679999999999999</v>
      </c>
      <c r="S995">
        <v>0.73499999999999999</v>
      </c>
      <c r="T995">
        <v>0.85199999999999998</v>
      </c>
      <c r="U995">
        <v>1836.585</v>
      </c>
      <c r="V995" t="s">
        <v>62</v>
      </c>
      <c r="W995">
        <v>0.873</v>
      </c>
      <c r="X995">
        <v>0.95599999999999996</v>
      </c>
      <c r="Y995">
        <v>0.79800000000000004</v>
      </c>
      <c r="Z995">
        <v>0.95299999999999996</v>
      </c>
      <c r="AA995" s="19">
        <v>45734.028456932872</v>
      </c>
      <c r="AB995" t="s">
        <v>2040</v>
      </c>
    </row>
    <row r="996" spans="1:28" x14ac:dyDescent="0.35">
      <c r="A996" t="s">
        <v>996</v>
      </c>
      <c r="B996" t="s">
        <v>311</v>
      </c>
      <c r="C996">
        <v>403</v>
      </c>
      <c r="D996" s="9">
        <v>42613.546527777777</v>
      </c>
      <c r="E996" s="9">
        <v>43017.529861111114</v>
      </c>
      <c r="F996">
        <v>52</v>
      </c>
      <c r="G996">
        <v>52</v>
      </c>
      <c r="H996">
        <v>26</v>
      </c>
      <c r="I996">
        <v>26</v>
      </c>
      <c r="J996">
        <v>0</v>
      </c>
      <c r="K996">
        <v>52</v>
      </c>
      <c r="L996">
        <v>37</v>
      </c>
      <c r="M996">
        <v>15</v>
      </c>
      <c r="N996">
        <v>5.0999999999999997E-2</v>
      </c>
      <c r="O996">
        <v>5.7000000000000002E-2</v>
      </c>
      <c r="P996">
        <v>0</v>
      </c>
      <c r="Q996">
        <v>7.1999999999999995E-2</v>
      </c>
      <c r="R996">
        <v>0.66700000000000004</v>
      </c>
      <c r="S996">
        <v>0.47199999999999998</v>
      </c>
      <c r="T996">
        <v>1</v>
      </c>
      <c r="U996">
        <v>208.333</v>
      </c>
      <c r="V996" t="s">
        <v>56</v>
      </c>
      <c r="W996">
        <v>0.90100000000000002</v>
      </c>
      <c r="X996">
        <v>0.76500000000000001</v>
      </c>
      <c r="Y996">
        <v>0</v>
      </c>
      <c r="Z996">
        <v>0.81699999999999995</v>
      </c>
      <c r="AA996" s="19">
        <v>45732.992983402779</v>
      </c>
      <c r="AB996" t="s">
        <v>1178</v>
      </c>
    </row>
    <row r="997" spans="1:28" hidden="1" x14ac:dyDescent="0.35">
      <c r="A997" t="s">
        <v>996</v>
      </c>
      <c r="B997" t="s">
        <v>312</v>
      </c>
      <c r="C997">
        <v>58</v>
      </c>
      <c r="D997" s="9">
        <v>42958.646527777775</v>
      </c>
      <c r="E997" s="9">
        <v>43017.529861111114</v>
      </c>
      <c r="F997" t="s">
        <v>872</v>
      </c>
      <c r="G997" t="s">
        <v>872</v>
      </c>
      <c r="H997">
        <v>8</v>
      </c>
      <c r="I997">
        <v>6</v>
      </c>
      <c r="J997">
        <v>1</v>
      </c>
      <c r="K997" t="s">
        <v>873</v>
      </c>
      <c r="L997">
        <v>21</v>
      </c>
      <c r="M997">
        <v>-8</v>
      </c>
      <c r="N997">
        <v>0.106</v>
      </c>
      <c r="O997">
        <v>0.19800000000000001</v>
      </c>
      <c r="P997">
        <v>0</v>
      </c>
      <c r="Q997">
        <v>0.74299999999999999</v>
      </c>
      <c r="R997">
        <v>2.444</v>
      </c>
      <c r="S997">
        <v>0.34899999999999998</v>
      </c>
      <c r="T997">
        <v>1</v>
      </c>
      <c r="U997">
        <v>20.187999999999999</v>
      </c>
      <c r="V997" t="s">
        <v>92</v>
      </c>
      <c r="W997">
        <v>0.88300000000000001</v>
      </c>
      <c r="X997">
        <v>0.93</v>
      </c>
      <c r="Y997">
        <v>0</v>
      </c>
      <c r="Z997">
        <v>0.79700000000000004</v>
      </c>
      <c r="AA997" s="19">
        <v>45732.992993969907</v>
      </c>
      <c r="AB997" t="s">
        <v>1178</v>
      </c>
    </row>
    <row r="998" spans="1:28" x14ac:dyDescent="0.35">
      <c r="A998" t="s">
        <v>1183</v>
      </c>
      <c r="B998" t="s">
        <v>311</v>
      </c>
      <c r="C998">
        <v>919</v>
      </c>
      <c r="D998" s="9">
        <v>43515.662187499998</v>
      </c>
      <c r="E998" s="9">
        <v>44435.56890046296</v>
      </c>
      <c r="F998">
        <v>108</v>
      </c>
      <c r="G998">
        <v>108</v>
      </c>
      <c r="H998">
        <v>69</v>
      </c>
      <c r="I998">
        <v>39</v>
      </c>
      <c r="J998">
        <v>29</v>
      </c>
      <c r="K998">
        <v>79</v>
      </c>
      <c r="L998">
        <v>71</v>
      </c>
      <c r="M998">
        <v>8</v>
      </c>
      <c r="N998">
        <v>9.5000000000000001E-2</v>
      </c>
      <c r="O998">
        <v>0.04</v>
      </c>
      <c r="P998">
        <v>0.04</v>
      </c>
      <c r="Q998">
        <v>7.9000000000000001E-2</v>
      </c>
      <c r="R998">
        <v>0.83199999999999996</v>
      </c>
      <c r="S998">
        <v>0.70399999999999996</v>
      </c>
      <c r="T998">
        <v>0.70399999999999996</v>
      </c>
      <c r="U998">
        <v>101.26600000000001</v>
      </c>
      <c r="V998" t="s">
        <v>56</v>
      </c>
      <c r="W998">
        <v>0.91800000000000004</v>
      </c>
      <c r="X998">
        <v>0.93100000000000005</v>
      </c>
      <c r="Y998">
        <v>0.91600000000000004</v>
      </c>
      <c r="Z998">
        <v>0.90100000000000002</v>
      </c>
      <c r="AA998" s="19">
        <v>45733.803329745373</v>
      </c>
      <c r="AB998" t="s">
        <v>1197</v>
      </c>
    </row>
    <row r="999" spans="1:28" hidden="1" x14ac:dyDescent="0.35">
      <c r="A999" t="s">
        <v>1183</v>
      </c>
      <c r="B999" t="s">
        <v>312</v>
      </c>
      <c r="C999">
        <v>99</v>
      </c>
      <c r="D999" s="9">
        <v>44335.640520833331</v>
      </c>
      <c r="E999" s="9">
        <v>44435.56890046296</v>
      </c>
      <c r="F999" t="s">
        <v>872</v>
      </c>
      <c r="G999" t="s">
        <v>872</v>
      </c>
      <c r="H999">
        <v>1</v>
      </c>
      <c r="I999">
        <v>3</v>
      </c>
      <c r="J999">
        <v>1</v>
      </c>
      <c r="K999" t="s">
        <v>873</v>
      </c>
      <c r="L999">
        <v>4</v>
      </c>
      <c r="M999">
        <v>0</v>
      </c>
      <c r="N999" t="s">
        <v>875</v>
      </c>
      <c r="O999">
        <v>2.1000000000000001E-2</v>
      </c>
      <c r="P999" t="s">
        <v>875</v>
      </c>
      <c r="Q999">
        <v>2.8000000000000001E-2</v>
      </c>
      <c r="R999" t="s">
        <v>875</v>
      </c>
      <c r="S999" t="s">
        <v>875</v>
      </c>
      <c r="T999" t="s">
        <v>875</v>
      </c>
      <c r="U999" t="s">
        <v>875</v>
      </c>
      <c r="V999" t="s">
        <v>56</v>
      </c>
      <c r="W999" t="s">
        <v>875</v>
      </c>
      <c r="X999">
        <v>0.78</v>
      </c>
      <c r="Y999" t="s">
        <v>875</v>
      </c>
      <c r="Z999">
        <v>0.82699999999999996</v>
      </c>
      <c r="AA999" s="19">
        <v>45733.803330092589</v>
      </c>
      <c r="AB999" t="s">
        <v>1197</v>
      </c>
    </row>
    <row r="1000" spans="1:28" x14ac:dyDescent="0.35">
      <c r="A1000" t="s">
        <v>997</v>
      </c>
      <c r="B1000" t="s">
        <v>311</v>
      </c>
      <c r="C1000">
        <v>1961</v>
      </c>
      <c r="D1000" s="9">
        <v>42046.486851851849</v>
      </c>
      <c r="E1000" s="9">
        <v>44008.205439814818</v>
      </c>
      <c r="F1000">
        <v>1808</v>
      </c>
      <c r="G1000">
        <v>1808</v>
      </c>
      <c r="H1000">
        <v>1590</v>
      </c>
      <c r="I1000">
        <v>218</v>
      </c>
      <c r="J1000">
        <v>328</v>
      </c>
      <c r="K1000">
        <v>1480</v>
      </c>
      <c r="L1000">
        <v>1449</v>
      </c>
      <c r="M1000">
        <v>31</v>
      </c>
      <c r="N1000">
        <v>1.8</v>
      </c>
      <c r="O1000">
        <v>0.20300000000000001</v>
      </c>
      <c r="P1000">
        <v>0.379</v>
      </c>
      <c r="Q1000">
        <v>1.5660000000000001</v>
      </c>
      <c r="R1000">
        <v>0.96399999999999997</v>
      </c>
      <c r="S1000">
        <v>0.89900000000000002</v>
      </c>
      <c r="T1000">
        <v>0.81100000000000005</v>
      </c>
      <c r="U1000">
        <v>19.795999999999999</v>
      </c>
      <c r="V1000" t="s">
        <v>80</v>
      </c>
      <c r="W1000">
        <v>0.9</v>
      </c>
      <c r="X1000">
        <v>0.98399999999999999</v>
      </c>
      <c r="Y1000">
        <v>0.54500000000000004</v>
      </c>
      <c r="Z1000">
        <v>0.93700000000000006</v>
      </c>
      <c r="AA1000" s="19">
        <v>45733.914975844906</v>
      </c>
      <c r="AB1000" t="s">
        <v>1425</v>
      </c>
    </row>
    <row r="1001" spans="1:28" x14ac:dyDescent="0.35">
      <c r="A1001" t="s">
        <v>997</v>
      </c>
      <c r="B1001" t="s">
        <v>311</v>
      </c>
      <c r="C1001">
        <v>231</v>
      </c>
      <c r="D1001" s="9">
        <v>42641.42083333333</v>
      </c>
      <c r="E1001" s="9">
        <v>42872.547222222223</v>
      </c>
      <c r="F1001">
        <v>244</v>
      </c>
      <c r="G1001">
        <v>238</v>
      </c>
      <c r="H1001">
        <v>234</v>
      </c>
      <c r="I1001">
        <v>4</v>
      </c>
      <c r="J1001">
        <v>0</v>
      </c>
      <c r="K1001">
        <v>238</v>
      </c>
      <c r="L1001">
        <v>189</v>
      </c>
      <c r="M1001">
        <v>49</v>
      </c>
      <c r="N1001">
        <v>1.9530000000000001</v>
      </c>
      <c r="O1001">
        <v>4.1000000000000002E-2</v>
      </c>
      <c r="P1001">
        <v>0</v>
      </c>
      <c r="Q1001">
        <v>1.6259999999999999</v>
      </c>
      <c r="R1001">
        <v>0.81499999999999995</v>
      </c>
      <c r="S1001">
        <v>0.97899999999999998</v>
      </c>
      <c r="T1001">
        <v>1</v>
      </c>
      <c r="U1001">
        <v>30.135000000000002</v>
      </c>
      <c r="V1001" t="s">
        <v>56</v>
      </c>
      <c r="W1001">
        <v>0.77700000000000002</v>
      </c>
      <c r="X1001">
        <v>0.91600000000000004</v>
      </c>
      <c r="Y1001">
        <v>0</v>
      </c>
      <c r="Z1001">
        <v>0.73899999999999999</v>
      </c>
      <c r="AA1001" s="19">
        <v>45732.993054421298</v>
      </c>
      <c r="AB1001" t="s">
        <v>1178</v>
      </c>
    </row>
    <row r="1002" spans="1:28" hidden="1" x14ac:dyDescent="0.35">
      <c r="A1002" t="s">
        <v>997</v>
      </c>
      <c r="B1002" t="s">
        <v>312</v>
      </c>
      <c r="C1002">
        <v>0</v>
      </c>
      <c r="D1002" s="9">
        <v>42872.544444444444</v>
      </c>
      <c r="E1002" s="9">
        <v>42872.547222222223</v>
      </c>
      <c r="F1002" t="s">
        <v>872</v>
      </c>
      <c r="G1002" t="s">
        <v>872</v>
      </c>
      <c r="H1002">
        <v>2</v>
      </c>
      <c r="I1002">
        <v>1</v>
      </c>
      <c r="J1002">
        <v>1</v>
      </c>
      <c r="K1002" t="s">
        <v>873</v>
      </c>
      <c r="L1002">
        <v>2</v>
      </c>
      <c r="M1002">
        <v>-1</v>
      </c>
      <c r="N1002" t="s">
        <v>875</v>
      </c>
      <c r="O1002" t="s">
        <v>875</v>
      </c>
      <c r="P1002">
        <v>0</v>
      </c>
      <c r="Q1002" t="s">
        <v>875</v>
      </c>
      <c r="R1002" t="s">
        <v>875</v>
      </c>
      <c r="S1002" t="s">
        <v>875</v>
      </c>
      <c r="T1002" t="s">
        <v>875</v>
      </c>
      <c r="U1002" t="s">
        <v>875</v>
      </c>
      <c r="V1002" t="s">
        <v>56</v>
      </c>
      <c r="W1002" t="s">
        <v>875</v>
      </c>
      <c r="X1002" t="s">
        <v>875</v>
      </c>
      <c r="Y1002">
        <v>0</v>
      </c>
      <c r="Z1002" t="s">
        <v>875</v>
      </c>
      <c r="AA1002" s="19">
        <v>45732.993054432867</v>
      </c>
      <c r="AB1002" t="s">
        <v>1178</v>
      </c>
    </row>
    <row r="1003" spans="1:28" hidden="1" x14ac:dyDescent="0.35">
      <c r="A1003" t="s">
        <v>997</v>
      </c>
      <c r="B1003" t="s">
        <v>312</v>
      </c>
      <c r="C1003">
        <v>31</v>
      </c>
      <c r="D1003" s="9">
        <v>43976.32471064815</v>
      </c>
      <c r="E1003" s="9">
        <v>44008.205439814818</v>
      </c>
      <c r="F1003" t="s">
        <v>872</v>
      </c>
      <c r="G1003" t="s">
        <v>872</v>
      </c>
      <c r="H1003">
        <v>1</v>
      </c>
      <c r="I1003">
        <v>1</v>
      </c>
      <c r="J1003">
        <v>1</v>
      </c>
      <c r="K1003" t="s">
        <v>873</v>
      </c>
      <c r="L1003">
        <v>2</v>
      </c>
      <c r="M1003">
        <v>-1</v>
      </c>
      <c r="N1003" t="s">
        <v>875</v>
      </c>
      <c r="O1003" t="s">
        <v>875</v>
      </c>
      <c r="P1003" t="s">
        <v>875</v>
      </c>
      <c r="Q1003">
        <v>3.1E-2</v>
      </c>
      <c r="R1003" t="s">
        <v>875</v>
      </c>
      <c r="S1003" t="s">
        <v>875</v>
      </c>
      <c r="T1003" t="s">
        <v>875</v>
      </c>
      <c r="U1003" t="s">
        <v>875</v>
      </c>
      <c r="V1003" t="s">
        <v>80</v>
      </c>
      <c r="W1003" t="s">
        <v>875</v>
      </c>
      <c r="X1003" t="s">
        <v>875</v>
      </c>
      <c r="Y1003" t="s">
        <v>875</v>
      </c>
      <c r="Z1003">
        <v>1</v>
      </c>
      <c r="AA1003" s="19">
        <v>45733.914975995373</v>
      </c>
      <c r="AB1003" t="s">
        <v>1425</v>
      </c>
    </row>
    <row r="1004" spans="1:28" x14ac:dyDescent="0.35">
      <c r="A1004" t="s">
        <v>998</v>
      </c>
      <c r="B1004" t="s">
        <v>311</v>
      </c>
      <c r="C1004">
        <v>144</v>
      </c>
      <c r="D1004" s="9">
        <v>44371.011192129627</v>
      </c>
      <c r="E1004" s="9">
        <v>44515.758043981485</v>
      </c>
      <c r="F1004">
        <v>32</v>
      </c>
      <c r="G1004">
        <v>32</v>
      </c>
      <c r="H1004">
        <v>32</v>
      </c>
      <c r="I1004">
        <v>0</v>
      </c>
      <c r="J1004">
        <v>1</v>
      </c>
      <c r="K1004">
        <v>31</v>
      </c>
      <c r="L1004">
        <v>0</v>
      </c>
      <c r="M1004">
        <v>31</v>
      </c>
      <c r="N1004">
        <v>0.16300000000000001</v>
      </c>
      <c r="O1004">
        <v>0</v>
      </c>
      <c r="P1004">
        <v>0</v>
      </c>
      <c r="Q1004">
        <v>0</v>
      </c>
      <c r="R1004">
        <v>0</v>
      </c>
      <c r="S1004">
        <v>1</v>
      </c>
      <c r="T1004">
        <v>1</v>
      </c>
      <c r="U1004" t="s">
        <v>875</v>
      </c>
      <c r="V1004" t="s">
        <v>876</v>
      </c>
      <c r="W1004">
        <v>0.77100000000000002</v>
      </c>
      <c r="X1004">
        <v>0</v>
      </c>
      <c r="Y1004">
        <v>0</v>
      </c>
      <c r="Z1004">
        <v>0</v>
      </c>
      <c r="AA1004" s="19">
        <v>45733.828876319443</v>
      </c>
      <c r="AB1004" t="s">
        <v>1303</v>
      </c>
    </row>
    <row r="1005" spans="1:28" x14ac:dyDescent="0.35">
      <c r="A1005" t="s">
        <v>998</v>
      </c>
      <c r="B1005" t="s">
        <v>311</v>
      </c>
      <c r="C1005">
        <v>897</v>
      </c>
      <c r="D1005" s="9">
        <v>40714.843055555553</v>
      </c>
      <c r="E1005" s="9">
        <v>41612.442361111112</v>
      </c>
      <c r="F1005">
        <v>1264</v>
      </c>
      <c r="G1005">
        <v>1264</v>
      </c>
      <c r="H1005">
        <v>1208</v>
      </c>
      <c r="I1005">
        <v>56</v>
      </c>
      <c r="J1005">
        <v>0</v>
      </c>
      <c r="K1005">
        <v>1264</v>
      </c>
      <c r="L1005">
        <v>1224</v>
      </c>
      <c r="M1005">
        <v>40</v>
      </c>
      <c r="N1005">
        <v>3.3980000000000001</v>
      </c>
      <c r="O1005">
        <v>0.245</v>
      </c>
      <c r="P1005">
        <v>0</v>
      </c>
      <c r="Q1005">
        <v>3.2949999999999999</v>
      </c>
      <c r="R1005">
        <v>0.90400000000000003</v>
      </c>
      <c r="S1005">
        <v>0.93300000000000005</v>
      </c>
      <c r="T1005">
        <v>1</v>
      </c>
      <c r="U1005">
        <v>12.14</v>
      </c>
      <c r="V1005" t="s">
        <v>80</v>
      </c>
      <c r="W1005">
        <v>0.92700000000000005</v>
      </c>
      <c r="X1005">
        <v>0.86199999999999999</v>
      </c>
      <c r="Y1005">
        <v>0</v>
      </c>
      <c r="Z1005">
        <v>0.86799999999999999</v>
      </c>
      <c r="AA1005" s="19">
        <v>45732.993114884259</v>
      </c>
      <c r="AB1005" t="s">
        <v>1178</v>
      </c>
    </row>
    <row r="1006" spans="1:28" hidden="1" x14ac:dyDescent="0.35">
      <c r="A1006" t="s">
        <v>998</v>
      </c>
      <c r="B1006" t="s">
        <v>312</v>
      </c>
      <c r="C1006">
        <v>0</v>
      </c>
      <c r="D1006" s="9">
        <v>41612.439583333333</v>
      </c>
      <c r="E1006" s="9">
        <v>41612.442361111112</v>
      </c>
      <c r="F1006" t="s">
        <v>872</v>
      </c>
      <c r="G1006" t="s">
        <v>872</v>
      </c>
      <c r="H1006">
        <v>1</v>
      </c>
      <c r="I1006">
        <v>1</v>
      </c>
      <c r="J1006">
        <v>1</v>
      </c>
      <c r="K1006" t="s">
        <v>873</v>
      </c>
      <c r="L1006">
        <v>3</v>
      </c>
      <c r="M1006">
        <v>-2</v>
      </c>
      <c r="N1006" t="s">
        <v>875</v>
      </c>
      <c r="O1006" t="s">
        <v>875</v>
      </c>
      <c r="P1006">
        <v>0</v>
      </c>
      <c r="Q1006" t="s">
        <v>875</v>
      </c>
      <c r="R1006" t="s">
        <v>875</v>
      </c>
      <c r="S1006" t="s">
        <v>875</v>
      </c>
      <c r="T1006" t="s">
        <v>875</v>
      </c>
      <c r="U1006" t="s">
        <v>875</v>
      </c>
      <c r="V1006" t="s">
        <v>80</v>
      </c>
      <c r="W1006" t="s">
        <v>875</v>
      </c>
      <c r="X1006" t="s">
        <v>875</v>
      </c>
      <c r="Y1006">
        <v>0</v>
      </c>
      <c r="Z1006" t="s">
        <v>875</v>
      </c>
      <c r="AA1006" s="19">
        <v>45732.993114895835</v>
      </c>
      <c r="AB1006" t="s">
        <v>1178</v>
      </c>
    </row>
    <row r="1007" spans="1:28" hidden="1" x14ac:dyDescent="0.35">
      <c r="A1007" t="s">
        <v>998</v>
      </c>
      <c r="B1007" t="s">
        <v>312</v>
      </c>
      <c r="C1007">
        <v>40</v>
      </c>
      <c r="D1007" s="9">
        <v>44474.816874999997</v>
      </c>
      <c r="E1007" s="9">
        <v>44515.758043981485</v>
      </c>
      <c r="F1007" t="s">
        <v>872</v>
      </c>
      <c r="G1007" t="s">
        <v>872</v>
      </c>
      <c r="H1007">
        <v>11</v>
      </c>
      <c r="I1007">
        <v>1</v>
      </c>
      <c r="J1007">
        <v>1</v>
      </c>
      <c r="K1007" t="s">
        <v>873</v>
      </c>
      <c r="L1007">
        <v>1</v>
      </c>
      <c r="M1007">
        <v>9</v>
      </c>
      <c r="N1007">
        <v>0.20799999999999999</v>
      </c>
      <c r="O1007">
        <v>0</v>
      </c>
      <c r="P1007" t="s">
        <v>875</v>
      </c>
      <c r="Q1007" t="s">
        <v>875</v>
      </c>
      <c r="R1007" t="s">
        <v>875</v>
      </c>
      <c r="S1007" t="s">
        <v>875</v>
      </c>
      <c r="T1007" t="s">
        <v>875</v>
      </c>
      <c r="U1007" t="s">
        <v>875</v>
      </c>
      <c r="V1007" t="s">
        <v>876</v>
      </c>
      <c r="W1007">
        <v>0.88900000000000001</v>
      </c>
      <c r="X1007">
        <v>0</v>
      </c>
      <c r="Y1007" t="s">
        <v>875</v>
      </c>
      <c r="Z1007" t="s">
        <v>875</v>
      </c>
      <c r="AA1007" s="19">
        <v>45733.828876319443</v>
      </c>
      <c r="AB1007" t="s">
        <v>1303</v>
      </c>
    </row>
    <row r="1008" spans="1:28" x14ac:dyDescent="0.35">
      <c r="A1008" t="s">
        <v>1899</v>
      </c>
      <c r="B1008" t="s">
        <v>311</v>
      </c>
      <c r="C1008">
        <v>6986</v>
      </c>
      <c r="D1008" s="9">
        <v>37560.752268518518</v>
      </c>
      <c r="E1008" s="9">
        <v>44546.757280092592</v>
      </c>
      <c r="F1008">
        <v>314</v>
      </c>
      <c r="G1008">
        <v>314</v>
      </c>
      <c r="H1008">
        <v>104</v>
      </c>
      <c r="I1008">
        <v>210</v>
      </c>
      <c r="J1008">
        <v>126</v>
      </c>
      <c r="K1008">
        <v>188</v>
      </c>
      <c r="L1008">
        <v>148</v>
      </c>
      <c r="M1008">
        <v>40</v>
      </c>
      <c r="N1008">
        <v>1.4E-2</v>
      </c>
      <c r="O1008">
        <v>3.1E-2</v>
      </c>
      <c r="P1008">
        <v>1.7999999999999999E-2</v>
      </c>
      <c r="Q1008">
        <v>2.3E-2</v>
      </c>
      <c r="R1008">
        <v>0.85199999999999998</v>
      </c>
      <c r="S1008">
        <v>0.311</v>
      </c>
      <c r="T1008">
        <v>0.6</v>
      </c>
      <c r="U1008">
        <v>1739.13</v>
      </c>
      <c r="V1008" t="s">
        <v>56</v>
      </c>
      <c r="W1008">
        <v>0.96799999999999997</v>
      </c>
      <c r="X1008">
        <v>0.93799999999999994</v>
      </c>
      <c r="Y1008">
        <v>0.68200000000000005</v>
      </c>
      <c r="Z1008">
        <v>0.878</v>
      </c>
      <c r="AA1008" s="19">
        <v>45734.028337638891</v>
      </c>
      <c r="AB1008" t="s">
        <v>2040</v>
      </c>
    </row>
    <row r="1009" spans="1:28" hidden="1" x14ac:dyDescent="0.35">
      <c r="A1009" t="s">
        <v>1899</v>
      </c>
      <c r="B1009" t="s">
        <v>312</v>
      </c>
      <c r="C1009">
        <v>93</v>
      </c>
      <c r="D1009" s="9">
        <v>44452.776539351849</v>
      </c>
      <c r="E1009" s="9">
        <v>44546.757280092592</v>
      </c>
      <c r="F1009" t="s">
        <v>872</v>
      </c>
      <c r="G1009" t="s">
        <v>872</v>
      </c>
      <c r="H1009">
        <v>1</v>
      </c>
      <c r="I1009">
        <v>2</v>
      </c>
      <c r="J1009">
        <v>1</v>
      </c>
      <c r="K1009" t="s">
        <v>873</v>
      </c>
      <c r="L1009">
        <v>1</v>
      </c>
      <c r="M1009">
        <v>3</v>
      </c>
      <c r="N1009" t="s">
        <v>875</v>
      </c>
      <c r="O1009">
        <v>1.0999999999999999E-2</v>
      </c>
      <c r="P1009" t="s">
        <v>875</v>
      </c>
      <c r="Q1009" t="s">
        <v>875</v>
      </c>
      <c r="R1009" t="s">
        <v>875</v>
      </c>
      <c r="S1009" t="s">
        <v>875</v>
      </c>
      <c r="T1009" t="s">
        <v>875</v>
      </c>
      <c r="U1009" t="s">
        <v>875</v>
      </c>
      <c r="V1009" t="s">
        <v>56</v>
      </c>
      <c r="W1009" t="s">
        <v>875</v>
      </c>
      <c r="X1009">
        <v>1</v>
      </c>
      <c r="Y1009" t="s">
        <v>875</v>
      </c>
      <c r="Z1009" t="s">
        <v>875</v>
      </c>
      <c r="AA1009" s="19">
        <v>45734.028337696756</v>
      </c>
      <c r="AB1009" t="s">
        <v>2040</v>
      </c>
    </row>
    <row r="1010" spans="1:28" x14ac:dyDescent="0.35">
      <c r="A1010" t="s">
        <v>1898</v>
      </c>
      <c r="B1010" t="s">
        <v>311</v>
      </c>
      <c r="C1010">
        <v>1407</v>
      </c>
      <c r="D1010" s="9">
        <v>43087.830659722225</v>
      </c>
      <c r="E1010" s="9">
        <v>44495.496469907404</v>
      </c>
      <c r="F1010">
        <v>299</v>
      </c>
      <c r="G1010">
        <v>299</v>
      </c>
      <c r="H1010">
        <v>192</v>
      </c>
      <c r="I1010">
        <v>107</v>
      </c>
      <c r="J1010">
        <v>6</v>
      </c>
      <c r="K1010">
        <v>293</v>
      </c>
      <c r="L1010">
        <v>70</v>
      </c>
      <c r="M1010">
        <v>223</v>
      </c>
      <c r="N1010">
        <v>0.11700000000000001</v>
      </c>
      <c r="O1010">
        <v>7.6999999999999999E-2</v>
      </c>
      <c r="P1010">
        <v>5.0000000000000001E-3</v>
      </c>
      <c r="Q1010">
        <v>5.2999999999999999E-2</v>
      </c>
      <c r="R1010">
        <v>0.28000000000000003</v>
      </c>
      <c r="S1010">
        <v>0.60299999999999998</v>
      </c>
      <c r="T1010">
        <v>0.97399999999999998</v>
      </c>
      <c r="U1010">
        <v>4207.5469999999996</v>
      </c>
      <c r="V1010" t="s">
        <v>56</v>
      </c>
      <c r="W1010">
        <v>0.95499999999999996</v>
      </c>
      <c r="X1010">
        <v>0.95899999999999996</v>
      </c>
      <c r="Y1010">
        <v>0.871</v>
      </c>
      <c r="Z1010">
        <v>0.90700000000000003</v>
      </c>
      <c r="AA1010" s="19">
        <v>45734.028246111113</v>
      </c>
      <c r="AB1010" t="s">
        <v>2040</v>
      </c>
    </row>
    <row r="1011" spans="1:28" hidden="1" x14ac:dyDescent="0.35">
      <c r="A1011" t="s">
        <v>1898</v>
      </c>
      <c r="B1011" t="s">
        <v>312</v>
      </c>
      <c r="C1011">
        <v>89</v>
      </c>
      <c r="D1011" s="9">
        <v>44405.833275462966</v>
      </c>
      <c r="E1011" s="9">
        <v>44495.496469907404</v>
      </c>
      <c r="F1011" t="s">
        <v>872</v>
      </c>
      <c r="G1011" t="s">
        <v>872</v>
      </c>
      <c r="H1011">
        <v>16</v>
      </c>
      <c r="I1011">
        <v>2</v>
      </c>
      <c r="J1011">
        <v>1</v>
      </c>
      <c r="K1011" t="s">
        <v>873</v>
      </c>
      <c r="L1011">
        <v>11</v>
      </c>
      <c r="M1011">
        <v>5</v>
      </c>
      <c r="N1011">
        <v>0.23699999999999999</v>
      </c>
      <c r="O1011">
        <v>0.25</v>
      </c>
      <c r="P1011" t="s">
        <v>875</v>
      </c>
      <c r="Q1011">
        <v>8.4000000000000005E-2</v>
      </c>
      <c r="R1011" t="s">
        <v>875</v>
      </c>
      <c r="S1011" t="s">
        <v>875</v>
      </c>
      <c r="T1011" t="s">
        <v>875</v>
      </c>
      <c r="U1011" t="s">
        <v>875</v>
      </c>
      <c r="V1011" t="s">
        <v>56</v>
      </c>
      <c r="W1011">
        <v>0.46600000000000003</v>
      </c>
      <c r="X1011">
        <v>1</v>
      </c>
      <c r="Y1011" t="s">
        <v>875</v>
      </c>
      <c r="Z1011">
        <v>0.45900000000000002</v>
      </c>
      <c r="AA1011" s="19">
        <v>45734.028246203707</v>
      </c>
      <c r="AB1011" t="s">
        <v>2040</v>
      </c>
    </row>
    <row r="1012" spans="1:28" x14ac:dyDescent="0.35">
      <c r="A1012" t="s">
        <v>1897</v>
      </c>
      <c r="B1012" t="s">
        <v>311</v>
      </c>
      <c r="C1012">
        <v>2203</v>
      </c>
      <c r="D1012" s="9">
        <v>42362.302118055559</v>
      </c>
      <c r="E1012" s="9">
        <v>44566.186562499999</v>
      </c>
      <c r="F1012">
        <v>1392</v>
      </c>
      <c r="G1012">
        <v>1392</v>
      </c>
      <c r="H1012">
        <v>633</v>
      </c>
      <c r="I1012">
        <v>759</v>
      </c>
      <c r="J1012">
        <v>152</v>
      </c>
      <c r="K1012">
        <v>1240</v>
      </c>
      <c r="L1012">
        <v>653</v>
      </c>
      <c r="M1012">
        <v>587</v>
      </c>
      <c r="N1012">
        <v>0.26300000000000001</v>
      </c>
      <c r="O1012">
        <v>0.307</v>
      </c>
      <c r="P1012">
        <v>7.8E-2</v>
      </c>
      <c r="Q1012">
        <v>0.28299999999999997</v>
      </c>
      <c r="R1012">
        <v>0.57499999999999996</v>
      </c>
      <c r="S1012">
        <v>0.46100000000000002</v>
      </c>
      <c r="T1012">
        <v>0.86299999999999999</v>
      </c>
      <c r="U1012">
        <v>2074.2049999999999</v>
      </c>
      <c r="V1012" t="s">
        <v>56</v>
      </c>
      <c r="W1012">
        <v>0.97499999999999998</v>
      </c>
      <c r="X1012">
        <v>0.96699999999999997</v>
      </c>
      <c r="Y1012">
        <v>0.96099999999999997</v>
      </c>
      <c r="Z1012">
        <v>0.95699999999999996</v>
      </c>
      <c r="AA1012" s="19">
        <v>45734.0281412037</v>
      </c>
      <c r="AB1012" t="s">
        <v>2040</v>
      </c>
    </row>
    <row r="1013" spans="1:28" hidden="1" x14ac:dyDescent="0.35">
      <c r="A1013" t="s">
        <v>1897</v>
      </c>
      <c r="B1013" t="s">
        <v>312</v>
      </c>
      <c r="C1013">
        <v>98</v>
      </c>
      <c r="D1013" s="9">
        <v>44467.62835648148</v>
      </c>
      <c r="E1013" s="9">
        <v>44566.186562499999</v>
      </c>
      <c r="F1013" t="s">
        <v>872</v>
      </c>
      <c r="G1013" t="s">
        <v>872</v>
      </c>
      <c r="H1013">
        <v>30</v>
      </c>
      <c r="I1013">
        <v>43</v>
      </c>
      <c r="J1013">
        <v>8</v>
      </c>
      <c r="K1013" t="s">
        <v>873</v>
      </c>
      <c r="L1013">
        <v>59</v>
      </c>
      <c r="M1013">
        <v>5</v>
      </c>
      <c r="N1013">
        <v>0.28699999999999998</v>
      </c>
      <c r="O1013">
        <v>0.39200000000000002</v>
      </c>
      <c r="P1013">
        <v>0.104</v>
      </c>
      <c r="Q1013">
        <v>0.57699999999999996</v>
      </c>
      <c r="R1013">
        <v>1.0029999999999999</v>
      </c>
      <c r="S1013">
        <v>0.42299999999999999</v>
      </c>
      <c r="T1013">
        <v>0.84699999999999998</v>
      </c>
      <c r="U1013">
        <v>1017.331</v>
      </c>
      <c r="V1013" t="s">
        <v>62</v>
      </c>
      <c r="W1013">
        <v>0.84599999999999997</v>
      </c>
      <c r="X1013">
        <v>0.96299999999999997</v>
      </c>
      <c r="Y1013">
        <v>0.93400000000000005</v>
      </c>
      <c r="Z1013">
        <v>0.94299999999999995</v>
      </c>
      <c r="AA1013" s="19">
        <v>45734.028155081018</v>
      </c>
      <c r="AB1013" t="s">
        <v>2040</v>
      </c>
    </row>
    <row r="1014" spans="1:28" x14ac:dyDescent="0.35">
      <c r="A1014" t="s">
        <v>1276</v>
      </c>
      <c r="B1014" t="s">
        <v>311</v>
      </c>
      <c r="C1014">
        <v>3776</v>
      </c>
      <c r="D1014" s="9">
        <v>39772.890277777777</v>
      </c>
      <c r="E1014" s="9">
        <v>43549.240787037037</v>
      </c>
      <c r="F1014">
        <v>63</v>
      </c>
      <c r="G1014">
        <v>63</v>
      </c>
      <c r="H1014">
        <v>19</v>
      </c>
      <c r="I1014">
        <v>44</v>
      </c>
      <c r="J1014">
        <v>6</v>
      </c>
      <c r="K1014">
        <v>57</v>
      </c>
      <c r="L1014">
        <v>7</v>
      </c>
      <c r="M1014">
        <v>50</v>
      </c>
      <c r="N1014">
        <v>8.0000000000000002E-3</v>
      </c>
      <c r="O1014">
        <v>2.8000000000000001E-2</v>
      </c>
      <c r="P1014">
        <v>2E-3</v>
      </c>
      <c r="Q1014">
        <v>6.0000000000000001E-3</v>
      </c>
      <c r="R1014">
        <v>0.17599999999999999</v>
      </c>
      <c r="S1014">
        <v>0.222</v>
      </c>
      <c r="T1014">
        <v>0.94399999999999995</v>
      </c>
      <c r="U1014">
        <v>8333.3330000000005</v>
      </c>
      <c r="V1014" t="s">
        <v>56</v>
      </c>
      <c r="W1014">
        <v>0.47</v>
      </c>
      <c r="X1014">
        <v>0.54700000000000004</v>
      </c>
      <c r="Y1014">
        <v>0.622</v>
      </c>
      <c r="Z1014">
        <v>0.52800000000000002</v>
      </c>
      <c r="AA1014" s="19">
        <v>45733.828820173614</v>
      </c>
      <c r="AB1014" t="s">
        <v>1303</v>
      </c>
    </row>
    <row r="1015" spans="1:28" hidden="1" x14ac:dyDescent="0.35">
      <c r="A1015" t="s">
        <v>1276</v>
      </c>
      <c r="B1015" t="s">
        <v>312</v>
      </c>
      <c r="C1015">
        <v>0</v>
      </c>
      <c r="D1015" s="9">
        <v>43549.240787037037</v>
      </c>
      <c r="E1015" s="9">
        <v>43549.240787037037</v>
      </c>
      <c r="F1015" t="s">
        <v>872</v>
      </c>
      <c r="G1015" t="s">
        <v>872</v>
      </c>
      <c r="H1015">
        <v>1</v>
      </c>
      <c r="I1015">
        <v>1</v>
      </c>
      <c r="J1015">
        <v>1</v>
      </c>
      <c r="K1015" t="s">
        <v>873</v>
      </c>
      <c r="L1015">
        <v>1</v>
      </c>
      <c r="M1015">
        <v>0</v>
      </c>
      <c r="N1015" t="s">
        <v>875</v>
      </c>
      <c r="O1015" t="s">
        <v>875</v>
      </c>
      <c r="P1015" t="s">
        <v>875</v>
      </c>
      <c r="Q1015" t="s">
        <v>875</v>
      </c>
      <c r="R1015" t="s">
        <v>875</v>
      </c>
      <c r="S1015" t="s">
        <v>875</v>
      </c>
      <c r="T1015" t="s">
        <v>875</v>
      </c>
      <c r="U1015" t="s">
        <v>875</v>
      </c>
      <c r="V1015" t="s">
        <v>56</v>
      </c>
      <c r="W1015" t="s">
        <v>875</v>
      </c>
      <c r="X1015" t="s">
        <v>875</v>
      </c>
      <c r="Y1015" t="s">
        <v>875</v>
      </c>
      <c r="Z1015" t="s">
        <v>875</v>
      </c>
      <c r="AA1015" s="19">
        <v>45733.828820381947</v>
      </c>
      <c r="AB1015" t="s">
        <v>1303</v>
      </c>
    </row>
    <row r="1016" spans="1:28" x14ac:dyDescent="0.35">
      <c r="A1016" t="s">
        <v>999</v>
      </c>
      <c r="B1016" t="s">
        <v>311</v>
      </c>
      <c r="C1016">
        <v>600</v>
      </c>
      <c r="D1016" s="9">
        <v>41348.637499999997</v>
      </c>
      <c r="E1016" s="9">
        <v>41949.611111111109</v>
      </c>
      <c r="F1016">
        <v>245</v>
      </c>
      <c r="G1016">
        <v>245</v>
      </c>
      <c r="H1016">
        <v>119</v>
      </c>
      <c r="I1016">
        <v>126</v>
      </c>
      <c r="J1016">
        <v>0</v>
      </c>
      <c r="K1016">
        <v>245</v>
      </c>
      <c r="L1016">
        <v>245</v>
      </c>
      <c r="M1016">
        <v>0</v>
      </c>
      <c r="N1016">
        <v>0.45800000000000002</v>
      </c>
      <c r="O1016">
        <v>0.65500000000000003</v>
      </c>
      <c r="P1016">
        <v>0</v>
      </c>
      <c r="Q1016">
        <v>0.64800000000000002</v>
      </c>
      <c r="R1016">
        <v>0.58199999999999996</v>
      </c>
      <c r="S1016">
        <v>0.41199999999999998</v>
      </c>
      <c r="T1016">
        <v>1</v>
      </c>
      <c r="U1016">
        <v>0</v>
      </c>
      <c r="V1016" t="s">
        <v>80</v>
      </c>
      <c r="W1016">
        <v>0.85799999999999998</v>
      </c>
      <c r="X1016">
        <v>0.89800000000000002</v>
      </c>
      <c r="Y1016">
        <v>0</v>
      </c>
      <c r="Z1016">
        <v>0.79300000000000004</v>
      </c>
      <c r="AA1016" s="19">
        <v>45732.993171770831</v>
      </c>
      <c r="AB1016" t="s">
        <v>1178</v>
      </c>
    </row>
    <row r="1017" spans="1:28" hidden="1" x14ac:dyDescent="0.35">
      <c r="A1017" t="s">
        <v>999</v>
      </c>
      <c r="B1017" t="s">
        <v>312</v>
      </c>
      <c r="C1017">
        <v>0</v>
      </c>
      <c r="D1017" s="9">
        <v>41949.611111111109</v>
      </c>
      <c r="E1017" s="9">
        <v>41949.611111111109</v>
      </c>
      <c r="F1017" t="s">
        <v>872</v>
      </c>
      <c r="G1017" t="s">
        <v>872</v>
      </c>
      <c r="H1017">
        <v>1</v>
      </c>
      <c r="I1017">
        <v>1</v>
      </c>
      <c r="J1017">
        <v>1</v>
      </c>
      <c r="K1017" t="s">
        <v>873</v>
      </c>
      <c r="L1017">
        <v>5</v>
      </c>
      <c r="M1017">
        <v>-4</v>
      </c>
      <c r="N1017" t="s">
        <v>875</v>
      </c>
      <c r="O1017" t="s">
        <v>875</v>
      </c>
      <c r="P1017">
        <v>0</v>
      </c>
      <c r="Q1017" t="s">
        <v>875</v>
      </c>
      <c r="R1017" t="s">
        <v>875</v>
      </c>
      <c r="S1017" t="s">
        <v>875</v>
      </c>
      <c r="T1017" t="s">
        <v>875</v>
      </c>
      <c r="U1017" t="s">
        <v>875</v>
      </c>
      <c r="V1017" t="s">
        <v>80</v>
      </c>
      <c r="W1017" t="s">
        <v>875</v>
      </c>
      <c r="X1017" t="s">
        <v>875</v>
      </c>
      <c r="Y1017">
        <v>0</v>
      </c>
      <c r="Z1017" t="s">
        <v>875</v>
      </c>
      <c r="AA1017" s="19">
        <v>45732.993171782407</v>
      </c>
      <c r="AB1017" t="s">
        <v>1178</v>
      </c>
    </row>
    <row r="1018" spans="1:28" x14ac:dyDescent="0.35">
      <c r="A1018" t="s">
        <v>1000</v>
      </c>
      <c r="B1018" t="s">
        <v>311</v>
      </c>
      <c r="C1018">
        <v>321</v>
      </c>
      <c r="D1018" s="9">
        <v>40792.754166666666</v>
      </c>
      <c r="E1018" s="9">
        <v>41114.415972222225</v>
      </c>
      <c r="F1018">
        <v>97</v>
      </c>
      <c r="G1018">
        <v>97</v>
      </c>
      <c r="H1018">
        <v>38</v>
      </c>
      <c r="I1018">
        <v>59</v>
      </c>
      <c r="J1018">
        <v>0</v>
      </c>
      <c r="K1018">
        <v>97</v>
      </c>
      <c r="L1018">
        <v>90</v>
      </c>
      <c r="M1018">
        <v>7</v>
      </c>
      <c r="N1018">
        <v>0.13500000000000001</v>
      </c>
      <c r="O1018">
        <v>0.52600000000000002</v>
      </c>
      <c r="P1018">
        <v>0</v>
      </c>
      <c r="Q1018">
        <v>0.34</v>
      </c>
      <c r="R1018">
        <v>0.51400000000000001</v>
      </c>
      <c r="S1018">
        <v>0.20399999999999999</v>
      </c>
      <c r="T1018">
        <v>1</v>
      </c>
      <c r="U1018">
        <v>20.588000000000001</v>
      </c>
      <c r="V1018" t="s">
        <v>80</v>
      </c>
      <c r="W1018">
        <v>0.53</v>
      </c>
      <c r="X1018">
        <v>0.83799999999999997</v>
      </c>
      <c r="Y1018">
        <v>0</v>
      </c>
      <c r="Z1018">
        <v>0.77500000000000002</v>
      </c>
      <c r="AA1018" s="19">
        <v>45732.9932266088</v>
      </c>
      <c r="AB1018" t="s">
        <v>1178</v>
      </c>
    </row>
    <row r="1019" spans="1:28" hidden="1" x14ac:dyDescent="0.35">
      <c r="A1019" t="s">
        <v>1000</v>
      </c>
      <c r="B1019" t="s">
        <v>312</v>
      </c>
      <c r="C1019">
        <v>0</v>
      </c>
      <c r="D1019" s="9">
        <v>41114.415972222225</v>
      </c>
      <c r="E1019" s="9">
        <v>41114.415972222225</v>
      </c>
      <c r="F1019" t="s">
        <v>872</v>
      </c>
      <c r="G1019" t="s">
        <v>872</v>
      </c>
      <c r="H1019">
        <v>1</v>
      </c>
      <c r="I1019">
        <v>1</v>
      </c>
      <c r="J1019">
        <v>1</v>
      </c>
      <c r="K1019" t="s">
        <v>873</v>
      </c>
      <c r="L1019">
        <v>1</v>
      </c>
      <c r="M1019">
        <v>0</v>
      </c>
      <c r="N1019" t="s">
        <v>875</v>
      </c>
      <c r="O1019" t="s">
        <v>875</v>
      </c>
      <c r="P1019">
        <v>0</v>
      </c>
      <c r="Q1019" t="s">
        <v>875</v>
      </c>
      <c r="R1019" t="s">
        <v>875</v>
      </c>
      <c r="S1019" t="s">
        <v>875</v>
      </c>
      <c r="T1019" t="s">
        <v>875</v>
      </c>
      <c r="U1019" t="s">
        <v>875</v>
      </c>
      <c r="V1019" t="s">
        <v>80</v>
      </c>
      <c r="W1019" t="s">
        <v>875</v>
      </c>
      <c r="X1019" t="s">
        <v>875</v>
      </c>
      <c r="Y1019">
        <v>0</v>
      </c>
      <c r="Z1019" t="s">
        <v>875</v>
      </c>
      <c r="AA1019" s="19">
        <v>45732.993226620369</v>
      </c>
      <c r="AB1019" t="s">
        <v>1178</v>
      </c>
    </row>
    <row r="1020" spans="1:28" x14ac:dyDescent="0.35">
      <c r="A1020" t="s">
        <v>1896</v>
      </c>
      <c r="B1020" t="s">
        <v>311</v>
      </c>
      <c r="C1020">
        <v>1935</v>
      </c>
      <c r="D1020" s="9">
        <v>42592.782997685186</v>
      </c>
      <c r="E1020" s="9">
        <v>44528.606620370374</v>
      </c>
      <c r="F1020">
        <v>368</v>
      </c>
      <c r="G1020">
        <v>368</v>
      </c>
      <c r="H1020">
        <v>288</v>
      </c>
      <c r="I1020">
        <v>80</v>
      </c>
      <c r="J1020">
        <v>23</v>
      </c>
      <c r="K1020">
        <v>345</v>
      </c>
      <c r="L1020">
        <v>239</v>
      </c>
      <c r="M1020">
        <v>106</v>
      </c>
      <c r="N1020">
        <v>0.182</v>
      </c>
      <c r="O1020">
        <v>5.6000000000000001E-2</v>
      </c>
      <c r="P1020">
        <v>1.4999999999999999E-2</v>
      </c>
      <c r="Q1020">
        <v>0.16500000000000001</v>
      </c>
      <c r="R1020">
        <v>0.74</v>
      </c>
      <c r="S1020">
        <v>0.76500000000000001</v>
      </c>
      <c r="T1020">
        <v>0.93700000000000006</v>
      </c>
      <c r="U1020">
        <v>642.42399999999998</v>
      </c>
      <c r="V1020" t="s">
        <v>56</v>
      </c>
      <c r="W1020">
        <v>0.95199999999999996</v>
      </c>
      <c r="X1020">
        <v>0.95</v>
      </c>
      <c r="Y1020">
        <v>0.89800000000000002</v>
      </c>
      <c r="Z1020">
        <v>0.92600000000000005</v>
      </c>
      <c r="AA1020" s="19">
        <v>45734.02804675926</v>
      </c>
      <c r="AB1020" t="s">
        <v>2040</v>
      </c>
    </row>
    <row r="1021" spans="1:28" hidden="1" x14ac:dyDescent="0.35">
      <c r="A1021" t="s">
        <v>1896</v>
      </c>
      <c r="B1021" t="s">
        <v>312</v>
      </c>
      <c r="C1021">
        <v>0</v>
      </c>
      <c r="D1021" s="9">
        <v>44528.606620370374</v>
      </c>
      <c r="E1021" s="9">
        <v>44528.606620370374</v>
      </c>
      <c r="F1021" t="s">
        <v>872</v>
      </c>
      <c r="G1021" t="s">
        <v>872</v>
      </c>
      <c r="H1021">
        <v>1</v>
      </c>
      <c r="I1021">
        <v>1</v>
      </c>
      <c r="J1021">
        <v>1</v>
      </c>
      <c r="K1021" t="s">
        <v>873</v>
      </c>
      <c r="L1021">
        <v>1</v>
      </c>
      <c r="M1021">
        <v>0</v>
      </c>
      <c r="N1021" t="s">
        <v>875</v>
      </c>
      <c r="O1021" t="s">
        <v>875</v>
      </c>
      <c r="P1021" t="s">
        <v>875</v>
      </c>
      <c r="Q1021" t="s">
        <v>875</v>
      </c>
      <c r="R1021" t="s">
        <v>875</v>
      </c>
      <c r="S1021" t="s">
        <v>875</v>
      </c>
      <c r="T1021" t="s">
        <v>875</v>
      </c>
      <c r="U1021" t="s">
        <v>875</v>
      </c>
      <c r="V1021" t="s">
        <v>56</v>
      </c>
      <c r="W1021" t="s">
        <v>875</v>
      </c>
      <c r="X1021" t="s">
        <v>875</v>
      </c>
      <c r="Y1021" t="s">
        <v>875</v>
      </c>
      <c r="Z1021" t="s">
        <v>875</v>
      </c>
      <c r="AA1021" s="19">
        <v>45734.028046805557</v>
      </c>
      <c r="AB1021" t="s">
        <v>2040</v>
      </c>
    </row>
    <row r="1022" spans="1:28" x14ac:dyDescent="0.35">
      <c r="A1022" t="s">
        <v>1895</v>
      </c>
      <c r="B1022" t="s">
        <v>311</v>
      </c>
      <c r="C1022">
        <v>6168</v>
      </c>
      <c r="D1022" s="9">
        <v>38355.012974537036</v>
      </c>
      <c r="E1022" s="9">
        <v>44523.490763888891</v>
      </c>
      <c r="F1022">
        <v>35123</v>
      </c>
      <c r="G1022">
        <v>35123</v>
      </c>
      <c r="H1022">
        <v>4396</v>
      </c>
      <c r="I1022">
        <v>30727</v>
      </c>
      <c r="J1022">
        <v>14295</v>
      </c>
      <c r="K1022">
        <v>20828</v>
      </c>
      <c r="L1022">
        <v>17011</v>
      </c>
      <c r="M1022">
        <v>3817</v>
      </c>
      <c r="N1022">
        <v>1.234</v>
      </c>
      <c r="O1022">
        <v>9.6869999999999994</v>
      </c>
      <c r="P1022">
        <v>6.0010000000000003</v>
      </c>
      <c r="Q1022">
        <v>5.7140000000000004</v>
      </c>
      <c r="R1022">
        <v>1.161</v>
      </c>
      <c r="S1022">
        <v>0.113</v>
      </c>
      <c r="T1022">
        <v>0.45100000000000001</v>
      </c>
      <c r="U1022">
        <v>668.00800000000004</v>
      </c>
      <c r="V1022" t="s">
        <v>62</v>
      </c>
      <c r="W1022">
        <v>0.89500000000000002</v>
      </c>
      <c r="X1022">
        <v>0.92100000000000004</v>
      </c>
      <c r="Y1022">
        <v>0.88700000000000001</v>
      </c>
      <c r="Z1022">
        <v>0.78500000000000003</v>
      </c>
      <c r="AA1022" s="19">
        <v>45734.027958726852</v>
      </c>
      <c r="AB1022" t="s">
        <v>2040</v>
      </c>
    </row>
    <row r="1023" spans="1:28" hidden="1" x14ac:dyDescent="0.35">
      <c r="A1023" t="s">
        <v>1895</v>
      </c>
      <c r="B1023" t="s">
        <v>312</v>
      </c>
      <c r="C1023">
        <v>63</v>
      </c>
      <c r="D1023" s="9">
        <v>44459.746874999997</v>
      </c>
      <c r="E1023" s="9">
        <v>44523.490763888891</v>
      </c>
      <c r="F1023" t="s">
        <v>872</v>
      </c>
      <c r="G1023" t="s">
        <v>872</v>
      </c>
      <c r="H1023">
        <v>2</v>
      </c>
      <c r="I1023">
        <v>1</v>
      </c>
      <c r="J1023">
        <v>1</v>
      </c>
      <c r="K1023" t="s">
        <v>873</v>
      </c>
      <c r="L1023">
        <v>1</v>
      </c>
      <c r="M1023">
        <v>0</v>
      </c>
      <c r="N1023">
        <v>1.6E-2</v>
      </c>
      <c r="O1023" t="s">
        <v>875</v>
      </c>
      <c r="P1023" t="s">
        <v>875</v>
      </c>
      <c r="Q1023" t="s">
        <v>875</v>
      </c>
      <c r="R1023" t="s">
        <v>875</v>
      </c>
      <c r="S1023" t="s">
        <v>875</v>
      </c>
      <c r="T1023" t="s">
        <v>875</v>
      </c>
      <c r="U1023" t="s">
        <v>875</v>
      </c>
      <c r="V1023" t="s">
        <v>62</v>
      </c>
      <c r="W1023">
        <v>1</v>
      </c>
      <c r="X1023" t="s">
        <v>875</v>
      </c>
      <c r="Y1023" t="s">
        <v>875</v>
      </c>
      <c r="Z1023" t="s">
        <v>875</v>
      </c>
      <c r="AA1023" s="19">
        <v>45734.027958993058</v>
      </c>
      <c r="AB1023" t="s">
        <v>2040</v>
      </c>
    </row>
    <row r="1024" spans="1:28" x14ac:dyDescent="0.35">
      <c r="A1024" t="s">
        <v>1894</v>
      </c>
      <c r="B1024" t="s">
        <v>311</v>
      </c>
      <c r="C1024">
        <v>2767</v>
      </c>
      <c r="D1024" s="9">
        <v>41798.686469907407</v>
      </c>
      <c r="E1024" s="9">
        <v>44566.675000000003</v>
      </c>
      <c r="F1024">
        <v>20171</v>
      </c>
      <c r="G1024">
        <v>20171</v>
      </c>
      <c r="H1024">
        <v>10045</v>
      </c>
      <c r="I1024">
        <v>10126</v>
      </c>
      <c r="J1024">
        <v>4339</v>
      </c>
      <c r="K1024">
        <v>15832</v>
      </c>
      <c r="L1024">
        <v>12425</v>
      </c>
      <c r="M1024">
        <v>3407</v>
      </c>
      <c r="N1024">
        <v>3.7050000000000001</v>
      </c>
      <c r="O1024">
        <v>3.4329999999999998</v>
      </c>
      <c r="P1024">
        <v>1.8</v>
      </c>
      <c r="Q1024">
        <v>4.2409999999999997</v>
      </c>
      <c r="R1024">
        <v>0.79400000000000004</v>
      </c>
      <c r="S1024">
        <v>0.51900000000000002</v>
      </c>
      <c r="T1024">
        <v>0.748</v>
      </c>
      <c r="U1024">
        <v>803.34799999999996</v>
      </c>
      <c r="V1024" t="s">
        <v>56</v>
      </c>
      <c r="W1024">
        <v>0.97899999999999998</v>
      </c>
      <c r="X1024">
        <v>0.97</v>
      </c>
      <c r="Y1024">
        <v>0.92200000000000004</v>
      </c>
      <c r="Z1024">
        <v>0.98299999999999998</v>
      </c>
      <c r="AA1024" s="19">
        <v>45734.027775046299</v>
      </c>
      <c r="AB1024" t="s">
        <v>2040</v>
      </c>
    </row>
    <row r="1025" spans="1:28" hidden="1" x14ac:dyDescent="0.35">
      <c r="A1025" t="s">
        <v>1894</v>
      </c>
      <c r="B1025" t="s">
        <v>312</v>
      </c>
      <c r="C1025">
        <v>99</v>
      </c>
      <c r="D1025" s="9">
        <v>44467.069374999999</v>
      </c>
      <c r="E1025" s="9">
        <v>44566.675000000003</v>
      </c>
      <c r="F1025" t="s">
        <v>872</v>
      </c>
      <c r="G1025" t="s">
        <v>872</v>
      </c>
      <c r="H1025">
        <v>413</v>
      </c>
      <c r="I1025">
        <v>447</v>
      </c>
      <c r="J1025">
        <v>195</v>
      </c>
      <c r="K1025" t="s">
        <v>873</v>
      </c>
      <c r="L1025">
        <v>471</v>
      </c>
      <c r="M1025">
        <v>193</v>
      </c>
      <c r="N1025">
        <v>4.548</v>
      </c>
      <c r="O1025">
        <v>4.665</v>
      </c>
      <c r="P1025">
        <v>1.869</v>
      </c>
      <c r="Q1025">
        <v>5.008</v>
      </c>
      <c r="R1025">
        <v>0.68200000000000005</v>
      </c>
      <c r="S1025">
        <v>0.49399999999999999</v>
      </c>
      <c r="T1025">
        <v>0.79700000000000004</v>
      </c>
      <c r="U1025">
        <v>680.31200000000001</v>
      </c>
      <c r="V1025" t="s">
        <v>56</v>
      </c>
      <c r="W1025">
        <v>0.99399999999999999</v>
      </c>
      <c r="X1025">
        <v>0.998</v>
      </c>
      <c r="Y1025">
        <v>0.95599999999999996</v>
      </c>
      <c r="Z1025">
        <v>0.98099999999999998</v>
      </c>
      <c r="AA1025" s="19">
        <v>45734.027790844906</v>
      </c>
      <c r="AB1025" t="s">
        <v>2040</v>
      </c>
    </row>
    <row r="1026" spans="1:28" hidden="1" x14ac:dyDescent="0.35">
      <c r="A1026" t="s">
        <v>132</v>
      </c>
      <c r="B1026" t="s">
        <v>312</v>
      </c>
      <c r="C1026">
        <v>99</v>
      </c>
      <c r="D1026" s="9">
        <v>45506.677083333336</v>
      </c>
      <c r="E1026" s="9">
        <v>45606.493055555555</v>
      </c>
      <c r="F1026" t="s">
        <v>872</v>
      </c>
      <c r="G1026" t="s">
        <v>872</v>
      </c>
      <c r="H1026">
        <v>163</v>
      </c>
      <c r="I1026">
        <v>89</v>
      </c>
      <c r="J1026">
        <v>122</v>
      </c>
      <c r="K1026" t="s">
        <v>873</v>
      </c>
      <c r="L1026">
        <v>159</v>
      </c>
      <c r="M1026">
        <v>-28</v>
      </c>
      <c r="N1026">
        <v>1.613</v>
      </c>
      <c r="O1026">
        <v>0.86699999999999999</v>
      </c>
      <c r="P1026">
        <v>1.631</v>
      </c>
      <c r="Q1026">
        <v>1.71</v>
      </c>
      <c r="R1026">
        <v>2.0139999999999998</v>
      </c>
      <c r="S1026">
        <v>0.65</v>
      </c>
      <c r="T1026">
        <v>0.34200000000000003</v>
      </c>
      <c r="U1026">
        <v>152.047</v>
      </c>
      <c r="V1026" t="s">
        <v>62</v>
      </c>
      <c r="W1026">
        <v>0.99099999999999999</v>
      </c>
      <c r="X1026">
        <v>0.97199999999999998</v>
      </c>
      <c r="Y1026">
        <v>0.44900000000000001</v>
      </c>
      <c r="Z1026">
        <v>0.94699999999999995</v>
      </c>
      <c r="AA1026" s="9">
        <v>45713.613896388888</v>
      </c>
      <c r="AB1026" t="s">
        <v>871</v>
      </c>
    </row>
    <row r="1027" spans="1:28" x14ac:dyDescent="0.35">
      <c r="A1027" t="s">
        <v>132</v>
      </c>
      <c r="B1027" t="s">
        <v>311</v>
      </c>
      <c r="C1027">
        <v>640</v>
      </c>
      <c r="D1027" s="9">
        <v>44965.496527777781</v>
      </c>
      <c r="E1027" s="9">
        <v>45606.493055555555</v>
      </c>
      <c r="F1027">
        <v>1518</v>
      </c>
      <c r="G1027">
        <v>1518</v>
      </c>
      <c r="H1027">
        <v>1109</v>
      </c>
      <c r="I1027">
        <v>409</v>
      </c>
      <c r="J1027">
        <v>295</v>
      </c>
      <c r="K1027">
        <v>1223</v>
      </c>
      <c r="L1027">
        <v>963</v>
      </c>
      <c r="M1027">
        <v>260</v>
      </c>
      <c r="N1027">
        <v>1.627</v>
      </c>
      <c r="O1027">
        <v>0.77900000000000003</v>
      </c>
      <c r="P1027">
        <v>0.59599999999999997</v>
      </c>
      <c r="Q1027">
        <v>1.55</v>
      </c>
      <c r="R1027">
        <v>0.85599999999999998</v>
      </c>
      <c r="S1027">
        <v>0.67600000000000005</v>
      </c>
      <c r="T1027">
        <v>0.752</v>
      </c>
      <c r="U1027">
        <v>167.74199999999999</v>
      </c>
      <c r="V1027" t="s">
        <v>56</v>
      </c>
      <c r="W1027">
        <v>0.995</v>
      </c>
      <c r="X1027">
        <v>0.86799999999999999</v>
      </c>
      <c r="Y1027">
        <v>0.86899999999999999</v>
      </c>
      <c r="Z1027">
        <v>0.98099999999999998</v>
      </c>
      <c r="AA1027" s="9">
        <v>45713.613871273148</v>
      </c>
      <c r="AB1027" t="s">
        <v>871</v>
      </c>
    </row>
    <row r="1028" spans="1:28" x14ac:dyDescent="0.35">
      <c r="A1028" t="s">
        <v>1893</v>
      </c>
      <c r="B1028" t="s">
        <v>311</v>
      </c>
      <c r="C1028">
        <v>4189</v>
      </c>
      <c r="D1028" s="9">
        <v>40358.11440972222</v>
      </c>
      <c r="E1028" s="9">
        <v>44547.235254629632</v>
      </c>
      <c r="F1028">
        <v>3155</v>
      </c>
      <c r="G1028">
        <v>3155</v>
      </c>
      <c r="H1028">
        <v>1383</v>
      </c>
      <c r="I1028">
        <v>1772</v>
      </c>
      <c r="J1028">
        <v>692</v>
      </c>
      <c r="K1028">
        <v>2463</v>
      </c>
      <c r="L1028">
        <v>1499</v>
      </c>
      <c r="M1028">
        <v>964</v>
      </c>
      <c r="N1028">
        <v>0.44900000000000001</v>
      </c>
      <c r="O1028">
        <v>0.56899999999999995</v>
      </c>
      <c r="P1028">
        <v>0.28799999999999998</v>
      </c>
      <c r="Q1028">
        <v>0.499</v>
      </c>
      <c r="R1028">
        <v>0.68400000000000005</v>
      </c>
      <c r="S1028">
        <v>0.441</v>
      </c>
      <c r="T1028">
        <v>0.71699999999999997</v>
      </c>
      <c r="U1028">
        <v>1931.864</v>
      </c>
      <c r="V1028" t="s">
        <v>56</v>
      </c>
      <c r="W1028">
        <v>0.85899999999999999</v>
      </c>
      <c r="X1028">
        <v>0.90700000000000003</v>
      </c>
      <c r="Y1028">
        <v>0.79800000000000004</v>
      </c>
      <c r="Z1028">
        <v>0.86499999999999999</v>
      </c>
      <c r="AA1028" s="19">
        <v>45734.027639189815</v>
      </c>
      <c r="AB1028" t="s">
        <v>2040</v>
      </c>
    </row>
    <row r="1029" spans="1:28" hidden="1" x14ac:dyDescent="0.35">
      <c r="A1029" t="s">
        <v>1893</v>
      </c>
      <c r="B1029" t="s">
        <v>312</v>
      </c>
      <c r="C1029">
        <v>47</v>
      </c>
      <c r="D1029" s="9">
        <v>44499.720914351848</v>
      </c>
      <c r="E1029" s="9">
        <v>44547.235254629632</v>
      </c>
      <c r="F1029" t="s">
        <v>872</v>
      </c>
      <c r="G1029" t="s">
        <v>872</v>
      </c>
      <c r="H1029">
        <v>1</v>
      </c>
      <c r="I1029">
        <v>4</v>
      </c>
      <c r="J1029">
        <v>1</v>
      </c>
      <c r="K1029" t="s">
        <v>873</v>
      </c>
      <c r="L1029">
        <v>3</v>
      </c>
      <c r="M1029">
        <v>1</v>
      </c>
      <c r="N1029" t="s">
        <v>875</v>
      </c>
      <c r="O1029">
        <v>7.2999999999999995E-2</v>
      </c>
      <c r="P1029" t="s">
        <v>875</v>
      </c>
      <c r="Q1029">
        <v>4.8000000000000001E-2</v>
      </c>
      <c r="R1029" t="s">
        <v>875</v>
      </c>
      <c r="S1029" t="s">
        <v>875</v>
      </c>
      <c r="T1029" t="s">
        <v>875</v>
      </c>
      <c r="U1029" t="s">
        <v>875</v>
      </c>
      <c r="V1029" t="s">
        <v>56</v>
      </c>
      <c r="W1029" t="s">
        <v>875</v>
      </c>
      <c r="X1029">
        <v>0.94799999999999995</v>
      </c>
      <c r="Y1029" t="s">
        <v>875</v>
      </c>
      <c r="Z1029">
        <v>0.999</v>
      </c>
      <c r="AA1029" s="19">
        <v>45734.027639282409</v>
      </c>
      <c r="AB1029" t="s">
        <v>2040</v>
      </c>
    </row>
    <row r="1030" spans="1:28" x14ac:dyDescent="0.35">
      <c r="A1030" t="s">
        <v>1001</v>
      </c>
      <c r="B1030" t="s">
        <v>311</v>
      </c>
      <c r="C1030">
        <v>2146</v>
      </c>
      <c r="D1030" s="9">
        <v>41487.684027777781</v>
      </c>
      <c r="E1030" s="9">
        <v>43634.543055555558</v>
      </c>
      <c r="F1030">
        <v>2830</v>
      </c>
      <c r="G1030">
        <v>2794</v>
      </c>
      <c r="H1030">
        <v>1443</v>
      </c>
      <c r="I1030">
        <v>1351</v>
      </c>
      <c r="J1030">
        <v>0</v>
      </c>
      <c r="K1030">
        <v>2794</v>
      </c>
      <c r="L1030">
        <v>1441</v>
      </c>
      <c r="M1030">
        <v>1353</v>
      </c>
      <c r="N1030">
        <v>0.61599999999999999</v>
      </c>
      <c r="O1030">
        <v>0.83499999999999996</v>
      </c>
      <c r="P1030">
        <v>0</v>
      </c>
      <c r="Q1030">
        <v>1.155</v>
      </c>
      <c r="R1030">
        <v>0.79600000000000004</v>
      </c>
      <c r="S1030">
        <v>0.42499999999999999</v>
      </c>
      <c r="T1030">
        <v>1</v>
      </c>
      <c r="U1030">
        <v>1171.4290000000001</v>
      </c>
      <c r="V1030" t="s">
        <v>56</v>
      </c>
      <c r="W1030">
        <v>0.97299999999999998</v>
      </c>
      <c r="X1030">
        <v>0.96</v>
      </c>
      <c r="Y1030">
        <v>0</v>
      </c>
      <c r="Z1030">
        <v>0.90700000000000003</v>
      </c>
      <c r="AA1030" s="19">
        <v>45732.993293680556</v>
      </c>
      <c r="AB1030" t="s">
        <v>1178</v>
      </c>
    </row>
    <row r="1031" spans="1:28" hidden="1" x14ac:dyDescent="0.35">
      <c r="A1031" t="s">
        <v>1001</v>
      </c>
      <c r="B1031" t="s">
        <v>312</v>
      </c>
      <c r="C1031">
        <v>98</v>
      </c>
      <c r="D1031" s="9">
        <v>43536.421527777777</v>
      </c>
      <c r="E1031" s="9">
        <v>43634.543055555558</v>
      </c>
      <c r="F1031" t="s">
        <v>872</v>
      </c>
      <c r="G1031" t="s">
        <v>872</v>
      </c>
      <c r="H1031">
        <v>176</v>
      </c>
      <c r="I1031">
        <v>1</v>
      </c>
      <c r="J1031">
        <v>1</v>
      </c>
      <c r="K1031" t="s">
        <v>873</v>
      </c>
      <c r="L1031">
        <v>1</v>
      </c>
      <c r="M1031">
        <v>175</v>
      </c>
      <c r="N1031">
        <v>1.206</v>
      </c>
      <c r="O1031" t="s">
        <v>875</v>
      </c>
      <c r="P1031">
        <v>0</v>
      </c>
      <c r="Q1031" t="s">
        <v>875</v>
      </c>
      <c r="R1031" t="s">
        <v>875</v>
      </c>
      <c r="S1031" t="s">
        <v>875</v>
      </c>
      <c r="T1031" t="s">
        <v>875</v>
      </c>
      <c r="U1031" t="s">
        <v>875</v>
      </c>
      <c r="V1031" t="s">
        <v>56</v>
      </c>
      <c r="W1031">
        <v>0.16900000000000001</v>
      </c>
      <c r="X1031" t="s">
        <v>875</v>
      </c>
      <c r="Y1031">
        <v>0</v>
      </c>
      <c r="Z1031" t="s">
        <v>875</v>
      </c>
      <c r="AA1031" s="19">
        <v>45732.993293703701</v>
      </c>
      <c r="AB1031" t="s">
        <v>1178</v>
      </c>
    </row>
    <row r="1032" spans="1:28" x14ac:dyDescent="0.35">
      <c r="A1032" t="s">
        <v>1002</v>
      </c>
      <c r="B1032" t="s">
        <v>311</v>
      </c>
      <c r="C1032">
        <v>849</v>
      </c>
      <c r="D1032" s="9">
        <v>41544.588888888888</v>
      </c>
      <c r="E1032" s="9">
        <v>42394.45</v>
      </c>
      <c r="F1032">
        <v>282</v>
      </c>
      <c r="G1032">
        <v>282</v>
      </c>
      <c r="H1032">
        <v>27</v>
      </c>
      <c r="I1032">
        <v>255</v>
      </c>
      <c r="J1032">
        <v>0</v>
      </c>
      <c r="K1032">
        <v>282</v>
      </c>
      <c r="L1032">
        <v>263</v>
      </c>
      <c r="M1032">
        <v>19</v>
      </c>
      <c r="N1032">
        <v>0.27</v>
      </c>
      <c r="O1032">
        <v>4.0629999999999997</v>
      </c>
      <c r="P1032">
        <v>0</v>
      </c>
      <c r="Q1032">
        <v>0.61099999999999999</v>
      </c>
      <c r="R1032">
        <v>0.14099999999999999</v>
      </c>
      <c r="S1032">
        <v>6.2E-2</v>
      </c>
      <c r="T1032">
        <v>1</v>
      </c>
      <c r="U1032">
        <v>31.097000000000001</v>
      </c>
      <c r="V1032" t="s">
        <v>56</v>
      </c>
      <c r="W1032">
        <v>0.98299999999999998</v>
      </c>
      <c r="X1032">
        <v>0.93500000000000005</v>
      </c>
      <c r="Y1032">
        <v>0</v>
      </c>
      <c r="Z1032">
        <v>0.17599999999999999</v>
      </c>
      <c r="AA1032" s="19">
        <v>45732.993351307872</v>
      </c>
      <c r="AB1032" t="s">
        <v>1178</v>
      </c>
    </row>
    <row r="1033" spans="1:28" hidden="1" x14ac:dyDescent="0.35">
      <c r="A1033" t="s">
        <v>1002</v>
      </c>
      <c r="B1033" t="s">
        <v>312</v>
      </c>
      <c r="C1033">
        <v>0</v>
      </c>
      <c r="D1033" s="9">
        <v>42394.45</v>
      </c>
      <c r="E1033" s="9">
        <v>42394.45</v>
      </c>
      <c r="F1033" t="s">
        <v>872</v>
      </c>
      <c r="G1033" t="s">
        <v>872</v>
      </c>
      <c r="H1033">
        <v>1</v>
      </c>
      <c r="I1033">
        <v>1</v>
      </c>
      <c r="J1033">
        <v>1</v>
      </c>
      <c r="K1033" t="s">
        <v>873</v>
      </c>
      <c r="L1033">
        <v>1</v>
      </c>
      <c r="M1033">
        <v>0</v>
      </c>
      <c r="N1033" t="s">
        <v>875</v>
      </c>
      <c r="O1033" t="s">
        <v>875</v>
      </c>
      <c r="P1033">
        <v>0</v>
      </c>
      <c r="Q1033" t="s">
        <v>875</v>
      </c>
      <c r="R1033" t="s">
        <v>875</v>
      </c>
      <c r="S1033" t="s">
        <v>875</v>
      </c>
      <c r="T1033" t="s">
        <v>875</v>
      </c>
      <c r="U1033" t="s">
        <v>875</v>
      </c>
      <c r="V1033" t="s">
        <v>56</v>
      </c>
      <c r="W1033" t="s">
        <v>875</v>
      </c>
      <c r="X1033" t="s">
        <v>875</v>
      </c>
      <c r="Y1033">
        <v>0</v>
      </c>
      <c r="Z1033" t="s">
        <v>875</v>
      </c>
      <c r="AA1033" s="19">
        <v>45732.993351319441</v>
      </c>
      <c r="AB1033" t="s">
        <v>1178</v>
      </c>
    </row>
    <row r="1034" spans="1:28" x14ac:dyDescent="0.35">
      <c r="A1034" t="s">
        <v>1892</v>
      </c>
      <c r="B1034" t="s">
        <v>311</v>
      </c>
      <c r="C1034">
        <v>7643</v>
      </c>
      <c r="D1034" s="9">
        <v>36923.073298611111</v>
      </c>
      <c r="E1034" s="9">
        <v>44566.595497685186</v>
      </c>
      <c r="F1034">
        <v>3040</v>
      </c>
      <c r="G1034">
        <v>3040</v>
      </c>
      <c r="H1034">
        <v>317</v>
      </c>
      <c r="I1034">
        <v>2723</v>
      </c>
      <c r="J1034">
        <v>952</v>
      </c>
      <c r="K1034">
        <v>2088</v>
      </c>
      <c r="L1034">
        <v>1531</v>
      </c>
      <c r="M1034">
        <v>557</v>
      </c>
      <c r="N1034">
        <v>4.7E-2</v>
      </c>
      <c r="O1034">
        <v>0.36499999999999999</v>
      </c>
      <c r="P1034">
        <v>0.23</v>
      </c>
      <c r="Q1034">
        <v>0.35199999999999998</v>
      </c>
      <c r="R1034">
        <v>1.9339999999999999</v>
      </c>
      <c r="S1034">
        <v>0.114</v>
      </c>
      <c r="T1034">
        <v>0.442</v>
      </c>
      <c r="U1034">
        <v>1582.386</v>
      </c>
      <c r="V1034" t="s">
        <v>62</v>
      </c>
      <c r="W1034">
        <v>0.98499999999999999</v>
      </c>
      <c r="X1034">
        <v>0.97099999999999997</v>
      </c>
      <c r="Y1034">
        <v>0.47499999999999998</v>
      </c>
      <c r="Z1034">
        <v>0.58399999999999996</v>
      </c>
      <c r="AA1034" s="19">
        <v>45734.027539861112</v>
      </c>
      <c r="AB1034" t="s">
        <v>2040</v>
      </c>
    </row>
    <row r="1035" spans="1:28" hidden="1" x14ac:dyDescent="0.35">
      <c r="A1035" t="s">
        <v>1892</v>
      </c>
      <c r="B1035" t="s">
        <v>312</v>
      </c>
      <c r="C1035">
        <v>98</v>
      </c>
      <c r="D1035" s="9">
        <v>44467.602048611108</v>
      </c>
      <c r="E1035" s="9">
        <v>44566.595497685186</v>
      </c>
      <c r="F1035" t="s">
        <v>872</v>
      </c>
      <c r="G1035" t="s">
        <v>872</v>
      </c>
      <c r="H1035">
        <v>1</v>
      </c>
      <c r="I1035">
        <v>18</v>
      </c>
      <c r="J1035">
        <v>6</v>
      </c>
      <c r="K1035" t="s">
        <v>873</v>
      </c>
      <c r="L1035">
        <v>14</v>
      </c>
      <c r="M1035">
        <v>-3</v>
      </c>
      <c r="N1035" t="s">
        <v>875</v>
      </c>
      <c r="O1035">
        <v>0.17799999999999999</v>
      </c>
      <c r="P1035">
        <v>8.2000000000000003E-2</v>
      </c>
      <c r="Q1035">
        <v>0.17299999999999999</v>
      </c>
      <c r="R1035" t="s">
        <v>875</v>
      </c>
      <c r="S1035" t="s">
        <v>875</v>
      </c>
      <c r="T1035" t="s">
        <v>875</v>
      </c>
      <c r="U1035" t="s">
        <v>875</v>
      </c>
      <c r="V1035" t="s">
        <v>62</v>
      </c>
      <c r="W1035" t="s">
        <v>875</v>
      </c>
      <c r="X1035">
        <v>0.95799999999999996</v>
      </c>
      <c r="Y1035">
        <v>0.81499999999999995</v>
      </c>
      <c r="Z1035">
        <v>0.86399999999999999</v>
      </c>
      <c r="AA1035" s="19">
        <v>45734.027539953706</v>
      </c>
      <c r="AB1035" t="s">
        <v>2040</v>
      </c>
    </row>
    <row r="1036" spans="1:28" x14ac:dyDescent="0.35">
      <c r="A1036" t="s">
        <v>1891</v>
      </c>
      <c r="B1036" t="s">
        <v>311</v>
      </c>
      <c r="C1036">
        <v>6890</v>
      </c>
      <c r="D1036" s="9">
        <v>37576.555</v>
      </c>
      <c r="E1036" s="9">
        <v>44466.656307870369</v>
      </c>
      <c r="F1036">
        <v>1182</v>
      </c>
      <c r="G1036">
        <v>1182</v>
      </c>
      <c r="H1036">
        <v>556</v>
      </c>
      <c r="I1036">
        <v>626</v>
      </c>
      <c r="J1036">
        <v>135</v>
      </c>
      <c r="K1036">
        <v>1047</v>
      </c>
      <c r="L1036">
        <v>671</v>
      </c>
      <c r="M1036">
        <v>376</v>
      </c>
      <c r="N1036">
        <v>0.16700000000000001</v>
      </c>
      <c r="O1036">
        <v>0.221</v>
      </c>
      <c r="P1036">
        <v>2.7E-2</v>
      </c>
      <c r="Q1036">
        <v>0.189</v>
      </c>
      <c r="R1036">
        <v>0.52400000000000002</v>
      </c>
      <c r="S1036">
        <v>0.43</v>
      </c>
      <c r="T1036">
        <v>0.93</v>
      </c>
      <c r="U1036">
        <v>1989.4179999999999</v>
      </c>
      <c r="V1036" t="s">
        <v>56</v>
      </c>
      <c r="W1036">
        <v>0.72399999999999998</v>
      </c>
      <c r="X1036">
        <v>0.81799999999999995</v>
      </c>
      <c r="Y1036">
        <v>0.59599999999999997</v>
      </c>
      <c r="Z1036">
        <v>0.751</v>
      </c>
      <c r="AA1036" s="19">
        <v>45734.027441030092</v>
      </c>
      <c r="AB1036" t="s">
        <v>2040</v>
      </c>
    </row>
    <row r="1037" spans="1:28" hidden="1" x14ac:dyDescent="0.35">
      <c r="A1037" t="s">
        <v>1891</v>
      </c>
      <c r="B1037" t="s">
        <v>312</v>
      </c>
      <c r="C1037">
        <v>0</v>
      </c>
      <c r="D1037" s="9">
        <v>44466.656307870369</v>
      </c>
      <c r="E1037" s="9">
        <v>44466.656307870369</v>
      </c>
      <c r="F1037" t="s">
        <v>872</v>
      </c>
      <c r="G1037" t="s">
        <v>872</v>
      </c>
      <c r="H1037">
        <v>1</v>
      </c>
      <c r="I1037">
        <v>1</v>
      </c>
      <c r="J1037">
        <v>1</v>
      </c>
      <c r="K1037" t="s">
        <v>873</v>
      </c>
      <c r="L1037">
        <v>1</v>
      </c>
      <c r="M1037">
        <v>0</v>
      </c>
      <c r="N1037" t="s">
        <v>875</v>
      </c>
      <c r="O1037" t="s">
        <v>875</v>
      </c>
      <c r="P1037" t="s">
        <v>875</v>
      </c>
      <c r="Q1037" t="s">
        <v>875</v>
      </c>
      <c r="R1037" t="s">
        <v>875</v>
      </c>
      <c r="S1037" t="s">
        <v>875</v>
      </c>
      <c r="T1037" t="s">
        <v>875</v>
      </c>
      <c r="U1037" t="s">
        <v>875</v>
      </c>
      <c r="V1037" t="s">
        <v>56</v>
      </c>
      <c r="W1037" t="s">
        <v>875</v>
      </c>
      <c r="X1037" t="s">
        <v>875</v>
      </c>
      <c r="Y1037" t="s">
        <v>875</v>
      </c>
      <c r="Z1037" t="s">
        <v>875</v>
      </c>
      <c r="AA1037" s="19">
        <v>45734.027441087965</v>
      </c>
      <c r="AB1037" t="s">
        <v>2040</v>
      </c>
    </row>
    <row r="1038" spans="1:28" x14ac:dyDescent="0.35">
      <c r="A1038" t="s">
        <v>133</v>
      </c>
      <c r="B1038" t="s">
        <v>311</v>
      </c>
      <c r="C1038">
        <v>4820</v>
      </c>
      <c r="D1038" s="9">
        <v>40473.481944444444</v>
      </c>
      <c r="E1038" s="9">
        <v>45293.760416666664</v>
      </c>
      <c r="F1038">
        <v>2300</v>
      </c>
      <c r="G1038">
        <v>2300</v>
      </c>
      <c r="H1038">
        <v>1452</v>
      </c>
      <c r="I1038">
        <v>848</v>
      </c>
      <c r="J1038">
        <v>426</v>
      </c>
      <c r="K1038">
        <v>1874</v>
      </c>
      <c r="L1038">
        <v>1638</v>
      </c>
      <c r="M1038">
        <v>236</v>
      </c>
      <c r="N1038">
        <v>0.64200000000000002</v>
      </c>
      <c r="O1038">
        <v>0.38400000000000001</v>
      </c>
      <c r="P1038">
        <v>0.11899999999999999</v>
      </c>
      <c r="Q1038">
        <v>0.749</v>
      </c>
      <c r="R1038">
        <v>0.82599999999999996</v>
      </c>
      <c r="S1038">
        <v>0.626</v>
      </c>
      <c r="T1038">
        <v>0.88400000000000001</v>
      </c>
      <c r="U1038">
        <v>315.08699999999999</v>
      </c>
      <c r="V1038" t="s">
        <v>56</v>
      </c>
      <c r="W1038">
        <v>0.91300000000000003</v>
      </c>
      <c r="X1038">
        <v>0.90800000000000003</v>
      </c>
      <c r="Y1038">
        <v>0.81100000000000005</v>
      </c>
      <c r="Z1038">
        <v>0.92700000000000005</v>
      </c>
      <c r="AA1038" s="9">
        <v>45713.613986608798</v>
      </c>
      <c r="AB1038" t="s">
        <v>871</v>
      </c>
    </row>
    <row r="1039" spans="1:28" x14ac:dyDescent="0.35">
      <c r="A1039" t="s">
        <v>133</v>
      </c>
      <c r="B1039" t="s">
        <v>311</v>
      </c>
      <c r="C1039">
        <v>4031</v>
      </c>
      <c r="D1039" s="9">
        <v>40473.482245370367</v>
      </c>
      <c r="E1039" s="9">
        <v>44504.798530092594</v>
      </c>
      <c r="F1039">
        <v>2298</v>
      </c>
      <c r="G1039">
        <v>2298</v>
      </c>
      <c r="H1039">
        <v>1451</v>
      </c>
      <c r="I1039">
        <v>847</v>
      </c>
      <c r="J1039">
        <v>73</v>
      </c>
      <c r="K1039">
        <v>2225</v>
      </c>
      <c r="L1039">
        <v>1983</v>
      </c>
      <c r="M1039">
        <v>242</v>
      </c>
      <c r="N1039">
        <v>0.65</v>
      </c>
      <c r="O1039">
        <v>0.39200000000000002</v>
      </c>
      <c r="P1039">
        <v>2.9000000000000001E-2</v>
      </c>
      <c r="Q1039">
        <v>0.82199999999999995</v>
      </c>
      <c r="R1039">
        <v>0.81100000000000005</v>
      </c>
      <c r="S1039">
        <v>0.624</v>
      </c>
      <c r="T1039">
        <v>0.97199999999999998</v>
      </c>
      <c r="U1039">
        <v>294.404</v>
      </c>
      <c r="V1039" t="s">
        <v>56</v>
      </c>
      <c r="W1039">
        <v>0.92</v>
      </c>
      <c r="X1039">
        <v>0.92100000000000004</v>
      </c>
      <c r="Y1039">
        <v>0.94099999999999995</v>
      </c>
      <c r="Z1039">
        <v>0.88800000000000001</v>
      </c>
      <c r="AA1039" s="19">
        <v>45733.914904189813</v>
      </c>
      <c r="AB1039" t="s">
        <v>1425</v>
      </c>
    </row>
    <row r="1040" spans="1:28" hidden="1" x14ac:dyDescent="0.35">
      <c r="A1040" t="s">
        <v>133</v>
      </c>
      <c r="B1040" t="s">
        <v>312</v>
      </c>
      <c r="C1040">
        <v>61</v>
      </c>
      <c r="D1040" s="9">
        <v>44443.638136574074</v>
      </c>
      <c r="E1040" s="9">
        <v>44504.798530092594</v>
      </c>
      <c r="F1040" t="s">
        <v>872</v>
      </c>
      <c r="G1040" t="s">
        <v>872</v>
      </c>
      <c r="H1040">
        <v>1</v>
      </c>
      <c r="I1040">
        <v>1</v>
      </c>
      <c r="J1040">
        <v>1</v>
      </c>
      <c r="K1040" t="s">
        <v>873</v>
      </c>
      <c r="L1040">
        <v>1</v>
      </c>
      <c r="M1040">
        <v>0</v>
      </c>
      <c r="N1040" t="s">
        <v>875</v>
      </c>
      <c r="O1040" t="s">
        <v>875</v>
      </c>
      <c r="P1040" t="s">
        <v>875</v>
      </c>
      <c r="Q1040" t="s">
        <v>875</v>
      </c>
      <c r="R1040" t="s">
        <v>875</v>
      </c>
      <c r="S1040" t="s">
        <v>875</v>
      </c>
      <c r="T1040" t="s">
        <v>875</v>
      </c>
      <c r="U1040" t="s">
        <v>875</v>
      </c>
      <c r="V1040" t="s">
        <v>56</v>
      </c>
      <c r="W1040" t="s">
        <v>875</v>
      </c>
      <c r="X1040" t="s">
        <v>875</v>
      </c>
      <c r="Y1040" t="s">
        <v>875</v>
      </c>
      <c r="Z1040" t="s">
        <v>875</v>
      </c>
      <c r="AA1040" s="19">
        <v>45733.91490427083</v>
      </c>
      <c r="AB1040" t="s">
        <v>1425</v>
      </c>
    </row>
    <row r="1041" spans="1:28" x14ac:dyDescent="0.35">
      <c r="A1041" t="s">
        <v>1003</v>
      </c>
      <c r="B1041" t="s">
        <v>311</v>
      </c>
      <c r="C1041">
        <v>2773</v>
      </c>
      <c r="D1041" s="9">
        <v>40427.887546296297</v>
      </c>
      <c r="E1041" s="9">
        <v>43201.003333333334</v>
      </c>
      <c r="F1041">
        <v>31</v>
      </c>
      <c r="G1041">
        <v>31</v>
      </c>
      <c r="H1041">
        <v>20</v>
      </c>
      <c r="I1041">
        <v>11</v>
      </c>
      <c r="J1041">
        <v>5</v>
      </c>
      <c r="K1041">
        <v>26</v>
      </c>
      <c r="L1041">
        <v>26</v>
      </c>
      <c r="M1041">
        <v>0</v>
      </c>
      <c r="N1041">
        <v>6.0000000000000001E-3</v>
      </c>
      <c r="O1041">
        <v>4.0000000000000001E-3</v>
      </c>
      <c r="P1041">
        <v>4.0000000000000001E-3</v>
      </c>
      <c r="Q1041">
        <v>8.0000000000000002E-3</v>
      </c>
      <c r="R1041">
        <v>1.333</v>
      </c>
      <c r="S1041">
        <v>0.6</v>
      </c>
      <c r="T1041">
        <v>0.6</v>
      </c>
      <c r="U1041">
        <v>0</v>
      </c>
      <c r="V1041" t="s">
        <v>92</v>
      </c>
      <c r="W1041">
        <v>0.92</v>
      </c>
      <c r="X1041">
        <v>0.77</v>
      </c>
      <c r="Y1041">
        <v>0.89500000000000002</v>
      </c>
      <c r="Z1041">
        <v>0.93400000000000005</v>
      </c>
      <c r="AA1041" s="19">
        <v>45733.828763240737</v>
      </c>
      <c r="AB1041" t="s">
        <v>1303</v>
      </c>
    </row>
    <row r="1042" spans="1:28" x14ac:dyDescent="0.35">
      <c r="A1042" t="s">
        <v>1003</v>
      </c>
      <c r="B1042" t="s">
        <v>311</v>
      </c>
      <c r="C1042">
        <v>612</v>
      </c>
      <c r="D1042" s="9">
        <v>41180.581250000003</v>
      </c>
      <c r="E1042" s="9">
        <v>41792.601388888892</v>
      </c>
      <c r="F1042">
        <v>145</v>
      </c>
      <c r="G1042">
        <v>145</v>
      </c>
      <c r="H1042">
        <v>48</v>
      </c>
      <c r="I1042">
        <v>97</v>
      </c>
      <c r="J1042">
        <v>0</v>
      </c>
      <c r="K1042">
        <v>145</v>
      </c>
      <c r="L1042">
        <v>145</v>
      </c>
      <c r="M1042">
        <v>0</v>
      </c>
      <c r="N1042">
        <v>0.20200000000000001</v>
      </c>
      <c r="O1042">
        <v>0.44900000000000001</v>
      </c>
      <c r="P1042">
        <v>0</v>
      </c>
      <c r="Q1042">
        <v>0.17799999999999999</v>
      </c>
      <c r="R1042">
        <v>0.27300000000000002</v>
      </c>
      <c r="S1042">
        <v>0.31</v>
      </c>
      <c r="T1042">
        <v>1</v>
      </c>
      <c r="U1042">
        <v>0</v>
      </c>
      <c r="V1042" t="s">
        <v>80</v>
      </c>
      <c r="W1042">
        <v>0.57599999999999996</v>
      </c>
      <c r="X1042">
        <v>0.84199999999999997</v>
      </c>
      <c r="Y1042">
        <v>0</v>
      </c>
      <c r="Z1042">
        <v>0.81299999999999994</v>
      </c>
      <c r="AA1042" s="19">
        <v>45732.993407893518</v>
      </c>
      <c r="AB1042" t="s">
        <v>1178</v>
      </c>
    </row>
    <row r="1043" spans="1:28" hidden="1" x14ac:dyDescent="0.35">
      <c r="A1043" t="s">
        <v>1003</v>
      </c>
      <c r="B1043" t="s">
        <v>312</v>
      </c>
      <c r="C1043">
        <v>0</v>
      </c>
      <c r="D1043" s="9">
        <v>41792.577777777777</v>
      </c>
      <c r="E1043" s="9">
        <v>41792.601388888892</v>
      </c>
      <c r="F1043" t="s">
        <v>872</v>
      </c>
      <c r="G1043" t="s">
        <v>872</v>
      </c>
      <c r="H1043">
        <v>1</v>
      </c>
      <c r="I1043">
        <v>1</v>
      </c>
      <c r="J1043">
        <v>1</v>
      </c>
      <c r="K1043" t="s">
        <v>873</v>
      </c>
      <c r="L1043">
        <v>36</v>
      </c>
      <c r="M1043">
        <v>-35</v>
      </c>
      <c r="N1043" t="s">
        <v>875</v>
      </c>
      <c r="O1043" t="s">
        <v>875</v>
      </c>
      <c r="P1043">
        <v>0</v>
      </c>
      <c r="Q1043">
        <v>18</v>
      </c>
      <c r="R1043" t="s">
        <v>875</v>
      </c>
      <c r="S1043" t="s">
        <v>875</v>
      </c>
      <c r="T1043" t="s">
        <v>875</v>
      </c>
      <c r="U1043" t="s">
        <v>875</v>
      </c>
      <c r="V1043" t="s">
        <v>80</v>
      </c>
      <c r="W1043" t="s">
        <v>875</v>
      </c>
      <c r="X1043" t="s">
        <v>875</v>
      </c>
      <c r="Y1043">
        <v>0</v>
      </c>
      <c r="Z1043">
        <v>8.1000000000000003E-2</v>
      </c>
      <c r="AA1043" s="19">
        <v>45732.993407905095</v>
      </c>
      <c r="AB1043" t="s">
        <v>1178</v>
      </c>
    </row>
    <row r="1044" spans="1:28" hidden="1" x14ac:dyDescent="0.35">
      <c r="A1044" t="s">
        <v>1003</v>
      </c>
      <c r="B1044" t="s">
        <v>312</v>
      </c>
      <c r="C1044">
        <v>0</v>
      </c>
      <c r="D1044" s="9">
        <v>43201.003333333334</v>
      </c>
      <c r="E1044" s="9">
        <v>43201.003333333334</v>
      </c>
      <c r="F1044" t="s">
        <v>872</v>
      </c>
      <c r="G1044" t="s">
        <v>872</v>
      </c>
      <c r="H1044">
        <v>1</v>
      </c>
      <c r="I1044">
        <v>1</v>
      </c>
      <c r="J1044">
        <v>1</v>
      </c>
      <c r="K1044" t="s">
        <v>873</v>
      </c>
      <c r="L1044">
        <v>1</v>
      </c>
      <c r="M1044">
        <v>0</v>
      </c>
      <c r="N1044" t="s">
        <v>875</v>
      </c>
      <c r="O1044" t="s">
        <v>875</v>
      </c>
      <c r="P1044" t="s">
        <v>875</v>
      </c>
      <c r="Q1044" t="s">
        <v>875</v>
      </c>
      <c r="R1044" t="s">
        <v>875</v>
      </c>
      <c r="S1044" t="s">
        <v>875</v>
      </c>
      <c r="T1044" t="s">
        <v>875</v>
      </c>
      <c r="U1044" t="s">
        <v>875</v>
      </c>
      <c r="V1044" t="s">
        <v>92</v>
      </c>
      <c r="W1044" t="s">
        <v>875</v>
      </c>
      <c r="X1044" t="s">
        <v>875</v>
      </c>
      <c r="Y1044" t="s">
        <v>875</v>
      </c>
      <c r="Z1044" t="s">
        <v>875</v>
      </c>
      <c r="AA1044" s="19">
        <v>45733.828763310186</v>
      </c>
      <c r="AB1044" t="s">
        <v>1303</v>
      </c>
    </row>
    <row r="1045" spans="1:28" x14ac:dyDescent="0.35">
      <c r="A1045" t="s">
        <v>1004</v>
      </c>
      <c r="B1045" t="s">
        <v>311</v>
      </c>
      <c r="C1045">
        <v>246</v>
      </c>
      <c r="D1045" s="9">
        <v>40626.545138888891</v>
      </c>
      <c r="E1045" s="9">
        <v>40872.582638888889</v>
      </c>
      <c r="F1045">
        <v>65</v>
      </c>
      <c r="G1045">
        <v>65</v>
      </c>
      <c r="H1045">
        <v>62</v>
      </c>
      <c r="I1045">
        <v>3</v>
      </c>
      <c r="J1045">
        <v>0</v>
      </c>
      <c r="K1045">
        <v>65</v>
      </c>
      <c r="L1045">
        <v>65</v>
      </c>
      <c r="M1045">
        <v>0</v>
      </c>
      <c r="N1045">
        <v>0.27300000000000002</v>
      </c>
      <c r="O1045">
        <v>0.16700000000000001</v>
      </c>
      <c r="P1045">
        <v>0</v>
      </c>
      <c r="Q1045">
        <v>0.433</v>
      </c>
      <c r="R1045">
        <v>0.98399999999999999</v>
      </c>
      <c r="S1045">
        <v>0.62</v>
      </c>
      <c r="T1045">
        <v>1</v>
      </c>
      <c r="U1045">
        <v>0</v>
      </c>
      <c r="V1045" t="s">
        <v>80</v>
      </c>
      <c r="W1045">
        <v>0.161</v>
      </c>
      <c r="X1045">
        <v>0.75</v>
      </c>
      <c r="Y1045">
        <v>0</v>
      </c>
      <c r="Z1045">
        <v>0.72399999999999998</v>
      </c>
      <c r="AA1045" s="19">
        <v>45732.993466932872</v>
      </c>
      <c r="AB1045" t="s">
        <v>1178</v>
      </c>
    </row>
    <row r="1046" spans="1:28" hidden="1" x14ac:dyDescent="0.35">
      <c r="A1046" t="s">
        <v>1004</v>
      </c>
      <c r="B1046" t="s">
        <v>312</v>
      </c>
      <c r="C1046">
        <v>80</v>
      </c>
      <c r="D1046" s="9">
        <v>40792.525694444441</v>
      </c>
      <c r="E1046" s="9">
        <v>40872.582638888889</v>
      </c>
      <c r="F1046" t="s">
        <v>872</v>
      </c>
      <c r="G1046" t="s">
        <v>872</v>
      </c>
      <c r="H1046">
        <v>1</v>
      </c>
      <c r="I1046">
        <v>1</v>
      </c>
      <c r="J1046">
        <v>1</v>
      </c>
      <c r="K1046" t="s">
        <v>873</v>
      </c>
      <c r="L1046">
        <v>1</v>
      </c>
      <c r="M1046">
        <v>-1</v>
      </c>
      <c r="N1046" t="s">
        <v>875</v>
      </c>
      <c r="O1046" t="s">
        <v>875</v>
      </c>
      <c r="P1046">
        <v>0</v>
      </c>
      <c r="Q1046" t="s">
        <v>875</v>
      </c>
      <c r="R1046" t="s">
        <v>875</v>
      </c>
      <c r="S1046" t="s">
        <v>875</v>
      </c>
      <c r="T1046" t="s">
        <v>875</v>
      </c>
      <c r="U1046" t="s">
        <v>875</v>
      </c>
      <c r="V1046" t="s">
        <v>80</v>
      </c>
      <c r="W1046" t="s">
        <v>875</v>
      </c>
      <c r="X1046" t="s">
        <v>875</v>
      </c>
      <c r="Y1046">
        <v>0</v>
      </c>
      <c r="Z1046" t="s">
        <v>875</v>
      </c>
      <c r="AA1046" s="19">
        <v>45732.993466944441</v>
      </c>
      <c r="AB1046" t="s">
        <v>1178</v>
      </c>
    </row>
    <row r="1047" spans="1:28" x14ac:dyDescent="0.35">
      <c r="A1047" t="s">
        <v>1005</v>
      </c>
      <c r="B1047" t="s">
        <v>311</v>
      </c>
      <c r="C1047">
        <v>909</v>
      </c>
      <c r="D1047" s="9">
        <v>41738.559027777781</v>
      </c>
      <c r="E1047" s="9">
        <v>42647.605555555558</v>
      </c>
      <c r="F1047">
        <v>578</v>
      </c>
      <c r="G1047">
        <v>578</v>
      </c>
      <c r="H1047">
        <v>350</v>
      </c>
      <c r="I1047">
        <v>228</v>
      </c>
      <c r="J1047">
        <v>0</v>
      </c>
      <c r="K1047">
        <v>578</v>
      </c>
      <c r="L1047">
        <v>566</v>
      </c>
      <c r="M1047">
        <v>12</v>
      </c>
      <c r="N1047">
        <v>0.98399999999999999</v>
      </c>
      <c r="O1047">
        <v>0.67500000000000004</v>
      </c>
      <c r="P1047">
        <v>0</v>
      </c>
      <c r="Q1047">
        <v>1.2529999999999999</v>
      </c>
      <c r="R1047">
        <v>0.755</v>
      </c>
      <c r="S1047">
        <v>0.59299999999999997</v>
      </c>
      <c r="T1047">
        <v>1</v>
      </c>
      <c r="U1047">
        <v>9.577</v>
      </c>
      <c r="V1047" t="s">
        <v>80</v>
      </c>
      <c r="W1047">
        <v>0.76400000000000001</v>
      </c>
      <c r="X1047">
        <v>0.66</v>
      </c>
      <c r="Y1047">
        <v>0</v>
      </c>
      <c r="Z1047">
        <v>0.60499999999999998</v>
      </c>
      <c r="AA1047" s="19">
        <v>45732.993526053244</v>
      </c>
      <c r="AB1047" t="s">
        <v>1178</v>
      </c>
    </row>
    <row r="1048" spans="1:28" hidden="1" x14ac:dyDescent="0.35">
      <c r="A1048" t="s">
        <v>1005</v>
      </c>
      <c r="B1048" t="s">
        <v>312</v>
      </c>
      <c r="C1048">
        <v>0</v>
      </c>
      <c r="D1048" s="9">
        <v>42647.605555555558</v>
      </c>
      <c r="E1048" s="9">
        <v>42647.605555555558</v>
      </c>
      <c r="F1048" t="s">
        <v>872</v>
      </c>
      <c r="G1048" t="s">
        <v>872</v>
      </c>
      <c r="H1048">
        <v>1</v>
      </c>
      <c r="I1048">
        <v>1</v>
      </c>
      <c r="J1048">
        <v>1</v>
      </c>
      <c r="K1048" t="s">
        <v>873</v>
      </c>
      <c r="L1048">
        <v>1</v>
      </c>
      <c r="M1048">
        <v>0</v>
      </c>
      <c r="N1048" t="s">
        <v>875</v>
      </c>
      <c r="O1048" t="s">
        <v>875</v>
      </c>
      <c r="P1048">
        <v>0</v>
      </c>
      <c r="Q1048" t="s">
        <v>875</v>
      </c>
      <c r="R1048" t="s">
        <v>875</v>
      </c>
      <c r="S1048" t="s">
        <v>875</v>
      </c>
      <c r="T1048" t="s">
        <v>875</v>
      </c>
      <c r="U1048" t="s">
        <v>875</v>
      </c>
      <c r="V1048" t="s">
        <v>80</v>
      </c>
      <c r="W1048" t="s">
        <v>875</v>
      </c>
      <c r="X1048" t="s">
        <v>875</v>
      </c>
      <c r="Y1048">
        <v>0</v>
      </c>
      <c r="Z1048" t="s">
        <v>875</v>
      </c>
      <c r="AA1048" s="19">
        <v>45732.993526064813</v>
      </c>
      <c r="AB1048" t="s">
        <v>1178</v>
      </c>
    </row>
    <row r="1049" spans="1:28" x14ac:dyDescent="0.35">
      <c r="A1049" t="s">
        <v>1890</v>
      </c>
      <c r="B1049" t="s">
        <v>311</v>
      </c>
      <c r="C1049">
        <v>2278</v>
      </c>
      <c r="D1049" s="9">
        <v>42285.895497685182</v>
      </c>
      <c r="E1049" s="9">
        <v>44564.55976851852</v>
      </c>
      <c r="F1049">
        <v>202</v>
      </c>
      <c r="G1049">
        <v>202</v>
      </c>
      <c r="H1049">
        <v>98</v>
      </c>
      <c r="I1049">
        <v>104</v>
      </c>
      <c r="J1049">
        <v>38</v>
      </c>
      <c r="K1049">
        <v>164</v>
      </c>
      <c r="L1049">
        <v>105</v>
      </c>
      <c r="M1049">
        <v>59</v>
      </c>
      <c r="N1049">
        <v>4.1000000000000002E-2</v>
      </c>
      <c r="O1049">
        <v>4.2999999999999997E-2</v>
      </c>
      <c r="P1049">
        <v>1.6E-2</v>
      </c>
      <c r="Q1049">
        <v>4.3999999999999997E-2</v>
      </c>
      <c r="R1049">
        <v>0.64700000000000002</v>
      </c>
      <c r="S1049">
        <v>0.48799999999999999</v>
      </c>
      <c r="T1049">
        <v>0.81</v>
      </c>
      <c r="U1049">
        <v>1340.9090000000001</v>
      </c>
      <c r="V1049" t="s">
        <v>56</v>
      </c>
      <c r="W1049">
        <v>0.98</v>
      </c>
      <c r="X1049">
        <v>0.99099999999999999</v>
      </c>
      <c r="Y1049">
        <v>0.96499999999999997</v>
      </c>
      <c r="Z1049">
        <v>0.97199999999999998</v>
      </c>
      <c r="AA1049" s="19">
        <v>45734.027337013889</v>
      </c>
      <c r="AB1049" t="s">
        <v>2040</v>
      </c>
    </row>
    <row r="1050" spans="1:28" hidden="1" x14ac:dyDescent="0.35">
      <c r="A1050" t="s">
        <v>1890</v>
      </c>
      <c r="B1050" t="s">
        <v>312</v>
      </c>
      <c r="C1050">
        <v>96</v>
      </c>
      <c r="D1050" s="9">
        <v>44467.907696759263</v>
      </c>
      <c r="E1050" s="9">
        <v>44564.55976851852</v>
      </c>
      <c r="F1050" t="s">
        <v>872</v>
      </c>
      <c r="G1050" t="s">
        <v>872</v>
      </c>
      <c r="H1050">
        <v>6</v>
      </c>
      <c r="I1050">
        <v>4</v>
      </c>
      <c r="J1050">
        <v>3</v>
      </c>
      <c r="K1050" t="s">
        <v>873</v>
      </c>
      <c r="L1050">
        <v>5</v>
      </c>
      <c r="M1050">
        <v>3</v>
      </c>
      <c r="N1050">
        <v>0.20399999999999999</v>
      </c>
      <c r="O1050">
        <v>2.8000000000000001E-2</v>
      </c>
      <c r="P1050">
        <v>1.7999999999999999E-2</v>
      </c>
      <c r="Q1050">
        <v>0.11799999999999999</v>
      </c>
      <c r="R1050">
        <v>0.55100000000000005</v>
      </c>
      <c r="S1050">
        <v>0.879</v>
      </c>
      <c r="T1050">
        <v>0.92200000000000004</v>
      </c>
      <c r="U1050">
        <v>500</v>
      </c>
      <c r="V1050" t="s">
        <v>56</v>
      </c>
      <c r="W1050">
        <v>0.93799999999999994</v>
      </c>
      <c r="X1050">
        <v>0.88500000000000001</v>
      </c>
      <c r="Y1050">
        <v>0.75</v>
      </c>
      <c r="Z1050">
        <v>0.88600000000000001</v>
      </c>
      <c r="AA1050" s="19">
        <v>45734.027350868055</v>
      </c>
      <c r="AB1050" t="s">
        <v>2040</v>
      </c>
    </row>
    <row r="1051" spans="1:28" x14ac:dyDescent="0.35">
      <c r="A1051" t="s">
        <v>1275</v>
      </c>
      <c r="B1051" t="s">
        <v>311</v>
      </c>
      <c r="C1051">
        <v>769</v>
      </c>
      <c r="D1051" s="9">
        <v>43795.261574074073</v>
      </c>
      <c r="E1051" s="9">
        <v>44565.072511574072</v>
      </c>
      <c r="F1051">
        <v>577</v>
      </c>
      <c r="G1051">
        <v>577</v>
      </c>
      <c r="H1051">
        <v>0</v>
      </c>
      <c r="I1051">
        <v>577</v>
      </c>
      <c r="J1051">
        <v>0</v>
      </c>
      <c r="K1051">
        <v>577</v>
      </c>
      <c r="L1051">
        <v>71</v>
      </c>
      <c r="M1051">
        <v>506</v>
      </c>
      <c r="N1051">
        <v>0</v>
      </c>
      <c r="O1051">
        <v>0.68</v>
      </c>
      <c r="P1051">
        <v>0</v>
      </c>
      <c r="Q1051">
        <v>0.10199999999999999</v>
      </c>
      <c r="R1051">
        <v>0.15</v>
      </c>
      <c r="S1051">
        <v>0</v>
      </c>
      <c r="T1051">
        <v>1</v>
      </c>
      <c r="U1051">
        <v>4960.7839999999997</v>
      </c>
      <c r="V1051" t="s">
        <v>56</v>
      </c>
      <c r="W1051">
        <v>0</v>
      </c>
      <c r="X1051">
        <v>0.89500000000000002</v>
      </c>
      <c r="Y1051">
        <v>0</v>
      </c>
      <c r="Z1051">
        <v>0.97599999999999998</v>
      </c>
      <c r="AA1051" s="19">
        <v>45733.828703506944</v>
      </c>
      <c r="AB1051" t="s">
        <v>1303</v>
      </c>
    </row>
    <row r="1052" spans="1:28" hidden="1" x14ac:dyDescent="0.35">
      <c r="A1052" t="s">
        <v>1275</v>
      </c>
      <c r="B1052" t="s">
        <v>312</v>
      </c>
      <c r="C1052">
        <v>98</v>
      </c>
      <c r="D1052" s="9">
        <v>44466.506053240744</v>
      </c>
      <c r="E1052" s="9">
        <v>44565.072511574072</v>
      </c>
      <c r="F1052" t="s">
        <v>872</v>
      </c>
      <c r="G1052" t="s">
        <v>872</v>
      </c>
      <c r="H1052">
        <v>1</v>
      </c>
      <c r="I1052">
        <v>102</v>
      </c>
      <c r="J1052">
        <v>1</v>
      </c>
      <c r="K1052" t="s">
        <v>873</v>
      </c>
      <c r="L1052">
        <v>1</v>
      </c>
      <c r="M1052">
        <v>101</v>
      </c>
      <c r="N1052">
        <v>0</v>
      </c>
      <c r="O1052">
        <v>1.038</v>
      </c>
      <c r="P1052">
        <v>0</v>
      </c>
      <c r="Q1052" t="s">
        <v>875</v>
      </c>
      <c r="R1052" t="s">
        <v>875</v>
      </c>
      <c r="S1052" t="s">
        <v>875</v>
      </c>
      <c r="T1052" t="s">
        <v>875</v>
      </c>
      <c r="U1052" t="s">
        <v>875</v>
      </c>
      <c r="V1052" t="s">
        <v>56</v>
      </c>
      <c r="W1052">
        <v>0</v>
      </c>
      <c r="X1052">
        <v>0.97599999999999998</v>
      </c>
      <c r="Y1052">
        <v>0</v>
      </c>
      <c r="Z1052" t="s">
        <v>875</v>
      </c>
      <c r="AA1052" s="19">
        <v>45733.828703703701</v>
      </c>
      <c r="AB1052" t="s">
        <v>1303</v>
      </c>
    </row>
    <row r="1053" spans="1:28" hidden="1" x14ac:dyDescent="0.35">
      <c r="A1053" t="s">
        <v>1006</v>
      </c>
      <c r="B1053" t="s">
        <v>312</v>
      </c>
      <c r="C1053">
        <v>0</v>
      </c>
      <c r="D1053" s="9">
        <v>41092.53125</v>
      </c>
      <c r="E1053" s="9">
        <v>41092.53125</v>
      </c>
      <c r="F1053" t="s">
        <v>872</v>
      </c>
      <c r="G1053" t="s">
        <v>872</v>
      </c>
      <c r="H1053">
        <v>1</v>
      </c>
      <c r="I1053">
        <v>1</v>
      </c>
      <c r="J1053">
        <v>1</v>
      </c>
      <c r="K1053" t="s">
        <v>873</v>
      </c>
      <c r="L1053">
        <v>1</v>
      </c>
      <c r="M1053">
        <v>0</v>
      </c>
      <c r="N1053" t="s">
        <v>875</v>
      </c>
      <c r="O1053" t="s">
        <v>875</v>
      </c>
      <c r="P1053">
        <v>0</v>
      </c>
      <c r="Q1053" t="s">
        <v>875</v>
      </c>
      <c r="R1053" t="s">
        <v>875</v>
      </c>
      <c r="S1053" t="s">
        <v>875</v>
      </c>
      <c r="T1053" t="s">
        <v>875</v>
      </c>
      <c r="U1053" t="s">
        <v>875</v>
      </c>
      <c r="V1053" t="s">
        <v>80</v>
      </c>
      <c r="W1053" t="s">
        <v>875</v>
      </c>
      <c r="X1053" t="s">
        <v>875</v>
      </c>
      <c r="Y1053">
        <v>0</v>
      </c>
      <c r="Z1053" t="s">
        <v>875</v>
      </c>
      <c r="AA1053" s="19">
        <v>45732.993583958334</v>
      </c>
      <c r="AB1053" t="s">
        <v>1178</v>
      </c>
    </row>
    <row r="1054" spans="1:28" x14ac:dyDescent="0.35">
      <c r="A1054" t="s">
        <v>1006</v>
      </c>
      <c r="B1054" t="s">
        <v>311</v>
      </c>
      <c r="C1054">
        <v>291</v>
      </c>
      <c r="D1054" s="9">
        <v>40801.468055555553</v>
      </c>
      <c r="E1054" s="9">
        <v>41092.53125</v>
      </c>
      <c r="F1054">
        <v>241</v>
      </c>
      <c r="G1054">
        <v>241</v>
      </c>
      <c r="H1054">
        <v>43</v>
      </c>
      <c r="I1054">
        <v>198</v>
      </c>
      <c r="J1054">
        <v>0</v>
      </c>
      <c r="K1054">
        <v>241</v>
      </c>
      <c r="L1054">
        <v>228</v>
      </c>
      <c r="M1054">
        <v>13</v>
      </c>
      <c r="N1054">
        <v>0.28199999999999997</v>
      </c>
      <c r="O1054">
        <v>2.641</v>
      </c>
      <c r="P1054">
        <v>0</v>
      </c>
      <c r="Q1054">
        <v>2.403</v>
      </c>
      <c r="R1054">
        <v>0.82199999999999995</v>
      </c>
      <c r="S1054">
        <v>9.6000000000000002E-2</v>
      </c>
      <c r="T1054">
        <v>1</v>
      </c>
      <c r="U1054">
        <v>5.41</v>
      </c>
      <c r="V1054" t="s">
        <v>80</v>
      </c>
      <c r="W1054">
        <v>0.878</v>
      </c>
      <c r="X1054">
        <v>0.80100000000000005</v>
      </c>
      <c r="Y1054">
        <v>0</v>
      </c>
      <c r="Z1054">
        <v>0.68799999999999994</v>
      </c>
      <c r="AA1054" s="19">
        <v>45732.993583958334</v>
      </c>
      <c r="AB1054" t="s">
        <v>1178</v>
      </c>
    </row>
    <row r="1055" spans="1:28" x14ac:dyDescent="0.35">
      <c r="A1055" t="s">
        <v>1889</v>
      </c>
      <c r="B1055" t="s">
        <v>311</v>
      </c>
      <c r="C1055">
        <v>6360</v>
      </c>
      <c r="D1055" s="9">
        <v>38205.261157407411</v>
      </c>
      <c r="E1055" s="9">
        <v>44565.834537037037</v>
      </c>
      <c r="F1055">
        <v>499</v>
      </c>
      <c r="G1055">
        <v>499</v>
      </c>
      <c r="H1055">
        <v>185</v>
      </c>
      <c r="I1055">
        <v>314</v>
      </c>
      <c r="J1055">
        <v>46</v>
      </c>
      <c r="K1055">
        <v>453</v>
      </c>
      <c r="L1055">
        <v>311</v>
      </c>
      <c r="M1055">
        <v>142</v>
      </c>
      <c r="N1055">
        <v>4.7E-2</v>
      </c>
      <c r="O1055">
        <v>6.5000000000000002E-2</v>
      </c>
      <c r="P1055">
        <v>1.0999999999999999E-2</v>
      </c>
      <c r="Q1055">
        <v>8.4000000000000005E-2</v>
      </c>
      <c r="R1055">
        <v>0.83199999999999996</v>
      </c>
      <c r="S1055">
        <v>0.42</v>
      </c>
      <c r="T1055">
        <v>0.90200000000000002</v>
      </c>
      <c r="U1055">
        <v>1690.4760000000001</v>
      </c>
      <c r="V1055" t="s">
        <v>56</v>
      </c>
      <c r="W1055">
        <v>0.753</v>
      </c>
      <c r="X1055">
        <v>0.77400000000000002</v>
      </c>
      <c r="Y1055">
        <v>0.66100000000000003</v>
      </c>
      <c r="Z1055">
        <v>0.64600000000000002</v>
      </c>
      <c r="AA1055" s="19">
        <v>45734.027245578705</v>
      </c>
      <c r="AB1055" t="s">
        <v>2040</v>
      </c>
    </row>
    <row r="1056" spans="1:28" hidden="1" x14ac:dyDescent="0.35">
      <c r="A1056" t="s">
        <v>1889</v>
      </c>
      <c r="B1056" t="s">
        <v>312</v>
      </c>
      <c r="C1056">
        <v>0</v>
      </c>
      <c r="D1056" s="9">
        <v>44565.834537037037</v>
      </c>
      <c r="E1056" s="9">
        <v>44565.834537037037</v>
      </c>
      <c r="F1056" t="s">
        <v>872</v>
      </c>
      <c r="G1056" t="s">
        <v>872</v>
      </c>
      <c r="H1056">
        <v>1</v>
      </c>
      <c r="I1056">
        <v>1</v>
      </c>
      <c r="J1056">
        <v>1</v>
      </c>
      <c r="K1056" t="s">
        <v>873</v>
      </c>
      <c r="L1056">
        <v>1</v>
      </c>
      <c r="M1056">
        <v>0</v>
      </c>
      <c r="N1056" t="s">
        <v>875</v>
      </c>
      <c r="O1056" t="s">
        <v>875</v>
      </c>
      <c r="P1056" t="s">
        <v>875</v>
      </c>
      <c r="Q1056" t="s">
        <v>875</v>
      </c>
      <c r="R1056" t="s">
        <v>875</v>
      </c>
      <c r="S1056" t="s">
        <v>875</v>
      </c>
      <c r="T1056" t="s">
        <v>875</v>
      </c>
      <c r="U1056" t="s">
        <v>875</v>
      </c>
      <c r="V1056" t="s">
        <v>56</v>
      </c>
      <c r="W1056" t="s">
        <v>875</v>
      </c>
      <c r="X1056" t="s">
        <v>875</v>
      </c>
      <c r="Y1056" t="s">
        <v>875</v>
      </c>
      <c r="Z1056" t="s">
        <v>875</v>
      </c>
      <c r="AA1056" s="19">
        <v>45734.027245636571</v>
      </c>
      <c r="AB1056" t="s">
        <v>2040</v>
      </c>
    </row>
    <row r="1057" spans="1:28" x14ac:dyDescent="0.35">
      <c r="A1057" t="s">
        <v>1007</v>
      </c>
      <c r="B1057" t="s">
        <v>311</v>
      </c>
      <c r="C1057">
        <v>112</v>
      </c>
      <c r="D1057" s="9">
        <v>43105.748611111114</v>
      </c>
      <c r="E1057" s="9">
        <v>43217.771527777775</v>
      </c>
      <c r="F1057">
        <v>182</v>
      </c>
      <c r="G1057">
        <v>182</v>
      </c>
      <c r="H1057">
        <v>161</v>
      </c>
      <c r="I1057">
        <v>21</v>
      </c>
      <c r="J1057">
        <v>0</v>
      </c>
      <c r="K1057">
        <v>182</v>
      </c>
      <c r="L1057">
        <v>174</v>
      </c>
      <c r="M1057">
        <v>8</v>
      </c>
      <c r="N1057">
        <v>1.4259999999999999</v>
      </c>
      <c r="O1057">
        <v>0.17399999999999999</v>
      </c>
      <c r="P1057">
        <v>0</v>
      </c>
      <c r="Q1057">
        <v>1.4139999999999999</v>
      </c>
      <c r="R1057">
        <v>0.88400000000000001</v>
      </c>
      <c r="S1057">
        <v>0.89100000000000001</v>
      </c>
      <c r="T1057">
        <v>1</v>
      </c>
      <c r="U1057">
        <v>5.6580000000000004</v>
      </c>
      <c r="V1057" t="s">
        <v>80</v>
      </c>
      <c r="W1057">
        <v>0.86599999999999999</v>
      </c>
      <c r="X1057">
        <v>0.95199999999999996</v>
      </c>
      <c r="Y1057">
        <v>0</v>
      </c>
      <c r="Z1057">
        <v>0.88600000000000001</v>
      </c>
      <c r="AA1057" s="19">
        <v>45732.993644027774</v>
      </c>
      <c r="AB1057" t="s">
        <v>1178</v>
      </c>
    </row>
    <row r="1058" spans="1:28" hidden="1" x14ac:dyDescent="0.35">
      <c r="A1058" t="s">
        <v>1007</v>
      </c>
      <c r="B1058" t="s">
        <v>312</v>
      </c>
      <c r="C1058">
        <v>99</v>
      </c>
      <c r="D1058" s="9">
        <v>43117.964583333334</v>
      </c>
      <c r="E1058" s="9">
        <v>43217.771527777775</v>
      </c>
      <c r="F1058" t="s">
        <v>872</v>
      </c>
      <c r="G1058" t="s">
        <v>872</v>
      </c>
      <c r="H1058">
        <v>97</v>
      </c>
      <c r="I1058">
        <v>21</v>
      </c>
      <c r="J1058">
        <v>1</v>
      </c>
      <c r="K1058" t="s">
        <v>873</v>
      </c>
      <c r="L1058">
        <v>145</v>
      </c>
      <c r="M1058">
        <v>-26</v>
      </c>
      <c r="N1058">
        <v>0.97699999999999998</v>
      </c>
      <c r="O1058">
        <v>0.17299999999999999</v>
      </c>
      <c r="P1058">
        <v>0</v>
      </c>
      <c r="Q1058">
        <v>1.226</v>
      </c>
      <c r="R1058">
        <v>1.0660000000000001</v>
      </c>
      <c r="S1058">
        <v>0.85</v>
      </c>
      <c r="T1058">
        <v>1</v>
      </c>
      <c r="U1058">
        <v>6.5250000000000004</v>
      </c>
      <c r="V1058" t="s">
        <v>92</v>
      </c>
      <c r="W1058">
        <v>0.90600000000000003</v>
      </c>
      <c r="X1058">
        <v>0.95199999999999996</v>
      </c>
      <c r="Y1058">
        <v>0</v>
      </c>
      <c r="Z1058">
        <v>0.9</v>
      </c>
      <c r="AA1058" s="19">
        <v>45732.993655497688</v>
      </c>
      <c r="AB1058" t="s">
        <v>1178</v>
      </c>
    </row>
    <row r="1059" spans="1:28" x14ac:dyDescent="0.35">
      <c r="A1059" t="s">
        <v>1888</v>
      </c>
      <c r="B1059" t="s">
        <v>311</v>
      </c>
      <c r="C1059">
        <v>3935</v>
      </c>
      <c r="D1059" s="9">
        <v>39745.295543981483</v>
      </c>
      <c r="E1059" s="9">
        <v>43680.732291666667</v>
      </c>
      <c r="F1059">
        <v>31</v>
      </c>
      <c r="G1059">
        <v>31</v>
      </c>
      <c r="H1059">
        <v>25</v>
      </c>
      <c r="I1059">
        <v>6</v>
      </c>
      <c r="J1059">
        <v>2</v>
      </c>
      <c r="K1059">
        <v>29</v>
      </c>
      <c r="L1059">
        <v>26</v>
      </c>
      <c r="M1059">
        <v>3</v>
      </c>
      <c r="N1059">
        <v>8.0000000000000002E-3</v>
      </c>
      <c r="O1059">
        <v>3.0000000000000001E-3</v>
      </c>
      <c r="P1059">
        <v>1E-3</v>
      </c>
      <c r="Q1059">
        <v>3.1E-2</v>
      </c>
      <c r="R1059">
        <v>3.1</v>
      </c>
      <c r="S1059">
        <v>0.72699999999999998</v>
      </c>
      <c r="T1059">
        <v>0.90900000000000003</v>
      </c>
      <c r="U1059">
        <v>96.774000000000001</v>
      </c>
      <c r="V1059" t="s">
        <v>62</v>
      </c>
      <c r="W1059">
        <v>0.48899999999999999</v>
      </c>
      <c r="X1059">
        <v>0.66600000000000004</v>
      </c>
      <c r="Y1059">
        <v>1</v>
      </c>
      <c r="Z1059">
        <v>0.81399999999999995</v>
      </c>
      <c r="AA1059" s="19">
        <v>45734.0271578588</v>
      </c>
      <c r="AB1059" t="s">
        <v>2040</v>
      </c>
    </row>
    <row r="1060" spans="1:28" hidden="1" x14ac:dyDescent="0.35">
      <c r="A1060" t="s">
        <v>1888</v>
      </c>
      <c r="B1060" t="s">
        <v>312</v>
      </c>
      <c r="C1060">
        <v>0</v>
      </c>
      <c r="D1060" s="9">
        <v>43680.732291666667</v>
      </c>
      <c r="E1060" s="9">
        <v>43680.732291666667</v>
      </c>
      <c r="F1060" t="s">
        <v>872</v>
      </c>
      <c r="G1060" t="s">
        <v>872</v>
      </c>
      <c r="H1060">
        <v>1</v>
      </c>
      <c r="I1060">
        <v>1</v>
      </c>
      <c r="J1060">
        <v>1</v>
      </c>
      <c r="K1060" t="s">
        <v>873</v>
      </c>
      <c r="L1060">
        <v>1</v>
      </c>
      <c r="M1060">
        <v>0</v>
      </c>
      <c r="N1060" t="s">
        <v>875</v>
      </c>
      <c r="O1060" t="s">
        <v>875</v>
      </c>
      <c r="P1060" t="s">
        <v>875</v>
      </c>
      <c r="Q1060" t="s">
        <v>875</v>
      </c>
      <c r="R1060" t="s">
        <v>875</v>
      </c>
      <c r="S1060" t="s">
        <v>875</v>
      </c>
      <c r="T1060" t="s">
        <v>875</v>
      </c>
      <c r="U1060" t="s">
        <v>875</v>
      </c>
      <c r="V1060" t="s">
        <v>62</v>
      </c>
      <c r="W1060" t="s">
        <v>875</v>
      </c>
      <c r="X1060" t="s">
        <v>875</v>
      </c>
      <c r="Y1060" t="s">
        <v>875</v>
      </c>
      <c r="Z1060" t="s">
        <v>875</v>
      </c>
      <c r="AA1060" s="19">
        <v>45734.027157916666</v>
      </c>
      <c r="AB1060" t="s">
        <v>2040</v>
      </c>
    </row>
    <row r="1061" spans="1:28" x14ac:dyDescent="0.35">
      <c r="A1061" t="s">
        <v>134</v>
      </c>
      <c r="B1061" t="s">
        <v>311</v>
      </c>
      <c r="C1061">
        <v>5710</v>
      </c>
      <c r="D1061" s="9">
        <v>39778.595833333333</v>
      </c>
      <c r="E1061" s="9">
        <v>45489.529861111114</v>
      </c>
      <c r="F1061">
        <v>303</v>
      </c>
      <c r="G1061">
        <v>303</v>
      </c>
      <c r="H1061">
        <v>155</v>
      </c>
      <c r="I1061">
        <v>148</v>
      </c>
      <c r="J1061">
        <v>31</v>
      </c>
      <c r="K1061">
        <v>272</v>
      </c>
      <c r="L1061">
        <v>266</v>
      </c>
      <c r="M1061">
        <v>6</v>
      </c>
      <c r="N1061">
        <v>0.04</v>
      </c>
      <c r="O1061">
        <v>0.04</v>
      </c>
      <c r="P1061">
        <v>1.7000000000000001E-2</v>
      </c>
      <c r="Q1061">
        <v>6.9000000000000006E-2</v>
      </c>
      <c r="R1061">
        <v>1.095</v>
      </c>
      <c r="S1061">
        <v>0.5</v>
      </c>
      <c r="T1061">
        <v>0.78800000000000003</v>
      </c>
      <c r="U1061">
        <v>86.956999999999994</v>
      </c>
      <c r="V1061" t="s">
        <v>62</v>
      </c>
      <c r="W1061">
        <v>0.75600000000000001</v>
      </c>
      <c r="X1061">
        <v>0.92700000000000005</v>
      </c>
      <c r="Y1061">
        <v>0.91700000000000004</v>
      </c>
      <c r="Z1061">
        <v>0.94</v>
      </c>
      <c r="AA1061" s="9">
        <v>45713.61406900463</v>
      </c>
      <c r="AB1061" t="s">
        <v>871</v>
      </c>
    </row>
    <row r="1062" spans="1:28" x14ac:dyDescent="0.35">
      <c r="A1062" t="s">
        <v>134</v>
      </c>
      <c r="B1062" t="s">
        <v>311</v>
      </c>
      <c r="C1062">
        <v>4772</v>
      </c>
      <c r="D1062" s="9">
        <v>39778.596273148149</v>
      </c>
      <c r="E1062" s="9">
        <v>44551.3440625</v>
      </c>
      <c r="F1062">
        <v>200</v>
      </c>
      <c r="G1062">
        <v>200</v>
      </c>
      <c r="H1062">
        <v>79</v>
      </c>
      <c r="I1062">
        <v>121</v>
      </c>
      <c r="J1062">
        <v>8</v>
      </c>
      <c r="K1062">
        <v>192</v>
      </c>
      <c r="L1062">
        <v>178</v>
      </c>
      <c r="M1062">
        <v>14</v>
      </c>
      <c r="N1062">
        <v>2.1999999999999999E-2</v>
      </c>
      <c r="O1062">
        <v>3.9E-2</v>
      </c>
      <c r="P1062">
        <v>1.2E-2</v>
      </c>
      <c r="Q1062">
        <v>5.8999999999999997E-2</v>
      </c>
      <c r="R1062">
        <v>1.204</v>
      </c>
      <c r="S1062">
        <v>0.36099999999999999</v>
      </c>
      <c r="T1062">
        <v>0.80300000000000005</v>
      </c>
      <c r="U1062">
        <v>237.28800000000001</v>
      </c>
      <c r="V1062" t="s">
        <v>62</v>
      </c>
      <c r="W1062">
        <v>0.872</v>
      </c>
      <c r="X1062">
        <v>0.86799999999999999</v>
      </c>
      <c r="Y1062">
        <v>0.9</v>
      </c>
      <c r="Z1062">
        <v>0.94799999999999995</v>
      </c>
      <c r="AA1062" s="19">
        <v>45733.914817199075</v>
      </c>
      <c r="AB1062" t="s">
        <v>1425</v>
      </c>
    </row>
    <row r="1063" spans="1:28" hidden="1" x14ac:dyDescent="0.35">
      <c r="A1063" t="s">
        <v>134</v>
      </c>
      <c r="B1063" t="s">
        <v>312</v>
      </c>
      <c r="C1063">
        <v>98</v>
      </c>
      <c r="D1063" s="9">
        <v>44453.275324074071</v>
      </c>
      <c r="E1063" s="9">
        <v>44551.3440625</v>
      </c>
      <c r="F1063" t="s">
        <v>872</v>
      </c>
      <c r="G1063" t="s">
        <v>872</v>
      </c>
      <c r="H1063">
        <v>14</v>
      </c>
      <c r="I1063">
        <v>16</v>
      </c>
      <c r="J1063">
        <v>2</v>
      </c>
      <c r="K1063" t="s">
        <v>873</v>
      </c>
      <c r="L1063">
        <v>18</v>
      </c>
      <c r="M1063">
        <v>9</v>
      </c>
      <c r="N1063">
        <v>0.13100000000000001</v>
      </c>
      <c r="O1063">
        <v>0.25</v>
      </c>
      <c r="P1063">
        <v>1.7999999999999999E-2</v>
      </c>
      <c r="Q1063">
        <v>0.255</v>
      </c>
      <c r="R1063">
        <v>0.70199999999999996</v>
      </c>
      <c r="S1063">
        <v>0.34399999999999997</v>
      </c>
      <c r="T1063">
        <v>0.95299999999999996</v>
      </c>
      <c r="U1063">
        <v>54.902000000000001</v>
      </c>
      <c r="V1063" t="s">
        <v>56</v>
      </c>
      <c r="W1063">
        <v>0.91800000000000004</v>
      </c>
      <c r="X1063">
        <v>0.91800000000000004</v>
      </c>
      <c r="Y1063">
        <v>1</v>
      </c>
      <c r="Z1063">
        <v>0.78700000000000003</v>
      </c>
      <c r="AA1063" s="19">
        <v>45733.914831215276</v>
      </c>
      <c r="AB1063" t="s">
        <v>1425</v>
      </c>
    </row>
    <row r="1064" spans="1:28" x14ac:dyDescent="0.35">
      <c r="A1064" t="s">
        <v>1410</v>
      </c>
      <c r="B1064" t="s">
        <v>311</v>
      </c>
      <c r="C1064">
        <v>3440</v>
      </c>
      <c r="D1064" s="9">
        <v>41004.618645833332</v>
      </c>
      <c r="E1064" s="9">
        <v>44445.286620370367</v>
      </c>
      <c r="F1064">
        <v>139</v>
      </c>
      <c r="G1064">
        <v>139</v>
      </c>
      <c r="H1064">
        <v>55</v>
      </c>
      <c r="I1064">
        <v>84</v>
      </c>
      <c r="J1064">
        <v>3</v>
      </c>
      <c r="K1064">
        <v>136</v>
      </c>
      <c r="L1064">
        <v>129</v>
      </c>
      <c r="M1064">
        <v>7</v>
      </c>
      <c r="N1064">
        <v>2.9000000000000001E-2</v>
      </c>
      <c r="O1064">
        <v>3.6999999999999998E-2</v>
      </c>
      <c r="P1064">
        <v>1E-3</v>
      </c>
      <c r="Q1064">
        <v>3.9E-2</v>
      </c>
      <c r="R1064">
        <v>0.6</v>
      </c>
      <c r="S1064">
        <v>0.439</v>
      </c>
      <c r="T1064">
        <v>0.98499999999999999</v>
      </c>
      <c r="U1064">
        <v>179.48699999999999</v>
      </c>
      <c r="V1064" t="s">
        <v>56</v>
      </c>
      <c r="W1064">
        <v>0.79100000000000004</v>
      </c>
      <c r="X1064">
        <v>0.82</v>
      </c>
      <c r="Y1064">
        <v>0.92100000000000004</v>
      </c>
      <c r="Z1064">
        <v>0.625</v>
      </c>
      <c r="AA1064" s="19">
        <v>45733.914749641204</v>
      </c>
      <c r="AB1064" t="s">
        <v>1425</v>
      </c>
    </row>
    <row r="1065" spans="1:28" hidden="1" x14ac:dyDescent="0.35">
      <c r="A1065" t="s">
        <v>1410</v>
      </c>
      <c r="B1065" t="s">
        <v>312</v>
      </c>
      <c r="C1065">
        <v>0</v>
      </c>
      <c r="D1065" s="9">
        <v>44445.285983796297</v>
      </c>
      <c r="E1065" s="9">
        <v>44445.286620370367</v>
      </c>
      <c r="F1065" t="s">
        <v>872</v>
      </c>
      <c r="G1065" t="s">
        <v>872</v>
      </c>
      <c r="H1065">
        <v>1</v>
      </c>
      <c r="I1065">
        <v>1</v>
      </c>
      <c r="J1065">
        <v>1</v>
      </c>
      <c r="K1065" t="s">
        <v>873</v>
      </c>
      <c r="L1065">
        <v>5</v>
      </c>
      <c r="M1065">
        <v>-4</v>
      </c>
      <c r="N1065" t="s">
        <v>875</v>
      </c>
      <c r="O1065" t="s">
        <v>875</v>
      </c>
      <c r="P1065" t="s">
        <v>875</v>
      </c>
      <c r="Q1065">
        <v>2.5</v>
      </c>
      <c r="R1065" t="s">
        <v>875</v>
      </c>
      <c r="S1065" t="s">
        <v>875</v>
      </c>
      <c r="T1065" t="s">
        <v>875</v>
      </c>
      <c r="U1065" t="s">
        <v>875</v>
      </c>
      <c r="V1065" t="s">
        <v>56</v>
      </c>
      <c r="W1065" t="s">
        <v>875</v>
      </c>
      <c r="X1065" t="s">
        <v>875</v>
      </c>
      <c r="Y1065" t="s">
        <v>875</v>
      </c>
      <c r="Z1065">
        <v>0.5</v>
      </c>
      <c r="AA1065" s="19">
        <v>45733.914749641204</v>
      </c>
      <c r="AB1065" t="s">
        <v>1425</v>
      </c>
    </row>
    <row r="1066" spans="1:28" x14ac:dyDescent="0.35">
      <c r="A1066" t="s">
        <v>135</v>
      </c>
      <c r="B1066" t="s">
        <v>311</v>
      </c>
      <c r="C1066">
        <v>4688</v>
      </c>
      <c r="D1066" s="9">
        <v>40548.677777777775</v>
      </c>
      <c r="E1066" s="9">
        <v>45237.556250000001</v>
      </c>
      <c r="F1066">
        <v>3025</v>
      </c>
      <c r="G1066">
        <v>3025</v>
      </c>
      <c r="H1066">
        <v>1629</v>
      </c>
      <c r="I1066">
        <v>1396</v>
      </c>
      <c r="J1066">
        <v>610</v>
      </c>
      <c r="K1066">
        <v>2415</v>
      </c>
      <c r="L1066">
        <v>1925</v>
      </c>
      <c r="M1066">
        <v>490</v>
      </c>
      <c r="N1066">
        <v>0.39700000000000002</v>
      </c>
      <c r="O1066">
        <v>0.39900000000000002</v>
      </c>
      <c r="P1066">
        <v>0.17399999999999999</v>
      </c>
      <c r="Q1066">
        <v>0.47399999999999998</v>
      </c>
      <c r="R1066">
        <v>0.76200000000000001</v>
      </c>
      <c r="S1066">
        <v>0.499</v>
      </c>
      <c r="T1066">
        <v>0.78100000000000003</v>
      </c>
      <c r="U1066">
        <v>1033.7550000000001</v>
      </c>
      <c r="V1066" t="s">
        <v>56</v>
      </c>
      <c r="W1066">
        <v>0.95699999999999996</v>
      </c>
      <c r="X1066">
        <v>0.95599999999999996</v>
      </c>
      <c r="Y1066">
        <v>0.94099999999999995</v>
      </c>
      <c r="Z1066">
        <v>0.97</v>
      </c>
      <c r="AA1066" s="9">
        <v>45713.61415908565</v>
      </c>
      <c r="AB1066" t="s">
        <v>871</v>
      </c>
    </row>
    <row r="1067" spans="1:28" x14ac:dyDescent="0.35">
      <c r="A1067" t="s">
        <v>135</v>
      </c>
      <c r="B1067" t="s">
        <v>311</v>
      </c>
      <c r="C1067">
        <v>4016</v>
      </c>
      <c r="D1067" s="9">
        <v>40548.678449074076</v>
      </c>
      <c r="E1067" s="9">
        <v>44565.552974537037</v>
      </c>
      <c r="F1067">
        <v>2942</v>
      </c>
      <c r="G1067">
        <v>2942</v>
      </c>
      <c r="H1067">
        <v>1567</v>
      </c>
      <c r="I1067">
        <v>1375</v>
      </c>
      <c r="J1067">
        <v>140</v>
      </c>
      <c r="K1067">
        <v>2802</v>
      </c>
      <c r="L1067">
        <v>2289</v>
      </c>
      <c r="M1067">
        <v>513</v>
      </c>
      <c r="N1067">
        <v>0.40699999999999997</v>
      </c>
      <c r="O1067">
        <v>0.41199999999999998</v>
      </c>
      <c r="P1067">
        <v>4.4999999999999998E-2</v>
      </c>
      <c r="Q1067">
        <v>0.63300000000000001</v>
      </c>
      <c r="R1067">
        <v>0.81799999999999995</v>
      </c>
      <c r="S1067">
        <v>0.497</v>
      </c>
      <c r="T1067">
        <v>0.94499999999999995</v>
      </c>
      <c r="U1067">
        <v>810.42700000000002</v>
      </c>
      <c r="V1067" t="s">
        <v>56</v>
      </c>
      <c r="W1067">
        <v>0.95599999999999996</v>
      </c>
      <c r="X1067">
        <v>0.96399999999999997</v>
      </c>
      <c r="Y1067">
        <v>0.92500000000000004</v>
      </c>
      <c r="Z1067">
        <v>0.97499999999999998</v>
      </c>
      <c r="AA1067" s="19">
        <v>45733.914686921293</v>
      </c>
      <c r="AB1067" t="s">
        <v>1425</v>
      </c>
    </row>
    <row r="1068" spans="1:28" hidden="1" x14ac:dyDescent="0.35">
      <c r="A1068" t="s">
        <v>135</v>
      </c>
      <c r="B1068" t="s">
        <v>312</v>
      </c>
      <c r="C1068">
        <v>94</v>
      </c>
      <c r="D1068" s="9">
        <v>44470.635324074072</v>
      </c>
      <c r="E1068" s="9">
        <v>44565.552974537037</v>
      </c>
      <c r="F1068" t="s">
        <v>872</v>
      </c>
      <c r="G1068" t="s">
        <v>872</v>
      </c>
      <c r="H1068">
        <v>34</v>
      </c>
      <c r="I1068">
        <v>9</v>
      </c>
      <c r="J1068">
        <v>1</v>
      </c>
      <c r="K1068" t="s">
        <v>873</v>
      </c>
      <c r="L1068">
        <v>45</v>
      </c>
      <c r="M1068">
        <v>-2</v>
      </c>
      <c r="N1068">
        <v>0.30599999999999999</v>
      </c>
      <c r="O1068">
        <v>0.23799999999999999</v>
      </c>
      <c r="P1068" t="s">
        <v>875</v>
      </c>
      <c r="Q1068">
        <v>0.46800000000000003</v>
      </c>
      <c r="R1068" t="s">
        <v>875</v>
      </c>
      <c r="S1068" t="s">
        <v>875</v>
      </c>
      <c r="T1068" t="s">
        <v>875</v>
      </c>
      <c r="U1068" t="s">
        <v>875</v>
      </c>
      <c r="V1068" t="s">
        <v>56</v>
      </c>
      <c r="W1068">
        <v>0.96699999999999997</v>
      </c>
      <c r="X1068">
        <v>0.871</v>
      </c>
      <c r="Y1068" t="s">
        <v>875</v>
      </c>
      <c r="Z1068">
        <v>0.96699999999999997</v>
      </c>
      <c r="AA1068" s="19">
        <v>45733.914687025463</v>
      </c>
      <c r="AB1068" t="s">
        <v>1425</v>
      </c>
    </row>
    <row r="1069" spans="1:28" x14ac:dyDescent="0.35">
      <c r="A1069" t="s">
        <v>1008</v>
      </c>
      <c r="B1069" t="s">
        <v>311</v>
      </c>
      <c r="C1069">
        <v>890</v>
      </c>
      <c r="D1069" s="9">
        <v>40394.351388888892</v>
      </c>
      <c r="E1069" s="9">
        <v>41284.476388888892</v>
      </c>
      <c r="F1069">
        <v>153</v>
      </c>
      <c r="G1069">
        <v>153</v>
      </c>
      <c r="H1069">
        <v>136</v>
      </c>
      <c r="I1069">
        <v>17</v>
      </c>
      <c r="J1069">
        <v>0</v>
      </c>
      <c r="K1069">
        <v>153</v>
      </c>
      <c r="L1069">
        <v>131</v>
      </c>
      <c r="M1069">
        <v>22</v>
      </c>
      <c r="N1069">
        <v>0.754</v>
      </c>
      <c r="O1069">
        <v>7.3999999999999996E-2</v>
      </c>
      <c r="P1069">
        <v>0</v>
      </c>
      <c r="Q1069">
        <v>0.27900000000000003</v>
      </c>
      <c r="R1069">
        <v>0.33700000000000002</v>
      </c>
      <c r="S1069">
        <v>0.91100000000000003</v>
      </c>
      <c r="T1069">
        <v>1</v>
      </c>
      <c r="U1069">
        <v>78.852999999999994</v>
      </c>
      <c r="V1069" t="s">
        <v>56</v>
      </c>
      <c r="W1069">
        <v>0.77</v>
      </c>
      <c r="X1069">
        <v>0.64500000000000002</v>
      </c>
      <c r="Y1069">
        <v>0</v>
      </c>
      <c r="Z1069">
        <v>0.43099999999999999</v>
      </c>
      <c r="AA1069" s="19">
        <v>45732.993713356482</v>
      </c>
      <c r="AB1069" t="s">
        <v>1178</v>
      </c>
    </row>
    <row r="1070" spans="1:28" hidden="1" x14ac:dyDescent="0.35">
      <c r="A1070" t="s">
        <v>1008</v>
      </c>
      <c r="B1070" t="s">
        <v>312</v>
      </c>
      <c r="C1070">
        <v>0</v>
      </c>
      <c r="D1070" s="9">
        <v>41284.476388888892</v>
      </c>
      <c r="E1070" s="9">
        <v>41284.476388888892</v>
      </c>
      <c r="F1070" t="s">
        <v>872</v>
      </c>
      <c r="G1070" t="s">
        <v>872</v>
      </c>
      <c r="H1070">
        <v>1</v>
      </c>
      <c r="I1070">
        <v>1</v>
      </c>
      <c r="J1070">
        <v>1</v>
      </c>
      <c r="K1070" t="s">
        <v>873</v>
      </c>
      <c r="L1070">
        <v>1</v>
      </c>
      <c r="M1070">
        <v>0</v>
      </c>
      <c r="N1070" t="s">
        <v>875</v>
      </c>
      <c r="O1070" t="s">
        <v>875</v>
      </c>
      <c r="P1070">
        <v>0</v>
      </c>
      <c r="Q1070" t="s">
        <v>875</v>
      </c>
      <c r="R1070" t="s">
        <v>875</v>
      </c>
      <c r="S1070" t="s">
        <v>875</v>
      </c>
      <c r="T1070" t="s">
        <v>875</v>
      </c>
      <c r="U1070" t="s">
        <v>875</v>
      </c>
      <c r="V1070" t="s">
        <v>56</v>
      </c>
      <c r="W1070" t="s">
        <v>875</v>
      </c>
      <c r="X1070" t="s">
        <v>875</v>
      </c>
      <c r="Y1070">
        <v>0</v>
      </c>
      <c r="Z1070" t="s">
        <v>875</v>
      </c>
      <c r="AA1070" s="19">
        <v>45732.993713368058</v>
      </c>
      <c r="AB1070" t="s">
        <v>1178</v>
      </c>
    </row>
    <row r="1071" spans="1:28" x14ac:dyDescent="0.35">
      <c r="A1071" t="s">
        <v>1009</v>
      </c>
      <c r="B1071" t="s">
        <v>311</v>
      </c>
      <c r="C1071">
        <v>310</v>
      </c>
      <c r="D1071" s="9">
        <v>40427.654166666667</v>
      </c>
      <c r="E1071" s="9">
        <v>40738.621527777781</v>
      </c>
      <c r="F1071">
        <v>89</v>
      </c>
      <c r="G1071">
        <v>89</v>
      </c>
      <c r="H1071">
        <v>45</v>
      </c>
      <c r="I1071">
        <v>44</v>
      </c>
      <c r="J1071">
        <v>0</v>
      </c>
      <c r="K1071">
        <v>89</v>
      </c>
      <c r="L1071">
        <v>79</v>
      </c>
      <c r="M1071">
        <v>10</v>
      </c>
      <c r="N1071">
        <v>0.26700000000000002</v>
      </c>
      <c r="O1071">
        <v>0.23499999999999999</v>
      </c>
      <c r="P1071">
        <v>0</v>
      </c>
      <c r="Q1071">
        <v>0.318</v>
      </c>
      <c r="R1071">
        <v>0.63300000000000001</v>
      </c>
      <c r="S1071">
        <v>0.53200000000000003</v>
      </c>
      <c r="T1071">
        <v>1</v>
      </c>
      <c r="U1071">
        <v>31.446999999999999</v>
      </c>
      <c r="V1071" t="s">
        <v>56</v>
      </c>
      <c r="W1071">
        <v>0.755</v>
      </c>
      <c r="X1071">
        <v>0.86399999999999999</v>
      </c>
      <c r="Y1071">
        <v>0</v>
      </c>
      <c r="Z1071">
        <v>0.79300000000000004</v>
      </c>
      <c r="AA1071" s="19">
        <v>45732.993773043978</v>
      </c>
      <c r="AB1071" t="s">
        <v>1178</v>
      </c>
    </row>
    <row r="1072" spans="1:28" hidden="1" x14ac:dyDescent="0.35">
      <c r="A1072" t="s">
        <v>1009</v>
      </c>
      <c r="B1072" t="s">
        <v>312</v>
      </c>
      <c r="C1072">
        <v>58</v>
      </c>
      <c r="D1072" s="9">
        <v>40679.665972222225</v>
      </c>
      <c r="E1072" s="9">
        <v>40738.621527777781</v>
      </c>
      <c r="F1072" t="s">
        <v>872</v>
      </c>
      <c r="G1072" t="s">
        <v>872</v>
      </c>
      <c r="H1072">
        <v>1</v>
      </c>
      <c r="I1072">
        <v>1</v>
      </c>
      <c r="J1072">
        <v>1</v>
      </c>
      <c r="K1072" t="s">
        <v>873</v>
      </c>
      <c r="L1072">
        <v>4</v>
      </c>
      <c r="M1072">
        <v>-4</v>
      </c>
      <c r="N1072" t="s">
        <v>875</v>
      </c>
      <c r="O1072" t="s">
        <v>875</v>
      </c>
      <c r="P1072">
        <v>0</v>
      </c>
      <c r="Q1072">
        <v>4.7E-2</v>
      </c>
      <c r="R1072" t="s">
        <v>875</v>
      </c>
      <c r="S1072" t="s">
        <v>875</v>
      </c>
      <c r="T1072" t="s">
        <v>875</v>
      </c>
      <c r="U1072" t="s">
        <v>875</v>
      </c>
      <c r="V1072" t="s">
        <v>56</v>
      </c>
      <c r="W1072" t="s">
        <v>875</v>
      </c>
      <c r="X1072" t="s">
        <v>875</v>
      </c>
      <c r="Y1072">
        <v>0</v>
      </c>
      <c r="Z1072">
        <v>0.82599999999999996</v>
      </c>
      <c r="AA1072" s="19">
        <v>45732.99377306713</v>
      </c>
      <c r="AB1072" t="s">
        <v>1178</v>
      </c>
    </row>
    <row r="1073" spans="1:28" x14ac:dyDescent="0.35">
      <c r="A1073" t="s">
        <v>1010</v>
      </c>
      <c r="B1073" t="s">
        <v>311</v>
      </c>
      <c r="C1073">
        <v>760</v>
      </c>
      <c r="D1073" s="9">
        <v>40851.498611111114</v>
      </c>
      <c r="E1073" s="9">
        <v>41612.440972222219</v>
      </c>
      <c r="F1073">
        <v>156</v>
      </c>
      <c r="G1073">
        <v>156</v>
      </c>
      <c r="H1073">
        <v>132</v>
      </c>
      <c r="I1073">
        <v>24</v>
      </c>
      <c r="J1073">
        <v>0</v>
      </c>
      <c r="K1073">
        <v>156</v>
      </c>
      <c r="L1073">
        <v>152</v>
      </c>
      <c r="M1073">
        <v>4</v>
      </c>
      <c r="N1073">
        <v>0.94899999999999995</v>
      </c>
      <c r="O1073">
        <v>0.55500000000000005</v>
      </c>
      <c r="P1073">
        <v>0</v>
      </c>
      <c r="Q1073">
        <v>0.21199999999999999</v>
      </c>
      <c r="R1073">
        <v>0.14099999999999999</v>
      </c>
      <c r="S1073">
        <v>0.63100000000000001</v>
      </c>
      <c r="T1073">
        <v>1</v>
      </c>
      <c r="U1073">
        <v>18.867999999999999</v>
      </c>
      <c r="V1073" t="s">
        <v>80</v>
      </c>
      <c r="W1073">
        <v>0.41399999999999998</v>
      </c>
      <c r="X1073">
        <v>0.93200000000000005</v>
      </c>
      <c r="Y1073">
        <v>0</v>
      </c>
      <c r="Z1073">
        <v>0.214</v>
      </c>
      <c r="AA1073" s="19">
        <v>45732.993829409723</v>
      </c>
      <c r="AB1073" t="s">
        <v>1178</v>
      </c>
    </row>
    <row r="1074" spans="1:28" hidden="1" x14ac:dyDescent="0.35">
      <c r="A1074" t="s">
        <v>1010</v>
      </c>
      <c r="B1074" t="s">
        <v>312</v>
      </c>
      <c r="C1074">
        <v>71</v>
      </c>
      <c r="D1074" s="9">
        <v>41541.374305555553</v>
      </c>
      <c r="E1074" s="9">
        <v>41612.440972222219</v>
      </c>
      <c r="F1074" t="s">
        <v>872</v>
      </c>
      <c r="G1074" t="s">
        <v>872</v>
      </c>
      <c r="H1074">
        <v>1</v>
      </c>
      <c r="I1074">
        <v>1</v>
      </c>
      <c r="J1074">
        <v>1</v>
      </c>
      <c r="K1074" t="s">
        <v>873</v>
      </c>
      <c r="L1074">
        <v>3</v>
      </c>
      <c r="M1074">
        <v>-2</v>
      </c>
      <c r="N1074" t="s">
        <v>875</v>
      </c>
      <c r="O1074" t="s">
        <v>875</v>
      </c>
      <c r="P1074">
        <v>0</v>
      </c>
      <c r="Q1074">
        <v>2.1000000000000001E-2</v>
      </c>
      <c r="R1074" t="s">
        <v>875</v>
      </c>
      <c r="S1074" t="s">
        <v>875</v>
      </c>
      <c r="T1074" t="s">
        <v>875</v>
      </c>
      <c r="U1074" t="s">
        <v>875</v>
      </c>
      <c r="V1074" t="s">
        <v>80</v>
      </c>
      <c r="W1074" t="s">
        <v>875</v>
      </c>
      <c r="X1074" t="s">
        <v>875</v>
      </c>
      <c r="Y1074">
        <v>0</v>
      </c>
      <c r="Z1074">
        <v>0.75</v>
      </c>
      <c r="AA1074" s="19">
        <v>45732.993829421299</v>
      </c>
      <c r="AB1074" t="s">
        <v>1178</v>
      </c>
    </row>
    <row r="1075" spans="1:28" hidden="1" x14ac:dyDescent="0.35">
      <c r="A1075" t="s">
        <v>1011</v>
      </c>
      <c r="B1075" t="s">
        <v>312</v>
      </c>
      <c r="C1075">
        <v>0</v>
      </c>
      <c r="D1075" s="9">
        <v>41359.591666666667</v>
      </c>
      <c r="E1075" s="9">
        <v>41359.591666666667</v>
      </c>
      <c r="F1075" t="s">
        <v>872</v>
      </c>
      <c r="G1075" t="s">
        <v>872</v>
      </c>
      <c r="H1075">
        <v>1</v>
      </c>
      <c r="I1075">
        <v>1</v>
      </c>
      <c r="J1075">
        <v>1</v>
      </c>
      <c r="K1075" t="s">
        <v>873</v>
      </c>
      <c r="L1075">
        <v>1</v>
      </c>
      <c r="M1075">
        <v>0</v>
      </c>
      <c r="N1075" t="s">
        <v>875</v>
      </c>
      <c r="O1075" t="s">
        <v>875</v>
      </c>
      <c r="P1075">
        <v>0</v>
      </c>
      <c r="Q1075" t="s">
        <v>875</v>
      </c>
      <c r="R1075" t="s">
        <v>875</v>
      </c>
      <c r="S1075" t="s">
        <v>875</v>
      </c>
      <c r="T1075" t="s">
        <v>875</v>
      </c>
      <c r="U1075" t="s">
        <v>875</v>
      </c>
      <c r="V1075" t="s">
        <v>80</v>
      </c>
      <c r="W1075" t="s">
        <v>875</v>
      </c>
      <c r="X1075" t="s">
        <v>875</v>
      </c>
      <c r="Y1075">
        <v>0</v>
      </c>
      <c r="Z1075" t="s">
        <v>875</v>
      </c>
      <c r="AA1075" s="19">
        <v>45732.993884953707</v>
      </c>
      <c r="AB1075" t="s">
        <v>1178</v>
      </c>
    </row>
    <row r="1076" spans="1:28" x14ac:dyDescent="0.35">
      <c r="A1076" t="s">
        <v>1011</v>
      </c>
      <c r="B1076" t="s">
        <v>311</v>
      </c>
      <c r="C1076">
        <v>711</v>
      </c>
      <c r="D1076" s="9">
        <v>40647.620833333334</v>
      </c>
      <c r="E1076" s="9">
        <v>41359.591666666667</v>
      </c>
      <c r="F1076">
        <v>82</v>
      </c>
      <c r="G1076">
        <v>82</v>
      </c>
      <c r="H1076">
        <v>24</v>
      </c>
      <c r="I1076">
        <v>58</v>
      </c>
      <c r="J1076">
        <v>0</v>
      </c>
      <c r="K1076">
        <v>82</v>
      </c>
      <c r="L1076">
        <v>81</v>
      </c>
      <c r="M1076">
        <v>1</v>
      </c>
      <c r="N1076">
        <v>9.0999999999999998E-2</v>
      </c>
      <c r="O1076">
        <v>0.16900000000000001</v>
      </c>
      <c r="P1076">
        <v>0</v>
      </c>
      <c r="Q1076">
        <v>0.17</v>
      </c>
      <c r="R1076">
        <v>0.65400000000000003</v>
      </c>
      <c r="S1076">
        <v>0.35</v>
      </c>
      <c r="T1076">
        <v>1</v>
      </c>
      <c r="U1076">
        <v>5.8819999999999997</v>
      </c>
      <c r="V1076" t="s">
        <v>80</v>
      </c>
      <c r="W1076">
        <v>0.67900000000000005</v>
      </c>
      <c r="X1076">
        <v>0.81699999999999995</v>
      </c>
      <c r="Y1076">
        <v>0</v>
      </c>
      <c r="Z1076">
        <v>0.64300000000000002</v>
      </c>
      <c r="AA1076" s="19">
        <v>45732.993884953707</v>
      </c>
      <c r="AB1076" t="s">
        <v>1178</v>
      </c>
    </row>
    <row r="1077" spans="1:28" x14ac:dyDescent="0.35">
      <c r="A1077" t="s">
        <v>1012</v>
      </c>
      <c r="B1077" t="s">
        <v>311</v>
      </c>
      <c r="C1077">
        <v>844</v>
      </c>
      <c r="D1077" s="9">
        <v>40451.451388888891</v>
      </c>
      <c r="E1077" s="9">
        <v>41295.490277777775</v>
      </c>
      <c r="F1077">
        <v>72</v>
      </c>
      <c r="G1077">
        <v>72</v>
      </c>
      <c r="H1077">
        <v>67</v>
      </c>
      <c r="I1077">
        <v>5</v>
      </c>
      <c r="J1077">
        <v>0</v>
      </c>
      <c r="K1077">
        <v>72</v>
      </c>
      <c r="L1077">
        <v>72</v>
      </c>
      <c r="M1077">
        <v>0</v>
      </c>
      <c r="N1077">
        <v>0.17</v>
      </c>
      <c r="O1077">
        <v>1.7000000000000001E-2</v>
      </c>
      <c r="P1077">
        <v>0</v>
      </c>
      <c r="Q1077">
        <v>0.05</v>
      </c>
      <c r="R1077">
        <v>0.26700000000000002</v>
      </c>
      <c r="S1077">
        <v>0.90900000000000003</v>
      </c>
      <c r="T1077">
        <v>1</v>
      </c>
      <c r="U1077">
        <v>0</v>
      </c>
      <c r="V1077" t="s">
        <v>80</v>
      </c>
      <c r="W1077">
        <v>0.73599999999999999</v>
      </c>
      <c r="X1077">
        <v>0.78</v>
      </c>
      <c r="Y1077">
        <v>0</v>
      </c>
      <c r="Z1077">
        <v>0.77700000000000002</v>
      </c>
      <c r="AA1077" s="19">
        <v>45732.993939467589</v>
      </c>
      <c r="AB1077" t="s">
        <v>1178</v>
      </c>
    </row>
    <row r="1078" spans="1:28" hidden="1" x14ac:dyDescent="0.35">
      <c r="A1078" t="s">
        <v>1012</v>
      </c>
      <c r="B1078" t="s">
        <v>312</v>
      </c>
      <c r="C1078">
        <v>0</v>
      </c>
      <c r="D1078" s="9">
        <v>41295.490277777775</v>
      </c>
      <c r="E1078" s="9">
        <v>41295.490277777775</v>
      </c>
      <c r="F1078" t="s">
        <v>872</v>
      </c>
      <c r="G1078" t="s">
        <v>872</v>
      </c>
      <c r="H1078">
        <v>1</v>
      </c>
      <c r="I1078">
        <v>1</v>
      </c>
      <c r="J1078">
        <v>1</v>
      </c>
      <c r="K1078" t="s">
        <v>873</v>
      </c>
      <c r="L1078">
        <v>24</v>
      </c>
      <c r="M1078">
        <v>-23</v>
      </c>
      <c r="N1078" t="s">
        <v>875</v>
      </c>
      <c r="O1078" t="s">
        <v>875</v>
      </c>
      <c r="P1078">
        <v>0</v>
      </c>
      <c r="Q1078" t="s">
        <v>875</v>
      </c>
      <c r="R1078" t="s">
        <v>875</v>
      </c>
      <c r="S1078" t="s">
        <v>875</v>
      </c>
      <c r="T1078" t="s">
        <v>875</v>
      </c>
      <c r="U1078" t="s">
        <v>875</v>
      </c>
      <c r="V1078" t="s">
        <v>80</v>
      </c>
      <c r="W1078" t="s">
        <v>875</v>
      </c>
      <c r="X1078" t="s">
        <v>875</v>
      </c>
      <c r="Y1078">
        <v>0</v>
      </c>
      <c r="Z1078" t="s">
        <v>875</v>
      </c>
      <c r="AA1078" s="19">
        <v>45732.993939479165</v>
      </c>
      <c r="AB1078" t="s">
        <v>1178</v>
      </c>
    </row>
    <row r="1079" spans="1:28" x14ac:dyDescent="0.35">
      <c r="A1079" t="s">
        <v>1013</v>
      </c>
      <c r="B1079" t="s">
        <v>311</v>
      </c>
      <c r="C1079">
        <v>941</v>
      </c>
      <c r="D1079" s="9">
        <v>40283.600694444445</v>
      </c>
      <c r="E1079" s="9">
        <v>41225.365972222222</v>
      </c>
      <c r="F1079">
        <v>896</v>
      </c>
      <c r="G1079">
        <v>896</v>
      </c>
      <c r="H1079">
        <v>633</v>
      </c>
      <c r="I1079">
        <v>263</v>
      </c>
      <c r="J1079">
        <v>0</v>
      </c>
      <c r="K1079">
        <v>896</v>
      </c>
      <c r="L1079">
        <v>896</v>
      </c>
      <c r="M1079">
        <v>0</v>
      </c>
      <c r="N1079">
        <v>0.93400000000000005</v>
      </c>
      <c r="O1079">
        <v>0.47699999999999998</v>
      </c>
      <c r="P1079">
        <v>0</v>
      </c>
      <c r="Q1079">
        <v>1.236</v>
      </c>
      <c r="R1079">
        <v>0.876</v>
      </c>
      <c r="S1079">
        <v>0.66200000000000003</v>
      </c>
      <c r="T1079">
        <v>1</v>
      </c>
      <c r="U1079">
        <v>0</v>
      </c>
      <c r="V1079" t="s">
        <v>80</v>
      </c>
      <c r="W1079">
        <v>0.874</v>
      </c>
      <c r="X1079">
        <v>0.93300000000000005</v>
      </c>
      <c r="Y1079">
        <v>0</v>
      </c>
      <c r="Z1079">
        <v>0.94499999999999995</v>
      </c>
      <c r="AA1079" s="19">
        <v>45732.994002800922</v>
      </c>
      <c r="AB1079" t="s">
        <v>1178</v>
      </c>
    </row>
    <row r="1080" spans="1:28" hidden="1" x14ac:dyDescent="0.35">
      <c r="A1080" t="s">
        <v>1013</v>
      </c>
      <c r="B1080" t="s">
        <v>312</v>
      </c>
      <c r="C1080">
        <v>97</v>
      </c>
      <c r="D1080" s="9">
        <v>41127.634722222225</v>
      </c>
      <c r="E1080" s="9">
        <v>41225.365972222222</v>
      </c>
      <c r="F1080" t="s">
        <v>872</v>
      </c>
      <c r="G1080" t="s">
        <v>872</v>
      </c>
      <c r="H1080">
        <v>13</v>
      </c>
      <c r="I1080">
        <v>1</v>
      </c>
      <c r="J1080">
        <v>1</v>
      </c>
      <c r="K1080" t="s">
        <v>873</v>
      </c>
      <c r="L1080">
        <v>27</v>
      </c>
      <c r="M1080">
        <v>-12</v>
      </c>
      <c r="N1080">
        <v>0.20499999999999999</v>
      </c>
      <c r="O1080" t="s">
        <v>875</v>
      </c>
      <c r="P1080">
        <v>0</v>
      </c>
      <c r="Q1080">
        <v>0.20499999999999999</v>
      </c>
      <c r="R1080" t="s">
        <v>875</v>
      </c>
      <c r="S1080" t="s">
        <v>875</v>
      </c>
      <c r="T1080" t="s">
        <v>875</v>
      </c>
      <c r="U1080" t="s">
        <v>875</v>
      </c>
      <c r="V1080" t="s">
        <v>80</v>
      </c>
      <c r="W1080">
        <v>0.96499999999999997</v>
      </c>
      <c r="X1080" t="s">
        <v>875</v>
      </c>
      <c r="Y1080">
        <v>0</v>
      </c>
      <c r="Z1080">
        <v>0.88900000000000001</v>
      </c>
      <c r="AA1080" s="19">
        <v>45732.994002812498</v>
      </c>
      <c r="AB1080" t="s">
        <v>1178</v>
      </c>
    </row>
    <row r="1081" spans="1:28" x14ac:dyDescent="0.35">
      <c r="A1081" t="s">
        <v>1014</v>
      </c>
      <c r="B1081" t="s">
        <v>311</v>
      </c>
      <c r="C1081">
        <v>1530</v>
      </c>
      <c r="D1081" s="9">
        <v>40430.67083333333</v>
      </c>
      <c r="E1081" s="9">
        <v>41960.705555555556</v>
      </c>
      <c r="F1081">
        <v>127</v>
      </c>
      <c r="G1081">
        <v>127</v>
      </c>
      <c r="H1081">
        <v>79</v>
      </c>
      <c r="I1081">
        <v>48</v>
      </c>
      <c r="J1081">
        <v>0</v>
      </c>
      <c r="K1081">
        <v>127</v>
      </c>
      <c r="L1081">
        <v>127</v>
      </c>
      <c r="M1081">
        <v>0</v>
      </c>
      <c r="N1081">
        <v>0.13500000000000001</v>
      </c>
      <c r="O1081">
        <v>6.8000000000000005E-2</v>
      </c>
      <c r="P1081">
        <v>0</v>
      </c>
      <c r="Q1081">
        <v>5.0999999999999997E-2</v>
      </c>
      <c r="R1081">
        <v>0.251</v>
      </c>
      <c r="S1081">
        <v>0.66500000000000004</v>
      </c>
      <c r="T1081">
        <v>1</v>
      </c>
      <c r="U1081">
        <v>0</v>
      </c>
      <c r="V1081" t="s">
        <v>80</v>
      </c>
      <c r="W1081">
        <v>0.47499999999999998</v>
      </c>
      <c r="X1081">
        <v>0.60299999999999998</v>
      </c>
      <c r="Y1081">
        <v>0</v>
      </c>
      <c r="Z1081">
        <v>0.64700000000000002</v>
      </c>
      <c r="AA1081" s="19">
        <v>45732.994059317127</v>
      </c>
      <c r="AB1081" t="s">
        <v>1178</v>
      </c>
    </row>
    <row r="1082" spans="1:28" hidden="1" x14ac:dyDescent="0.35">
      <c r="A1082" t="s">
        <v>1014</v>
      </c>
      <c r="B1082" t="s">
        <v>312</v>
      </c>
      <c r="C1082">
        <v>0</v>
      </c>
      <c r="D1082" s="9">
        <v>41960.705555555556</v>
      </c>
      <c r="E1082" s="9">
        <v>41960.705555555556</v>
      </c>
      <c r="F1082" t="s">
        <v>872</v>
      </c>
      <c r="G1082" t="s">
        <v>872</v>
      </c>
      <c r="H1082">
        <v>1</v>
      </c>
      <c r="I1082">
        <v>1</v>
      </c>
      <c r="J1082">
        <v>1</v>
      </c>
      <c r="K1082" t="s">
        <v>873</v>
      </c>
      <c r="L1082">
        <v>27</v>
      </c>
      <c r="M1082">
        <v>-26</v>
      </c>
      <c r="N1082" t="s">
        <v>875</v>
      </c>
      <c r="O1082" t="s">
        <v>875</v>
      </c>
      <c r="P1082">
        <v>0</v>
      </c>
      <c r="Q1082" t="s">
        <v>875</v>
      </c>
      <c r="R1082" t="s">
        <v>875</v>
      </c>
      <c r="S1082" t="s">
        <v>875</v>
      </c>
      <c r="T1082" t="s">
        <v>875</v>
      </c>
      <c r="U1082" t="s">
        <v>875</v>
      </c>
      <c r="V1082" t="s">
        <v>80</v>
      </c>
      <c r="W1082" t="s">
        <v>875</v>
      </c>
      <c r="X1082" t="s">
        <v>875</v>
      </c>
      <c r="Y1082">
        <v>0</v>
      </c>
      <c r="Z1082" t="s">
        <v>875</v>
      </c>
      <c r="AA1082" s="19">
        <v>45732.994059328703</v>
      </c>
      <c r="AB1082" t="s">
        <v>1178</v>
      </c>
    </row>
    <row r="1083" spans="1:28" x14ac:dyDescent="0.35">
      <c r="A1083" t="s">
        <v>1441</v>
      </c>
      <c r="B1083" t="s">
        <v>311</v>
      </c>
      <c r="C1083">
        <v>3984</v>
      </c>
      <c r="D1083" s="9">
        <v>39176.420300925929</v>
      </c>
      <c r="E1083" s="9">
        <v>43161.39398148148</v>
      </c>
      <c r="F1083">
        <v>106</v>
      </c>
      <c r="G1083">
        <v>106</v>
      </c>
      <c r="H1083">
        <v>51</v>
      </c>
      <c r="I1083">
        <v>55</v>
      </c>
      <c r="J1083">
        <v>41</v>
      </c>
      <c r="K1083">
        <v>65</v>
      </c>
      <c r="L1083">
        <v>44</v>
      </c>
      <c r="M1083">
        <v>21</v>
      </c>
      <c r="N1083">
        <v>0.104</v>
      </c>
      <c r="O1083">
        <v>0.122</v>
      </c>
      <c r="P1083">
        <v>1.0999999999999999E-2</v>
      </c>
      <c r="Q1083">
        <v>9.2999999999999999E-2</v>
      </c>
      <c r="R1083">
        <v>0.433</v>
      </c>
      <c r="S1083">
        <v>0.46</v>
      </c>
      <c r="T1083">
        <v>0.95099999999999996</v>
      </c>
      <c r="U1083">
        <v>225.80600000000001</v>
      </c>
      <c r="V1083" t="s">
        <v>56</v>
      </c>
      <c r="W1083">
        <v>0.77900000000000003</v>
      </c>
      <c r="X1083">
        <v>0.79800000000000004</v>
      </c>
      <c r="Y1083">
        <v>0.35799999999999998</v>
      </c>
      <c r="Z1083">
        <v>0.89600000000000002</v>
      </c>
      <c r="AA1083" s="19">
        <v>45733.839403298611</v>
      </c>
      <c r="AB1083" t="s">
        <v>1449</v>
      </c>
    </row>
    <row r="1084" spans="1:28" hidden="1" x14ac:dyDescent="0.35">
      <c r="A1084" t="s">
        <v>1441</v>
      </c>
      <c r="B1084" t="s">
        <v>312</v>
      </c>
      <c r="C1084">
        <v>0</v>
      </c>
      <c r="D1084" s="9">
        <v>43161.39398148148</v>
      </c>
      <c r="E1084" s="9">
        <v>43161.39398148148</v>
      </c>
      <c r="F1084" t="s">
        <v>872</v>
      </c>
      <c r="G1084" t="s">
        <v>872</v>
      </c>
      <c r="H1084">
        <v>1</v>
      </c>
      <c r="I1084">
        <v>1</v>
      </c>
      <c r="J1084">
        <v>1</v>
      </c>
      <c r="K1084" t="s">
        <v>873</v>
      </c>
      <c r="L1084">
        <v>1</v>
      </c>
      <c r="M1084">
        <v>0</v>
      </c>
      <c r="N1084" t="s">
        <v>875</v>
      </c>
      <c r="O1084" t="s">
        <v>875</v>
      </c>
      <c r="P1084" t="s">
        <v>875</v>
      </c>
      <c r="Q1084" t="s">
        <v>875</v>
      </c>
      <c r="R1084" t="s">
        <v>875</v>
      </c>
      <c r="S1084" t="s">
        <v>875</v>
      </c>
      <c r="T1084" t="s">
        <v>875</v>
      </c>
      <c r="U1084" t="s">
        <v>875</v>
      </c>
      <c r="V1084" t="s">
        <v>56</v>
      </c>
      <c r="W1084" t="s">
        <v>875</v>
      </c>
      <c r="X1084" t="s">
        <v>875</v>
      </c>
      <c r="Y1084" t="s">
        <v>875</v>
      </c>
      <c r="Z1084" t="s">
        <v>875</v>
      </c>
      <c r="AA1084" s="19">
        <v>45733.839403483798</v>
      </c>
      <c r="AB1084" t="s">
        <v>1449</v>
      </c>
    </row>
    <row r="1085" spans="1:28" x14ac:dyDescent="0.35">
      <c r="A1085" t="s">
        <v>1207</v>
      </c>
      <c r="B1085" t="s">
        <v>311</v>
      </c>
      <c r="C1085">
        <v>4217</v>
      </c>
      <c r="D1085" s="9">
        <v>40336.734594907408</v>
      </c>
      <c r="E1085" s="9">
        <v>44553.809259259258</v>
      </c>
      <c r="F1085">
        <v>189</v>
      </c>
      <c r="G1085">
        <v>189</v>
      </c>
      <c r="H1085">
        <v>66</v>
      </c>
      <c r="I1085">
        <v>123</v>
      </c>
      <c r="J1085">
        <v>8</v>
      </c>
      <c r="K1085">
        <v>181</v>
      </c>
      <c r="L1085">
        <v>125</v>
      </c>
      <c r="M1085">
        <v>56</v>
      </c>
      <c r="N1085">
        <v>1.4999999999999999E-2</v>
      </c>
      <c r="O1085">
        <v>3.2000000000000001E-2</v>
      </c>
      <c r="P1085">
        <v>2E-3</v>
      </c>
      <c r="Q1085">
        <v>0.03</v>
      </c>
      <c r="R1085">
        <v>0.66700000000000004</v>
      </c>
      <c r="S1085">
        <v>0.31900000000000001</v>
      </c>
      <c r="T1085">
        <v>0.95699999999999996</v>
      </c>
      <c r="U1085">
        <v>1866.6669999999999</v>
      </c>
      <c r="V1085" t="s">
        <v>56</v>
      </c>
      <c r="W1085">
        <v>0.98499999999999999</v>
      </c>
      <c r="X1085">
        <v>0.98099999999999998</v>
      </c>
      <c r="Y1085">
        <v>0.94099999999999995</v>
      </c>
      <c r="Z1085">
        <v>0.97399999999999998</v>
      </c>
      <c r="AA1085" s="19">
        <v>45733.741090347219</v>
      </c>
      <c r="AB1085" t="s">
        <v>1209</v>
      </c>
    </row>
    <row r="1086" spans="1:28" hidden="1" x14ac:dyDescent="0.35">
      <c r="A1086" t="s">
        <v>1207</v>
      </c>
      <c r="B1086" t="s">
        <v>312</v>
      </c>
      <c r="C1086">
        <v>0</v>
      </c>
      <c r="D1086" s="9">
        <v>44553.809259259258</v>
      </c>
      <c r="E1086" s="9">
        <v>44553.809259259258</v>
      </c>
      <c r="F1086" t="s">
        <v>872</v>
      </c>
      <c r="G1086" t="s">
        <v>872</v>
      </c>
      <c r="H1086">
        <v>1</v>
      </c>
      <c r="I1086">
        <v>1</v>
      </c>
      <c r="J1086">
        <v>1</v>
      </c>
      <c r="K1086" t="s">
        <v>873</v>
      </c>
      <c r="L1086">
        <v>1</v>
      </c>
      <c r="M1086">
        <v>0</v>
      </c>
      <c r="N1086" t="s">
        <v>875</v>
      </c>
      <c r="O1086" t="s">
        <v>875</v>
      </c>
      <c r="P1086" t="s">
        <v>875</v>
      </c>
      <c r="Q1086" t="s">
        <v>875</v>
      </c>
      <c r="R1086" t="s">
        <v>875</v>
      </c>
      <c r="S1086" t="s">
        <v>875</v>
      </c>
      <c r="T1086" t="s">
        <v>875</v>
      </c>
      <c r="U1086" t="s">
        <v>875</v>
      </c>
      <c r="V1086" t="s">
        <v>56</v>
      </c>
      <c r="W1086" t="s">
        <v>875</v>
      </c>
      <c r="X1086" t="s">
        <v>875</v>
      </c>
      <c r="Y1086" t="s">
        <v>875</v>
      </c>
      <c r="Z1086" t="s">
        <v>875</v>
      </c>
      <c r="AA1086" s="19">
        <v>45733.741090451389</v>
      </c>
      <c r="AB1086" t="s">
        <v>1209</v>
      </c>
    </row>
    <row r="1087" spans="1:28" x14ac:dyDescent="0.35">
      <c r="A1087" t="s">
        <v>1015</v>
      </c>
      <c r="B1087" t="s">
        <v>311</v>
      </c>
      <c r="C1087">
        <v>426</v>
      </c>
      <c r="D1087" s="9">
        <v>40935.663888888892</v>
      </c>
      <c r="E1087" s="9">
        <v>41361.779166666667</v>
      </c>
      <c r="F1087">
        <v>102</v>
      </c>
      <c r="G1087">
        <v>102</v>
      </c>
      <c r="H1087">
        <v>54</v>
      </c>
      <c r="I1087">
        <v>48</v>
      </c>
      <c r="J1087">
        <v>0</v>
      </c>
      <c r="K1087">
        <v>102</v>
      </c>
      <c r="L1087">
        <v>90</v>
      </c>
      <c r="M1087">
        <v>12</v>
      </c>
      <c r="N1087">
        <v>0.29099999999999998</v>
      </c>
      <c r="O1087">
        <v>0.50800000000000001</v>
      </c>
      <c r="P1087">
        <v>0</v>
      </c>
      <c r="Q1087">
        <v>0.35799999999999998</v>
      </c>
      <c r="R1087">
        <v>0.44800000000000001</v>
      </c>
      <c r="S1087">
        <v>0.36399999999999999</v>
      </c>
      <c r="T1087">
        <v>1</v>
      </c>
      <c r="U1087">
        <v>33.520000000000003</v>
      </c>
      <c r="V1087" t="s">
        <v>56</v>
      </c>
      <c r="W1087">
        <v>0.753</v>
      </c>
      <c r="X1087">
        <v>0.89800000000000002</v>
      </c>
      <c r="Y1087">
        <v>0</v>
      </c>
      <c r="Z1087">
        <v>0.78800000000000003</v>
      </c>
      <c r="AA1087" s="19">
        <v>45732.994115578702</v>
      </c>
      <c r="AB1087" t="s">
        <v>1178</v>
      </c>
    </row>
    <row r="1088" spans="1:28" hidden="1" x14ac:dyDescent="0.35">
      <c r="A1088" t="s">
        <v>1015</v>
      </c>
      <c r="B1088" t="s">
        <v>312</v>
      </c>
      <c r="C1088">
        <v>0</v>
      </c>
      <c r="D1088" s="9">
        <v>41361.779166666667</v>
      </c>
      <c r="E1088" s="9">
        <v>41361.779166666667</v>
      </c>
      <c r="F1088" t="s">
        <v>872</v>
      </c>
      <c r="G1088" t="s">
        <v>872</v>
      </c>
      <c r="H1088">
        <v>1</v>
      </c>
      <c r="I1088">
        <v>1</v>
      </c>
      <c r="J1088">
        <v>1</v>
      </c>
      <c r="K1088" t="s">
        <v>873</v>
      </c>
      <c r="L1088">
        <v>1</v>
      </c>
      <c r="M1088">
        <v>0</v>
      </c>
      <c r="N1088" t="s">
        <v>875</v>
      </c>
      <c r="O1088" t="s">
        <v>875</v>
      </c>
      <c r="P1088">
        <v>0</v>
      </c>
      <c r="Q1088" t="s">
        <v>875</v>
      </c>
      <c r="R1088" t="s">
        <v>875</v>
      </c>
      <c r="S1088" t="s">
        <v>875</v>
      </c>
      <c r="T1088" t="s">
        <v>875</v>
      </c>
      <c r="U1088" t="s">
        <v>875</v>
      </c>
      <c r="V1088" t="s">
        <v>56</v>
      </c>
      <c r="W1088" t="s">
        <v>875</v>
      </c>
      <c r="X1088" t="s">
        <v>875</v>
      </c>
      <c r="Y1088">
        <v>0</v>
      </c>
      <c r="Z1088" t="s">
        <v>875</v>
      </c>
      <c r="AA1088" s="19">
        <v>45732.994115590278</v>
      </c>
      <c r="AB1088" t="s">
        <v>1178</v>
      </c>
    </row>
    <row r="1089" spans="1:28" x14ac:dyDescent="0.35">
      <c r="A1089" t="s">
        <v>1016</v>
      </c>
      <c r="B1089" t="s">
        <v>311</v>
      </c>
      <c r="C1089">
        <v>772</v>
      </c>
      <c r="D1089" s="9">
        <v>40574.695833333331</v>
      </c>
      <c r="E1089" s="9">
        <v>41346.754166666666</v>
      </c>
      <c r="F1089">
        <v>83</v>
      </c>
      <c r="G1089">
        <v>83</v>
      </c>
      <c r="H1089">
        <v>54</v>
      </c>
      <c r="I1089">
        <v>29</v>
      </c>
      <c r="J1089">
        <v>0</v>
      </c>
      <c r="K1089">
        <v>83</v>
      </c>
      <c r="L1089">
        <v>67</v>
      </c>
      <c r="M1089">
        <v>16</v>
      </c>
      <c r="N1089">
        <v>0.193</v>
      </c>
      <c r="O1089">
        <v>0.106</v>
      </c>
      <c r="P1089">
        <v>0</v>
      </c>
      <c r="Q1089">
        <v>8.7999999999999995E-2</v>
      </c>
      <c r="R1089">
        <v>0.29399999999999998</v>
      </c>
      <c r="S1089">
        <v>0.64500000000000002</v>
      </c>
      <c r="T1089">
        <v>1</v>
      </c>
      <c r="U1089">
        <v>181.81800000000001</v>
      </c>
      <c r="V1089" t="s">
        <v>56</v>
      </c>
      <c r="W1089">
        <v>0.45100000000000001</v>
      </c>
      <c r="X1089">
        <v>0.68500000000000005</v>
      </c>
      <c r="Y1089">
        <v>0</v>
      </c>
      <c r="Z1089">
        <v>0.28699999999999998</v>
      </c>
      <c r="AA1089" s="19">
        <v>45732.994170659724</v>
      </c>
      <c r="AB1089" t="s">
        <v>1178</v>
      </c>
    </row>
    <row r="1090" spans="1:28" hidden="1" x14ac:dyDescent="0.35">
      <c r="A1090" t="s">
        <v>1016</v>
      </c>
      <c r="B1090" t="s">
        <v>312</v>
      </c>
      <c r="C1090">
        <v>0</v>
      </c>
      <c r="D1090" s="9">
        <v>41346.754166666666</v>
      </c>
      <c r="E1090" s="9">
        <v>41346.754166666666</v>
      </c>
      <c r="F1090" t="s">
        <v>872</v>
      </c>
      <c r="G1090" t="s">
        <v>872</v>
      </c>
      <c r="H1090">
        <v>1</v>
      </c>
      <c r="I1090">
        <v>1</v>
      </c>
      <c r="J1090">
        <v>1</v>
      </c>
      <c r="K1090" t="s">
        <v>873</v>
      </c>
      <c r="L1090">
        <v>1</v>
      </c>
      <c r="M1090">
        <v>0</v>
      </c>
      <c r="N1090" t="s">
        <v>875</v>
      </c>
      <c r="O1090" t="s">
        <v>875</v>
      </c>
      <c r="P1090">
        <v>0</v>
      </c>
      <c r="Q1090" t="s">
        <v>875</v>
      </c>
      <c r="R1090" t="s">
        <v>875</v>
      </c>
      <c r="S1090" t="s">
        <v>875</v>
      </c>
      <c r="T1090" t="s">
        <v>875</v>
      </c>
      <c r="U1090" t="s">
        <v>875</v>
      </c>
      <c r="V1090" t="s">
        <v>56</v>
      </c>
      <c r="W1090" t="s">
        <v>875</v>
      </c>
      <c r="X1090" t="s">
        <v>875</v>
      </c>
      <c r="Y1090">
        <v>0</v>
      </c>
      <c r="Z1090" t="s">
        <v>875</v>
      </c>
      <c r="AA1090" s="19">
        <v>45732.9941706713</v>
      </c>
      <c r="AB1090" t="s">
        <v>1178</v>
      </c>
    </row>
    <row r="1091" spans="1:28" x14ac:dyDescent="0.35">
      <c r="A1091" t="s">
        <v>1017</v>
      </c>
      <c r="B1091" t="s">
        <v>311</v>
      </c>
      <c r="C1091">
        <v>313</v>
      </c>
      <c r="D1091" s="9">
        <v>40926.593055555553</v>
      </c>
      <c r="E1091" s="9">
        <v>41240.397222222222</v>
      </c>
      <c r="F1091">
        <v>143</v>
      </c>
      <c r="G1091">
        <v>143</v>
      </c>
      <c r="H1091">
        <v>107</v>
      </c>
      <c r="I1091">
        <v>36</v>
      </c>
      <c r="J1091">
        <v>0</v>
      </c>
      <c r="K1091">
        <v>143</v>
      </c>
      <c r="L1091">
        <v>143</v>
      </c>
      <c r="M1091">
        <v>0</v>
      </c>
      <c r="N1091">
        <v>0.46</v>
      </c>
      <c r="O1091">
        <v>0.23899999999999999</v>
      </c>
      <c r="P1091">
        <v>0</v>
      </c>
      <c r="Q1091">
        <v>0.43099999999999999</v>
      </c>
      <c r="R1091">
        <v>0.61699999999999999</v>
      </c>
      <c r="S1091">
        <v>0.65800000000000003</v>
      </c>
      <c r="T1091">
        <v>1</v>
      </c>
      <c r="U1091">
        <v>0</v>
      </c>
      <c r="V1091" t="s">
        <v>80</v>
      </c>
      <c r="W1091">
        <v>0.63300000000000001</v>
      </c>
      <c r="X1091">
        <v>0.92300000000000004</v>
      </c>
      <c r="Y1091">
        <v>0</v>
      </c>
      <c r="Z1091">
        <v>0.70099999999999996</v>
      </c>
      <c r="AA1091" s="19">
        <v>45732.994230729164</v>
      </c>
      <c r="AB1091" t="s">
        <v>1178</v>
      </c>
    </row>
    <row r="1092" spans="1:28" hidden="1" x14ac:dyDescent="0.35">
      <c r="A1092" t="s">
        <v>1017</v>
      </c>
      <c r="B1092" t="s">
        <v>312</v>
      </c>
      <c r="C1092">
        <v>87</v>
      </c>
      <c r="D1092" s="9">
        <v>41152.472916666666</v>
      </c>
      <c r="E1092" s="9">
        <v>41240.397222222222</v>
      </c>
      <c r="F1092" t="s">
        <v>872</v>
      </c>
      <c r="G1092" t="s">
        <v>872</v>
      </c>
      <c r="H1092">
        <v>4</v>
      </c>
      <c r="I1092">
        <v>1</v>
      </c>
      <c r="J1092">
        <v>1</v>
      </c>
      <c r="K1092" t="s">
        <v>873</v>
      </c>
      <c r="L1092">
        <v>11</v>
      </c>
      <c r="M1092">
        <v>-8</v>
      </c>
      <c r="N1092" t="s">
        <v>875</v>
      </c>
      <c r="O1092" t="s">
        <v>875</v>
      </c>
      <c r="P1092">
        <v>0</v>
      </c>
      <c r="Q1092" t="s">
        <v>875</v>
      </c>
      <c r="R1092" t="s">
        <v>875</v>
      </c>
      <c r="S1092" t="s">
        <v>875</v>
      </c>
      <c r="T1092" t="s">
        <v>875</v>
      </c>
      <c r="U1092" t="s">
        <v>875</v>
      </c>
      <c r="V1092" t="s">
        <v>80</v>
      </c>
      <c r="W1092" t="s">
        <v>875</v>
      </c>
      <c r="X1092" t="s">
        <v>875</v>
      </c>
      <c r="Y1092">
        <v>0</v>
      </c>
      <c r="Z1092" t="s">
        <v>875</v>
      </c>
      <c r="AA1092" s="19">
        <v>45732.99423074074</v>
      </c>
      <c r="AB1092" t="s">
        <v>1178</v>
      </c>
    </row>
    <row r="1093" spans="1:28" x14ac:dyDescent="0.35">
      <c r="A1093" t="s">
        <v>1018</v>
      </c>
      <c r="B1093" t="s">
        <v>311</v>
      </c>
      <c r="C1093">
        <v>278</v>
      </c>
      <c r="D1093" s="9">
        <v>40324.679166666669</v>
      </c>
      <c r="E1093" s="9">
        <v>40603.410416666666</v>
      </c>
      <c r="F1093">
        <v>489</v>
      </c>
      <c r="G1093">
        <v>489</v>
      </c>
      <c r="H1093">
        <v>290</v>
      </c>
      <c r="I1093">
        <v>199</v>
      </c>
      <c r="J1093">
        <v>0</v>
      </c>
      <c r="K1093">
        <v>489</v>
      </c>
      <c r="L1093">
        <v>469</v>
      </c>
      <c r="M1093">
        <v>20</v>
      </c>
      <c r="N1093">
        <v>1.18</v>
      </c>
      <c r="O1093">
        <v>0.68899999999999995</v>
      </c>
      <c r="P1093">
        <v>0</v>
      </c>
      <c r="Q1093">
        <v>1.909</v>
      </c>
      <c r="R1093">
        <v>1.0209999999999999</v>
      </c>
      <c r="S1093">
        <v>0.63100000000000001</v>
      </c>
      <c r="T1093">
        <v>1</v>
      </c>
      <c r="U1093">
        <v>10.477</v>
      </c>
      <c r="V1093" t="s">
        <v>92</v>
      </c>
      <c r="W1093">
        <v>0.93899999999999995</v>
      </c>
      <c r="X1093">
        <v>0.92700000000000005</v>
      </c>
      <c r="Y1093">
        <v>0</v>
      </c>
      <c r="Z1093">
        <v>0.95</v>
      </c>
      <c r="AA1093" s="19">
        <v>45732.994291782408</v>
      </c>
      <c r="AB1093" t="s">
        <v>1178</v>
      </c>
    </row>
    <row r="1094" spans="1:28" hidden="1" x14ac:dyDescent="0.35">
      <c r="A1094" t="s">
        <v>1018</v>
      </c>
      <c r="B1094" t="s">
        <v>312</v>
      </c>
      <c r="C1094">
        <v>98</v>
      </c>
      <c r="D1094" s="9">
        <v>40504.459722222222</v>
      </c>
      <c r="E1094" s="9">
        <v>40603.410416666666</v>
      </c>
      <c r="F1094" t="s">
        <v>872</v>
      </c>
      <c r="G1094" t="s">
        <v>872</v>
      </c>
      <c r="H1094">
        <v>71</v>
      </c>
      <c r="I1094">
        <v>57</v>
      </c>
      <c r="J1094">
        <v>1</v>
      </c>
      <c r="K1094" t="s">
        <v>873</v>
      </c>
      <c r="L1094">
        <v>166</v>
      </c>
      <c r="M1094">
        <v>-39</v>
      </c>
      <c r="N1094">
        <v>0.627</v>
      </c>
      <c r="O1094">
        <v>0.48399999999999999</v>
      </c>
      <c r="P1094">
        <v>0</v>
      </c>
      <c r="Q1094">
        <v>1.4</v>
      </c>
      <c r="R1094">
        <v>1.26</v>
      </c>
      <c r="S1094">
        <v>0.56399999999999995</v>
      </c>
      <c r="T1094">
        <v>1</v>
      </c>
      <c r="U1094">
        <v>14.286</v>
      </c>
      <c r="V1094" t="s">
        <v>92</v>
      </c>
      <c r="W1094">
        <v>0.88700000000000001</v>
      </c>
      <c r="X1094">
        <v>0.93500000000000005</v>
      </c>
      <c r="Y1094">
        <v>0</v>
      </c>
      <c r="Z1094">
        <v>0.95899999999999996</v>
      </c>
      <c r="AA1094" s="19">
        <v>45732.994302789353</v>
      </c>
      <c r="AB1094" t="s">
        <v>1178</v>
      </c>
    </row>
    <row r="1095" spans="1:28" x14ac:dyDescent="0.35">
      <c r="A1095" t="s">
        <v>1887</v>
      </c>
      <c r="B1095" t="s">
        <v>311</v>
      </c>
      <c r="C1095">
        <v>882</v>
      </c>
      <c r="D1095" s="9">
        <v>42458.10869212963</v>
      </c>
      <c r="E1095" s="9">
        <v>43340.613888888889</v>
      </c>
      <c r="F1095">
        <v>339</v>
      </c>
      <c r="G1095">
        <v>339</v>
      </c>
      <c r="H1095">
        <v>195</v>
      </c>
      <c r="I1095">
        <v>144</v>
      </c>
      <c r="J1095">
        <v>22</v>
      </c>
      <c r="K1095">
        <v>317</v>
      </c>
      <c r="L1095">
        <v>195</v>
      </c>
      <c r="M1095">
        <v>122</v>
      </c>
      <c r="N1095">
        <v>0.24299999999999999</v>
      </c>
      <c r="O1095">
        <v>0.19500000000000001</v>
      </c>
      <c r="P1095">
        <v>1.9E-2</v>
      </c>
      <c r="Q1095">
        <v>0.251</v>
      </c>
      <c r="R1095">
        <v>0.59899999999999998</v>
      </c>
      <c r="S1095">
        <v>0.55500000000000005</v>
      </c>
      <c r="T1095">
        <v>0.95699999999999996</v>
      </c>
      <c r="U1095">
        <v>486.05599999999998</v>
      </c>
      <c r="V1095" t="s">
        <v>56</v>
      </c>
      <c r="W1095">
        <v>0.75800000000000001</v>
      </c>
      <c r="X1095">
        <v>0.96799999999999997</v>
      </c>
      <c r="Y1095">
        <v>0.92</v>
      </c>
      <c r="Z1095">
        <v>0.91800000000000004</v>
      </c>
      <c r="AA1095" s="19">
        <v>45734.027072546298</v>
      </c>
      <c r="AB1095" t="s">
        <v>2040</v>
      </c>
    </row>
    <row r="1096" spans="1:28" hidden="1" x14ac:dyDescent="0.35">
      <c r="A1096" t="s">
        <v>1887</v>
      </c>
      <c r="B1096" t="s">
        <v>312</v>
      </c>
      <c r="C1096">
        <v>84</v>
      </c>
      <c r="D1096" s="9">
        <v>43256.551192129627</v>
      </c>
      <c r="E1096" s="9">
        <v>43340.613888888889</v>
      </c>
      <c r="F1096" t="s">
        <v>872</v>
      </c>
      <c r="G1096" t="s">
        <v>872</v>
      </c>
      <c r="H1096">
        <v>1</v>
      </c>
      <c r="I1096">
        <v>1</v>
      </c>
      <c r="J1096">
        <v>7</v>
      </c>
      <c r="K1096" t="s">
        <v>873</v>
      </c>
      <c r="L1096">
        <v>8</v>
      </c>
      <c r="M1096">
        <v>-12</v>
      </c>
      <c r="N1096" t="s">
        <v>875</v>
      </c>
      <c r="O1096" t="s">
        <v>875</v>
      </c>
      <c r="P1096">
        <v>4.1000000000000002E-2</v>
      </c>
      <c r="Q1096">
        <v>5.3999999999999999E-2</v>
      </c>
      <c r="R1096" t="s">
        <v>875</v>
      </c>
      <c r="S1096" t="s">
        <v>875</v>
      </c>
      <c r="T1096" t="s">
        <v>875</v>
      </c>
      <c r="U1096" t="s">
        <v>875</v>
      </c>
      <c r="V1096" t="s">
        <v>56</v>
      </c>
      <c r="W1096" t="s">
        <v>875</v>
      </c>
      <c r="X1096" t="s">
        <v>875</v>
      </c>
      <c r="Y1096">
        <v>0.375</v>
      </c>
      <c r="Z1096">
        <v>0.39100000000000001</v>
      </c>
      <c r="AA1096" s="19">
        <v>45734.02707261574</v>
      </c>
      <c r="AB1096" t="s">
        <v>2040</v>
      </c>
    </row>
    <row r="1097" spans="1:28" x14ac:dyDescent="0.35">
      <c r="A1097" t="s">
        <v>1886</v>
      </c>
      <c r="B1097" t="s">
        <v>311</v>
      </c>
      <c r="C1097">
        <v>2436</v>
      </c>
      <c r="D1097" s="9">
        <v>42129.98133101852</v>
      </c>
      <c r="E1097" s="9">
        <v>44566.879594907405</v>
      </c>
      <c r="F1097">
        <v>8748</v>
      </c>
      <c r="G1097">
        <v>8748</v>
      </c>
      <c r="H1097">
        <v>3408</v>
      </c>
      <c r="I1097">
        <v>5340</v>
      </c>
      <c r="J1097">
        <v>1080</v>
      </c>
      <c r="K1097">
        <v>7668</v>
      </c>
      <c r="L1097">
        <v>6075</v>
      </c>
      <c r="M1097">
        <v>1593</v>
      </c>
      <c r="N1097">
        <v>1.573</v>
      </c>
      <c r="O1097">
        <v>2.3370000000000002</v>
      </c>
      <c r="P1097">
        <v>0.55100000000000005</v>
      </c>
      <c r="Q1097">
        <v>2.7480000000000002</v>
      </c>
      <c r="R1097">
        <v>0.81799999999999995</v>
      </c>
      <c r="S1097">
        <v>0.40200000000000002</v>
      </c>
      <c r="T1097">
        <v>0.85899999999999999</v>
      </c>
      <c r="U1097">
        <v>579.69399999999996</v>
      </c>
      <c r="V1097" t="s">
        <v>56</v>
      </c>
      <c r="W1097">
        <v>0.99099999999999999</v>
      </c>
      <c r="X1097">
        <v>0.98599999999999999</v>
      </c>
      <c r="Y1097">
        <v>0.95499999999999996</v>
      </c>
      <c r="Z1097">
        <v>0.997</v>
      </c>
      <c r="AA1097" s="19">
        <v>45734.026965590281</v>
      </c>
      <c r="AB1097" t="s">
        <v>2040</v>
      </c>
    </row>
    <row r="1098" spans="1:28" hidden="1" x14ac:dyDescent="0.35">
      <c r="A1098" t="s">
        <v>1886</v>
      </c>
      <c r="B1098" t="s">
        <v>312</v>
      </c>
      <c r="C1098">
        <v>99</v>
      </c>
      <c r="D1098" s="9">
        <v>44466.91034722222</v>
      </c>
      <c r="E1098" s="9">
        <v>44566.879594907405</v>
      </c>
      <c r="F1098" t="s">
        <v>872</v>
      </c>
      <c r="G1098" t="s">
        <v>872</v>
      </c>
      <c r="H1098">
        <v>111</v>
      </c>
      <c r="I1098">
        <v>163</v>
      </c>
      <c r="J1098">
        <v>20</v>
      </c>
      <c r="K1098" t="s">
        <v>873</v>
      </c>
      <c r="L1098">
        <v>200</v>
      </c>
      <c r="M1098">
        <v>53</v>
      </c>
      <c r="N1098">
        <v>1.23</v>
      </c>
      <c r="O1098">
        <v>1.587</v>
      </c>
      <c r="P1098">
        <v>0.214</v>
      </c>
      <c r="Q1098">
        <v>2.2069999999999999</v>
      </c>
      <c r="R1098">
        <v>0.84799999999999998</v>
      </c>
      <c r="S1098">
        <v>0.437</v>
      </c>
      <c r="T1098">
        <v>0.92400000000000004</v>
      </c>
      <c r="U1098">
        <v>721.79399999999998</v>
      </c>
      <c r="V1098" t="s">
        <v>56</v>
      </c>
      <c r="W1098">
        <v>0.96099999999999997</v>
      </c>
      <c r="X1098">
        <v>0.95899999999999996</v>
      </c>
      <c r="Y1098">
        <v>0.89700000000000002</v>
      </c>
      <c r="Z1098">
        <v>0.97299999999999998</v>
      </c>
      <c r="AA1098" s="19">
        <v>45734.026980289353</v>
      </c>
      <c r="AB1098" t="s">
        <v>2040</v>
      </c>
    </row>
    <row r="1099" spans="1:28" x14ac:dyDescent="0.35">
      <c r="A1099" t="s">
        <v>1885</v>
      </c>
      <c r="B1099" t="s">
        <v>311</v>
      </c>
      <c r="C1099">
        <v>1320</v>
      </c>
      <c r="D1099" s="9">
        <v>43198.112743055557</v>
      </c>
      <c r="E1099" s="9">
        <v>44518.521770833337</v>
      </c>
      <c r="F1099">
        <v>130</v>
      </c>
      <c r="G1099">
        <v>130</v>
      </c>
      <c r="H1099">
        <v>105</v>
      </c>
      <c r="I1099">
        <v>25</v>
      </c>
      <c r="J1099">
        <v>10</v>
      </c>
      <c r="K1099">
        <v>120</v>
      </c>
      <c r="L1099">
        <v>112</v>
      </c>
      <c r="M1099">
        <v>8</v>
      </c>
      <c r="N1099">
        <v>8.1000000000000003E-2</v>
      </c>
      <c r="O1099">
        <v>2.4E-2</v>
      </c>
      <c r="P1099">
        <v>8.0000000000000002E-3</v>
      </c>
      <c r="Q1099">
        <v>9.6000000000000002E-2</v>
      </c>
      <c r="R1099">
        <v>0.99</v>
      </c>
      <c r="S1099">
        <v>0.77100000000000002</v>
      </c>
      <c r="T1099">
        <v>0.92400000000000004</v>
      </c>
      <c r="U1099">
        <v>83.332999999999998</v>
      </c>
      <c r="V1099" t="s">
        <v>56</v>
      </c>
      <c r="W1099">
        <v>0.97599999999999998</v>
      </c>
      <c r="X1099">
        <v>0.95299999999999996</v>
      </c>
      <c r="Y1099">
        <v>0.93300000000000005</v>
      </c>
      <c r="Z1099">
        <v>0.96699999999999997</v>
      </c>
      <c r="AA1099" s="19">
        <v>45734.026853356481</v>
      </c>
      <c r="AB1099" t="s">
        <v>2040</v>
      </c>
    </row>
    <row r="1100" spans="1:28" hidden="1" x14ac:dyDescent="0.35">
      <c r="A1100" t="s">
        <v>1885</v>
      </c>
      <c r="B1100" t="s">
        <v>312</v>
      </c>
      <c r="C1100">
        <v>98</v>
      </c>
      <c r="D1100" s="9">
        <v>44420.119780092595</v>
      </c>
      <c r="E1100" s="9">
        <v>44518.521770833337</v>
      </c>
      <c r="F1100" t="s">
        <v>872</v>
      </c>
      <c r="G1100" t="s">
        <v>872</v>
      </c>
      <c r="H1100">
        <v>3</v>
      </c>
      <c r="I1100">
        <v>1</v>
      </c>
      <c r="J1100">
        <v>2</v>
      </c>
      <c r="K1100" t="s">
        <v>873</v>
      </c>
      <c r="L1100">
        <v>1</v>
      </c>
      <c r="M1100">
        <v>1</v>
      </c>
      <c r="N1100">
        <v>3.1E-2</v>
      </c>
      <c r="O1100" t="s">
        <v>875</v>
      </c>
      <c r="P1100">
        <v>0.03</v>
      </c>
      <c r="Q1100" t="s">
        <v>875</v>
      </c>
      <c r="R1100" t="s">
        <v>875</v>
      </c>
      <c r="S1100" t="s">
        <v>875</v>
      </c>
      <c r="T1100" t="s">
        <v>875</v>
      </c>
      <c r="U1100" t="s">
        <v>875</v>
      </c>
      <c r="V1100" t="s">
        <v>56</v>
      </c>
      <c r="W1100">
        <v>0.76500000000000001</v>
      </c>
      <c r="X1100" t="s">
        <v>875</v>
      </c>
      <c r="Y1100">
        <v>1</v>
      </c>
      <c r="Z1100" t="s">
        <v>875</v>
      </c>
      <c r="AA1100" s="19">
        <v>45734.026853437499</v>
      </c>
      <c r="AB1100" t="s">
        <v>2040</v>
      </c>
    </row>
    <row r="1101" spans="1:28" x14ac:dyDescent="0.35">
      <c r="A1101" t="s">
        <v>1884</v>
      </c>
      <c r="B1101" t="s">
        <v>311</v>
      </c>
      <c r="C1101">
        <v>5741</v>
      </c>
      <c r="D1101" s="9">
        <v>37853.225462962961</v>
      </c>
      <c r="E1101" s="9">
        <v>43594.315057870372</v>
      </c>
      <c r="F1101">
        <v>780</v>
      </c>
      <c r="G1101">
        <v>780</v>
      </c>
      <c r="H1101">
        <v>411</v>
      </c>
      <c r="I1101">
        <v>369</v>
      </c>
      <c r="J1101">
        <v>109</v>
      </c>
      <c r="K1101">
        <v>671</v>
      </c>
      <c r="L1101">
        <v>642</v>
      </c>
      <c r="M1101">
        <v>29</v>
      </c>
      <c r="N1101">
        <v>0.35599999999999998</v>
      </c>
      <c r="O1101">
        <v>0.17100000000000001</v>
      </c>
      <c r="P1101">
        <v>7.3999999999999996E-2</v>
      </c>
      <c r="Q1101">
        <v>0.36199999999999999</v>
      </c>
      <c r="R1101">
        <v>0.79900000000000004</v>
      </c>
      <c r="S1101">
        <v>0.67600000000000005</v>
      </c>
      <c r="T1101">
        <v>0.86</v>
      </c>
      <c r="U1101">
        <v>80.11</v>
      </c>
      <c r="V1101" t="s">
        <v>56</v>
      </c>
      <c r="W1101">
        <v>0.70199999999999996</v>
      </c>
      <c r="X1101">
        <v>0.37</v>
      </c>
      <c r="Y1101">
        <v>0.85299999999999998</v>
      </c>
      <c r="Z1101">
        <v>0.64200000000000002</v>
      </c>
      <c r="AA1101" s="19">
        <v>45734.026761539353</v>
      </c>
      <c r="AB1101" t="s">
        <v>2040</v>
      </c>
    </row>
    <row r="1102" spans="1:28" hidden="1" x14ac:dyDescent="0.35">
      <c r="A1102" t="s">
        <v>1884</v>
      </c>
      <c r="B1102" t="s">
        <v>312</v>
      </c>
      <c r="C1102">
        <v>22</v>
      </c>
      <c r="D1102" s="9">
        <v>43572.143321759257</v>
      </c>
      <c r="E1102" s="9">
        <v>43594.315057870372</v>
      </c>
      <c r="F1102" t="s">
        <v>872</v>
      </c>
      <c r="G1102" t="s">
        <v>872</v>
      </c>
      <c r="H1102">
        <v>1</v>
      </c>
      <c r="I1102">
        <v>1</v>
      </c>
      <c r="J1102">
        <v>1</v>
      </c>
      <c r="K1102" t="s">
        <v>873</v>
      </c>
      <c r="L1102">
        <v>1</v>
      </c>
      <c r="M1102">
        <v>-1</v>
      </c>
      <c r="N1102" t="s">
        <v>875</v>
      </c>
      <c r="O1102" t="s">
        <v>875</v>
      </c>
      <c r="P1102" t="s">
        <v>875</v>
      </c>
      <c r="Q1102" t="s">
        <v>875</v>
      </c>
      <c r="R1102" t="s">
        <v>875</v>
      </c>
      <c r="S1102" t="s">
        <v>875</v>
      </c>
      <c r="T1102" t="s">
        <v>875</v>
      </c>
      <c r="U1102" t="s">
        <v>875</v>
      </c>
      <c r="V1102" t="s">
        <v>56</v>
      </c>
      <c r="W1102" t="s">
        <v>875</v>
      </c>
      <c r="X1102" t="s">
        <v>875</v>
      </c>
      <c r="Y1102" t="s">
        <v>875</v>
      </c>
      <c r="Z1102" t="s">
        <v>875</v>
      </c>
      <c r="AA1102" s="19">
        <v>45734.026761655092</v>
      </c>
      <c r="AB1102" t="s">
        <v>2040</v>
      </c>
    </row>
    <row r="1103" spans="1:28" x14ac:dyDescent="0.35">
      <c r="A1103" t="s">
        <v>1883</v>
      </c>
      <c r="B1103" t="s">
        <v>311</v>
      </c>
      <c r="C1103">
        <v>4778</v>
      </c>
      <c r="D1103" s="9">
        <v>38327.390555555554</v>
      </c>
      <c r="E1103" s="9">
        <v>43105.445543981485</v>
      </c>
      <c r="F1103">
        <v>642</v>
      </c>
      <c r="G1103">
        <v>642</v>
      </c>
      <c r="H1103">
        <v>191</v>
      </c>
      <c r="I1103">
        <v>451</v>
      </c>
      <c r="J1103">
        <v>88</v>
      </c>
      <c r="K1103">
        <v>554</v>
      </c>
      <c r="L1103">
        <v>463</v>
      </c>
      <c r="M1103">
        <v>91</v>
      </c>
      <c r="N1103">
        <v>7.8E-2</v>
      </c>
      <c r="O1103">
        <v>0.16900000000000001</v>
      </c>
      <c r="P1103">
        <v>3.7999999999999999E-2</v>
      </c>
      <c r="Q1103">
        <v>0.182</v>
      </c>
      <c r="R1103">
        <v>0.871</v>
      </c>
      <c r="S1103">
        <v>0.316</v>
      </c>
      <c r="T1103">
        <v>0.84599999999999997</v>
      </c>
      <c r="U1103">
        <v>500</v>
      </c>
      <c r="V1103" t="s">
        <v>56</v>
      </c>
      <c r="W1103">
        <v>0.96799999999999997</v>
      </c>
      <c r="X1103">
        <v>0.92600000000000005</v>
      </c>
      <c r="Y1103">
        <v>0.97599999999999998</v>
      </c>
      <c r="Z1103">
        <v>0.97199999999999998</v>
      </c>
      <c r="AA1103" s="19">
        <v>45734.026667638886</v>
      </c>
      <c r="AB1103" t="s">
        <v>2040</v>
      </c>
    </row>
    <row r="1104" spans="1:28" hidden="1" x14ac:dyDescent="0.35">
      <c r="A1104" t="s">
        <v>1883</v>
      </c>
      <c r="B1104" t="s">
        <v>312</v>
      </c>
      <c r="C1104">
        <v>0</v>
      </c>
      <c r="D1104" s="9">
        <v>43105.445543981485</v>
      </c>
      <c r="E1104" s="9">
        <v>43105.445543981485</v>
      </c>
      <c r="F1104" t="s">
        <v>872</v>
      </c>
      <c r="G1104" t="s">
        <v>872</v>
      </c>
      <c r="H1104">
        <v>1</v>
      </c>
      <c r="I1104">
        <v>1</v>
      </c>
      <c r="J1104">
        <v>1</v>
      </c>
      <c r="K1104" t="s">
        <v>873</v>
      </c>
      <c r="L1104">
        <v>1</v>
      </c>
      <c r="M1104">
        <v>0</v>
      </c>
      <c r="N1104" t="s">
        <v>875</v>
      </c>
      <c r="O1104" t="s">
        <v>875</v>
      </c>
      <c r="P1104" t="s">
        <v>875</v>
      </c>
      <c r="Q1104" t="s">
        <v>875</v>
      </c>
      <c r="R1104" t="s">
        <v>875</v>
      </c>
      <c r="S1104" t="s">
        <v>875</v>
      </c>
      <c r="T1104" t="s">
        <v>875</v>
      </c>
      <c r="U1104" t="s">
        <v>875</v>
      </c>
      <c r="V1104" t="s">
        <v>56</v>
      </c>
      <c r="W1104" t="s">
        <v>875</v>
      </c>
      <c r="X1104" t="s">
        <v>875</v>
      </c>
      <c r="Y1104" t="s">
        <v>875</v>
      </c>
      <c r="Z1104" t="s">
        <v>875</v>
      </c>
      <c r="AA1104" s="19">
        <v>45734.026667708335</v>
      </c>
      <c r="AB1104" t="s">
        <v>2040</v>
      </c>
    </row>
    <row r="1105" spans="1:28" x14ac:dyDescent="0.35">
      <c r="A1105" t="s">
        <v>1019</v>
      </c>
      <c r="B1105" t="s">
        <v>311</v>
      </c>
      <c r="C1105">
        <v>84</v>
      </c>
      <c r="D1105" s="9">
        <v>40737.561805555553</v>
      </c>
      <c r="E1105" s="9">
        <v>40822.509027777778</v>
      </c>
      <c r="F1105">
        <v>51</v>
      </c>
      <c r="G1105">
        <v>51</v>
      </c>
      <c r="H1105">
        <v>45</v>
      </c>
      <c r="I1105">
        <v>6</v>
      </c>
      <c r="J1105">
        <v>0</v>
      </c>
      <c r="K1105">
        <v>51</v>
      </c>
      <c r="L1105">
        <v>51</v>
      </c>
      <c r="M1105">
        <v>0</v>
      </c>
      <c r="N1105">
        <v>0.87</v>
      </c>
      <c r="O1105">
        <v>0.6</v>
      </c>
      <c r="P1105">
        <v>0</v>
      </c>
      <c r="Q1105">
        <v>0.64600000000000002</v>
      </c>
      <c r="R1105">
        <v>0.439</v>
      </c>
      <c r="S1105">
        <v>0.59199999999999997</v>
      </c>
      <c r="T1105">
        <v>1</v>
      </c>
      <c r="U1105">
        <v>0</v>
      </c>
      <c r="V1105" t="s">
        <v>80</v>
      </c>
      <c r="W1105">
        <v>0.85699999999999998</v>
      </c>
      <c r="X1105">
        <v>0.68600000000000005</v>
      </c>
      <c r="Y1105">
        <v>0</v>
      </c>
      <c r="Z1105">
        <v>0.85599999999999998</v>
      </c>
      <c r="AA1105" s="19">
        <v>45732.994361481484</v>
      </c>
      <c r="AB1105" t="s">
        <v>1178</v>
      </c>
    </row>
    <row r="1106" spans="1:28" hidden="1" x14ac:dyDescent="0.35">
      <c r="A1106" t="s">
        <v>1019</v>
      </c>
      <c r="B1106" t="s">
        <v>312</v>
      </c>
      <c r="C1106">
        <v>84</v>
      </c>
      <c r="D1106" s="9">
        <v>40737.561805555553</v>
      </c>
      <c r="E1106" s="9">
        <v>40822.509027777778</v>
      </c>
      <c r="F1106" t="s">
        <v>872</v>
      </c>
      <c r="G1106" t="s">
        <v>872</v>
      </c>
      <c r="H1106">
        <v>45</v>
      </c>
      <c r="I1106">
        <v>6</v>
      </c>
      <c r="J1106">
        <v>1</v>
      </c>
      <c r="K1106" t="s">
        <v>873</v>
      </c>
      <c r="L1106">
        <v>51</v>
      </c>
      <c r="M1106">
        <v>-1</v>
      </c>
      <c r="N1106">
        <v>0.86799999999999999</v>
      </c>
      <c r="O1106">
        <v>0.6</v>
      </c>
      <c r="P1106">
        <v>0</v>
      </c>
      <c r="Q1106">
        <v>0.64</v>
      </c>
      <c r="R1106">
        <v>0.436</v>
      </c>
      <c r="S1106">
        <v>0.59099999999999997</v>
      </c>
      <c r="T1106">
        <v>1</v>
      </c>
      <c r="U1106">
        <v>0</v>
      </c>
      <c r="V1106" t="s">
        <v>80</v>
      </c>
      <c r="W1106">
        <v>0.85499999999999998</v>
      </c>
      <c r="X1106">
        <v>0.77100000000000002</v>
      </c>
      <c r="Y1106">
        <v>0</v>
      </c>
      <c r="Z1106">
        <v>0.85299999999999998</v>
      </c>
      <c r="AA1106" s="19">
        <v>45732.994371956018</v>
      </c>
      <c r="AB1106" t="s">
        <v>1178</v>
      </c>
    </row>
    <row r="1107" spans="1:28" x14ac:dyDescent="0.35">
      <c r="A1107" t="s">
        <v>1020</v>
      </c>
      <c r="B1107" t="s">
        <v>311</v>
      </c>
      <c r="C1107">
        <v>115</v>
      </c>
      <c r="D1107" s="9">
        <v>40728.547222222223</v>
      </c>
      <c r="E1107" s="9">
        <v>40843.763888888891</v>
      </c>
      <c r="F1107">
        <v>92</v>
      </c>
      <c r="G1107">
        <v>92</v>
      </c>
      <c r="H1107">
        <v>83</v>
      </c>
      <c r="I1107">
        <v>9</v>
      </c>
      <c r="J1107">
        <v>0</v>
      </c>
      <c r="K1107">
        <v>92</v>
      </c>
      <c r="L1107">
        <v>92</v>
      </c>
      <c r="M1107">
        <v>0</v>
      </c>
      <c r="N1107">
        <v>1.008</v>
      </c>
      <c r="O1107">
        <v>0.14099999999999999</v>
      </c>
      <c r="P1107">
        <v>0</v>
      </c>
      <c r="Q1107">
        <v>0.97699999999999998</v>
      </c>
      <c r="R1107">
        <v>0.85</v>
      </c>
      <c r="S1107">
        <v>0.877</v>
      </c>
      <c r="T1107">
        <v>1</v>
      </c>
      <c r="U1107">
        <v>0</v>
      </c>
      <c r="V1107" t="s">
        <v>80</v>
      </c>
      <c r="W1107">
        <v>0.93</v>
      </c>
      <c r="X1107">
        <v>0.70299999999999996</v>
      </c>
      <c r="Y1107">
        <v>0</v>
      </c>
      <c r="Z1107">
        <v>0.93</v>
      </c>
      <c r="AA1107" s="19">
        <v>45732.99443150463</v>
      </c>
      <c r="AB1107" t="s">
        <v>1178</v>
      </c>
    </row>
    <row r="1108" spans="1:28" hidden="1" x14ac:dyDescent="0.35">
      <c r="A1108" t="s">
        <v>1020</v>
      </c>
      <c r="B1108" t="s">
        <v>312</v>
      </c>
      <c r="C1108">
        <v>99</v>
      </c>
      <c r="D1108" s="9">
        <v>40744.648611111108</v>
      </c>
      <c r="E1108" s="9">
        <v>40843.763888888891</v>
      </c>
      <c r="F1108" t="s">
        <v>872</v>
      </c>
      <c r="G1108" t="s">
        <v>872</v>
      </c>
      <c r="H1108">
        <v>62</v>
      </c>
      <c r="I1108">
        <v>3</v>
      </c>
      <c r="J1108">
        <v>1</v>
      </c>
      <c r="K1108" t="s">
        <v>873</v>
      </c>
      <c r="L1108">
        <v>86</v>
      </c>
      <c r="M1108">
        <v>-20</v>
      </c>
      <c r="N1108">
        <v>0.91500000000000004</v>
      </c>
      <c r="O1108">
        <v>4.8000000000000001E-2</v>
      </c>
      <c r="P1108">
        <v>0</v>
      </c>
      <c r="Q1108">
        <v>0.96099999999999997</v>
      </c>
      <c r="R1108">
        <v>0.998</v>
      </c>
      <c r="S1108">
        <v>0.95</v>
      </c>
      <c r="T1108">
        <v>1</v>
      </c>
      <c r="U1108">
        <v>0</v>
      </c>
      <c r="V1108" t="s">
        <v>80</v>
      </c>
      <c r="W1108">
        <v>0.86699999999999999</v>
      </c>
      <c r="X1108">
        <v>0.75</v>
      </c>
      <c r="Y1108">
        <v>0</v>
      </c>
      <c r="Z1108">
        <v>0.91400000000000003</v>
      </c>
      <c r="AA1108" s="19">
        <v>45732.994442152776</v>
      </c>
      <c r="AB1108" t="s">
        <v>1178</v>
      </c>
    </row>
    <row r="1109" spans="1:28" x14ac:dyDescent="0.35">
      <c r="A1109" t="s">
        <v>1021</v>
      </c>
      <c r="B1109" t="s">
        <v>311</v>
      </c>
      <c r="C1109">
        <v>257</v>
      </c>
      <c r="D1109" s="9">
        <v>40339.621527777781</v>
      </c>
      <c r="E1109" s="9">
        <v>40597.553472222222</v>
      </c>
      <c r="F1109">
        <v>198</v>
      </c>
      <c r="G1109">
        <v>198</v>
      </c>
      <c r="H1109">
        <v>185</v>
      </c>
      <c r="I1109">
        <v>13</v>
      </c>
      <c r="J1109">
        <v>0</v>
      </c>
      <c r="K1109">
        <v>198</v>
      </c>
      <c r="L1109">
        <v>196</v>
      </c>
      <c r="M1109">
        <v>2</v>
      </c>
      <c r="N1109">
        <v>0.71</v>
      </c>
      <c r="O1109">
        <v>6.4000000000000001E-2</v>
      </c>
      <c r="P1109">
        <v>0</v>
      </c>
      <c r="Q1109">
        <v>0.78800000000000003</v>
      </c>
      <c r="R1109">
        <v>1.018</v>
      </c>
      <c r="S1109">
        <v>0.91700000000000004</v>
      </c>
      <c r="T1109">
        <v>1</v>
      </c>
      <c r="U1109">
        <v>2.5379999999999998</v>
      </c>
      <c r="V1109" t="s">
        <v>92</v>
      </c>
      <c r="W1109">
        <v>0.98299999999999998</v>
      </c>
      <c r="X1109">
        <v>0.71599999999999997</v>
      </c>
      <c r="Y1109">
        <v>0</v>
      </c>
      <c r="Z1109">
        <v>0.99099999999999999</v>
      </c>
      <c r="AA1109" s="19">
        <v>45732.99450270833</v>
      </c>
      <c r="AB1109" t="s">
        <v>1178</v>
      </c>
    </row>
    <row r="1110" spans="1:28" hidden="1" x14ac:dyDescent="0.35">
      <c r="A1110" t="s">
        <v>1021</v>
      </c>
      <c r="B1110" t="s">
        <v>312</v>
      </c>
      <c r="C1110">
        <v>99</v>
      </c>
      <c r="D1110" s="9">
        <v>40498.536805555559</v>
      </c>
      <c r="E1110" s="9">
        <v>40597.553472222222</v>
      </c>
      <c r="F1110" t="s">
        <v>872</v>
      </c>
      <c r="G1110" t="s">
        <v>872</v>
      </c>
      <c r="H1110">
        <v>66</v>
      </c>
      <c r="I1110">
        <v>1</v>
      </c>
      <c r="J1110">
        <v>1</v>
      </c>
      <c r="K1110" t="s">
        <v>873</v>
      </c>
      <c r="L1110">
        <v>77</v>
      </c>
      <c r="M1110">
        <v>-9</v>
      </c>
      <c r="N1110">
        <v>0.86899999999999999</v>
      </c>
      <c r="O1110" t="s">
        <v>875</v>
      </c>
      <c r="P1110">
        <v>0</v>
      </c>
      <c r="Q1110">
        <v>0.875</v>
      </c>
      <c r="R1110" t="s">
        <v>875</v>
      </c>
      <c r="S1110" t="s">
        <v>875</v>
      </c>
      <c r="T1110" t="s">
        <v>875</v>
      </c>
      <c r="U1110" t="s">
        <v>875</v>
      </c>
      <c r="V1110" t="s">
        <v>92</v>
      </c>
      <c r="W1110">
        <v>0.95499999999999996</v>
      </c>
      <c r="X1110" t="s">
        <v>875</v>
      </c>
      <c r="Y1110">
        <v>0</v>
      </c>
      <c r="Z1110">
        <v>0.95199999999999996</v>
      </c>
      <c r="AA1110" s="19">
        <v>45732.994502719906</v>
      </c>
      <c r="AB1110" t="s">
        <v>1178</v>
      </c>
    </row>
    <row r="1111" spans="1:28" x14ac:dyDescent="0.35">
      <c r="A1111" t="s">
        <v>1022</v>
      </c>
      <c r="B1111" t="s">
        <v>311</v>
      </c>
      <c r="C1111">
        <v>449</v>
      </c>
      <c r="D1111" s="9">
        <v>40343.644444444442</v>
      </c>
      <c r="E1111" s="9">
        <v>40792.648611111108</v>
      </c>
      <c r="F1111">
        <v>57</v>
      </c>
      <c r="G1111">
        <v>57</v>
      </c>
      <c r="H1111">
        <v>45</v>
      </c>
      <c r="I1111">
        <v>12</v>
      </c>
      <c r="J1111">
        <v>0</v>
      </c>
      <c r="K1111">
        <v>57</v>
      </c>
      <c r="L1111">
        <v>57</v>
      </c>
      <c r="M1111">
        <v>0</v>
      </c>
      <c r="N1111">
        <v>0.68200000000000005</v>
      </c>
      <c r="O1111">
        <v>0.48599999999999999</v>
      </c>
      <c r="P1111">
        <v>0</v>
      </c>
      <c r="Q1111">
        <v>0.14499999999999999</v>
      </c>
      <c r="R1111">
        <v>0.124</v>
      </c>
      <c r="S1111">
        <v>0.58399999999999996</v>
      </c>
      <c r="T1111">
        <v>1</v>
      </c>
      <c r="U1111">
        <v>0</v>
      </c>
      <c r="V1111" t="s">
        <v>80</v>
      </c>
      <c r="W1111">
        <v>0.90200000000000002</v>
      </c>
      <c r="X1111">
        <v>0.91600000000000004</v>
      </c>
      <c r="Y1111">
        <v>0</v>
      </c>
      <c r="Z1111">
        <v>0.23499999999999999</v>
      </c>
      <c r="AA1111" s="19">
        <v>45732.994558449071</v>
      </c>
      <c r="AB1111" t="s">
        <v>1178</v>
      </c>
    </row>
    <row r="1112" spans="1:28" hidden="1" x14ac:dyDescent="0.35">
      <c r="A1112" t="s">
        <v>1022</v>
      </c>
      <c r="B1112" t="s">
        <v>312</v>
      </c>
      <c r="C1112">
        <v>0</v>
      </c>
      <c r="D1112" s="9">
        <v>40792.648611111108</v>
      </c>
      <c r="E1112" s="9">
        <v>40792.648611111108</v>
      </c>
      <c r="F1112" t="s">
        <v>872</v>
      </c>
      <c r="G1112" t="s">
        <v>872</v>
      </c>
      <c r="H1112">
        <v>1</v>
      </c>
      <c r="I1112">
        <v>1</v>
      </c>
      <c r="J1112">
        <v>1</v>
      </c>
      <c r="K1112" t="s">
        <v>873</v>
      </c>
      <c r="L1112">
        <v>1</v>
      </c>
      <c r="M1112">
        <v>0</v>
      </c>
      <c r="N1112" t="s">
        <v>875</v>
      </c>
      <c r="O1112" t="s">
        <v>875</v>
      </c>
      <c r="P1112">
        <v>0</v>
      </c>
      <c r="Q1112" t="s">
        <v>875</v>
      </c>
      <c r="R1112" t="s">
        <v>875</v>
      </c>
      <c r="S1112" t="s">
        <v>875</v>
      </c>
      <c r="T1112" t="s">
        <v>875</v>
      </c>
      <c r="U1112" t="s">
        <v>875</v>
      </c>
      <c r="V1112" t="s">
        <v>80</v>
      </c>
      <c r="W1112" t="s">
        <v>875</v>
      </c>
      <c r="X1112" t="s">
        <v>875</v>
      </c>
      <c r="Y1112">
        <v>0</v>
      </c>
      <c r="Z1112" t="s">
        <v>875</v>
      </c>
      <c r="AA1112" s="19">
        <v>45732.994558460647</v>
      </c>
      <c r="AB1112" t="s">
        <v>1178</v>
      </c>
    </row>
    <row r="1113" spans="1:28" x14ac:dyDescent="0.35">
      <c r="A1113" t="s">
        <v>1882</v>
      </c>
      <c r="B1113" t="s">
        <v>311</v>
      </c>
      <c r="C1113">
        <v>3751</v>
      </c>
      <c r="D1113" s="9">
        <v>40765.999837962961</v>
      </c>
      <c r="E1113" s="9">
        <v>44517.872881944444</v>
      </c>
      <c r="F1113">
        <v>1228</v>
      </c>
      <c r="G1113">
        <v>1228</v>
      </c>
      <c r="H1113">
        <v>669</v>
      </c>
      <c r="I1113">
        <v>559</v>
      </c>
      <c r="J1113">
        <v>136</v>
      </c>
      <c r="K1113">
        <v>1092</v>
      </c>
      <c r="L1113">
        <v>905</v>
      </c>
      <c r="M1113">
        <v>187</v>
      </c>
      <c r="N1113">
        <v>0.215</v>
      </c>
      <c r="O1113">
        <v>0.23</v>
      </c>
      <c r="P1113">
        <v>0.03</v>
      </c>
      <c r="Q1113">
        <v>0.26800000000000002</v>
      </c>
      <c r="R1113">
        <v>0.64600000000000002</v>
      </c>
      <c r="S1113">
        <v>0.48299999999999998</v>
      </c>
      <c r="T1113">
        <v>0.93300000000000005</v>
      </c>
      <c r="U1113">
        <v>697.76099999999997</v>
      </c>
      <c r="V1113" t="s">
        <v>56</v>
      </c>
      <c r="W1113">
        <v>0.83299999999999996</v>
      </c>
      <c r="X1113">
        <v>0.78200000000000003</v>
      </c>
      <c r="Y1113">
        <v>0.877</v>
      </c>
      <c r="Z1113">
        <v>0.79700000000000004</v>
      </c>
      <c r="AA1113" s="19">
        <v>45734.026578888886</v>
      </c>
      <c r="AB1113" t="s">
        <v>2040</v>
      </c>
    </row>
    <row r="1114" spans="1:28" hidden="1" x14ac:dyDescent="0.35">
      <c r="A1114" t="s">
        <v>1882</v>
      </c>
      <c r="B1114" t="s">
        <v>312</v>
      </c>
      <c r="C1114">
        <v>0</v>
      </c>
      <c r="D1114" s="9">
        <v>44517.872881944444</v>
      </c>
      <c r="E1114" s="9">
        <v>44517.872881944444</v>
      </c>
      <c r="F1114" t="s">
        <v>872</v>
      </c>
      <c r="G1114" t="s">
        <v>872</v>
      </c>
      <c r="H1114">
        <v>1</v>
      </c>
      <c r="I1114">
        <v>1</v>
      </c>
      <c r="J1114">
        <v>1</v>
      </c>
      <c r="K1114" t="s">
        <v>873</v>
      </c>
      <c r="L1114">
        <v>1</v>
      </c>
      <c r="M1114">
        <v>0</v>
      </c>
      <c r="N1114" t="s">
        <v>875</v>
      </c>
      <c r="O1114" t="s">
        <v>875</v>
      </c>
      <c r="P1114" t="s">
        <v>875</v>
      </c>
      <c r="Q1114" t="s">
        <v>875</v>
      </c>
      <c r="R1114" t="s">
        <v>875</v>
      </c>
      <c r="S1114" t="s">
        <v>875</v>
      </c>
      <c r="T1114" t="s">
        <v>875</v>
      </c>
      <c r="U1114" t="s">
        <v>875</v>
      </c>
      <c r="V1114" t="s">
        <v>56</v>
      </c>
      <c r="W1114" t="s">
        <v>875</v>
      </c>
      <c r="X1114" t="s">
        <v>875</v>
      </c>
      <c r="Y1114" t="s">
        <v>875</v>
      </c>
      <c r="Z1114" t="s">
        <v>875</v>
      </c>
      <c r="AA1114" s="19">
        <v>45734.026578993056</v>
      </c>
      <c r="AB1114" t="s">
        <v>2040</v>
      </c>
    </row>
    <row r="1115" spans="1:28" hidden="1" x14ac:dyDescent="0.35">
      <c r="A1115" t="s">
        <v>136</v>
      </c>
      <c r="B1115" t="s">
        <v>312</v>
      </c>
      <c r="C1115">
        <v>99</v>
      </c>
      <c r="D1115" s="9">
        <v>45509.676388888889</v>
      </c>
      <c r="E1115" s="9">
        <v>45609.430555555555</v>
      </c>
      <c r="F1115" t="s">
        <v>872</v>
      </c>
      <c r="G1115" t="s">
        <v>872</v>
      </c>
      <c r="H1115">
        <v>352</v>
      </c>
      <c r="I1115">
        <v>56</v>
      </c>
      <c r="J1115">
        <v>248</v>
      </c>
      <c r="K1115" t="s">
        <v>873</v>
      </c>
      <c r="L1115">
        <v>253</v>
      </c>
      <c r="M1115">
        <v>-92</v>
      </c>
      <c r="N1115">
        <v>3.319</v>
      </c>
      <c r="O1115">
        <v>0.58699999999999997</v>
      </c>
      <c r="P1115">
        <v>3.34</v>
      </c>
      <c r="Q1115">
        <v>2.7080000000000002</v>
      </c>
      <c r="R1115">
        <v>4.7839999999999998</v>
      </c>
      <c r="S1115">
        <v>0.85</v>
      </c>
      <c r="T1115">
        <v>0.14499999999999999</v>
      </c>
      <c r="U1115">
        <v>117.43</v>
      </c>
      <c r="V1115" t="s">
        <v>62</v>
      </c>
      <c r="W1115">
        <v>0.89900000000000002</v>
      </c>
      <c r="X1115">
        <v>0.97599999999999998</v>
      </c>
      <c r="Y1115">
        <v>0.49299999999999999</v>
      </c>
      <c r="Z1115">
        <v>0.97199999999999998</v>
      </c>
      <c r="AA1115" s="9">
        <v>45713.614284861113</v>
      </c>
      <c r="AB1115" t="s">
        <v>871</v>
      </c>
    </row>
    <row r="1116" spans="1:28" x14ac:dyDescent="0.35">
      <c r="A1116" t="s">
        <v>136</v>
      </c>
      <c r="B1116" t="s">
        <v>311</v>
      </c>
      <c r="C1116">
        <v>1546</v>
      </c>
      <c r="D1116" s="9">
        <v>44062.499305555553</v>
      </c>
      <c r="E1116" s="9">
        <v>45609.430555555555</v>
      </c>
      <c r="F1116">
        <v>4060</v>
      </c>
      <c r="G1116">
        <v>3604</v>
      </c>
      <c r="H1116">
        <v>2764</v>
      </c>
      <c r="I1116">
        <v>840</v>
      </c>
      <c r="J1116">
        <v>832</v>
      </c>
      <c r="K1116">
        <v>2772</v>
      </c>
      <c r="L1116">
        <v>2454</v>
      </c>
      <c r="M1116">
        <v>318</v>
      </c>
      <c r="N1116">
        <v>1.919</v>
      </c>
      <c r="O1116">
        <v>0.65900000000000003</v>
      </c>
      <c r="P1116">
        <v>0.57899999999999996</v>
      </c>
      <c r="Q1116">
        <v>1.8440000000000001</v>
      </c>
      <c r="R1116">
        <v>0.92200000000000004</v>
      </c>
      <c r="S1116">
        <v>0.74399999999999999</v>
      </c>
      <c r="T1116">
        <v>0.77500000000000002</v>
      </c>
      <c r="U1116">
        <v>172.45099999999999</v>
      </c>
      <c r="V1116" t="s">
        <v>56</v>
      </c>
      <c r="W1116">
        <v>0.98299999999999998</v>
      </c>
      <c r="X1116">
        <v>0.98799999999999999</v>
      </c>
      <c r="Y1116">
        <v>0.92900000000000005</v>
      </c>
      <c r="Z1116">
        <v>0.99099999999999999</v>
      </c>
      <c r="AA1116" s="9">
        <v>45713.614263761578</v>
      </c>
      <c r="AB1116" t="s">
        <v>871</v>
      </c>
    </row>
    <row r="1117" spans="1:28" x14ac:dyDescent="0.35">
      <c r="A1117" t="s">
        <v>136</v>
      </c>
      <c r="B1117" t="s">
        <v>311</v>
      </c>
      <c r="C1117">
        <v>283</v>
      </c>
      <c r="D1117" s="9">
        <v>44277.436527777776</v>
      </c>
      <c r="E1117" s="9">
        <v>44561.417650462965</v>
      </c>
      <c r="F1117">
        <v>481</v>
      </c>
      <c r="G1117">
        <v>481</v>
      </c>
      <c r="H1117">
        <v>373</v>
      </c>
      <c r="I1117">
        <v>108</v>
      </c>
      <c r="J1117">
        <v>0</v>
      </c>
      <c r="K1117">
        <v>481</v>
      </c>
      <c r="L1117">
        <v>243</v>
      </c>
      <c r="M1117">
        <v>238</v>
      </c>
      <c r="N1117">
        <v>1.2849999999999999</v>
      </c>
      <c r="O1117">
        <v>0.36899999999999999</v>
      </c>
      <c r="P1117">
        <v>0</v>
      </c>
      <c r="Q1117">
        <v>0.92</v>
      </c>
      <c r="R1117">
        <v>0.55600000000000005</v>
      </c>
      <c r="S1117">
        <v>0.77700000000000002</v>
      </c>
      <c r="T1117">
        <v>1</v>
      </c>
      <c r="U1117">
        <v>258.69600000000003</v>
      </c>
      <c r="V1117" t="s">
        <v>56</v>
      </c>
      <c r="W1117">
        <v>0.99399999999999999</v>
      </c>
      <c r="X1117">
        <v>0.98899999999999999</v>
      </c>
      <c r="Y1117">
        <v>0</v>
      </c>
      <c r="Z1117">
        <v>0.96299999999999997</v>
      </c>
      <c r="AA1117" s="19">
        <v>45733.914600324075</v>
      </c>
      <c r="AB1117" t="s">
        <v>1425</v>
      </c>
    </row>
    <row r="1118" spans="1:28" hidden="1" x14ac:dyDescent="0.35">
      <c r="A1118" t="s">
        <v>136</v>
      </c>
      <c r="B1118" t="s">
        <v>312</v>
      </c>
      <c r="C1118">
        <v>99</v>
      </c>
      <c r="D1118" s="9">
        <v>44461.589641203704</v>
      </c>
      <c r="E1118" s="9">
        <v>44561.417650462965</v>
      </c>
      <c r="F1118" t="s">
        <v>872</v>
      </c>
      <c r="G1118" t="s">
        <v>872</v>
      </c>
      <c r="H1118">
        <v>127</v>
      </c>
      <c r="I1118">
        <v>36</v>
      </c>
      <c r="J1118">
        <v>1</v>
      </c>
      <c r="K1118" t="s">
        <v>873</v>
      </c>
      <c r="L1118">
        <v>121</v>
      </c>
      <c r="M1118">
        <v>43</v>
      </c>
      <c r="N1118">
        <v>1.17</v>
      </c>
      <c r="O1118">
        <v>0.35399999999999998</v>
      </c>
      <c r="P1118">
        <v>0</v>
      </c>
      <c r="Q1118">
        <v>1.2689999999999999</v>
      </c>
      <c r="R1118">
        <v>0.83299999999999996</v>
      </c>
      <c r="S1118">
        <v>0.76800000000000002</v>
      </c>
      <c r="T1118">
        <v>1</v>
      </c>
      <c r="U1118">
        <v>187.54900000000001</v>
      </c>
      <c r="V1118" t="s">
        <v>56</v>
      </c>
      <c r="W1118">
        <v>0.97399999999999998</v>
      </c>
      <c r="X1118">
        <v>0.95599999999999996</v>
      </c>
      <c r="Y1118">
        <v>0</v>
      </c>
      <c r="Z1118">
        <v>0.98899999999999999</v>
      </c>
      <c r="AA1118" s="19">
        <v>45733.914612581022</v>
      </c>
      <c r="AB1118" t="s">
        <v>1425</v>
      </c>
    </row>
    <row r="1119" spans="1:28" x14ac:dyDescent="0.35">
      <c r="A1119" t="s">
        <v>1023</v>
      </c>
      <c r="B1119" t="s">
        <v>311</v>
      </c>
      <c r="C1119">
        <v>234</v>
      </c>
      <c r="D1119" s="9">
        <v>40504.618055555555</v>
      </c>
      <c r="E1119" s="9">
        <v>40739.570138888892</v>
      </c>
      <c r="F1119">
        <v>174</v>
      </c>
      <c r="G1119">
        <v>174</v>
      </c>
      <c r="H1119">
        <v>67</v>
      </c>
      <c r="I1119">
        <v>107</v>
      </c>
      <c r="J1119">
        <v>0</v>
      </c>
      <c r="K1119">
        <v>174</v>
      </c>
      <c r="L1119">
        <v>164</v>
      </c>
      <c r="M1119">
        <v>10</v>
      </c>
      <c r="N1119">
        <v>0.96499999999999997</v>
      </c>
      <c r="O1119">
        <v>0.90900000000000003</v>
      </c>
      <c r="P1119">
        <v>0</v>
      </c>
      <c r="Q1119">
        <v>1.0720000000000001</v>
      </c>
      <c r="R1119">
        <v>0.57199999999999995</v>
      </c>
      <c r="S1119">
        <v>0.51500000000000001</v>
      </c>
      <c r="T1119">
        <v>1</v>
      </c>
      <c r="U1119">
        <v>9.3279999999999994</v>
      </c>
      <c r="V1119" t="s">
        <v>80</v>
      </c>
      <c r="W1119">
        <v>0.83299999999999996</v>
      </c>
      <c r="X1119">
        <v>0.67900000000000005</v>
      </c>
      <c r="Y1119">
        <v>0</v>
      </c>
      <c r="Z1119">
        <v>0.64300000000000002</v>
      </c>
      <c r="AA1119" s="19">
        <v>45732.994618449076</v>
      </c>
      <c r="AB1119" t="s">
        <v>1178</v>
      </c>
    </row>
    <row r="1120" spans="1:28" hidden="1" x14ac:dyDescent="0.35">
      <c r="A1120" t="s">
        <v>1023</v>
      </c>
      <c r="B1120" t="s">
        <v>312</v>
      </c>
      <c r="C1120">
        <v>97</v>
      </c>
      <c r="D1120" s="9">
        <v>40641.620833333334</v>
      </c>
      <c r="E1120" s="9">
        <v>40739.570138888892</v>
      </c>
      <c r="F1120" t="s">
        <v>872</v>
      </c>
      <c r="G1120" t="s">
        <v>872</v>
      </c>
      <c r="H1120">
        <v>1</v>
      </c>
      <c r="I1120">
        <v>1</v>
      </c>
      <c r="J1120">
        <v>1</v>
      </c>
      <c r="K1120" t="s">
        <v>873</v>
      </c>
      <c r="L1120">
        <v>3</v>
      </c>
      <c r="M1120">
        <v>-3</v>
      </c>
      <c r="N1120" t="s">
        <v>875</v>
      </c>
      <c r="O1120" t="s">
        <v>875</v>
      </c>
      <c r="P1120">
        <v>0</v>
      </c>
      <c r="Q1120">
        <v>2.1000000000000001E-2</v>
      </c>
      <c r="R1120" t="s">
        <v>875</v>
      </c>
      <c r="S1120" t="s">
        <v>875</v>
      </c>
      <c r="T1120" t="s">
        <v>875</v>
      </c>
      <c r="U1120" t="s">
        <v>875</v>
      </c>
      <c r="V1120" t="s">
        <v>80</v>
      </c>
      <c r="W1120" t="s">
        <v>875</v>
      </c>
      <c r="X1120" t="s">
        <v>875</v>
      </c>
      <c r="Y1120">
        <v>0</v>
      </c>
      <c r="Z1120">
        <v>0.999</v>
      </c>
      <c r="AA1120" s="19">
        <v>45732.994618472221</v>
      </c>
      <c r="AB1120" t="s">
        <v>1178</v>
      </c>
    </row>
    <row r="1121" spans="1:28" x14ac:dyDescent="0.35">
      <c r="A1121" t="s">
        <v>1024</v>
      </c>
      <c r="B1121" t="s">
        <v>311</v>
      </c>
      <c r="C1121">
        <v>221</v>
      </c>
      <c r="D1121" s="9">
        <v>40269.590277777781</v>
      </c>
      <c r="E1121" s="9">
        <v>40491.404166666667</v>
      </c>
      <c r="F1121">
        <v>134</v>
      </c>
      <c r="G1121">
        <v>134</v>
      </c>
      <c r="H1121">
        <v>111</v>
      </c>
      <c r="I1121">
        <v>23</v>
      </c>
      <c r="J1121">
        <v>0</v>
      </c>
      <c r="K1121">
        <v>134</v>
      </c>
      <c r="L1121">
        <v>106</v>
      </c>
      <c r="M1121">
        <v>28</v>
      </c>
      <c r="N1121">
        <v>0.51600000000000001</v>
      </c>
      <c r="O1121">
        <v>0.1</v>
      </c>
      <c r="P1121">
        <v>0</v>
      </c>
      <c r="Q1121">
        <v>0.40100000000000002</v>
      </c>
      <c r="R1121">
        <v>0.65100000000000002</v>
      </c>
      <c r="S1121">
        <v>0.83799999999999997</v>
      </c>
      <c r="T1121">
        <v>1</v>
      </c>
      <c r="U1121">
        <v>69.825000000000003</v>
      </c>
      <c r="V1121" t="s">
        <v>56</v>
      </c>
      <c r="W1121">
        <v>0.53200000000000003</v>
      </c>
      <c r="X1121">
        <v>0.379</v>
      </c>
      <c r="Y1121">
        <v>0</v>
      </c>
      <c r="Z1121">
        <v>0.72199999999999998</v>
      </c>
      <c r="AA1121" s="19">
        <v>45732.994679004631</v>
      </c>
      <c r="AB1121" t="s">
        <v>1178</v>
      </c>
    </row>
    <row r="1122" spans="1:28" hidden="1" x14ac:dyDescent="0.35">
      <c r="A1122" t="s">
        <v>1024</v>
      </c>
      <c r="B1122" t="s">
        <v>312</v>
      </c>
      <c r="C1122">
        <v>95</v>
      </c>
      <c r="D1122" s="9">
        <v>40395.601388888892</v>
      </c>
      <c r="E1122" s="9">
        <v>40491.404166666667</v>
      </c>
      <c r="F1122" t="s">
        <v>872</v>
      </c>
      <c r="G1122" t="s">
        <v>872</v>
      </c>
      <c r="H1122">
        <v>13</v>
      </c>
      <c r="I1122">
        <v>2</v>
      </c>
      <c r="J1122">
        <v>1</v>
      </c>
      <c r="K1122" t="s">
        <v>873</v>
      </c>
      <c r="L1122">
        <v>28</v>
      </c>
      <c r="M1122">
        <v>-14</v>
      </c>
      <c r="N1122">
        <v>0.26</v>
      </c>
      <c r="O1122">
        <v>1.4999999999999999E-2</v>
      </c>
      <c r="P1122">
        <v>0</v>
      </c>
      <c r="Q1122">
        <v>0.38400000000000001</v>
      </c>
      <c r="R1122">
        <v>1.3959999999999999</v>
      </c>
      <c r="S1122">
        <v>0.94499999999999995</v>
      </c>
      <c r="T1122">
        <v>1</v>
      </c>
      <c r="U1122">
        <v>72.917000000000002</v>
      </c>
      <c r="V1122" t="s">
        <v>62</v>
      </c>
      <c r="W1122">
        <v>0.78</v>
      </c>
      <c r="X1122">
        <v>1</v>
      </c>
      <c r="Y1122">
        <v>0</v>
      </c>
      <c r="Z1122">
        <v>0.90400000000000003</v>
      </c>
      <c r="AA1122" s="19">
        <v>45732.994688969906</v>
      </c>
      <c r="AB1122" t="s">
        <v>1178</v>
      </c>
    </row>
    <row r="1123" spans="1:28" x14ac:dyDescent="0.35">
      <c r="A1123" t="s">
        <v>1025</v>
      </c>
      <c r="B1123" t="s">
        <v>311</v>
      </c>
      <c r="C1123">
        <v>4379</v>
      </c>
      <c r="D1123" s="9">
        <v>38782.362303240741</v>
      </c>
      <c r="E1123" s="9">
        <v>43161.393611111111</v>
      </c>
      <c r="F1123">
        <v>145</v>
      </c>
      <c r="G1123">
        <v>145</v>
      </c>
      <c r="H1123">
        <v>99</v>
      </c>
      <c r="I1123">
        <v>46</v>
      </c>
      <c r="J1123">
        <v>9</v>
      </c>
      <c r="K1123">
        <v>136</v>
      </c>
      <c r="L1123">
        <v>91</v>
      </c>
      <c r="M1123">
        <v>45</v>
      </c>
      <c r="N1123">
        <v>0.109</v>
      </c>
      <c r="O1123">
        <v>7.1999999999999995E-2</v>
      </c>
      <c r="P1123">
        <v>8.0000000000000002E-3</v>
      </c>
      <c r="Q1123">
        <v>3.1E-2</v>
      </c>
      <c r="R1123">
        <v>0.17899999999999999</v>
      </c>
      <c r="S1123">
        <v>0.60199999999999998</v>
      </c>
      <c r="T1123">
        <v>0.95599999999999996</v>
      </c>
      <c r="U1123">
        <v>1451.6130000000001</v>
      </c>
      <c r="V1123" t="s">
        <v>56</v>
      </c>
      <c r="W1123">
        <v>0.83099999999999996</v>
      </c>
      <c r="X1123">
        <v>0.73699999999999999</v>
      </c>
      <c r="Y1123">
        <v>0.95099999999999996</v>
      </c>
      <c r="Z1123">
        <v>0.32</v>
      </c>
      <c r="AA1123" s="19">
        <v>45733.839337986108</v>
      </c>
      <c r="AB1123" t="s">
        <v>1449</v>
      </c>
    </row>
    <row r="1124" spans="1:28" x14ac:dyDescent="0.35">
      <c r="A1124" t="s">
        <v>1025</v>
      </c>
      <c r="B1124" t="s">
        <v>311</v>
      </c>
      <c r="C1124">
        <v>397</v>
      </c>
      <c r="D1124" s="9">
        <v>40430.515277777777</v>
      </c>
      <c r="E1124" s="9">
        <v>40828.500694444447</v>
      </c>
      <c r="F1124">
        <v>98</v>
      </c>
      <c r="G1124">
        <v>98</v>
      </c>
      <c r="H1124">
        <v>35</v>
      </c>
      <c r="I1124">
        <v>63</v>
      </c>
      <c r="J1124">
        <v>0</v>
      </c>
      <c r="K1124">
        <v>98</v>
      </c>
      <c r="L1124">
        <v>98</v>
      </c>
      <c r="M1124">
        <v>0</v>
      </c>
      <c r="N1124">
        <v>0.38400000000000001</v>
      </c>
      <c r="O1124">
        <v>0.59899999999999998</v>
      </c>
      <c r="P1124">
        <v>0</v>
      </c>
      <c r="Q1124">
        <v>0.14799999999999999</v>
      </c>
      <c r="R1124">
        <v>0.151</v>
      </c>
      <c r="S1124">
        <v>0.39100000000000001</v>
      </c>
      <c r="T1124">
        <v>1</v>
      </c>
      <c r="U1124">
        <v>0</v>
      </c>
      <c r="V1124" t="s">
        <v>80</v>
      </c>
      <c r="W1124">
        <v>0.92100000000000004</v>
      </c>
      <c r="X1124">
        <v>0.63400000000000001</v>
      </c>
      <c r="Y1124">
        <v>0</v>
      </c>
      <c r="Z1124">
        <v>0.75600000000000001</v>
      </c>
      <c r="AA1124" s="19">
        <v>45732.994743935182</v>
      </c>
      <c r="AB1124" t="s">
        <v>1178</v>
      </c>
    </row>
    <row r="1125" spans="1:28" hidden="1" x14ac:dyDescent="0.35">
      <c r="A1125" t="s">
        <v>1025</v>
      </c>
      <c r="B1125" t="s">
        <v>312</v>
      </c>
      <c r="C1125">
        <v>0</v>
      </c>
      <c r="D1125" s="9">
        <v>40828.498611111114</v>
      </c>
      <c r="E1125" s="9">
        <v>40828.500694444447</v>
      </c>
      <c r="F1125" t="s">
        <v>872</v>
      </c>
      <c r="G1125" t="s">
        <v>872</v>
      </c>
      <c r="H1125">
        <v>1</v>
      </c>
      <c r="I1125">
        <v>1</v>
      </c>
      <c r="J1125">
        <v>1</v>
      </c>
      <c r="K1125" t="s">
        <v>873</v>
      </c>
      <c r="L1125">
        <v>37</v>
      </c>
      <c r="M1125">
        <v>-36</v>
      </c>
      <c r="N1125" t="s">
        <v>875</v>
      </c>
      <c r="O1125" t="s">
        <v>875</v>
      </c>
      <c r="P1125">
        <v>0</v>
      </c>
      <c r="Q1125" t="s">
        <v>875</v>
      </c>
      <c r="R1125" t="s">
        <v>875</v>
      </c>
      <c r="S1125" t="s">
        <v>875</v>
      </c>
      <c r="T1125" t="s">
        <v>875</v>
      </c>
      <c r="U1125" t="s">
        <v>875</v>
      </c>
      <c r="V1125" t="s">
        <v>80</v>
      </c>
      <c r="W1125" t="s">
        <v>875</v>
      </c>
      <c r="X1125" t="s">
        <v>875</v>
      </c>
      <c r="Y1125">
        <v>0</v>
      </c>
      <c r="Z1125" t="s">
        <v>875</v>
      </c>
      <c r="AA1125" s="19">
        <v>45732.994743958334</v>
      </c>
      <c r="AB1125" t="s">
        <v>1178</v>
      </c>
    </row>
    <row r="1126" spans="1:28" hidden="1" x14ac:dyDescent="0.35">
      <c r="A1126" t="s">
        <v>1025</v>
      </c>
      <c r="B1126" t="s">
        <v>312</v>
      </c>
      <c r="C1126">
        <v>0</v>
      </c>
      <c r="D1126" s="9">
        <v>43161.393611111111</v>
      </c>
      <c r="E1126" s="9">
        <v>43161.393611111111</v>
      </c>
      <c r="F1126" t="s">
        <v>872</v>
      </c>
      <c r="G1126" t="s">
        <v>872</v>
      </c>
      <c r="H1126">
        <v>1</v>
      </c>
      <c r="I1126">
        <v>1</v>
      </c>
      <c r="J1126">
        <v>1</v>
      </c>
      <c r="K1126" t="s">
        <v>873</v>
      </c>
      <c r="L1126">
        <v>1</v>
      </c>
      <c r="M1126">
        <v>0</v>
      </c>
      <c r="N1126" t="s">
        <v>875</v>
      </c>
      <c r="O1126" t="s">
        <v>875</v>
      </c>
      <c r="P1126" t="s">
        <v>875</v>
      </c>
      <c r="Q1126" t="s">
        <v>875</v>
      </c>
      <c r="R1126" t="s">
        <v>875</v>
      </c>
      <c r="S1126" t="s">
        <v>875</v>
      </c>
      <c r="T1126" t="s">
        <v>875</v>
      </c>
      <c r="U1126" t="s">
        <v>875</v>
      </c>
      <c r="V1126" t="s">
        <v>56</v>
      </c>
      <c r="W1126" t="s">
        <v>875</v>
      </c>
      <c r="X1126" t="s">
        <v>875</v>
      </c>
      <c r="Y1126" t="s">
        <v>875</v>
      </c>
      <c r="Z1126" t="s">
        <v>875</v>
      </c>
      <c r="AA1126" s="19">
        <v>45733.839338090278</v>
      </c>
      <c r="AB1126" t="s">
        <v>1449</v>
      </c>
    </row>
    <row r="1127" spans="1:28" x14ac:dyDescent="0.35">
      <c r="A1127" t="s">
        <v>1026</v>
      </c>
      <c r="B1127" t="s">
        <v>311</v>
      </c>
      <c r="C1127">
        <v>1022</v>
      </c>
      <c r="D1127" s="9">
        <v>41092.401388888888</v>
      </c>
      <c r="E1127" s="9">
        <v>42115.340277777781</v>
      </c>
      <c r="F1127">
        <v>154</v>
      </c>
      <c r="G1127">
        <v>154</v>
      </c>
      <c r="H1127">
        <v>119</v>
      </c>
      <c r="I1127">
        <v>35</v>
      </c>
      <c r="J1127">
        <v>0</v>
      </c>
      <c r="K1127">
        <v>154</v>
      </c>
      <c r="L1127">
        <v>154</v>
      </c>
      <c r="M1127">
        <v>0</v>
      </c>
      <c r="N1127">
        <v>0.16</v>
      </c>
      <c r="O1127">
        <v>3.6999999999999998E-2</v>
      </c>
      <c r="P1127">
        <v>0</v>
      </c>
      <c r="Q1127">
        <v>0.16800000000000001</v>
      </c>
      <c r="R1127">
        <v>0.85299999999999998</v>
      </c>
      <c r="S1127">
        <v>0.81200000000000006</v>
      </c>
      <c r="T1127">
        <v>1</v>
      </c>
      <c r="U1127">
        <v>0</v>
      </c>
      <c r="V1127" t="s">
        <v>80</v>
      </c>
      <c r="W1127">
        <v>0.875</v>
      </c>
      <c r="X1127">
        <v>0.38200000000000001</v>
      </c>
      <c r="Y1127">
        <v>0</v>
      </c>
      <c r="Z1127">
        <v>0.84599999999999997</v>
      </c>
      <c r="AA1127" s="19">
        <v>45732.994804907408</v>
      </c>
      <c r="AB1127" t="s">
        <v>1178</v>
      </c>
    </row>
    <row r="1128" spans="1:28" hidden="1" x14ac:dyDescent="0.35">
      <c r="A1128" t="s">
        <v>1026</v>
      </c>
      <c r="B1128" t="s">
        <v>312</v>
      </c>
      <c r="C1128">
        <v>25</v>
      </c>
      <c r="D1128" s="9">
        <v>42089.604166666664</v>
      </c>
      <c r="E1128" s="9">
        <v>42115.340277777781</v>
      </c>
      <c r="F1128" t="s">
        <v>872</v>
      </c>
      <c r="G1128" t="s">
        <v>872</v>
      </c>
      <c r="H1128">
        <v>1</v>
      </c>
      <c r="I1128">
        <v>1</v>
      </c>
      <c r="J1128">
        <v>1</v>
      </c>
      <c r="K1128" t="s">
        <v>873</v>
      </c>
      <c r="L1128">
        <v>1</v>
      </c>
      <c r="M1128">
        <v>-1</v>
      </c>
      <c r="N1128" t="s">
        <v>875</v>
      </c>
      <c r="O1128" t="s">
        <v>875</v>
      </c>
      <c r="P1128">
        <v>0</v>
      </c>
      <c r="Q1128" t="s">
        <v>875</v>
      </c>
      <c r="R1128" t="s">
        <v>875</v>
      </c>
      <c r="S1128" t="s">
        <v>875</v>
      </c>
      <c r="T1128" t="s">
        <v>875</v>
      </c>
      <c r="U1128" t="s">
        <v>875</v>
      </c>
      <c r="V1128" t="s">
        <v>80</v>
      </c>
      <c r="W1128" t="s">
        <v>875</v>
      </c>
      <c r="X1128" t="s">
        <v>875</v>
      </c>
      <c r="Y1128">
        <v>0</v>
      </c>
      <c r="Z1128" t="s">
        <v>875</v>
      </c>
      <c r="AA1128" s="19">
        <v>45732.994804918984</v>
      </c>
      <c r="AB1128" t="s">
        <v>1178</v>
      </c>
    </row>
    <row r="1129" spans="1:28" x14ac:dyDescent="0.35">
      <c r="A1129" t="s">
        <v>1027</v>
      </c>
      <c r="B1129" t="s">
        <v>311</v>
      </c>
      <c r="C1129">
        <v>274</v>
      </c>
      <c r="D1129" s="9">
        <v>40547.530555555553</v>
      </c>
      <c r="E1129" s="9">
        <v>40821.612500000003</v>
      </c>
      <c r="F1129">
        <v>245</v>
      </c>
      <c r="G1129">
        <v>245</v>
      </c>
      <c r="H1129">
        <v>139</v>
      </c>
      <c r="I1129">
        <v>106</v>
      </c>
      <c r="J1129">
        <v>0</v>
      </c>
      <c r="K1129">
        <v>245</v>
      </c>
      <c r="L1129">
        <v>232</v>
      </c>
      <c r="M1129">
        <v>13</v>
      </c>
      <c r="N1129">
        <v>0.51200000000000001</v>
      </c>
      <c r="O1129">
        <v>0.49199999999999999</v>
      </c>
      <c r="P1129">
        <v>0</v>
      </c>
      <c r="Q1129">
        <v>0.995</v>
      </c>
      <c r="R1129">
        <v>0.99099999999999999</v>
      </c>
      <c r="S1129">
        <v>0.51</v>
      </c>
      <c r="T1129">
        <v>1</v>
      </c>
      <c r="U1129">
        <v>13.065</v>
      </c>
      <c r="V1129" t="s">
        <v>80</v>
      </c>
      <c r="W1129">
        <v>0.94799999999999995</v>
      </c>
      <c r="X1129">
        <v>0.92600000000000005</v>
      </c>
      <c r="Y1129">
        <v>0</v>
      </c>
      <c r="Z1129">
        <v>0.94199999999999995</v>
      </c>
      <c r="AA1129" s="19">
        <v>45732.994864490742</v>
      </c>
      <c r="AB1129" t="s">
        <v>1178</v>
      </c>
    </row>
    <row r="1130" spans="1:28" hidden="1" x14ac:dyDescent="0.35">
      <c r="A1130" t="s">
        <v>1027</v>
      </c>
      <c r="B1130" t="s">
        <v>312</v>
      </c>
      <c r="C1130">
        <v>93</v>
      </c>
      <c r="D1130" s="9">
        <v>40728.45416666667</v>
      </c>
      <c r="E1130" s="9">
        <v>40821.612500000003</v>
      </c>
      <c r="F1130" t="s">
        <v>872</v>
      </c>
      <c r="G1130" t="s">
        <v>872</v>
      </c>
      <c r="H1130">
        <v>25</v>
      </c>
      <c r="I1130">
        <v>41</v>
      </c>
      <c r="J1130">
        <v>1</v>
      </c>
      <c r="K1130" t="s">
        <v>873</v>
      </c>
      <c r="L1130">
        <v>80</v>
      </c>
      <c r="M1130">
        <v>-15</v>
      </c>
      <c r="N1130">
        <v>0.34899999999999998</v>
      </c>
      <c r="O1130">
        <v>0.29199999999999998</v>
      </c>
      <c r="P1130">
        <v>0</v>
      </c>
      <c r="Q1130">
        <v>0.79</v>
      </c>
      <c r="R1130">
        <v>1.232</v>
      </c>
      <c r="S1130">
        <v>0.54400000000000004</v>
      </c>
      <c r="T1130">
        <v>1</v>
      </c>
      <c r="U1130">
        <v>16.456</v>
      </c>
      <c r="V1130" t="s">
        <v>92</v>
      </c>
      <c r="W1130">
        <v>0.95199999999999996</v>
      </c>
      <c r="X1130">
        <v>0.78600000000000003</v>
      </c>
      <c r="Y1130">
        <v>0</v>
      </c>
      <c r="Z1130">
        <v>0.91100000000000003</v>
      </c>
      <c r="AA1130" s="19">
        <v>45732.994875092591</v>
      </c>
      <c r="AB1130" t="s">
        <v>1178</v>
      </c>
    </row>
    <row r="1131" spans="1:28" x14ac:dyDescent="0.35">
      <c r="A1131" t="s">
        <v>1881</v>
      </c>
      <c r="B1131" t="s">
        <v>311</v>
      </c>
      <c r="C1131">
        <v>1759</v>
      </c>
      <c r="D1131" s="9">
        <v>42806.212962962964</v>
      </c>
      <c r="E1131" s="9">
        <v>44565.998252314814</v>
      </c>
      <c r="F1131">
        <v>1572</v>
      </c>
      <c r="G1131">
        <v>1572</v>
      </c>
      <c r="H1131">
        <v>996</v>
      </c>
      <c r="I1131">
        <v>576</v>
      </c>
      <c r="J1131">
        <v>17</v>
      </c>
      <c r="K1131">
        <v>1555</v>
      </c>
      <c r="L1131">
        <v>1037</v>
      </c>
      <c r="M1131">
        <v>518</v>
      </c>
      <c r="N1131">
        <v>0.63500000000000001</v>
      </c>
      <c r="O1131">
        <v>0.30299999999999999</v>
      </c>
      <c r="P1131">
        <v>1.2999999999999999E-2</v>
      </c>
      <c r="Q1131">
        <v>0.66400000000000003</v>
      </c>
      <c r="R1131">
        <v>0.71799999999999997</v>
      </c>
      <c r="S1131">
        <v>0.67700000000000005</v>
      </c>
      <c r="T1131">
        <v>0.98599999999999999</v>
      </c>
      <c r="U1131">
        <v>780.12</v>
      </c>
      <c r="V1131" t="s">
        <v>56</v>
      </c>
      <c r="W1131">
        <v>0.995</v>
      </c>
      <c r="X1131">
        <v>0.92600000000000005</v>
      </c>
      <c r="Y1131">
        <v>0.86499999999999999</v>
      </c>
      <c r="Z1131">
        <v>0.98399999999999999</v>
      </c>
      <c r="AA1131" s="19">
        <v>45734.026488148149</v>
      </c>
      <c r="AB1131" t="s">
        <v>2040</v>
      </c>
    </row>
    <row r="1132" spans="1:28" hidden="1" x14ac:dyDescent="0.35">
      <c r="A1132" t="s">
        <v>1881</v>
      </c>
      <c r="B1132" t="s">
        <v>312</v>
      </c>
      <c r="C1132">
        <v>99</v>
      </c>
      <c r="D1132" s="9">
        <v>44466.60125</v>
      </c>
      <c r="E1132" s="9">
        <v>44565.998252314814</v>
      </c>
      <c r="F1132" t="s">
        <v>872</v>
      </c>
      <c r="G1132" t="s">
        <v>872</v>
      </c>
      <c r="H1132">
        <v>28</v>
      </c>
      <c r="I1132">
        <v>14</v>
      </c>
      <c r="J1132">
        <v>1</v>
      </c>
      <c r="K1132" t="s">
        <v>873</v>
      </c>
      <c r="L1132">
        <v>5</v>
      </c>
      <c r="M1132">
        <v>36</v>
      </c>
      <c r="N1132">
        <v>0.33</v>
      </c>
      <c r="O1132">
        <v>0.13500000000000001</v>
      </c>
      <c r="P1132" t="s">
        <v>875</v>
      </c>
      <c r="Q1132">
        <v>7.9000000000000001E-2</v>
      </c>
      <c r="R1132" t="s">
        <v>875</v>
      </c>
      <c r="S1132" t="s">
        <v>875</v>
      </c>
      <c r="T1132" t="s">
        <v>875</v>
      </c>
      <c r="U1132" t="s">
        <v>875</v>
      </c>
      <c r="V1132" t="s">
        <v>56</v>
      </c>
      <c r="W1132">
        <v>0.98499999999999999</v>
      </c>
      <c r="X1132">
        <v>0.91500000000000004</v>
      </c>
      <c r="Y1132" t="s">
        <v>875</v>
      </c>
      <c r="Z1132">
        <v>0.92100000000000004</v>
      </c>
      <c r="AA1132" s="19">
        <v>45734.026488217591</v>
      </c>
      <c r="AB1132" t="s">
        <v>2040</v>
      </c>
    </row>
    <row r="1133" spans="1:28" x14ac:dyDescent="0.35">
      <c r="A1133" t="s">
        <v>1346</v>
      </c>
      <c r="B1133" t="s">
        <v>311</v>
      </c>
      <c r="C1133">
        <v>1754</v>
      </c>
      <c r="D1133" s="9">
        <v>42810.822615740741</v>
      </c>
      <c r="E1133" s="9">
        <v>44565.670023148145</v>
      </c>
      <c r="F1133">
        <v>2081</v>
      </c>
      <c r="G1133">
        <v>2081</v>
      </c>
      <c r="H1133">
        <v>1466</v>
      </c>
      <c r="I1133">
        <v>615</v>
      </c>
      <c r="J1133">
        <v>601</v>
      </c>
      <c r="K1133">
        <v>1480</v>
      </c>
      <c r="L1133">
        <v>1217</v>
      </c>
      <c r="M1133">
        <v>263</v>
      </c>
      <c r="N1133">
        <v>0.93500000000000005</v>
      </c>
      <c r="O1133">
        <v>0.45800000000000002</v>
      </c>
      <c r="P1133">
        <v>0.48799999999999999</v>
      </c>
      <c r="Q1133">
        <v>0.84599999999999997</v>
      </c>
      <c r="R1133">
        <v>0.93500000000000005</v>
      </c>
      <c r="S1133">
        <v>0.67100000000000004</v>
      </c>
      <c r="T1133">
        <v>0.65</v>
      </c>
      <c r="U1133">
        <v>310.875</v>
      </c>
      <c r="V1133" t="s">
        <v>56</v>
      </c>
      <c r="W1133">
        <v>0.98399999999999999</v>
      </c>
      <c r="X1133">
        <v>0.96599999999999997</v>
      </c>
      <c r="Y1133">
        <v>0.97399999999999998</v>
      </c>
      <c r="Z1133">
        <v>0.98299999999999998</v>
      </c>
      <c r="AA1133" s="19">
        <v>45733.86732553241</v>
      </c>
      <c r="AB1133" t="s">
        <v>1355</v>
      </c>
    </row>
    <row r="1134" spans="1:28" hidden="1" x14ac:dyDescent="0.35">
      <c r="A1134" t="s">
        <v>1346</v>
      </c>
      <c r="B1134" t="s">
        <v>312</v>
      </c>
      <c r="C1134">
        <v>99</v>
      </c>
      <c r="D1134" s="9">
        <v>44465.688599537039</v>
      </c>
      <c r="E1134" s="9">
        <v>44565.670023148145</v>
      </c>
      <c r="F1134" t="s">
        <v>872</v>
      </c>
      <c r="G1134" t="s">
        <v>872</v>
      </c>
      <c r="H1134">
        <v>63</v>
      </c>
      <c r="I1134">
        <v>21</v>
      </c>
      <c r="J1134">
        <v>19</v>
      </c>
      <c r="K1134" t="s">
        <v>873</v>
      </c>
      <c r="L1134">
        <v>45</v>
      </c>
      <c r="M1134">
        <v>19</v>
      </c>
      <c r="N1134">
        <v>0.79100000000000004</v>
      </c>
      <c r="O1134">
        <v>0.24</v>
      </c>
      <c r="P1134">
        <v>0.22500000000000001</v>
      </c>
      <c r="Q1134">
        <v>0.58199999999999996</v>
      </c>
      <c r="R1134">
        <v>0.72199999999999998</v>
      </c>
      <c r="S1134">
        <v>0.76700000000000002</v>
      </c>
      <c r="T1134">
        <v>0.78200000000000003</v>
      </c>
      <c r="U1134">
        <v>451.89</v>
      </c>
      <c r="V1134" t="s">
        <v>56</v>
      </c>
      <c r="W1134">
        <v>0.94799999999999995</v>
      </c>
      <c r="X1134">
        <v>0.94099999999999995</v>
      </c>
      <c r="Y1134">
        <v>0.89900000000000002</v>
      </c>
      <c r="Z1134">
        <v>0.93300000000000005</v>
      </c>
      <c r="AA1134" s="19">
        <v>45733.867340335652</v>
      </c>
      <c r="AB1134" t="s">
        <v>1355</v>
      </c>
    </row>
    <row r="1135" spans="1:28" x14ac:dyDescent="0.35">
      <c r="A1135" t="s">
        <v>1880</v>
      </c>
      <c r="B1135" t="s">
        <v>311</v>
      </c>
      <c r="C1135">
        <v>4046</v>
      </c>
      <c r="D1135" s="9">
        <v>40459.894004629627</v>
      </c>
      <c r="E1135" s="9">
        <v>44506.612210648149</v>
      </c>
      <c r="F1135">
        <v>611</v>
      </c>
      <c r="G1135">
        <v>611</v>
      </c>
      <c r="H1135">
        <v>401</v>
      </c>
      <c r="I1135">
        <v>210</v>
      </c>
      <c r="J1135">
        <v>70</v>
      </c>
      <c r="K1135">
        <v>541</v>
      </c>
      <c r="L1135">
        <v>415</v>
      </c>
      <c r="M1135">
        <v>126</v>
      </c>
      <c r="N1135">
        <v>0.1</v>
      </c>
      <c r="O1135">
        <v>6.7000000000000004E-2</v>
      </c>
      <c r="P1135">
        <v>0.02</v>
      </c>
      <c r="Q1135">
        <v>0.115</v>
      </c>
      <c r="R1135">
        <v>0.78200000000000003</v>
      </c>
      <c r="S1135">
        <v>0.59899999999999998</v>
      </c>
      <c r="T1135">
        <v>0.88</v>
      </c>
      <c r="U1135">
        <v>1095.652</v>
      </c>
      <c r="V1135" t="s">
        <v>56</v>
      </c>
      <c r="W1135">
        <v>0.95399999999999996</v>
      </c>
      <c r="X1135">
        <v>0.91100000000000003</v>
      </c>
      <c r="Y1135">
        <v>0.93200000000000005</v>
      </c>
      <c r="Z1135">
        <v>0.97899999999999998</v>
      </c>
      <c r="AA1135" s="19">
        <v>45734.026392939813</v>
      </c>
      <c r="AB1135" t="s">
        <v>2040</v>
      </c>
    </row>
    <row r="1136" spans="1:28" hidden="1" x14ac:dyDescent="0.35">
      <c r="A1136" t="s">
        <v>1880</v>
      </c>
      <c r="B1136" t="s">
        <v>312</v>
      </c>
      <c r="C1136">
        <v>87</v>
      </c>
      <c r="D1136" s="9">
        <v>44419.226944444446</v>
      </c>
      <c r="E1136" s="9">
        <v>44506.612210648149</v>
      </c>
      <c r="F1136" t="s">
        <v>872</v>
      </c>
      <c r="G1136" t="s">
        <v>872</v>
      </c>
      <c r="H1136">
        <v>6</v>
      </c>
      <c r="I1136">
        <v>1</v>
      </c>
      <c r="J1136">
        <v>1</v>
      </c>
      <c r="K1136" t="s">
        <v>873</v>
      </c>
      <c r="L1136">
        <v>1</v>
      </c>
      <c r="M1136">
        <v>4</v>
      </c>
      <c r="N1136">
        <v>3.5000000000000003E-2</v>
      </c>
      <c r="O1136" t="s">
        <v>875</v>
      </c>
      <c r="P1136" t="s">
        <v>875</v>
      </c>
      <c r="Q1136" t="s">
        <v>875</v>
      </c>
      <c r="R1136" t="s">
        <v>875</v>
      </c>
      <c r="S1136" t="s">
        <v>875</v>
      </c>
      <c r="T1136" t="s">
        <v>875</v>
      </c>
      <c r="U1136" t="s">
        <v>875</v>
      </c>
      <c r="V1136" t="s">
        <v>56</v>
      </c>
      <c r="W1136">
        <v>0.44800000000000001</v>
      </c>
      <c r="X1136" t="s">
        <v>875</v>
      </c>
      <c r="Y1136" t="s">
        <v>875</v>
      </c>
      <c r="Z1136" t="s">
        <v>875</v>
      </c>
      <c r="AA1136" s="19">
        <v>45734.026392997686</v>
      </c>
      <c r="AB1136" t="s">
        <v>2040</v>
      </c>
    </row>
    <row r="1137" spans="1:28" x14ac:dyDescent="0.35">
      <c r="A1137" t="s">
        <v>1879</v>
      </c>
      <c r="B1137" t="s">
        <v>311</v>
      </c>
      <c r="C1137">
        <v>533</v>
      </c>
      <c r="D1137" s="9">
        <v>42518.699525462966</v>
      </c>
      <c r="E1137" s="9">
        <v>43052.681435185186</v>
      </c>
      <c r="F1137">
        <v>96</v>
      </c>
      <c r="G1137">
        <v>96</v>
      </c>
      <c r="H1137">
        <v>72</v>
      </c>
      <c r="I1137">
        <v>24</v>
      </c>
      <c r="J1137">
        <v>6</v>
      </c>
      <c r="K1137">
        <v>90</v>
      </c>
      <c r="L1137">
        <v>68</v>
      </c>
      <c r="M1137">
        <v>22</v>
      </c>
      <c r="N1137">
        <v>0.16400000000000001</v>
      </c>
      <c r="O1137">
        <v>4.7E-2</v>
      </c>
      <c r="P1137">
        <v>1.7000000000000001E-2</v>
      </c>
      <c r="Q1137">
        <v>0.154</v>
      </c>
      <c r="R1137">
        <v>0.79400000000000004</v>
      </c>
      <c r="S1137">
        <v>0.77700000000000002</v>
      </c>
      <c r="T1137">
        <v>0.91900000000000004</v>
      </c>
      <c r="U1137">
        <v>142.857</v>
      </c>
      <c r="V1137" t="s">
        <v>56</v>
      </c>
      <c r="W1137">
        <v>0.878</v>
      </c>
      <c r="X1137">
        <v>0.97899999999999998</v>
      </c>
      <c r="Y1137">
        <v>0.83299999999999996</v>
      </c>
      <c r="Z1137">
        <v>0.98199999999999998</v>
      </c>
      <c r="AA1137" s="19">
        <v>45734.026300104168</v>
      </c>
      <c r="AB1137" t="s">
        <v>2040</v>
      </c>
    </row>
    <row r="1138" spans="1:28" hidden="1" x14ac:dyDescent="0.35">
      <c r="A1138" t="s">
        <v>1879</v>
      </c>
      <c r="B1138" t="s">
        <v>312</v>
      </c>
      <c r="C1138">
        <v>96</v>
      </c>
      <c r="D1138" s="9">
        <v>42956.05909722222</v>
      </c>
      <c r="E1138" s="9">
        <v>43052.681435185186</v>
      </c>
      <c r="F1138" t="s">
        <v>872</v>
      </c>
      <c r="G1138" t="s">
        <v>872</v>
      </c>
      <c r="H1138">
        <v>2</v>
      </c>
      <c r="I1138">
        <v>2</v>
      </c>
      <c r="J1138">
        <v>1</v>
      </c>
      <c r="K1138" t="s">
        <v>873</v>
      </c>
      <c r="L1138">
        <v>4</v>
      </c>
      <c r="M1138">
        <v>1</v>
      </c>
      <c r="N1138">
        <v>3.4000000000000002E-2</v>
      </c>
      <c r="O1138">
        <v>4.8000000000000001E-2</v>
      </c>
      <c r="P1138" t="s">
        <v>875</v>
      </c>
      <c r="Q1138">
        <v>9.8000000000000004E-2</v>
      </c>
      <c r="R1138" t="s">
        <v>875</v>
      </c>
      <c r="S1138" t="s">
        <v>875</v>
      </c>
      <c r="T1138" t="s">
        <v>875</v>
      </c>
      <c r="U1138" t="s">
        <v>875</v>
      </c>
      <c r="V1138" t="s">
        <v>56</v>
      </c>
      <c r="W1138">
        <v>1</v>
      </c>
      <c r="X1138">
        <v>1</v>
      </c>
      <c r="Y1138" t="s">
        <v>875</v>
      </c>
      <c r="Z1138">
        <v>0.88200000000000001</v>
      </c>
      <c r="AA1138" s="19">
        <v>45734.026300162041</v>
      </c>
      <c r="AB1138" t="s">
        <v>2040</v>
      </c>
    </row>
    <row r="1139" spans="1:28" hidden="1" x14ac:dyDescent="0.35">
      <c r="A1139" t="s">
        <v>1028</v>
      </c>
      <c r="B1139" t="s">
        <v>312</v>
      </c>
      <c r="C1139">
        <v>0</v>
      </c>
      <c r="D1139" s="9">
        <v>40695.682638888888</v>
      </c>
      <c r="E1139" s="9">
        <v>40695.682638888888</v>
      </c>
      <c r="F1139" t="s">
        <v>872</v>
      </c>
      <c r="G1139" t="s">
        <v>872</v>
      </c>
      <c r="H1139">
        <v>1</v>
      </c>
      <c r="I1139">
        <v>1</v>
      </c>
      <c r="J1139">
        <v>1</v>
      </c>
      <c r="K1139" t="s">
        <v>873</v>
      </c>
      <c r="L1139">
        <v>3</v>
      </c>
      <c r="M1139">
        <v>-2</v>
      </c>
      <c r="N1139" t="s">
        <v>875</v>
      </c>
      <c r="O1139" t="s">
        <v>875</v>
      </c>
      <c r="P1139">
        <v>0</v>
      </c>
      <c r="Q1139" t="s">
        <v>875</v>
      </c>
      <c r="R1139" t="s">
        <v>875</v>
      </c>
      <c r="S1139" t="s">
        <v>875</v>
      </c>
      <c r="T1139" t="s">
        <v>875</v>
      </c>
      <c r="U1139" t="s">
        <v>875</v>
      </c>
      <c r="V1139" t="s">
        <v>80</v>
      </c>
      <c r="W1139" t="s">
        <v>875</v>
      </c>
      <c r="X1139" t="s">
        <v>875</v>
      </c>
      <c r="Y1139">
        <v>0</v>
      </c>
      <c r="Z1139" t="s">
        <v>875</v>
      </c>
      <c r="AA1139" s="19">
        <v>45732.994931134257</v>
      </c>
      <c r="AB1139" t="s">
        <v>1178</v>
      </c>
    </row>
    <row r="1140" spans="1:28" x14ac:dyDescent="0.35">
      <c r="A1140" t="s">
        <v>1028</v>
      </c>
      <c r="B1140" t="s">
        <v>311</v>
      </c>
      <c r="C1140">
        <v>302</v>
      </c>
      <c r="D1140" s="9">
        <v>40393.521527777775</v>
      </c>
      <c r="E1140" s="9">
        <v>40695.682638888888</v>
      </c>
      <c r="F1140">
        <v>103</v>
      </c>
      <c r="G1140">
        <v>103</v>
      </c>
      <c r="H1140">
        <v>23</v>
      </c>
      <c r="I1140">
        <v>80</v>
      </c>
      <c r="J1140">
        <v>0</v>
      </c>
      <c r="K1140">
        <v>103</v>
      </c>
      <c r="L1140">
        <v>103</v>
      </c>
      <c r="M1140">
        <v>0</v>
      </c>
      <c r="N1140">
        <v>0.498</v>
      </c>
      <c r="O1140">
        <v>2.4860000000000002</v>
      </c>
      <c r="P1140">
        <v>0</v>
      </c>
      <c r="Q1140">
        <v>0.3</v>
      </c>
      <c r="R1140">
        <v>0.10100000000000001</v>
      </c>
      <c r="S1140">
        <v>0.16700000000000001</v>
      </c>
      <c r="T1140">
        <v>1</v>
      </c>
      <c r="U1140">
        <v>0</v>
      </c>
      <c r="V1140" t="s">
        <v>80</v>
      </c>
      <c r="W1140">
        <v>0.94099999999999995</v>
      </c>
      <c r="X1140">
        <v>0.79</v>
      </c>
      <c r="Y1140">
        <v>0</v>
      </c>
      <c r="Z1140">
        <v>0.224</v>
      </c>
      <c r="AA1140" s="19">
        <v>45732.994931134257</v>
      </c>
      <c r="AB1140" t="s">
        <v>1178</v>
      </c>
    </row>
    <row r="1141" spans="1:28" x14ac:dyDescent="0.35">
      <c r="A1141" t="s">
        <v>1029</v>
      </c>
      <c r="B1141" t="s">
        <v>311</v>
      </c>
      <c r="C1141">
        <v>132</v>
      </c>
      <c r="D1141" s="9">
        <v>40372.340277777781</v>
      </c>
      <c r="E1141" s="9">
        <v>40504.618055555555</v>
      </c>
      <c r="F1141">
        <v>63</v>
      </c>
      <c r="G1141">
        <v>63</v>
      </c>
      <c r="H1141">
        <v>38</v>
      </c>
      <c r="I1141">
        <v>25</v>
      </c>
      <c r="J1141">
        <v>0</v>
      </c>
      <c r="K1141">
        <v>63</v>
      </c>
      <c r="L1141">
        <v>52</v>
      </c>
      <c r="M1141">
        <v>11</v>
      </c>
      <c r="N1141">
        <v>0.39700000000000002</v>
      </c>
      <c r="O1141">
        <v>0.67800000000000005</v>
      </c>
      <c r="P1141">
        <v>0</v>
      </c>
      <c r="Q1141">
        <v>0.71199999999999997</v>
      </c>
      <c r="R1141">
        <v>0.66200000000000003</v>
      </c>
      <c r="S1141">
        <v>0.36899999999999999</v>
      </c>
      <c r="T1141">
        <v>1</v>
      </c>
      <c r="U1141">
        <v>15.449</v>
      </c>
      <c r="V1141" t="s">
        <v>80</v>
      </c>
      <c r="W1141">
        <v>0.86399999999999999</v>
      </c>
      <c r="X1141">
        <v>0.89500000000000002</v>
      </c>
      <c r="Y1141">
        <v>0</v>
      </c>
      <c r="Z1141">
        <v>0.433</v>
      </c>
      <c r="AA1141" s="19">
        <v>45732.994990439816</v>
      </c>
      <c r="AB1141" t="s">
        <v>1178</v>
      </c>
    </row>
    <row r="1142" spans="1:28" hidden="1" x14ac:dyDescent="0.35">
      <c r="A1142" t="s">
        <v>1029</v>
      </c>
      <c r="B1142" t="s">
        <v>312</v>
      </c>
      <c r="C1142">
        <v>87</v>
      </c>
      <c r="D1142" s="9">
        <v>40417.332638888889</v>
      </c>
      <c r="E1142" s="9">
        <v>40504.618055555555</v>
      </c>
      <c r="F1142" t="s">
        <v>872</v>
      </c>
      <c r="G1142" t="s">
        <v>872</v>
      </c>
      <c r="H1142">
        <v>23</v>
      </c>
      <c r="I1142">
        <v>25</v>
      </c>
      <c r="J1142">
        <v>1</v>
      </c>
      <c r="K1142" t="s">
        <v>873</v>
      </c>
      <c r="L1142">
        <v>52</v>
      </c>
      <c r="M1142">
        <v>-3</v>
      </c>
      <c r="N1142">
        <v>0.61499999999999999</v>
      </c>
      <c r="O1142">
        <v>0.68200000000000005</v>
      </c>
      <c r="P1142">
        <v>0</v>
      </c>
      <c r="Q1142">
        <v>0.70399999999999996</v>
      </c>
      <c r="R1142">
        <v>0.54300000000000004</v>
      </c>
      <c r="S1142">
        <v>0.47399999999999998</v>
      </c>
      <c r="T1142">
        <v>1</v>
      </c>
      <c r="U1142">
        <v>15.625</v>
      </c>
      <c r="V1142" t="s">
        <v>80</v>
      </c>
      <c r="W1142">
        <v>0.70799999999999996</v>
      </c>
      <c r="X1142">
        <v>0.91200000000000003</v>
      </c>
      <c r="Y1142">
        <v>0</v>
      </c>
      <c r="Z1142">
        <v>0.433</v>
      </c>
      <c r="AA1142" s="19">
        <v>45732.995001087962</v>
      </c>
      <c r="AB1142" t="s">
        <v>1178</v>
      </c>
    </row>
    <row r="1143" spans="1:28" x14ac:dyDescent="0.35">
      <c r="A1143" t="s">
        <v>1440</v>
      </c>
      <c r="B1143" t="s">
        <v>311</v>
      </c>
      <c r="C1143">
        <v>3838</v>
      </c>
      <c r="D1143" s="9">
        <v>39829.368402777778</v>
      </c>
      <c r="E1143" s="9">
        <v>43668.248402777775</v>
      </c>
      <c r="F1143">
        <v>1416</v>
      </c>
      <c r="G1143">
        <v>1416</v>
      </c>
      <c r="H1143">
        <v>438</v>
      </c>
      <c r="I1143">
        <v>978</v>
      </c>
      <c r="J1143">
        <v>203</v>
      </c>
      <c r="K1143">
        <v>1213</v>
      </c>
      <c r="L1143">
        <v>838</v>
      </c>
      <c r="M1143">
        <v>375</v>
      </c>
      <c r="N1143">
        <v>0.23499999999999999</v>
      </c>
      <c r="O1143">
        <v>0.48299999999999998</v>
      </c>
      <c r="P1143">
        <v>0.126</v>
      </c>
      <c r="Q1143">
        <v>0.45500000000000002</v>
      </c>
      <c r="R1143">
        <v>0.76900000000000002</v>
      </c>
      <c r="S1143">
        <v>0.32700000000000001</v>
      </c>
      <c r="T1143">
        <v>0.82499999999999996</v>
      </c>
      <c r="U1143">
        <v>824.17600000000004</v>
      </c>
      <c r="V1143" t="s">
        <v>56</v>
      </c>
      <c r="W1143">
        <v>0.80800000000000005</v>
      </c>
      <c r="X1143">
        <v>0.83399999999999996</v>
      </c>
      <c r="Y1143">
        <v>0.89</v>
      </c>
      <c r="Z1143">
        <v>0.83799999999999997</v>
      </c>
      <c r="AA1143" s="19">
        <v>45733.839271828707</v>
      </c>
      <c r="AB1143" t="s">
        <v>1449</v>
      </c>
    </row>
    <row r="1144" spans="1:28" hidden="1" x14ac:dyDescent="0.35">
      <c r="A1144" t="s">
        <v>1440</v>
      </c>
      <c r="B1144" t="s">
        <v>312</v>
      </c>
      <c r="C1144">
        <v>0</v>
      </c>
      <c r="D1144" s="9">
        <v>43668.248402777775</v>
      </c>
      <c r="E1144" s="9">
        <v>43668.248402777775</v>
      </c>
      <c r="F1144" t="s">
        <v>872</v>
      </c>
      <c r="G1144" t="s">
        <v>872</v>
      </c>
      <c r="H1144">
        <v>1</v>
      </c>
      <c r="I1144">
        <v>1</v>
      </c>
      <c r="J1144">
        <v>1</v>
      </c>
      <c r="K1144" t="s">
        <v>873</v>
      </c>
      <c r="L1144">
        <v>1</v>
      </c>
      <c r="M1144">
        <v>0</v>
      </c>
      <c r="N1144" t="s">
        <v>875</v>
      </c>
      <c r="O1144" t="s">
        <v>875</v>
      </c>
      <c r="P1144" t="s">
        <v>875</v>
      </c>
      <c r="Q1144" t="s">
        <v>875</v>
      </c>
      <c r="R1144" t="s">
        <v>875</v>
      </c>
      <c r="S1144" t="s">
        <v>875</v>
      </c>
      <c r="T1144" t="s">
        <v>875</v>
      </c>
      <c r="U1144" t="s">
        <v>875</v>
      </c>
      <c r="V1144" t="s">
        <v>56</v>
      </c>
      <c r="W1144" t="s">
        <v>875</v>
      </c>
      <c r="X1144" t="s">
        <v>875</v>
      </c>
      <c r="Y1144" t="s">
        <v>875</v>
      </c>
      <c r="Z1144" t="s">
        <v>875</v>
      </c>
      <c r="AA1144" s="19">
        <v>45733.839272002311</v>
      </c>
      <c r="AB1144" t="s">
        <v>1449</v>
      </c>
    </row>
    <row r="1145" spans="1:28" x14ac:dyDescent="0.35">
      <c r="A1145" t="s">
        <v>1489</v>
      </c>
      <c r="B1145" t="s">
        <v>311</v>
      </c>
      <c r="C1145">
        <v>2803</v>
      </c>
      <c r="D1145" s="9">
        <v>40319.308553240742</v>
      </c>
      <c r="E1145" s="9">
        <v>43122.42291666667</v>
      </c>
      <c r="F1145">
        <v>512</v>
      </c>
      <c r="G1145">
        <v>512</v>
      </c>
      <c r="H1145">
        <v>364</v>
      </c>
      <c r="I1145">
        <v>148</v>
      </c>
      <c r="J1145">
        <v>16</v>
      </c>
      <c r="K1145">
        <v>496</v>
      </c>
      <c r="L1145">
        <v>304</v>
      </c>
      <c r="M1145">
        <v>192</v>
      </c>
      <c r="N1145">
        <v>0.17499999999999999</v>
      </c>
      <c r="O1145">
        <v>4.3999999999999997E-2</v>
      </c>
      <c r="P1145">
        <v>0.01</v>
      </c>
      <c r="Q1145">
        <v>0.27600000000000002</v>
      </c>
      <c r="R1145">
        <v>1.321</v>
      </c>
      <c r="S1145">
        <v>0.79900000000000004</v>
      </c>
      <c r="T1145">
        <v>0.95399999999999996</v>
      </c>
      <c r="U1145">
        <v>695.65200000000004</v>
      </c>
      <c r="V1145" t="s">
        <v>62</v>
      </c>
      <c r="W1145">
        <v>0.33100000000000002</v>
      </c>
      <c r="X1145">
        <v>0.438</v>
      </c>
      <c r="Y1145">
        <v>0.80600000000000005</v>
      </c>
      <c r="Z1145">
        <v>0.53200000000000003</v>
      </c>
      <c r="AA1145" s="19">
        <v>45733.85603412037</v>
      </c>
      <c r="AB1145" t="s">
        <v>1508</v>
      </c>
    </row>
    <row r="1146" spans="1:28" hidden="1" x14ac:dyDescent="0.35">
      <c r="A1146" t="s">
        <v>1489</v>
      </c>
      <c r="B1146" t="s">
        <v>312</v>
      </c>
      <c r="C1146">
        <v>88</v>
      </c>
      <c r="D1146" s="9">
        <v>43034.094328703701</v>
      </c>
      <c r="E1146" s="9">
        <v>43122.42291666667</v>
      </c>
      <c r="F1146" t="s">
        <v>872</v>
      </c>
      <c r="G1146" t="s">
        <v>872</v>
      </c>
      <c r="H1146">
        <v>1</v>
      </c>
      <c r="I1146">
        <v>4</v>
      </c>
      <c r="J1146">
        <v>1</v>
      </c>
      <c r="K1146" t="s">
        <v>873</v>
      </c>
      <c r="L1146">
        <v>1</v>
      </c>
      <c r="M1146">
        <v>4</v>
      </c>
      <c r="N1146" t="s">
        <v>875</v>
      </c>
      <c r="O1146">
        <v>3.5999999999999997E-2</v>
      </c>
      <c r="P1146" t="s">
        <v>875</v>
      </c>
      <c r="Q1146" t="s">
        <v>875</v>
      </c>
      <c r="R1146" t="s">
        <v>875</v>
      </c>
      <c r="S1146" t="s">
        <v>875</v>
      </c>
      <c r="T1146" t="s">
        <v>875</v>
      </c>
      <c r="U1146" t="s">
        <v>875</v>
      </c>
      <c r="V1146" t="s">
        <v>62</v>
      </c>
      <c r="W1146" t="s">
        <v>875</v>
      </c>
      <c r="X1146">
        <v>0.98199999999999998</v>
      </c>
      <c r="Y1146" t="s">
        <v>875</v>
      </c>
      <c r="Z1146" t="s">
        <v>875</v>
      </c>
      <c r="AA1146" s="19">
        <v>45733.856034282406</v>
      </c>
      <c r="AB1146" t="s">
        <v>1508</v>
      </c>
    </row>
    <row r="1147" spans="1:28" x14ac:dyDescent="0.35">
      <c r="A1147" t="s">
        <v>1878</v>
      </c>
      <c r="B1147" t="s">
        <v>311</v>
      </c>
      <c r="C1147">
        <v>811</v>
      </c>
      <c r="D1147" s="9">
        <v>38372.382372685184</v>
      </c>
      <c r="E1147" s="9">
        <v>39183.862245370372</v>
      </c>
      <c r="F1147">
        <v>107</v>
      </c>
      <c r="G1147">
        <v>107</v>
      </c>
      <c r="H1147">
        <v>83</v>
      </c>
      <c r="I1147">
        <v>24</v>
      </c>
      <c r="J1147">
        <v>0</v>
      </c>
      <c r="K1147">
        <v>107</v>
      </c>
      <c r="L1147">
        <v>77</v>
      </c>
      <c r="M1147">
        <v>30</v>
      </c>
      <c r="N1147">
        <v>0.113</v>
      </c>
      <c r="O1147">
        <v>2.3E-2</v>
      </c>
      <c r="P1147">
        <v>0</v>
      </c>
      <c r="Q1147">
        <v>0.10199999999999999</v>
      </c>
      <c r="R1147">
        <v>0.75</v>
      </c>
      <c r="S1147">
        <v>0.83099999999999996</v>
      </c>
      <c r="T1147">
        <v>1</v>
      </c>
      <c r="U1147">
        <v>294.11799999999999</v>
      </c>
      <c r="V1147" t="s">
        <v>56</v>
      </c>
      <c r="W1147">
        <v>0.94199999999999995</v>
      </c>
      <c r="X1147">
        <v>0.94199999999999995</v>
      </c>
      <c r="Y1147">
        <v>0</v>
      </c>
      <c r="Z1147">
        <v>0.95099999999999996</v>
      </c>
      <c r="AA1147" s="19">
        <v>45734.026210312499</v>
      </c>
      <c r="AB1147" t="s">
        <v>2040</v>
      </c>
    </row>
    <row r="1148" spans="1:28" hidden="1" x14ac:dyDescent="0.35">
      <c r="A1148" t="s">
        <v>1878</v>
      </c>
      <c r="B1148" t="s">
        <v>312</v>
      </c>
      <c r="C1148">
        <v>29</v>
      </c>
      <c r="D1148" s="9">
        <v>39153.882453703707</v>
      </c>
      <c r="E1148" s="9">
        <v>39183.862245370372</v>
      </c>
      <c r="F1148" t="s">
        <v>872</v>
      </c>
      <c r="G1148" t="s">
        <v>872</v>
      </c>
      <c r="H1148">
        <v>1</v>
      </c>
      <c r="I1148">
        <v>2</v>
      </c>
      <c r="J1148">
        <v>1</v>
      </c>
      <c r="K1148" t="s">
        <v>873</v>
      </c>
      <c r="L1148">
        <v>4</v>
      </c>
      <c r="M1148">
        <v>-1</v>
      </c>
      <c r="N1148" t="s">
        <v>875</v>
      </c>
      <c r="O1148" t="s">
        <v>875</v>
      </c>
      <c r="P1148">
        <v>0</v>
      </c>
      <c r="Q1148">
        <v>6.9000000000000006E-2</v>
      </c>
      <c r="R1148" t="s">
        <v>875</v>
      </c>
      <c r="S1148" t="s">
        <v>875</v>
      </c>
      <c r="T1148" t="s">
        <v>875</v>
      </c>
      <c r="U1148" t="s">
        <v>875</v>
      </c>
      <c r="V1148" t="s">
        <v>56</v>
      </c>
      <c r="W1148" t="s">
        <v>875</v>
      </c>
      <c r="X1148" t="s">
        <v>875</v>
      </c>
      <c r="Y1148">
        <v>0</v>
      </c>
      <c r="Z1148">
        <v>0.627</v>
      </c>
      <c r="AA1148" s="19">
        <v>45734.026210370372</v>
      </c>
      <c r="AB1148" t="s">
        <v>2040</v>
      </c>
    </row>
    <row r="1149" spans="1:28" x14ac:dyDescent="0.35">
      <c r="A1149" t="s">
        <v>1182</v>
      </c>
      <c r="B1149" t="s">
        <v>311</v>
      </c>
      <c r="C1149">
        <v>635</v>
      </c>
      <c r="D1149" s="9">
        <v>43494.806192129632</v>
      </c>
      <c r="E1149" s="9">
        <v>44130.55908564815</v>
      </c>
      <c r="F1149">
        <v>87</v>
      </c>
      <c r="G1149">
        <v>87</v>
      </c>
      <c r="H1149">
        <v>75</v>
      </c>
      <c r="I1149">
        <v>12</v>
      </c>
      <c r="J1149">
        <v>0</v>
      </c>
      <c r="K1149">
        <v>87</v>
      </c>
      <c r="L1149">
        <v>55</v>
      </c>
      <c r="M1149">
        <v>32</v>
      </c>
      <c r="N1149">
        <v>0.56699999999999995</v>
      </c>
      <c r="O1149">
        <v>1.6E-2</v>
      </c>
      <c r="P1149">
        <v>0</v>
      </c>
      <c r="Q1149">
        <v>0.32400000000000001</v>
      </c>
      <c r="R1149">
        <v>0.55600000000000005</v>
      </c>
      <c r="S1149">
        <v>0.97299999999999998</v>
      </c>
      <c r="T1149">
        <v>1</v>
      </c>
      <c r="U1149">
        <v>98.765000000000001</v>
      </c>
      <c r="V1149" t="s">
        <v>56</v>
      </c>
      <c r="W1149">
        <v>0.65400000000000003</v>
      </c>
      <c r="X1149">
        <v>0.42299999999999999</v>
      </c>
      <c r="Y1149">
        <v>0</v>
      </c>
      <c r="Z1149">
        <v>0.84399999999999997</v>
      </c>
      <c r="AA1149" s="19">
        <v>45733.803266423609</v>
      </c>
      <c r="AB1149" t="s">
        <v>1197</v>
      </c>
    </row>
    <row r="1150" spans="1:28" hidden="1" x14ac:dyDescent="0.35">
      <c r="A1150" t="s">
        <v>1182</v>
      </c>
      <c r="B1150" t="s">
        <v>312</v>
      </c>
      <c r="C1150">
        <v>0</v>
      </c>
      <c r="D1150" s="9">
        <v>44130.55908564815</v>
      </c>
      <c r="E1150" s="9">
        <v>44130.55908564815</v>
      </c>
      <c r="F1150" t="s">
        <v>872</v>
      </c>
      <c r="G1150" t="s">
        <v>872</v>
      </c>
      <c r="H1150">
        <v>1</v>
      </c>
      <c r="I1150">
        <v>1</v>
      </c>
      <c r="J1150">
        <v>1</v>
      </c>
      <c r="K1150" t="s">
        <v>873</v>
      </c>
      <c r="L1150">
        <v>1</v>
      </c>
      <c r="M1150">
        <v>0</v>
      </c>
      <c r="N1150" t="s">
        <v>875</v>
      </c>
      <c r="O1150" t="s">
        <v>875</v>
      </c>
      <c r="P1150">
        <v>0</v>
      </c>
      <c r="Q1150" t="s">
        <v>875</v>
      </c>
      <c r="R1150" t="s">
        <v>875</v>
      </c>
      <c r="S1150" t="s">
        <v>875</v>
      </c>
      <c r="T1150" t="s">
        <v>875</v>
      </c>
      <c r="U1150" t="s">
        <v>875</v>
      </c>
      <c r="V1150" t="s">
        <v>56</v>
      </c>
      <c r="W1150" t="s">
        <v>875</v>
      </c>
      <c r="X1150" t="s">
        <v>875</v>
      </c>
      <c r="Y1150">
        <v>0</v>
      </c>
      <c r="Z1150" t="s">
        <v>875</v>
      </c>
      <c r="AA1150" s="19">
        <v>45733.803266504627</v>
      </c>
      <c r="AB1150" t="s">
        <v>1197</v>
      </c>
    </row>
    <row r="1151" spans="1:28" x14ac:dyDescent="0.35">
      <c r="A1151" t="s">
        <v>1877</v>
      </c>
      <c r="B1151" t="s">
        <v>311</v>
      </c>
      <c r="C1151">
        <v>1741</v>
      </c>
      <c r="D1151" s="9">
        <v>42801.382708333331</v>
      </c>
      <c r="E1151" s="9">
        <v>44543.347951388889</v>
      </c>
      <c r="F1151">
        <v>353</v>
      </c>
      <c r="G1151">
        <v>353</v>
      </c>
      <c r="H1151">
        <v>228</v>
      </c>
      <c r="I1151">
        <v>125</v>
      </c>
      <c r="J1151">
        <v>17</v>
      </c>
      <c r="K1151">
        <v>336</v>
      </c>
      <c r="L1151">
        <v>239</v>
      </c>
      <c r="M1151">
        <v>97</v>
      </c>
      <c r="N1151">
        <v>0.17799999999999999</v>
      </c>
      <c r="O1151">
        <v>8.2000000000000003E-2</v>
      </c>
      <c r="P1151">
        <v>1.4E-2</v>
      </c>
      <c r="Q1151">
        <v>0.19800000000000001</v>
      </c>
      <c r="R1151">
        <v>0.80500000000000005</v>
      </c>
      <c r="S1151">
        <v>0.68500000000000005</v>
      </c>
      <c r="T1151">
        <v>0.94599999999999995</v>
      </c>
      <c r="U1151">
        <v>489.899</v>
      </c>
      <c r="V1151" t="s">
        <v>56</v>
      </c>
      <c r="W1151">
        <v>0.92200000000000004</v>
      </c>
      <c r="X1151">
        <v>0.97899999999999998</v>
      </c>
      <c r="Y1151">
        <v>0.92700000000000005</v>
      </c>
      <c r="Z1151">
        <v>0.89300000000000002</v>
      </c>
      <c r="AA1151" s="19">
        <v>45734.026121608797</v>
      </c>
      <c r="AB1151" t="s">
        <v>2040</v>
      </c>
    </row>
    <row r="1152" spans="1:28" hidden="1" x14ac:dyDescent="0.35">
      <c r="A1152" t="s">
        <v>1877</v>
      </c>
      <c r="B1152" t="s">
        <v>312</v>
      </c>
      <c r="C1152">
        <v>79</v>
      </c>
      <c r="D1152" s="9">
        <v>44463.376840277779</v>
      </c>
      <c r="E1152" s="9">
        <v>44543.347951388889</v>
      </c>
      <c r="F1152" t="s">
        <v>872</v>
      </c>
      <c r="G1152" t="s">
        <v>872</v>
      </c>
      <c r="H1152">
        <v>1</v>
      </c>
      <c r="I1152">
        <v>1</v>
      </c>
      <c r="J1152">
        <v>1</v>
      </c>
      <c r="K1152" t="s">
        <v>873</v>
      </c>
      <c r="L1152">
        <v>1</v>
      </c>
      <c r="M1152">
        <v>0</v>
      </c>
      <c r="N1152" t="s">
        <v>875</v>
      </c>
      <c r="O1152" t="s">
        <v>875</v>
      </c>
      <c r="P1152" t="s">
        <v>875</v>
      </c>
      <c r="Q1152" t="s">
        <v>875</v>
      </c>
      <c r="R1152" t="s">
        <v>875</v>
      </c>
      <c r="S1152" t="s">
        <v>875</v>
      </c>
      <c r="T1152" t="s">
        <v>875</v>
      </c>
      <c r="U1152" t="s">
        <v>875</v>
      </c>
      <c r="V1152" t="s">
        <v>56</v>
      </c>
      <c r="W1152" t="s">
        <v>875</v>
      </c>
      <c r="X1152" t="s">
        <v>875</v>
      </c>
      <c r="Y1152" t="s">
        <v>875</v>
      </c>
      <c r="Z1152" t="s">
        <v>875</v>
      </c>
      <c r="AA1152" s="19">
        <v>45734.026121689814</v>
      </c>
      <c r="AB1152" t="s">
        <v>2040</v>
      </c>
    </row>
    <row r="1153" spans="1:28" x14ac:dyDescent="0.35">
      <c r="A1153" t="s">
        <v>1876</v>
      </c>
      <c r="B1153" t="s">
        <v>311</v>
      </c>
      <c r="C1153">
        <v>6677</v>
      </c>
      <c r="D1153" s="9">
        <v>37889.735949074071</v>
      </c>
      <c r="E1153" s="9">
        <v>44566.862268518518</v>
      </c>
      <c r="F1153">
        <v>9948</v>
      </c>
      <c r="G1153">
        <v>9948</v>
      </c>
      <c r="H1153">
        <v>3053</v>
      </c>
      <c r="I1153">
        <v>6895</v>
      </c>
      <c r="J1153">
        <v>1716</v>
      </c>
      <c r="K1153">
        <v>8232</v>
      </c>
      <c r="L1153">
        <v>7019</v>
      </c>
      <c r="M1153">
        <v>1213</v>
      </c>
      <c r="N1153">
        <v>0.441</v>
      </c>
      <c r="O1153">
        <v>1.091</v>
      </c>
      <c r="P1153">
        <v>0.32100000000000001</v>
      </c>
      <c r="Q1153">
        <v>1.0449999999999999</v>
      </c>
      <c r="R1153">
        <v>0.86299999999999999</v>
      </c>
      <c r="S1153">
        <v>0.28799999999999998</v>
      </c>
      <c r="T1153">
        <v>0.79</v>
      </c>
      <c r="U1153">
        <v>1160.7660000000001</v>
      </c>
      <c r="V1153" t="s">
        <v>56</v>
      </c>
      <c r="W1153">
        <v>0.99399999999999999</v>
      </c>
      <c r="X1153">
        <v>0.99199999999999999</v>
      </c>
      <c r="Y1153">
        <v>0.96699999999999997</v>
      </c>
      <c r="Z1153">
        <v>0.99399999999999999</v>
      </c>
      <c r="AA1153" s="19">
        <v>45734.026014016206</v>
      </c>
      <c r="AB1153" t="s">
        <v>2040</v>
      </c>
    </row>
    <row r="1154" spans="1:28" hidden="1" x14ac:dyDescent="0.35">
      <c r="A1154" t="s">
        <v>1876</v>
      </c>
      <c r="B1154" t="s">
        <v>312</v>
      </c>
      <c r="C1154">
        <v>99</v>
      </c>
      <c r="D1154" s="9">
        <v>44466.924826388888</v>
      </c>
      <c r="E1154" s="9">
        <v>44566.862268518518</v>
      </c>
      <c r="F1154" t="s">
        <v>872</v>
      </c>
      <c r="G1154" t="s">
        <v>872</v>
      </c>
      <c r="H1154">
        <v>73</v>
      </c>
      <c r="I1154">
        <v>99</v>
      </c>
      <c r="J1154">
        <v>14</v>
      </c>
      <c r="K1154" t="s">
        <v>873</v>
      </c>
      <c r="L1154">
        <v>221</v>
      </c>
      <c r="M1154">
        <v>-62</v>
      </c>
      <c r="N1154">
        <v>0.76100000000000001</v>
      </c>
      <c r="O1154">
        <v>1.08</v>
      </c>
      <c r="P1154">
        <v>0.14599999999999999</v>
      </c>
      <c r="Q1154">
        <v>2.2240000000000002</v>
      </c>
      <c r="R1154">
        <v>1.3120000000000001</v>
      </c>
      <c r="S1154">
        <v>0.41299999999999998</v>
      </c>
      <c r="T1154">
        <v>0.92100000000000004</v>
      </c>
      <c r="U1154">
        <v>545.41399999999999</v>
      </c>
      <c r="V1154" t="s">
        <v>62</v>
      </c>
      <c r="W1154">
        <v>0.97599999999999998</v>
      </c>
      <c r="X1154">
        <v>0.94299999999999995</v>
      </c>
      <c r="Y1154">
        <v>0.97599999999999998</v>
      </c>
      <c r="Z1154">
        <v>0.98299999999999998</v>
      </c>
      <c r="AA1154" s="19">
        <v>45734.026028078704</v>
      </c>
      <c r="AB1154" t="s">
        <v>2040</v>
      </c>
    </row>
    <row r="1155" spans="1:28" x14ac:dyDescent="0.35">
      <c r="A1155" t="s">
        <v>137</v>
      </c>
      <c r="B1155" t="s">
        <v>311</v>
      </c>
      <c r="C1155">
        <v>1327</v>
      </c>
      <c r="D1155" s="9">
        <v>44231.238194444442</v>
      </c>
      <c r="E1155" s="9">
        <v>45558.958333333336</v>
      </c>
      <c r="F1155">
        <v>183</v>
      </c>
      <c r="G1155">
        <v>182</v>
      </c>
      <c r="H1155">
        <v>176</v>
      </c>
      <c r="I1155">
        <v>6</v>
      </c>
      <c r="J1155">
        <v>27</v>
      </c>
      <c r="K1155">
        <v>155</v>
      </c>
      <c r="L1155">
        <v>154</v>
      </c>
      <c r="M1155">
        <v>1</v>
      </c>
      <c r="N1155">
        <v>0.317</v>
      </c>
      <c r="O1155">
        <v>0.02</v>
      </c>
      <c r="P1155">
        <v>0.09</v>
      </c>
      <c r="Q1155">
        <v>0.27800000000000002</v>
      </c>
      <c r="R1155">
        <v>1.1259999999999999</v>
      </c>
      <c r="S1155">
        <v>0.94099999999999995</v>
      </c>
      <c r="T1155">
        <v>0.73299999999999998</v>
      </c>
      <c r="U1155">
        <v>3.597</v>
      </c>
      <c r="V1155" t="s">
        <v>92</v>
      </c>
      <c r="W1155">
        <v>0.61</v>
      </c>
      <c r="X1155">
        <v>0.88100000000000001</v>
      </c>
      <c r="Y1155">
        <v>0.96899999999999997</v>
      </c>
      <c r="Z1155">
        <v>0.65300000000000002</v>
      </c>
      <c r="AA1155" s="9">
        <v>45713.614365185182</v>
      </c>
      <c r="AB1155" t="s">
        <v>871</v>
      </c>
    </row>
    <row r="1156" spans="1:28" x14ac:dyDescent="0.35">
      <c r="A1156" t="s">
        <v>137</v>
      </c>
      <c r="B1156" t="s">
        <v>311</v>
      </c>
      <c r="C1156">
        <v>315</v>
      </c>
      <c r="D1156" s="9">
        <v>44231.238576388889</v>
      </c>
      <c r="E1156" s="9">
        <v>44546.774085648147</v>
      </c>
      <c r="F1156">
        <v>191</v>
      </c>
      <c r="G1156">
        <v>191</v>
      </c>
      <c r="H1156">
        <v>185</v>
      </c>
      <c r="I1156">
        <v>6</v>
      </c>
      <c r="J1156">
        <v>0</v>
      </c>
      <c r="K1156">
        <v>191</v>
      </c>
      <c r="L1156">
        <v>149</v>
      </c>
      <c r="M1156">
        <v>42</v>
      </c>
      <c r="N1156">
        <v>0.63900000000000001</v>
      </c>
      <c r="O1156">
        <v>0.02</v>
      </c>
      <c r="P1156">
        <v>0</v>
      </c>
      <c r="Q1156">
        <v>0.53400000000000003</v>
      </c>
      <c r="R1156">
        <v>0.81</v>
      </c>
      <c r="S1156">
        <v>0.97</v>
      </c>
      <c r="T1156">
        <v>1</v>
      </c>
      <c r="U1156">
        <v>78.652000000000001</v>
      </c>
      <c r="V1156" t="s">
        <v>56</v>
      </c>
      <c r="W1156">
        <v>0.98799999999999999</v>
      </c>
      <c r="X1156">
        <v>0.88100000000000001</v>
      </c>
      <c r="Y1156">
        <v>0</v>
      </c>
      <c r="Z1156">
        <v>0.99299999999999999</v>
      </c>
      <c r="AA1156" s="19">
        <v>45733.914523599538</v>
      </c>
      <c r="AB1156" t="s">
        <v>1425</v>
      </c>
    </row>
    <row r="1157" spans="1:28" hidden="1" x14ac:dyDescent="0.35">
      <c r="A1157" t="s">
        <v>137</v>
      </c>
      <c r="B1157" t="s">
        <v>312</v>
      </c>
      <c r="C1157">
        <v>99</v>
      </c>
      <c r="D1157" s="9">
        <v>44447.691030092596</v>
      </c>
      <c r="E1157" s="9">
        <v>44546.774085648147</v>
      </c>
      <c r="F1157" t="s">
        <v>872</v>
      </c>
      <c r="G1157" t="s">
        <v>872</v>
      </c>
      <c r="H1157">
        <v>42</v>
      </c>
      <c r="I1157">
        <v>2</v>
      </c>
      <c r="J1157">
        <v>1</v>
      </c>
      <c r="K1157" t="s">
        <v>873</v>
      </c>
      <c r="L1157">
        <v>50</v>
      </c>
      <c r="M1157">
        <v>-7</v>
      </c>
      <c r="N1157">
        <v>0.436</v>
      </c>
      <c r="O1157">
        <v>1.6E-2</v>
      </c>
      <c r="P1157">
        <v>0</v>
      </c>
      <c r="Q1157">
        <v>0.56999999999999995</v>
      </c>
      <c r="R1157">
        <v>1.2609999999999999</v>
      </c>
      <c r="S1157">
        <v>0.96499999999999997</v>
      </c>
      <c r="T1157">
        <v>1</v>
      </c>
      <c r="U1157">
        <v>73.683999999999997</v>
      </c>
      <c r="V1157" t="s">
        <v>62</v>
      </c>
      <c r="W1157">
        <v>0.96099999999999997</v>
      </c>
      <c r="X1157">
        <v>1</v>
      </c>
      <c r="Y1157">
        <v>0</v>
      </c>
      <c r="Z1157">
        <v>0.98799999999999999</v>
      </c>
      <c r="AA1157" s="19">
        <v>45733.914534953707</v>
      </c>
      <c r="AB1157" t="s">
        <v>1425</v>
      </c>
    </row>
    <row r="1158" spans="1:28" x14ac:dyDescent="0.35">
      <c r="A1158" t="s">
        <v>1030</v>
      </c>
      <c r="B1158" t="s">
        <v>311</v>
      </c>
      <c r="C1158">
        <v>976</v>
      </c>
      <c r="D1158" s="9">
        <v>40564.511805555558</v>
      </c>
      <c r="E1158" s="9">
        <v>41541.373611111114</v>
      </c>
      <c r="F1158">
        <v>252</v>
      </c>
      <c r="G1158">
        <v>252</v>
      </c>
      <c r="H1158">
        <v>132</v>
      </c>
      <c r="I1158">
        <v>120</v>
      </c>
      <c r="J1158">
        <v>0</v>
      </c>
      <c r="K1158">
        <v>252</v>
      </c>
      <c r="L1158">
        <v>245</v>
      </c>
      <c r="M1158">
        <v>7</v>
      </c>
      <c r="N1158">
        <v>0.41399999999999998</v>
      </c>
      <c r="O1158">
        <v>0.54700000000000004</v>
      </c>
      <c r="P1158">
        <v>0</v>
      </c>
      <c r="Q1158">
        <v>0.54300000000000004</v>
      </c>
      <c r="R1158">
        <v>0.56499999999999995</v>
      </c>
      <c r="S1158">
        <v>0.43099999999999999</v>
      </c>
      <c r="T1158">
        <v>1</v>
      </c>
      <c r="U1158">
        <v>12.891</v>
      </c>
      <c r="V1158" t="s">
        <v>80</v>
      </c>
      <c r="W1158">
        <v>0.97599999999999998</v>
      </c>
      <c r="X1158">
        <v>0.747</v>
      </c>
      <c r="Y1158">
        <v>0</v>
      </c>
      <c r="Z1158">
        <v>0.47299999999999998</v>
      </c>
      <c r="AA1158" s="19">
        <v>45732.995058680557</v>
      </c>
      <c r="AB1158" t="s">
        <v>1178</v>
      </c>
    </row>
    <row r="1159" spans="1:28" hidden="1" x14ac:dyDescent="0.35">
      <c r="A1159" t="s">
        <v>1030</v>
      </c>
      <c r="B1159" t="s">
        <v>312</v>
      </c>
      <c r="C1159">
        <v>0</v>
      </c>
      <c r="D1159" s="9">
        <v>41541.373611111114</v>
      </c>
      <c r="E1159" s="9">
        <v>41541.373611111114</v>
      </c>
      <c r="F1159" t="s">
        <v>872</v>
      </c>
      <c r="G1159" t="s">
        <v>872</v>
      </c>
      <c r="H1159">
        <v>1</v>
      </c>
      <c r="I1159">
        <v>1</v>
      </c>
      <c r="J1159">
        <v>1</v>
      </c>
      <c r="K1159" t="s">
        <v>873</v>
      </c>
      <c r="L1159">
        <v>2</v>
      </c>
      <c r="M1159">
        <v>-1</v>
      </c>
      <c r="N1159" t="s">
        <v>875</v>
      </c>
      <c r="O1159" t="s">
        <v>875</v>
      </c>
      <c r="P1159">
        <v>0</v>
      </c>
      <c r="Q1159" t="s">
        <v>875</v>
      </c>
      <c r="R1159" t="s">
        <v>875</v>
      </c>
      <c r="S1159" t="s">
        <v>875</v>
      </c>
      <c r="T1159" t="s">
        <v>875</v>
      </c>
      <c r="U1159" t="s">
        <v>875</v>
      </c>
      <c r="V1159" t="s">
        <v>80</v>
      </c>
      <c r="W1159" t="s">
        <v>875</v>
      </c>
      <c r="X1159" t="s">
        <v>875</v>
      </c>
      <c r="Y1159">
        <v>0</v>
      </c>
      <c r="Z1159" t="s">
        <v>875</v>
      </c>
      <c r="AA1159" s="19">
        <v>45732.995058726854</v>
      </c>
      <c r="AB1159" t="s">
        <v>1178</v>
      </c>
    </row>
    <row r="1160" spans="1:28" hidden="1" x14ac:dyDescent="0.35">
      <c r="A1160" t="s">
        <v>1031</v>
      </c>
      <c r="B1160" t="s">
        <v>312</v>
      </c>
      <c r="C1160">
        <v>0</v>
      </c>
      <c r="D1160" s="9">
        <v>41295.493055555555</v>
      </c>
      <c r="E1160" s="9">
        <v>41295.493055555555</v>
      </c>
      <c r="F1160" t="s">
        <v>872</v>
      </c>
      <c r="G1160" t="s">
        <v>872</v>
      </c>
      <c r="H1160">
        <v>1</v>
      </c>
      <c r="I1160">
        <v>1</v>
      </c>
      <c r="J1160">
        <v>1</v>
      </c>
      <c r="K1160" t="s">
        <v>873</v>
      </c>
      <c r="L1160">
        <v>52</v>
      </c>
      <c r="M1160">
        <v>-51</v>
      </c>
      <c r="N1160" t="s">
        <v>875</v>
      </c>
      <c r="O1160" t="s">
        <v>875</v>
      </c>
      <c r="P1160">
        <v>0</v>
      </c>
      <c r="Q1160" t="s">
        <v>875</v>
      </c>
      <c r="R1160" t="s">
        <v>875</v>
      </c>
      <c r="S1160" t="s">
        <v>875</v>
      </c>
      <c r="T1160" t="s">
        <v>875</v>
      </c>
      <c r="U1160" t="s">
        <v>875</v>
      </c>
      <c r="V1160" t="s">
        <v>80</v>
      </c>
      <c r="W1160" t="s">
        <v>875</v>
      </c>
      <c r="X1160" t="s">
        <v>875</v>
      </c>
      <c r="Y1160">
        <v>0</v>
      </c>
      <c r="Z1160" t="s">
        <v>875</v>
      </c>
      <c r="AA1160" s="19">
        <v>45732.995116956015</v>
      </c>
      <c r="AB1160" t="s">
        <v>1178</v>
      </c>
    </row>
    <row r="1161" spans="1:28" x14ac:dyDescent="0.35">
      <c r="A1161" t="s">
        <v>1031</v>
      </c>
      <c r="B1161" t="s">
        <v>311</v>
      </c>
      <c r="C1161">
        <v>661</v>
      </c>
      <c r="D1161" s="9">
        <v>40633.714583333334</v>
      </c>
      <c r="E1161" s="9">
        <v>41295.493055555555</v>
      </c>
      <c r="F1161">
        <v>313</v>
      </c>
      <c r="G1161">
        <v>313</v>
      </c>
      <c r="H1161">
        <v>224</v>
      </c>
      <c r="I1161">
        <v>89</v>
      </c>
      <c r="J1161">
        <v>0</v>
      </c>
      <c r="K1161">
        <v>313</v>
      </c>
      <c r="L1161">
        <v>313</v>
      </c>
      <c r="M1161">
        <v>0</v>
      </c>
      <c r="N1161">
        <v>2.4220000000000002</v>
      </c>
      <c r="O1161">
        <v>0.74399999999999999</v>
      </c>
      <c r="P1161">
        <v>0</v>
      </c>
      <c r="Q1161">
        <v>0.307</v>
      </c>
      <c r="R1161">
        <v>9.7000000000000003E-2</v>
      </c>
      <c r="S1161">
        <v>0.76500000000000001</v>
      </c>
      <c r="T1161">
        <v>1</v>
      </c>
      <c r="U1161">
        <v>0</v>
      </c>
      <c r="V1161" t="s">
        <v>80</v>
      </c>
      <c r="W1161">
        <v>0.69799999999999995</v>
      </c>
      <c r="X1161">
        <v>0.86099999999999999</v>
      </c>
      <c r="Y1161">
        <v>0</v>
      </c>
      <c r="Z1161">
        <v>0.54200000000000004</v>
      </c>
      <c r="AA1161" s="19">
        <v>45732.995116956015</v>
      </c>
      <c r="AB1161" t="s">
        <v>1178</v>
      </c>
    </row>
    <row r="1162" spans="1:28" x14ac:dyDescent="0.35">
      <c r="A1162" t="s">
        <v>1032</v>
      </c>
      <c r="B1162" t="s">
        <v>311</v>
      </c>
      <c r="C1162">
        <v>541</v>
      </c>
      <c r="D1162" s="9">
        <v>40753.578472222223</v>
      </c>
      <c r="E1162" s="9">
        <v>41295.486111111109</v>
      </c>
      <c r="F1162">
        <v>115</v>
      </c>
      <c r="G1162">
        <v>115</v>
      </c>
      <c r="H1162">
        <v>47</v>
      </c>
      <c r="I1162">
        <v>68</v>
      </c>
      <c r="J1162">
        <v>0</v>
      </c>
      <c r="K1162">
        <v>115</v>
      </c>
      <c r="L1162">
        <v>115</v>
      </c>
      <c r="M1162">
        <v>0</v>
      </c>
      <c r="N1162">
        <v>2.407</v>
      </c>
      <c r="O1162">
        <v>4.6079999999999997</v>
      </c>
      <c r="P1162">
        <v>0</v>
      </c>
      <c r="Q1162">
        <v>0.112</v>
      </c>
      <c r="R1162">
        <v>1.6E-2</v>
      </c>
      <c r="S1162">
        <v>0.34300000000000003</v>
      </c>
      <c r="T1162">
        <v>1</v>
      </c>
      <c r="U1162">
        <v>0</v>
      </c>
      <c r="V1162" t="s">
        <v>80</v>
      </c>
      <c r="W1162">
        <v>0.80500000000000005</v>
      </c>
      <c r="X1162">
        <v>0.95099999999999996</v>
      </c>
      <c r="Y1162">
        <v>0</v>
      </c>
      <c r="Z1162">
        <v>0.5</v>
      </c>
      <c r="AA1162" s="19">
        <v>45732.995173773146</v>
      </c>
      <c r="AB1162" t="s">
        <v>1178</v>
      </c>
    </row>
    <row r="1163" spans="1:28" hidden="1" x14ac:dyDescent="0.35">
      <c r="A1163" t="s">
        <v>1032</v>
      </c>
      <c r="B1163" t="s">
        <v>312</v>
      </c>
      <c r="C1163">
        <v>0</v>
      </c>
      <c r="D1163" s="9">
        <v>41295.486111111109</v>
      </c>
      <c r="E1163" s="9">
        <v>41295.486111111109</v>
      </c>
      <c r="F1163" t="s">
        <v>872</v>
      </c>
      <c r="G1163" t="s">
        <v>872</v>
      </c>
      <c r="H1163">
        <v>1</v>
      </c>
      <c r="I1163">
        <v>1</v>
      </c>
      <c r="J1163">
        <v>1</v>
      </c>
      <c r="K1163" t="s">
        <v>873</v>
      </c>
      <c r="L1163">
        <v>23</v>
      </c>
      <c r="M1163">
        <v>-22</v>
      </c>
      <c r="N1163" t="s">
        <v>875</v>
      </c>
      <c r="O1163" t="s">
        <v>875</v>
      </c>
      <c r="P1163">
        <v>0</v>
      </c>
      <c r="Q1163" t="s">
        <v>875</v>
      </c>
      <c r="R1163" t="s">
        <v>875</v>
      </c>
      <c r="S1163" t="s">
        <v>875</v>
      </c>
      <c r="T1163" t="s">
        <v>875</v>
      </c>
      <c r="U1163" t="s">
        <v>875</v>
      </c>
      <c r="V1163" t="s">
        <v>80</v>
      </c>
      <c r="W1163" t="s">
        <v>875</v>
      </c>
      <c r="X1163" t="s">
        <v>875</v>
      </c>
      <c r="Y1163">
        <v>0</v>
      </c>
      <c r="Z1163" t="s">
        <v>875</v>
      </c>
      <c r="AA1163" s="19">
        <v>45732.995173796298</v>
      </c>
      <c r="AB1163" t="s">
        <v>1178</v>
      </c>
    </row>
    <row r="1164" spans="1:28" x14ac:dyDescent="0.35">
      <c r="A1164" t="s">
        <v>1875</v>
      </c>
      <c r="B1164" t="s">
        <v>311</v>
      </c>
      <c r="C1164">
        <v>2108</v>
      </c>
      <c r="D1164" s="9">
        <v>42458.149062500001</v>
      </c>
      <c r="E1164" s="9">
        <v>44566.814270833333</v>
      </c>
      <c r="F1164">
        <v>1484</v>
      </c>
      <c r="G1164">
        <v>1484</v>
      </c>
      <c r="H1164">
        <v>637</v>
      </c>
      <c r="I1164">
        <v>847</v>
      </c>
      <c r="J1164">
        <v>598</v>
      </c>
      <c r="K1164">
        <v>886</v>
      </c>
      <c r="L1164">
        <v>599</v>
      </c>
      <c r="M1164">
        <v>287</v>
      </c>
      <c r="N1164">
        <v>0.30399999999999999</v>
      </c>
      <c r="O1164">
        <v>0.41199999999999998</v>
      </c>
      <c r="P1164">
        <v>0.315</v>
      </c>
      <c r="Q1164">
        <v>0.27600000000000002</v>
      </c>
      <c r="R1164">
        <v>0.68799999999999994</v>
      </c>
      <c r="S1164">
        <v>0.42499999999999999</v>
      </c>
      <c r="T1164">
        <v>0.56000000000000005</v>
      </c>
      <c r="U1164">
        <v>1039.855</v>
      </c>
      <c r="V1164" t="s">
        <v>56</v>
      </c>
      <c r="W1164">
        <v>0.995</v>
      </c>
      <c r="X1164">
        <v>0.99299999999999999</v>
      </c>
      <c r="Y1164">
        <v>0.98899999999999999</v>
      </c>
      <c r="Z1164">
        <v>0.98799999999999999</v>
      </c>
      <c r="AA1164" s="19">
        <v>45734.02588306713</v>
      </c>
      <c r="AB1164" t="s">
        <v>2040</v>
      </c>
    </row>
    <row r="1165" spans="1:28" hidden="1" x14ac:dyDescent="0.35">
      <c r="A1165" t="s">
        <v>1875</v>
      </c>
      <c r="B1165" t="s">
        <v>312</v>
      </c>
      <c r="C1165">
        <v>99</v>
      </c>
      <c r="D1165" s="9">
        <v>44467.253877314812</v>
      </c>
      <c r="E1165" s="9">
        <v>44566.814270833333</v>
      </c>
      <c r="F1165" t="s">
        <v>872</v>
      </c>
      <c r="G1165" t="s">
        <v>872</v>
      </c>
      <c r="H1165">
        <v>29</v>
      </c>
      <c r="I1165">
        <v>35</v>
      </c>
      <c r="J1165">
        <v>42</v>
      </c>
      <c r="K1165" t="s">
        <v>873</v>
      </c>
      <c r="L1165">
        <v>31</v>
      </c>
      <c r="M1165">
        <v>-8</v>
      </c>
      <c r="N1165">
        <v>0.26</v>
      </c>
      <c r="O1165">
        <v>0.31900000000000001</v>
      </c>
      <c r="P1165">
        <v>0.35799999999999998</v>
      </c>
      <c r="Q1165">
        <v>0.28899999999999998</v>
      </c>
      <c r="R1165">
        <v>1.3080000000000001</v>
      </c>
      <c r="S1165">
        <v>0.44900000000000001</v>
      </c>
      <c r="T1165">
        <v>0.38200000000000001</v>
      </c>
      <c r="U1165">
        <v>993.08</v>
      </c>
      <c r="V1165" t="s">
        <v>62</v>
      </c>
      <c r="W1165">
        <v>0.97499999999999998</v>
      </c>
      <c r="X1165">
        <v>0.95</v>
      </c>
      <c r="Y1165">
        <v>0.98</v>
      </c>
      <c r="Z1165">
        <v>0.79800000000000004</v>
      </c>
      <c r="AA1165" s="19">
        <v>45734.025897129628</v>
      </c>
      <c r="AB1165" t="s">
        <v>2040</v>
      </c>
    </row>
    <row r="1166" spans="1:28" x14ac:dyDescent="0.35">
      <c r="A1166" t="s">
        <v>1874</v>
      </c>
      <c r="B1166" t="s">
        <v>311</v>
      </c>
      <c r="C1166">
        <v>3411</v>
      </c>
      <c r="D1166" s="9">
        <v>37798.848460648151</v>
      </c>
      <c r="E1166" s="9">
        <v>41209.884444444448</v>
      </c>
      <c r="F1166">
        <v>158</v>
      </c>
      <c r="G1166">
        <v>158</v>
      </c>
      <c r="H1166">
        <v>89</v>
      </c>
      <c r="I1166">
        <v>69</v>
      </c>
      <c r="J1166">
        <v>22</v>
      </c>
      <c r="K1166">
        <v>136</v>
      </c>
      <c r="L1166">
        <v>99</v>
      </c>
      <c r="M1166">
        <v>37</v>
      </c>
      <c r="N1166">
        <v>3.6999999999999998E-2</v>
      </c>
      <c r="O1166">
        <v>1.7000000000000001E-2</v>
      </c>
      <c r="P1166">
        <v>6.0000000000000001E-3</v>
      </c>
      <c r="Q1166">
        <v>3.1E-2</v>
      </c>
      <c r="R1166">
        <v>0.64600000000000002</v>
      </c>
      <c r="S1166">
        <v>0.68500000000000005</v>
      </c>
      <c r="T1166">
        <v>0.88900000000000001</v>
      </c>
      <c r="U1166">
        <v>1193.548</v>
      </c>
      <c r="V1166" t="s">
        <v>56</v>
      </c>
      <c r="W1166">
        <v>0.432</v>
      </c>
      <c r="X1166">
        <v>0.51700000000000002</v>
      </c>
      <c r="Y1166">
        <v>0.28399999999999997</v>
      </c>
      <c r="Z1166">
        <v>0.42299999999999999</v>
      </c>
      <c r="AA1166" s="19">
        <v>45734.025787546299</v>
      </c>
      <c r="AB1166" t="s">
        <v>2040</v>
      </c>
    </row>
    <row r="1167" spans="1:28" hidden="1" x14ac:dyDescent="0.35">
      <c r="A1167" t="s">
        <v>1874</v>
      </c>
      <c r="B1167" t="s">
        <v>312</v>
      </c>
      <c r="C1167">
        <v>33</v>
      </c>
      <c r="D1167" s="9">
        <v>41176.813090277778</v>
      </c>
      <c r="E1167" s="9">
        <v>41209.884444444448</v>
      </c>
      <c r="F1167" t="s">
        <v>872</v>
      </c>
      <c r="G1167" t="s">
        <v>872</v>
      </c>
      <c r="H1167">
        <v>1</v>
      </c>
      <c r="I1167">
        <v>2</v>
      </c>
      <c r="J1167">
        <v>1</v>
      </c>
      <c r="K1167" t="s">
        <v>873</v>
      </c>
      <c r="L1167">
        <v>1</v>
      </c>
      <c r="M1167">
        <v>1</v>
      </c>
      <c r="N1167" t="s">
        <v>875</v>
      </c>
      <c r="O1167">
        <v>2.9000000000000001E-2</v>
      </c>
      <c r="P1167" t="s">
        <v>875</v>
      </c>
      <c r="Q1167" t="s">
        <v>875</v>
      </c>
      <c r="R1167" t="s">
        <v>875</v>
      </c>
      <c r="S1167" t="s">
        <v>875</v>
      </c>
      <c r="T1167" t="s">
        <v>875</v>
      </c>
      <c r="U1167" t="s">
        <v>875</v>
      </c>
      <c r="V1167" t="s">
        <v>56</v>
      </c>
      <c r="W1167" t="s">
        <v>875</v>
      </c>
      <c r="X1167">
        <v>1</v>
      </c>
      <c r="Y1167" t="s">
        <v>875</v>
      </c>
      <c r="Z1167" t="s">
        <v>875</v>
      </c>
      <c r="AA1167" s="19">
        <v>45734.025787604165</v>
      </c>
      <c r="AB1167" t="s">
        <v>2040</v>
      </c>
    </row>
    <row r="1168" spans="1:28" x14ac:dyDescent="0.35">
      <c r="A1168" t="s">
        <v>1033</v>
      </c>
      <c r="B1168" t="s">
        <v>311</v>
      </c>
      <c r="C1168">
        <v>336</v>
      </c>
      <c r="D1168" s="9">
        <v>40325.543749999997</v>
      </c>
      <c r="E1168" s="9">
        <v>40662.359027777777</v>
      </c>
      <c r="F1168">
        <v>66</v>
      </c>
      <c r="G1168">
        <v>66</v>
      </c>
      <c r="H1168">
        <v>44</v>
      </c>
      <c r="I1168">
        <v>22</v>
      </c>
      <c r="J1168">
        <v>0</v>
      </c>
      <c r="K1168">
        <v>66</v>
      </c>
      <c r="L1168">
        <v>66</v>
      </c>
      <c r="M1168">
        <v>0</v>
      </c>
      <c r="N1168">
        <v>0.14899999999999999</v>
      </c>
      <c r="O1168">
        <v>0.152</v>
      </c>
      <c r="P1168">
        <v>0</v>
      </c>
      <c r="Q1168">
        <v>0.314</v>
      </c>
      <c r="R1168">
        <v>1.0429999999999999</v>
      </c>
      <c r="S1168">
        <v>0.495</v>
      </c>
      <c r="T1168">
        <v>1</v>
      </c>
      <c r="U1168">
        <v>0</v>
      </c>
      <c r="V1168" t="s">
        <v>92</v>
      </c>
      <c r="W1168">
        <v>0.433</v>
      </c>
      <c r="X1168">
        <v>0.38200000000000001</v>
      </c>
      <c r="Y1168">
        <v>0</v>
      </c>
      <c r="Z1168">
        <v>0.71499999999999997</v>
      </c>
      <c r="AA1168" s="19">
        <v>45732.995233333335</v>
      </c>
      <c r="AB1168" t="s">
        <v>1178</v>
      </c>
    </row>
    <row r="1169" spans="1:28" hidden="1" x14ac:dyDescent="0.35">
      <c r="A1169" t="s">
        <v>1033</v>
      </c>
      <c r="B1169" t="s">
        <v>312</v>
      </c>
      <c r="C1169">
        <v>86</v>
      </c>
      <c r="D1169" s="9">
        <v>40575.382638888892</v>
      </c>
      <c r="E1169" s="9">
        <v>40662.359027777777</v>
      </c>
      <c r="F1169" t="s">
        <v>872</v>
      </c>
      <c r="G1169" t="s">
        <v>872</v>
      </c>
      <c r="H1169">
        <v>1</v>
      </c>
      <c r="I1169">
        <v>1</v>
      </c>
      <c r="J1169">
        <v>1</v>
      </c>
      <c r="K1169" t="s">
        <v>873</v>
      </c>
      <c r="L1169">
        <v>2</v>
      </c>
      <c r="M1169">
        <v>0</v>
      </c>
      <c r="N1169" t="s">
        <v>875</v>
      </c>
      <c r="O1169" t="s">
        <v>875</v>
      </c>
      <c r="P1169">
        <v>0</v>
      </c>
      <c r="Q1169">
        <v>1.0999999999999999E-2</v>
      </c>
      <c r="R1169" t="s">
        <v>875</v>
      </c>
      <c r="S1169" t="s">
        <v>875</v>
      </c>
      <c r="T1169" t="s">
        <v>875</v>
      </c>
      <c r="U1169" t="s">
        <v>875</v>
      </c>
      <c r="V1169" t="s">
        <v>92</v>
      </c>
      <c r="W1169" t="s">
        <v>875</v>
      </c>
      <c r="X1169" t="s">
        <v>875</v>
      </c>
      <c r="Y1169">
        <v>0</v>
      </c>
      <c r="Z1169">
        <v>1</v>
      </c>
      <c r="AA1169" s="19">
        <v>45732.995233344911</v>
      </c>
      <c r="AB1169" t="s">
        <v>1178</v>
      </c>
    </row>
    <row r="1170" spans="1:28" x14ac:dyDescent="0.35">
      <c r="A1170" t="s">
        <v>1034</v>
      </c>
      <c r="B1170" t="s">
        <v>311</v>
      </c>
      <c r="C1170">
        <v>138</v>
      </c>
      <c r="D1170" s="9">
        <v>40325.481249999997</v>
      </c>
      <c r="E1170" s="9">
        <v>40463.553472222222</v>
      </c>
      <c r="F1170">
        <v>82</v>
      </c>
      <c r="G1170">
        <v>82</v>
      </c>
      <c r="H1170">
        <v>57</v>
      </c>
      <c r="I1170">
        <v>25</v>
      </c>
      <c r="J1170">
        <v>0</v>
      </c>
      <c r="K1170">
        <v>82</v>
      </c>
      <c r="L1170">
        <v>77</v>
      </c>
      <c r="M1170">
        <v>5</v>
      </c>
      <c r="N1170">
        <v>0.52600000000000002</v>
      </c>
      <c r="O1170">
        <v>0.19800000000000001</v>
      </c>
      <c r="P1170">
        <v>0</v>
      </c>
      <c r="Q1170">
        <v>0.73499999999999999</v>
      </c>
      <c r="R1170">
        <v>1.0149999999999999</v>
      </c>
      <c r="S1170">
        <v>0.72699999999999998</v>
      </c>
      <c r="T1170">
        <v>1</v>
      </c>
      <c r="U1170">
        <v>6.8029999999999999</v>
      </c>
      <c r="V1170" t="s">
        <v>92</v>
      </c>
      <c r="W1170">
        <v>0.84399999999999997</v>
      </c>
      <c r="X1170">
        <v>0.57599999999999996</v>
      </c>
      <c r="Y1170">
        <v>0</v>
      </c>
      <c r="Z1170">
        <v>0.83599999999999997</v>
      </c>
      <c r="AA1170" s="19">
        <v>45732.995292835651</v>
      </c>
      <c r="AB1170" t="s">
        <v>1178</v>
      </c>
    </row>
    <row r="1171" spans="1:28" hidden="1" x14ac:dyDescent="0.35">
      <c r="A1171" t="s">
        <v>1034</v>
      </c>
      <c r="B1171" t="s">
        <v>312</v>
      </c>
      <c r="C1171">
        <v>99</v>
      </c>
      <c r="D1171" s="9">
        <v>40364.442361111112</v>
      </c>
      <c r="E1171" s="9">
        <v>40463.553472222222</v>
      </c>
      <c r="F1171" t="s">
        <v>872</v>
      </c>
      <c r="G1171" t="s">
        <v>872</v>
      </c>
      <c r="H1171">
        <v>16</v>
      </c>
      <c r="I1171">
        <v>8</v>
      </c>
      <c r="J1171">
        <v>1</v>
      </c>
      <c r="K1171" t="s">
        <v>873</v>
      </c>
      <c r="L1171">
        <v>49</v>
      </c>
      <c r="M1171">
        <v>-24</v>
      </c>
      <c r="N1171">
        <v>0.219</v>
      </c>
      <c r="O1171">
        <v>6.4000000000000001E-2</v>
      </c>
      <c r="P1171">
        <v>0</v>
      </c>
      <c r="Q1171">
        <v>0.498</v>
      </c>
      <c r="R1171">
        <v>1.76</v>
      </c>
      <c r="S1171">
        <v>0.77400000000000002</v>
      </c>
      <c r="T1171">
        <v>1</v>
      </c>
      <c r="U1171">
        <v>10.039999999999999</v>
      </c>
      <c r="V1171" t="s">
        <v>92</v>
      </c>
      <c r="W1171">
        <v>0.77</v>
      </c>
      <c r="X1171">
        <v>0.876</v>
      </c>
      <c r="Y1171">
        <v>0</v>
      </c>
      <c r="Z1171">
        <v>0.81899999999999995</v>
      </c>
      <c r="AA1171" s="19">
        <v>45732.995303206022</v>
      </c>
      <c r="AB1171" t="s">
        <v>1178</v>
      </c>
    </row>
    <row r="1172" spans="1:28" hidden="1" x14ac:dyDescent="0.35">
      <c r="A1172" t="s">
        <v>1036</v>
      </c>
      <c r="B1172" t="s">
        <v>312</v>
      </c>
      <c r="C1172">
        <v>0</v>
      </c>
      <c r="D1172" s="9">
        <v>41085.466666666667</v>
      </c>
      <c r="E1172" s="9">
        <v>41085.466666666667</v>
      </c>
      <c r="F1172" t="s">
        <v>872</v>
      </c>
      <c r="G1172" t="s">
        <v>872</v>
      </c>
      <c r="H1172">
        <v>1</v>
      </c>
      <c r="I1172">
        <v>1</v>
      </c>
      <c r="J1172">
        <v>1</v>
      </c>
      <c r="K1172" t="s">
        <v>873</v>
      </c>
      <c r="L1172">
        <v>1</v>
      </c>
      <c r="M1172">
        <v>0</v>
      </c>
      <c r="N1172" t="s">
        <v>875</v>
      </c>
      <c r="O1172" t="s">
        <v>875</v>
      </c>
      <c r="P1172">
        <v>0</v>
      </c>
      <c r="Q1172" t="s">
        <v>875</v>
      </c>
      <c r="R1172" t="s">
        <v>875</v>
      </c>
      <c r="S1172" t="s">
        <v>875</v>
      </c>
      <c r="T1172" t="s">
        <v>875</v>
      </c>
      <c r="U1172" t="s">
        <v>875</v>
      </c>
      <c r="V1172" t="s">
        <v>56</v>
      </c>
      <c r="W1172" t="s">
        <v>875</v>
      </c>
      <c r="X1172" t="s">
        <v>875</v>
      </c>
      <c r="Y1172">
        <v>0</v>
      </c>
      <c r="Z1172" t="s">
        <v>875</v>
      </c>
      <c r="AA1172" s="19">
        <v>45732.995416759259</v>
      </c>
      <c r="AB1172" t="s">
        <v>1178</v>
      </c>
    </row>
    <row r="1173" spans="1:28" x14ac:dyDescent="0.35">
      <c r="A1173" t="s">
        <v>1036</v>
      </c>
      <c r="B1173" t="s">
        <v>311</v>
      </c>
      <c r="C1173">
        <v>579</v>
      </c>
      <c r="D1173" s="9">
        <v>40505.592361111114</v>
      </c>
      <c r="E1173" s="9">
        <v>41085.466666666667</v>
      </c>
      <c r="F1173">
        <v>56</v>
      </c>
      <c r="G1173">
        <v>56</v>
      </c>
      <c r="H1173">
        <v>35</v>
      </c>
      <c r="I1173">
        <v>21</v>
      </c>
      <c r="J1173">
        <v>0</v>
      </c>
      <c r="K1173">
        <v>56</v>
      </c>
      <c r="L1173">
        <v>47</v>
      </c>
      <c r="M1173">
        <v>9</v>
      </c>
      <c r="N1173">
        <v>0.32100000000000001</v>
      </c>
      <c r="O1173">
        <v>0.50600000000000001</v>
      </c>
      <c r="P1173">
        <v>0</v>
      </c>
      <c r="Q1173">
        <v>0.104</v>
      </c>
      <c r="R1173">
        <v>0.126</v>
      </c>
      <c r="S1173">
        <v>0.38800000000000001</v>
      </c>
      <c r="T1173">
        <v>1</v>
      </c>
      <c r="U1173">
        <v>86.537999999999997</v>
      </c>
      <c r="V1173" t="s">
        <v>56</v>
      </c>
      <c r="W1173">
        <v>0.89300000000000002</v>
      </c>
      <c r="X1173">
        <v>0.82799999999999996</v>
      </c>
      <c r="Y1173">
        <v>0</v>
      </c>
      <c r="Z1173">
        <v>0.57299999999999995</v>
      </c>
      <c r="AA1173" s="19">
        <v>45732.995416759259</v>
      </c>
      <c r="AB1173" t="s">
        <v>1178</v>
      </c>
    </row>
    <row r="1174" spans="1:28" hidden="1" x14ac:dyDescent="0.35">
      <c r="A1174" t="s">
        <v>1035</v>
      </c>
      <c r="B1174" t="s">
        <v>312</v>
      </c>
      <c r="C1174">
        <v>0</v>
      </c>
      <c r="D1174" s="9">
        <v>42521.48333333333</v>
      </c>
      <c r="E1174" s="9">
        <v>42521.48333333333</v>
      </c>
      <c r="F1174" t="s">
        <v>872</v>
      </c>
      <c r="G1174" t="s">
        <v>872</v>
      </c>
      <c r="H1174">
        <v>1</v>
      </c>
      <c r="I1174">
        <v>1</v>
      </c>
      <c r="J1174">
        <v>1</v>
      </c>
      <c r="K1174" t="s">
        <v>873</v>
      </c>
      <c r="L1174">
        <v>1</v>
      </c>
      <c r="M1174">
        <v>0</v>
      </c>
      <c r="N1174" t="s">
        <v>875</v>
      </c>
      <c r="O1174" t="s">
        <v>875</v>
      </c>
      <c r="P1174">
        <v>0</v>
      </c>
      <c r="Q1174" t="s">
        <v>875</v>
      </c>
      <c r="R1174" t="s">
        <v>875</v>
      </c>
      <c r="S1174" t="s">
        <v>875</v>
      </c>
      <c r="T1174" t="s">
        <v>875</v>
      </c>
      <c r="U1174" t="s">
        <v>875</v>
      </c>
      <c r="V1174" t="s">
        <v>56</v>
      </c>
      <c r="W1174" t="s">
        <v>875</v>
      </c>
      <c r="X1174" t="s">
        <v>875</v>
      </c>
      <c r="Y1174">
        <v>0</v>
      </c>
      <c r="Z1174" t="s">
        <v>875</v>
      </c>
      <c r="AA1174" s="19">
        <v>45732.995360694447</v>
      </c>
      <c r="AB1174" t="s">
        <v>1178</v>
      </c>
    </row>
    <row r="1175" spans="1:28" x14ac:dyDescent="0.35">
      <c r="A1175" t="s">
        <v>1035</v>
      </c>
      <c r="B1175" t="s">
        <v>311</v>
      </c>
      <c r="C1175">
        <v>1655</v>
      </c>
      <c r="D1175" s="9">
        <v>40865.512499999997</v>
      </c>
      <c r="E1175" s="9">
        <v>42521.48333333333</v>
      </c>
      <c r="F1175">
        <v>173</v>
      </c>
      <c r="G1175">
        <v>173</v>
      </c>
      <c r="H1175">
        <v>116</v>
      </c>
      <c r="I1175">
        <v>57</v>
      </c>
      <c r="J1175">
        <v>0</v>
      </c>
      <c r="K1175">
        <v>173</v>
      </c>
      <c r="L1175">
        <v>166</v>
      </c>
      <c r="M1175">
        <v>7</v>
      </c>
      <c r="N1175">
        <v>0.46400000000000002</v>
      </c>
      <c r="O1175">
        <v>0.26</v>
      </c>
      <c r="P1175">
        <v>0</v>
      </c>
      <c r="Q1175">
        <v>0.20300000000000001</v>
      </c>
      <c r="R1175">
        <v>0.28000000000000003</v>
      </c>
      <c r="S1175">
        <v>0.64100000000000001</v>
      </c>
      <c r="T1175">
        <v>1</v>
      </c>
      <c r="U1175">
        <v>34.482999999999997</v>
      </c>
      <c r="V1175" t="s">
        <v>56</v>
      </c>
      <c r="W1175">
        <v>0.86299999999999999</v>
      </c>
      <c r="X1175">
        <v>0.76</v>
      </c>
      <c r="Y1175">
        <v>0</v>
      </c>
      <c r="Z1175">
        <v>0.432</v>
      </c>
      <c r="AA1175" s="19">
        <v>45732.995360694447</v>
      </c>
      <c r="AB1175" t="s">
        <v>1178</v>
      </c>
    </row>
    <row r="1176" spans="1:28" x14ac:dyDescent="0.35">
      <c r="A1176" t="s">
        <v>1037</v>
      </c>
      <c r="B1176" t="s">
        <v>311</v>
      </c>
      <c r="C1176">
        <v>435</v>
      </c>
      <c r="D1176" s="9">
        <v>41360.677083333336</v>
      </c>
      <c r="E1176" s="9">
        <v>41796.616666666669</v>
      </c>
      <c r="F1176">
        <v>171</v>
      </c>
      <c r="G1176">
        <v>171</v>
      </c>
      <c r="H1176">
        <v>94</v>
      </c>
      <c r="I1176">
        <v>77</v>
      </c>
      <c r="J1176">
        <v>0</v>
      </c>
      <c r="K1176">
        <v>171</v>
      </c>
      <c r="L1176">
        <v>171</v>
      </c>
      <c r="M1176">
        <v>0</v>
      </c>
      <c r="N1176">
        <v>0.35799999999999998</v>
      </c>
      <c r="O1176">
        <v>0.29699999999999999</v>
      </c>
      <c r="P1176">
        <v>0</v>
      </c>
      <c r="Q1176">
        <v>0.45700000000000002</v>
      </c>
      <c r="R1176">
        <v>0.69799999999999995</v>
      </c>
      <c r="S1176">
        <v>0.54700000000000004</v>
      </c>
      <c r="T1176">
        <v>1</v>
      </c>
      <c r="U1176">
        <v>0</v>
      </c>
      <c r="V1176" t="s">
        <v>80</v>
      </c>
      <c r="W1176">
        <v>0.89500000000000002</v>
      </c>
      <c r="X1176">
        <v>0.82199999999999995</v>
      </c>
      <c r="Y1176">
        <v>0</v>
      </c>
      <c r="Z1176">
        <v>0.81799999999999995</v>
      </c>
      <c r="AA1176" s="19">
        <v>45732.995471875001</v>
      </c>
      <c r="AB1176" t="s">
        <v>1178</v>
      </c>
    </row>
    <row r="1177" spans="1:28" hidden="1" x14ac:dyDescent="0.35">
      <c r="A1177" t="s">
        <v>1037</v>
      </c>
      <c r="B1177" t="s">
        <v>312</v>
      </c>
      <c r="C1177">
        <v>0</v>
      </c>
      <c r="D1177" s="9">
        <v>41796.60833333333</v>
      </c>
      <c r="E1177" s="9">
        <v>41796.616666666669</v>
      </c>
      <c r="F1177" t="s">
        <v>872</v>
      </c>
      <c r="G1177" t="s">
        <v>872</v>
      </c>
      <c r="H1177">
        <v>1</v>
      </c>
      <c r="I1177">
        <v>1</v>
      </c>
      <c r="J1177">
        <v>1</v>
      </c>
      <c r="K1177" t="s">
        <v>873</v>
      </c>
      <c r="L1177">
        <v>8</v>
      </c>
      <c r="M1177">
        <v>-7</v>
      </c>
      <c r="N1177" t="s">
        <v>875</v>
      </c>
      <c r="O1177" t="s">
        <v>875</v>
      </c>
      <c r="P1177">
        <v>0</v>
      </c>
      <c r="Q1177">
        <v>4</v>
      </c>
      <c r="R1177" t="s">
        <v>875</v>
      </c>
      <c r="S1177" t="s">
        <v>875</v>
      </c>
      <c r="T1177" t="s">
        <v>875</v>
      </c>
      <c r="U1177" t="s">
        <v>875</v>
      </c>
      <c r="V1177" t="s">
        <v>80</v>
      </c>
      <c r="W1177" t="s">
        <v>875</v>
      </c>
      <c r="X1177" t="s">
        <v>875</v>
      </c>
      <c r="Y1177">
        <v>0</v>
      </c>
      <c r="Z1177">
        <v>0.33300000000000002</v>
      </c>
      <c r="AA1177" s="19">
        <v>45732.995471886577</v>
      </c>
      <c r="AB1177" t="s">
        <v>1178</v>
      </c>
    </row>
    <row r="1178" spans="1:28" x14ac:dyDescent="0.35">
      <c r="A1178" t="s">
        <v>1038</v>
      </c>
      <c r="B1178" t="s">
        <v>311</v>
      </c>
      <c r="C1178">
        <v>357</v>
      </c>
      <c r="D1178" s="9">
        <v>44069.658333333333</v>
      </c>
      <c r="E1178" s="9">
        <v>44426.659722222219</v>
      </c>
      <c r="F1178">
        <v>923</v>
      </c>
      <c r="G1178">
        <v>902</v>
      </c>
      <c r="H1178">
        <v>742</v>
      </c>
      <c r="I1178">
        <v>160</v>
      </c>
      <c r="J1178">
        <v>0</v>
      </c>
      <c r="K1178">
        <v>902</v>
      </c>
      <c r="L1178">
        <v>715</v>
      </c>
      <c r="M1178">
        <v>187</v>
      </c>
      <c r="N1178">
        <v>3.0270000000000001</v>
      </c>
      <c r="O1178">
        <v>1.4039999999999999</v>
      </c>
      <c r="P1178">
        <v>0</v>
      </c>
      <c r="Q1178">
        <v>3.004</v>
      </c>
      <c r="R1178">
        <v>0.67800000000000005</v>
      </c>
      <c r="S1178">
        <v>0.68300000000000005</v>
      </c>
      <c r="T1178">
        <v>1</v>
      </c>
      <c r="U1178">
        <v>62.25</v>
      </c>
      <c r="V1178" t="s">
        <v>56</v>
      </c>
      <c r="W1178">
        <v>0.93100000000000005</v>
      </c>
      <c r="X1178">
        <v>0.85499999999999998</v>
      </c>
      <c r="Y1178">
        <v>0</v>
      </c>
      <c r="Z1178">
        <v>0.96499999999999997</v>
      </c>
      <c r="AA1178" s="19">
        <v>45732.995535648151</v>
      </c>
      <c r="AB1178" t="s">
        <v>1178</v>
      </c>
    </row>
    <row r="1179" spans="1:28" hidden="1" x14ac:dyDescent="0.35">
      <c r="A1179" t="s">
        <v>1038</v>
      </c>
      <c r="B1179" t="s">
        <v>312</v>
      </c>
      <c r="C1179">
        <v>99</v>
      </c>
      <c r="D1179" s="9">
        <v>44326.663888888892</v>
      </c>
      <c r="E1179" s="9">
        <v>44426.659722222219</v>
      </c>
      <c r="F1179" t="s">
        <v>872</v>
      </c>
      <c r="G1179" t="s">
        <v>872</v>
      </c>
      <c r="H1179">
        <v>126</v>
      </c>
      <c r="I1179">
        <v>137</v>
      </c>
      <c r="J1179">
        <v>1</v>
      </c>
      <c r="K1179" t="s">
        <v>873</v>
      </c>
      <c r="L1179">
        <v>263</v>
      </c>
      <c r="M1179">
        <v>-1</v>
      </c>
      <c r="N1179">
        <v>2.593</v>
      </c>
      <c r="O1179">
        <v>1.9</v>
      </c>
      <c r="P1179">
        <v>0</v>
      </c>
      <c r="Q1179">
        <v>2.9420000000000002</v>
      </c>
      <c r="R1179">
        <v>0.65500000000000003</v>
      </c>
      <c r="S1179">
        <v>0.57699999999999996</v>
      </c>
      <c r="T1179">
        <v>1</v>
      </c>
      <c r="U1179">
        <v>63.561999999999998</v>
      </c>
      <c r="V1179" t="s">
        <v>56</v>
      </c>
      <c r="W1179">
        <v>0.85899999999999999</v>
      </c>
      <c r="X1179">
        <v>0.86299999999999999</v>
      </c>
      <c r="Y1179">
        <v>0</v>
      </c>
      <c r="Z1179">
        <v>0.97599999999999998</v>
      </c>
      <c r="AA1179" s="19">
        <v>45732.9955471875</v>
      </c>
      <c r="AB1179" t="s">
        <v>1178</v>
      </c>
    </row>
    <row r="1180" spans="1:28" x14ac:dyDescent="0.35">
      <c r="A1180" t="s">
        <v>1039</v>
      </c>
      <c r="B1180" t="s">
        <v>311</v>
      </c>
      <c r="C1180">
        <v>812</v>
      </c>
      <c r="D1180" s="9">
        <v>40695.522916666669</v>
      </c>
      <c r="E1180" s="9">
        <v>41507.53402777778</v>
      </c>
      <c r="F1180">
        <v>1230</v>
      </c>
      <c r="G1180">
        <v>1230</v>
      </c>
      <c r="H1180">
        <v>602</v>
      </c>
      <c r="I1180">
        <v>628</v>
      </c>
      <c r="J1180">
        <v>0</v>
      </c>
      <c r="K1180">
        <v>1230</v>
      </c>
      <c r="L1180">
        <v>1123</v>
      </c>
      <c r="M1180">
        <v>107</v>
      </c>
      <c r="N1180">
        <v>1.325</v>
      </c>
      <c r="O1180">
        <v>1.403</v>
      </c>
      <c r="P1180">
        <v>0</v>
      </c>
      <c r="Q1180">
        <v>2.222</v>
      </c>
      <c r="R1180">
        <v>0.81499999999999995</v>
      </c>
      <c r="S1180">
        <v>0.48599999999999999</v>
      </c>
      <c r="T1180">
        <v>1</v>
      </c>
      <c r="U1180">
        <v>48.155000000000001</v>
      </c>
      <c r="V1180" t="s">
        <v>56</v>
      </c>
      <c r="W1180">
        <v>0.90900000000000003</v>
      </c>
      <c r="X1180">
        <v>0.98099999999999998</v>
      </c>
      <c r="Y1180">
        <v>0</v>
      </c>
      <c r="Z1180">
        <v>0.92100000000000004</v>
      </c>
      <c r="AA1180" s="19">
        <v>45732.995607673613</v>
      </c>
      <c r="AB1180" t="s">
        <v>1178</v>
      </c>
    </row>
    <row r="1181" spans="1:28" hidden="1" x14ac:dyDescent="0.35">
      <c r="A1181" t="s">
        <v>1039</v>
      </c>
      <c r="B1181" t="s">
        <v>312</v>
      </c>
      <c r="C1181">
        <v>19</v>
      </c>
      <c r="D1181" s="9">
        <v>41487.729861111111</v>
      </c>
      <c r="E1181" s="9">
        <v>41507.53402777778</v>
      </c>
      <c r="F1181" t="s">
        <v>872</v>
      </c>
      <c r="G1181" t="s">
        <v>872</v>
      </c>
      <c r="H1181">
        <v>1</v>
      </c>
      <c r="I1181">
        <v>1</v>
      </c>
      <c r="J1181">
        <v>1</v>
      </c>
      <c r="K1181" t="s">
        <v>873</v>
      </c>
      <c r="L1181">
        <v>7</v>
      </c>
      <c r="M1181">
        <v>-6</v>
      </c>
      <c r="N1181" t="s">
        <v>875</v>
      </c>
      <c r="O1181" t="s">
        <v>875</v>
      </c>
      <c r="P1181">
        <v>0</v>
      </c>
      <c r="Q1181">
        <v>0.17499999999999999</v>
      </c>
      <c r="R1181" t="s">
        <v>875</v>
      </c>
      <c r="S1181" t="s">
        <v>875</v>
      </c>
      <c r="T1181" t="s">
        <v>875</v>
      </c>
      <c r="U1181" t="s">
        <v>875</v>
      </c>
      <c r="V1181" t="s">
        <v>56</v>
      </c>
      <c r="W1181" t="s">
        <v>875</v>
      </c>
      <c r="X1181" t="s">
        <v>875</v>
      </c>
      <c r="Y1181">
        <v>0</v>
      </c>
      <c r="Z1181">
        <v>0.375</v>
      </c>
      <c r="AA1181" s="19">
        <v>45732.995607696757</v>
      </c>
      <c r="AB1181" t="s">
        <v>1178</v>
      </c>
    </row>
    <row r="1182" spans="1:28" x14ac:dyDescent="0.35">
      <c r="A1182" t="s">
        <v>1409</v>
      </c>
      <c r="B1182" t="s">
        <v>311</v>
      </c>
      <c r="C1182">
        <v>1043</v>
      </c>
      <c r="D1182" s="9">
        <v>43522.306134259263</v>
      </c>
      <c r="E1182" s="9">
        <v>44565.625509259262</v>
      </c>
      <c r="F1182">
        <v>318</v>
      </c>
      <c r="G1182">
        <v>318</v>
      </c>
      <c r="H1182">
        <v>226</v>
      </c>
      <c r="I1182">
        <v>92</v>
      </c>
      <c r="J1182">
        <v>21</v>
      </c>
      <c r="K1182">
        <v>297</v>
      </c>
      <c r="L1182">
        <v>87</v>
      </c>
      <c r="M1182">
        <v>210</v>
      </c>
      <c r="N1182">
        <v>0.315</v>
      </c>
      <c r="O1182">
        <v>0.10100000000000001</v>
      </c>
      <c r="P1182">
        <v>0.33700000000000002</v>
      </c>
      <c r="Q1182">
        <v>1.228</v>
      </c>
      <c r="R1182">
        <v>15.544</v>
      </c>
      <c r="S1182">
        <v>0.75700000000000001</v>
      </c>
      <c r="T1182">
        <v>0.19</v>
      </c>
      <c r="U1182">
        <v>171.01</v>
      </c>
      <c r="V1182" t="s">
        <v>62</v>
      </c>
      <c r="W1182">
        <v>0.5</v>
      </c>
      <c r="X1182">
        <v>0.84199999999999997</v>
      </c>
      <c r="Y1182">
        <v>0.98099999999999998</v>
      </c>
      <c r="Z1182">
        <v>0.98099999999999998</v>
      </c>
      <c r="AA1182" s="19">
        <v>45733.914446354167</v>
      </c>
      <c r="AB1182" t="s">
        <v>1425</v>
      </c>
    </row>
    <row r="1183" spans="1:28" hidden="1" x14ac:dyDescent="0.35">
      <c r="A1183" t="s">
        <v>1409</v>
      </c>
      <c r="B1183" t="s">
        <v>312</v>
      </c>
      <c r="C1183">
        <v>97</v>
      </c>
      <c r="D1183" s="9">
        <v>44468.573958333334</v>
      </c>
      <c r="E1183" s="9">
        <v>44565.625509259262</v>
      </c>
      <c r="F1183" t="s">
        <v>872</v>
      </c>
      <c r="G1183" t="s">
        <v>872</v>
      </c>
      <c r="H1183">
        <v>181</v>
      </c>
      <c r="I1183">
        <v>35</v>
      </c>
      <c r="J1183">
        <v>21</v>
      </c>
      <c r="K1183" t="s">
        <v>873</v>
      </c>
      <c r="L1183">
        <v>87</v>
      </c>
      <c r="M1183">
        <v>107</v>
      </c>
      <c r="N1183">
        <v>1.962</v>
      </c>
      <c r="O1183">
        <v>0.42</v>
      </c>
      <c r="P1183">
        <v>0.33600000000000002</v>
      </c>
      <c r="Q1183">
        <v>1.2270000000000001</v>
      </c>
      <c r="R1183">
        <v>0.6</v>
      </c>
      <c r="S1183">
        <v>0.82399999999999995</v>
      </c>
      <c r="T1183">
        <v>0.85899999999999999</v>
      </c>
      <c r="U1183">
        <v>171.149</v>
      </c>
      <c r="V1183" t="s">
        <v>56</v>
      </c>
      <c r="W1183">
        <v>0.98799999999999999</v>
      </c>
      <c r="X1183">
        <v>0.95599999999999996</v>
      </c>
      <c r="Y1183">
        <v>0.98</v>
      </c>
      <c r="Z1183">
        <v>0.97899999999999998</v>
      </c>
      <c r="AA1183" s="19">
        <v>45733.914460428241</v>
      </c>
      <c r="AB1183" t="s">
        <v>1425</v>
      </c>
    </row>
    <row r="1184" spans="1:28" x14ac:dyDescent="0.35">
      <c r="A1184" t="s">
        <v>1274</v>
      </c>
      <c r="B1184" t="s">
        <v>311</v>
      </c>
      <c r="C1184">
        <v>2565</v>
      </c>
      <c r="D1184" s="9">
        <v>41980.747777777775</v>
      </c>
      <c r="E1184" s="9">
        <v>44546.675810185188</v>
      </c>
      <c r="F1184">
        <v>155</v>
      </c>
      <c r="G1184">
        <v>155</v>
      </c>
      <c r="H1184">
        <v>139</v>
      </c>
      <c r="I1184">
        <v>16</v>
      </c>
      <c r="J1184">
        <v>0</v>
      </c>
      <c r="K1184">
        <v>155</v>
      </c>
      <c r="L1184">
        <v>137</v>
      </c>
      <c r="M1184">
        <v>18</v>
      </c>
      <c r="N1184">
        <v>0.112</v>
      </c>
      <c r="O1184">
        <v>8.0000000000000002E-3</v>
      </c>
      <c r="P1184">
        <v>0</v>
      </c>
      <c r="Q1184">
        <v>3.5000000000000003E-2</v>
      </c>
      <c r="R1184">
        <v>0.29199999999999998</v>
      </c>
      <c r="S1184">
        <v>0.93300000000000005</v>
      </c>
      <c r="T1184">
        <v>1</v>
      </c>
      <c r="U1184">
        <v>514.28599999999994</v>
      </c>
      <c r="V1184" t="s">
        <v>56</v>
      </c>
      <c r="W1184">
        <v>0.65300000000000002</v>
      </c>
      <c r="X1184">
        <v>0.81499999999999995</v>
      </c>
      <c r="Y1184">
        <v>0</v>
      </c>
      <c r="Z1184">
        <v>0.57099999999999995</v>
      </c>
      <c r="AA1184" s="19">
        <v>45733.828648240742</v>
      </c>
      <c r="AB1184" t="s">
        <v>1303</v>
      </c>
    </row>
    <row r="1185" spans="1:28" hidden="1" x14ac:dyDescent="0.35">
      <c r="A1185" t="s">
        <v>1274</v>
      </c>
      <c r="B1185" t="s">
        <v>312</v>
      </c>
      <c r="C1185">
        <v>0</v>
      </c>
      <c r="D1185" s="9">
        <v>44546.675810185188</v>
      </c>
      <c r="E1185" s="9">
        <v>44546.675810185188</v>
      </c>
      <c r="F1185" t="s">
        <v>872</v>
      </c>
      <c r="G1185" t="s">
        <v>872</v>
      </c>
      <c r="H1185">
        <v>1</v>
      </c>
      <c r="I1185">
        <v>1</v>
      </c>
      <c r="J1185">
        <v>1</v>
      </c>
      <c r="K1185" t="s">
        <v>873</v>
      </c>
      <c r="L1185">
        <v>1</v>
      </c>
      <c r="M1185">
        <v>0</v>
      </c>
      <c r="N1185" t="s">
        <v>875</v>
      </c>
      <c r="O1185" t="s">
        <v>875</v>
      </c>
      <c r="P1185">
        <v>0</v>
      </c>
      <c r="Q1185" t="s">
        <v>875</v>
      </c>
      <c r="R1185" t="s">
        <v>875</v>
      </c>
      <c r="S1185" t="s">
        <v>875</v>
      </c>
      <c r="T1185" t="s">
        <v>875</v>
      </c>
      <c r="U1185" t="s">
        <v>875</v>
      </c>
      <c r="V1185" t="s">
        <v>56</v>
      </c>
      <c r="W1185" t="s">
        <v>875</v>
      </c>
      <c r="X1185" t="s">
        <v>875</v>
      </c>
      <c r="Y1185">
        <v>0</v>
      </c>
      <c r="Z1185" t="s">
        <v>875</v>
      </c>
      <c r="AA1185" s="19">
        <v>45733.828648402778</v>
      </c>
      <c r="AB1185" t="s">
        <v>1303</v>
      </c>
    </row>
    <row r="1186" spans="1:28" x14ac:dyDescent="0.35">
      <c r="A1186" t="s">
        <v>1873</v>
      </c>
      <c r="B1186" t="s">
        <v>311</v>
      </c>
      <c r="C1186">
        <v>6008</v>
      </c>
      <c r="D1186" s="9">
        <v>38557.990486111114</v>
      </c>
      <c r="E1186" s="9">
        <v>44566.824560185189</v>
      </c>
      <c r="F1186">
        <v>13477</v>
      </c>
      <c r="G1186">
        <v>13477</v>
      </c>
      <c r="H1186">
        <v>5517</v>
      </c>
      <c r="I1186">
        <v>7960</v>
      </c>
      <c r="J1186">
        <v>2906</v>
      </c>
      <c r="K1186">
        <v>10571</v>
      </c>
      <c r="L1186">
        <v>8414</v>
      </c>
      <c r="M1186">
        <v>2157</v>
      </c>
      <c r="N1186">
        <v>1.006</v>
      </c>
      <c r="O1186">
        <v>1.4770000000000001</v>
      </c>
      <c r="P1186">
        <v>0.57199999999999995</v>
      </c>
      <c r="Q1186">
        <v>1.518</v>
      </c>
      <c r="R1186">
        <v>0.79400000000000004</v>
      </c>
      <c r="S1186">
        <v>0.40500000000000003</v>
      </c>
      <c r="T1186">
        <v>0.77</v>
      </c>
      <c r="U1186">
        <v>1420.9490000000001</v>
      </c>
      <c r="V1186" t="s">
        <v>56</v>
      </c>
      <c r="W1186">
        <v>0.99099999999999999</v>
      </c>
      <c r="X1186">
        <v>0.98099999999999998</v>
      </c>
      <c r="Y1186">
        <v>0.98599999999999999</v>
      </c>
      <c r="Z1186">
        <v>0.97899999999999998</v>
      </c>
      <c r="AA1186" s="19">
        <v>45734.025687766203</v>
      </c>
      <c r="AB1186" t="s">
        <v>2040</v>
      </c>
    </row>
    <row r="1187" spans="1:28" hidden="1" x14ac:dyDescent="0.35">
      <c r="A1187" t="s">
        <v>1873</v>
      </c>
      <c r="B1187" t="s">
        <v>312</v>
      </c>
      <c r="C1187">
        <v>99</v>
      </c>
      <c r="D1187" s="9">
        <v>44466.862569444442</v>
      </c>
      <c r="E1187" s="9">
        <v>44566.824560185189</v>
      </c>
      <c r="F1187" t="s">
        <v>872</v>
      </c>
      <c r="G1187" t="s">
        <v>872</v>
      </c>
      <c r="H1187">
        <v>46</v>
      </c>
      <c r="I1187">
        <v>59</v>
      </c>
      <c r="J1187">
        <v>20</v>
      </c>
      <c r="K1187" t="s">
        <v>873</v>
      </c>
      <c r="L1187">
        <v>72</v>
      </c>
      <c r="M1187">
        <v>14</v>
      </c>
      <c r="N1187">
        <v>0.46</v>
      </c>
      <c r="O1187">
        <v>0.64200000000000002</v>
      </c>
      <c r="P1187">
        <v>0.216</v>
      </c>
      <c r="Q1187">
        <v>0.69899999999999995</v>
      </c>
      <c r="R1187">
        <v>0.78900000000000003</v>
      </c>
      <c r="S1187">
        <v>0.41699999999999998</v>
      </c>
      <c r="T1187">
        <v>0.80400000000000005</v>
      </c>
      <c r="U1187">
        <v>3085.837</v>
      </c>
      <c r="V1187" t="s">
        <v>56</v>
      </c>
      <c r="W1187">
        <v>0.99299999999999999</v>
      </c>
      <c r="X1187">
        <v>0.97699999999999998</v>
      </c>
      <c r="Y1187">
        <v>0.96299999999999997</v>
      </c>
      <c r="Z1187">
        <v>0.99299999999999999</v>
      </c>
      <c r="AA1187" s="19">
        <v>45734.025701956016</v>
      </c>
      <c r="AB1187" t="s">
        <v>2040</v>
      </c>
    </row>
    <row r="1188" spans="1:28" x14ac:dyDescent="0.35">
      <c r="A1188" t="s">
        <v>138</v>
      </c>
      <c r="B1188" t="s">
        <v>311</v>
      </c>
      <c r="C1188">
        <v>4862</v>
      </c>
      <c r="D1188" s="9">
        <v>40742.260416666664</v>
      </c>
      <c r="E1188" s="9">
        <v>45604.581250000003</v>
      </c>
      <c r="F1188">
        <v>1702</v>
      </c>
      <c r="G1188">
        <v>1702</v>
      </c>
      <c r="H1188">
        <v>661</v>
      </c>
      <c r="I1188">
        <v>1041</v>
      </c>
      <c r="J1188">
        <v>300</v>
      </c>
      <c r="K1188">
        <v>1402</v>
      </c>
      <c r="L1188">
        <v>1298</v>
      </c>
      <c r="M1188">
        <v>104</v>
      </c>
      <c r="N1188">
        <v>0.16600000000000001</v>
      </c>
      <c r="O1188">
        <v>0.25900000000000001</v>
      </c>
      <c r="P1188">
        <v>9.2999999999999999E-2</v>
      </c>
      <c r="Q1188">
        <v>0.33500000000000002</v>
      </c>
      <c r="R1188">
        <v>1.0089999999999999</v>
      </c>
      <c r="S1188">
        <v>0.39100000000000001</v>
      </c>
      <c r="T1188">
        <v>0.78100000000000003</v>
      </c>
      <c r="U1188">
        <v>310.44799999999998</v>
      </c>
      <c r="V1188" t="s">
        <v>62</v>
      </c>
      <c r="W1188">
        <v>0.89800000000000002</v>
      </c>
      <c r="X1188">
        <v>0.86899999999999999</v>
      </c>
      <c r="Y1188">
        <v>0.83899999999999997</v>
      </c>
      <c r="Z1188">
        <v>0.91400000000000003</v>
      </c>
      <c r="AA1188" s="9">
        <v>45713.614452615744</v>
      </c>
      <c r="AB1188" t="s">
        <v>871</v>
      </c>
    </row>
    <row r="1189" spans="1:28" x14ac:dyDescent="0.35">
      <c r="A1189" t="s">
        <v>138</v>
      </c>
      <c r="B1189" t="s">
        <v>311</v>
      </c>
      <c r="C1189">
        <v>3787</v>
      </c>
      <c r="D1189" s="9">
        <v>40742.260983796295</v>
      </c>
      <c r="E1189" s="9">
        <v>44529.482314814813</v>
      </c>
      <c r="F1189">
        <v>1519</v>
      </c>
      <c r="G1189">
        <v>1519</v>
      </c>
      <c r="H1189">
        <v>592</v>
      </c>
      <c r="I1189">
        <v>927</v>
      </c>
      <c r="J1189">
        <v>58</v>
      </c>
      <c r="K1189">
        <v>1461</v>
      </c>
      <c r="L1189">
        <v>1362</v>
      </c>
      <c r="M1189">
        <v>99</v>
      </c>
      <c r="N1189">
        <v>0.219</v>
      </c>
      <c r="O1189">
        <v>0.34899999999999998</v>
      </c>
      <c r="P1189">
        <v>2.3E-2</v>
      </c>
      <c r="Q1189">
        <v>0.52700000000000002</v>
      </c>
      <c r="R1189">
        <v>0.96699999999999997</v>
      </c>
      <c r="S1189">
        <v>0.38600000000000001</v>
      </c>
      <c r="T1189">
        <v>0.96</v>
      </c>
      <c r="U1189">
        <v>187.85599999999999</v>
      </c>
      <c r="V1189" t="s">
        <v>56</v>
      </c>
      <c r="W1189">
        <v>0.95799999999999996</v>
      </c>
      <c r="X1189">
        <v>0.91900000000000004</v>
      </c>
      <c r="Y1189">
        <v>0.88200000000000001</v>
      </c>
      <c r="Z1189">
        <v>0.94899999999999995</v>
      </c>
      <c r="AA1189" s="19">
        <v>45733.914367037039</v>
      </c>
      <c r="AB1189" t="s">
        <v>1425</v>
      </c>
    </row>
    <row r="1190" spans="1:28" hidden="1" x14ac:dyDescent="0.35">
      <c r="A1190" t="s">
        <v>138</v>
      </c>
      <c r="B1190" t="s">
        <v>312</v>
      </c>
      <c r="C1190">
        <v>75</v>
      </c>
      <c r="D1190" s="9">
        <v>44453.523888888885</v>
      </c>
      <c r="E1190" s="9">
        <v>44529.482314814813</v>
      </c>
      <c r="F1190" t="s">
        <v>872</v>
      </c>
      <c r="G1190" t="s">
        <v>872</v>
      </c>
      <c r="H1190">
        <v>2</v>
      </c>
      <c r="I1190">
        <v>6</v>
      </c>
      <c r="J1190">
        <v>2</v>
      </c>
      <c r="K1190" t="s">
        <v>873</v>
      </c>
      <c r="L1190">
        <v>10</v>
      </c>
      <c r="M1190">
        <v>-3</v>
      </c>
      <c r="N1190">
        <v>2.4E-2</v>
      </c>
      <c r="O1190">
        <v>5.7000000000000002E-2</v>
      </c>
      <c r="P1190">
        <v>5.6000000000000001E-2</v>
      </c>
      <c r="Q1190">
        <v>0.1</v>
      </c>
      <c r="R1190">
        <v>4</v>
      </c>
      <c r="S1190">
        <v>0.29599999999999999</v>
      </c>
      <c r="T1190">
        <v>0.309</v>
      </c>
      <c r="U1190">
        <v>990</v>
      </c>
      <c r="V1190" t="s">
        <v>62</v>
      </c>
      <c r="W1190">
        <v>1</v>
      </c>
      <c r="X1190">
        <v>0.86299999999999999</v>
      </c>
      <c r="Y1190">
        <v>1</v>
      </c>
      <c r="Z1190">
        <v>0.90400000000000003</v>
      </c>
      <c r="AA1190" s="19">
        <v>45733.914380405091</v>
      </c>
      <c r="AB1190" t="s">
        <v>1425</v>
      </c>
    </row>
    <row r="1191" spans="1:28" x14ac:dyDescent="0.35">
      <c r="A1191" t="s">
        <v>1872</v>
      </c>
      <c r="B1191" t="s">
        <v>311</v>
      </c>
      <c r="C1191">
        <v>3985</v>
      </c>
      <c r="D1191" s="9">
        <v>39597.472500000003</v>
      </c>
      <c r="E1191" s="9">
        <v>43582.691284722219</v>
      </c>
      <c r="F1191">
        <v>864</v>
      </c>
      <c r="G1191">
        <v>864</v>
      </c>
      <c r="H1191">
        <v>610</v>
      </c>
      <c r="I1191">
        <v>254</v>
      </c>
      <c r="J1191">
        <v>141</v>
      </c>
      <c r="K1191">
        <v>723</v>
      </c>
      <c r="L1191">
        <v>613</v>
      </c>
      <c r="M1191">
        <v>110</v>
      </c>
      <c r="N1191">
        <v>0.222</v>
      </c>
      <c r="O1191">
        <v>9.1999999999999998E-2</v>
      </c>
      <c r="P1191">
        <v>0.05</v>
      </c>
      <c r="Q1191">
        <v>0.22800000000000001</v>
      </c>
      <c r="R1191">
        <v>0.86399999999999999</v>
      </c>
      <c r="S1191">
        <v>0.70699999999999996</v>
      </c>
      <c r="T1191">
        <v>0.84099999999999997</v>
      </c>
      <c r="U1191">
        <v>482.45600000000002</v>
      </c>
      <c r="V1191" t="s">
        <v>56</v>
      </c>
      <c r="W1191">
        <v>0.96499999999999997</v>
      </c>
      <c r="X1191">
        <v>0.96799999999999997</v>
      </c>
      <c r="Y1191">
        <v>0.93300000000000005</v>
      </c>
      <c r="Z1191">
        <v>0.98099999999999998</v>
      </c>
      <c r="AA1191" s="19">
        <v>45734.025566574077</v>
      </c>
      <c r="AB1191" t="s">
        <v>2040</v>
      </c>
    </row>
    <row r="1192" spans="1:28" hidden="1" x14ac:dyDescent="0.35">
      <c r="A1192" t="s">
        <v>1872</v>
      </c>
      <c r="B1192" t="s">
        <v>312</v>
      </c>
      <c r="C1192">
        <v>58</v>
      </c>
      <c r="D1192" s="9">
        <v>43524.355636574073</v>
      </c>
      <c r="E1192" s="9">
        <v>43582.691284722219</v>
      </c>
      <c r="F1192" t="s">
        <v>872</v>
      </c>
      <c r="G1192" t="s">
        <v>872</v>
      </c>
      <c r="H1192">
        <v>1</v>
      </c>
      <c r="I1192">
        <v>1</v>
      </c>
      <c r="J1192">
        <v>1</v>
      </c>
      <c r="K1192" t="s">
        <v>873</v>
      </c>
      <c r="L1192">
        <v>1</v>
      </c>
      <c r="M1192">
        <v>1</v>
      </c>
      <c r="N1192" t="s">
        <v>875</v>
      </c>
      <c r="O1192" t="s">
        <v>875</v>
      </c>
      <c r="P1192" t="s">
        <v>875</v>
      </c>
      <c r="Q1192" t="s">
        <v>875</v>
      </c>
      <c r="R1192" t="s">
        <v>875</v>
      </c>
      <c r="S1192" t="s">
        <v>875</v>
      </c>
      <c r="T1192" t="s">
        <v>875</v>
      </c>
      <c r="U1192" t="s">
        <v>875</v>
      </c>
      <c r="V1192" t="s">
        <v>56</v>
      </c>
      <c r="W1192" t="s">
        <v>875</v>
      </c>
      <c r="X1192" t="s">
        <v>875</v>
      </c>
      <c r="Y1192" t="s">
        <v>875</v>
      </c>
      <c r="Z1192" t="s">
        <v>875</v>
      </c>
      <c r="AA1192" s="19">
        <v>45734.025566631943</v>
      </c>
      <c r="AB1192" t="s">
        <v>2040</v>
      </c>
    </row>
    <row r="1193" spans="1:28" x14ac:dyDescent="0.35">
      <c r="A1193" t="s">
        <v>1206</v>
      </c>
      <c r="B1193" t="s">
        <v>311</v>
      </c>
      <c r="C1193">
        <v>4765</v>
      </c>
      <c r="D1193" s="9">
        <v>39747.129965277774</v>
      </c>
      <c r="E1193" s="9">
        <v>44512.596250000002</v>
      </c>
      <c r="F1193">
        <v>1267</v>
      </c>
      <c r="G1193">
        <v>1267</v>
      </c>
      <c r="H1193">
        <v>466</v>
      </c>
      <c r="I1193">
        <v>801</v>
      </c>
      <c r="J1193">
        <v>88</v>
      </c>
      <c r="K1193">
        <v>1179</v>
      </c>
      <c r="L1193">
        <v>652</v>
      </c>
      <c r="M1193">
        <v>527</v>
      </c>
      <c r="N1193">
        <v>0.11</v>
      </c>
      <c r="O1193">
        <v>0.20300000000000001</v>
      </c>
      <c r="P1193">
        <v>2.4E-2</v>
      </c>
      <c r="Q1193">
        <v>0.155</v>
      </c>
      <c r="R1193">
        <v>0.53600000000000003</v>
      </c>
      <c r="S1193">
        <v>0.35099999999999998</v>
      </c>
      <c r="T1193">
        <v>0.92300000000000004</v>
      </c>
      <c r="U1193">
        <v>3400</v>
      </c>
      <c r="V1193" t="s">
        <v>56</v>
      </c>
      <c r="W1193">
        <v>0.97799999999999998</v>
      </c>
      <c r="X1193">
        <v>0.98799999999999999</v>
      </c>
      <c r="Y1193">
        <v>0.98799999999999999</v>
      </c>
      <c r="Z1193">
        <v>0.96899999999999997</v>
      </c>
      <c r="AA1193" s="19">
        <v>45733.74102533565</v>
      </c>
      <c r="AB1193" t="s">
        <v>1209</v>
      </c>
    </row>
    <row r="1194" spans="1:28" hidden="1" x14ac:dyDescent="0.35">
      <c r="A1194" t="s">
        <v>1206</v>
      </c>
      <c r="B1194" t="s">
        <v>312</v>
      </c>
      <c r="C1194">
        <v>87</v>
      </c>
      <c r="D1194" s="9">
        <v>44425.429791666669</v>
      </c>
      <c r="E1194" s="9">
        <v>44512.596250000002</v>
      </c>
      <c r="F1194" t="s">
        <v>872</v>
      </c>
      <c r="G1194" t="s">
        <v>872</v>
      </c>
      <c r="H1194">
        <v>1</v>
      </c>
      <c r="I1194">
        <v>8</v>
      </c>
      <c r="J1194">
        <v>1</v>
      </c>
      <c r="K1194" t="s">
        <v>873</v>
      </c>
      <c r="L1194">
        <v>1</v>
      </c>
      <c r="M1194">
        <v>6</v>
      </c>
      <c r="N1194" t="s">
        <v>875</v>
      </c>
      <c r="O1194">
        <v>7.3999999999999996E-2</v>
      </c>
      <c r="P1194" t="s">
        <v>875</v>
      </c>
      <c r="Q1194" t="s">
        <v>875</v>
      </c>
      <c r="R1194" t="s">
        <v>875</v>
      </c>
      <c r="S1194" t="s">
        <v>875</v>
      </c>
      <c r="T1194" t="s">
        <v>875</v>
      </c>
      <c r="U1194" t="s">
        <v>875</v>
      </c>
      <c r="V1194" t="s">
        <v>56</v>
      </c>
      <c r="W1194" t="s">
        <v>875</v>
      </c>
      <c r="X1194">
        <v>0.79700000000000004</v>
      </c>
      <c r="Y1194" t="s">
        <v>875</v>
      </c>
      <c r="Z1194" t="s">
        <v>875</v>
      </c>
      <c r="AA1194" s="19">
        <v>45733.741025428244</v>
      </c>
      <c r="AB1194" t="s">
        <v>1209</v>
      </c>
    </row>
    <row r="1195" spans="1:28" x14ac:dyDescent="0.35">
      <c r="A1195" t="s">
        <v>1871</v>
      </c>
      <c r="B1195" t="s">
        <v>311</v>
      </c>
      <c r="C1195">
        <v>2324</v>
      </c>
      <c r="D1195" s="9">
        <v>38522.152777777781</v>
      </c>
      <c r="E1195" s="9">
        <v>40846.330613425926</v>
      </c>
      <c r="F1195">
        <v>6383</v>
      </c>
      <c r="G1195">
        <v>6383</v>
      </c>
      <c r="H1195">
        <v>2059</v>
      </c>
      <c r="I1195">
        <v>4324</v>
      </c>
      <c r="J1195">
        <v>585</v>
      </c>
      <c r="K1195">
        <v>5798</v>
      </c>
      <c r="L1195">
        <v>4846</v>
      </c>
      <c r="M1195">
        <v>952</v>
      </c>
      <c r="N1195">
        <v>1.611</v>
      </c>
      <c r="O1195">
        <v>2.99</v>
      </c>
      <c r="P1195">
        <v>0.505</v>
      </c>
      <c r="Q1195">
        <v>3.585</v>
      </c>
      <c r="R1195">
        <v>0.875</v>
      </c>
      <c r="S1195">
        <v>0.35</v>
      </c>
      <c r="T1195">
        <v>0.89</v>
      </c>
      <c r="U1195">
        <v>265.55099999999999</v>
      </c>
      <c r="V1195" t="s">
        <v>56</v>
      </c>
      <c r="W1195">
        <v>0.84899999999999998</v>
      </c>
      <c r="X1195">
        <v>0.79100000000000004</v>
      </c>
      <c r="Y1195">
        <v>0.82099999999999995</v>
      </c>
      <c r="Z1195">
        <v>0.81200000000000006</v>
      </c>
      <c r="AA1195" s="19">
        <v>45734.025478773146</v>
      </c>
      <c r="AB1195" t="s">
        <v>2040</v>
      </c>
    </row>
    <row r="1196" spans="1:28" hidden="1" x14ac:dyDescent="0.35">
      <c r="A1196" t="s">
        <v>1871</v>
      </c>
      <c r="B1196" t="s">
        <v>312</v>
      </c>
      <c r="C1196">
        <v>99</v>
      </c>
      <c r="D1196" s="9">
        <v>40746.690810185188</v>
      </c>
      <c r="E1196" s="9">
        <v>40846.330613425926</v>
      </c>
      <c r="F1196" t="s">
        <v>872</v>
      </c>
      <c r="G1196" t="s">
        <v>872</v>
      </c>
      <c r="H1196">
        <v>1</v>
      </c>
      <c r="I1196">
        <v>5</v>
      </c>
      <c r="J1196">
        <v>1</v>
      </c>
      <c r="K1196" t="s">
        <v>873</v>
      </c>
      <c r="L1196">
        <v>1</v>
      </c>
      <c r="M1196">
        <v>4</v>
      </c>
      <c r="N1196" t="s">
        <v>875</v>
      </c>
      <c r="O1196">
        <v>3.4000000000000002E-2</v>
      </c>
      <c r="P1196" t="s">
        <v>875</v>
      </c>
      <c r="Q1196" t="s">
        <v>875</v>
      </c>
      <c r="R1196" t="s">
        <v>875</v>
      </c>
      <c r="S1196" t="s">
        <v>875</v>
      </c>
      <c r="T1196" t="s">
        <v>875</v>
      </c>
      <c r="U1196" t="s">
        <v>875</v>
      </c>
      <c r="V1196" t="s">
        <v>56</v>
      </c>
      <c r="W1196" t="s">
        <v>875</v>
      </c>
      <c r="X1196">
        <v>0.78900000000000003</v>
      </c>
      <c r="Y1196" t="s">
        <v>875</v>
      </c>
      <c r="Z1196" t="s">
        <v>875</v>
      </c>
      <c r="AA1196" s="19">
        <v>45734.025478877316</v>
      </c>
      <c r="AB1196" t="s">
        <v>2040</v>
      </c>
    </row>
    <row r="1197" spans="1:28" x14ac:dyDescent="0.35">
      <c r="A1197" t="s">
        <v>139</v>
      </c>
      <c r="B1197" t="s">
        <v>311</v>
      </c>
      <c r="C1197">
        <v>3462</v>
      </c>
      <c r="D1197" s="9">
        <v>42019.836111111108</v>
      </c>
      <c r="E1197" s="9">
        <v>45482.788888888892</v>
      </c>
      <c r="F1197">
        <v>1105</v>
      </c>
      <c r="G1197">
        <v>1105</v>
      </c>
      <c r="H1197">
        <v>543</v>
      </c>
      <c r="I1197">
        <v>562</v>
      </c>
      <c r="J1197">
        <v>308</v>
      </c>
      <c r="K1197">
        <v>797</v>
      </c>
      <c r="L1197">
        <v>756</v>
      </c>
      <c r="M1197">
        <v>41</v>
      </c>
      <c r="N1197">
        <v>0.436</v>
      </c>
      <c r="O1197">
        <v>0.70199999999999996</v>
      </c>
      <c r="P1197">
        <v>0.17899999999999999</v>
      </c>
      <c r="Q1197">
        <v>0.54800000000000004</v>
      </c>
      <c r="R1197">
        <v>0.57099999999999995</v>
      </c>
      <c r="S1197">
        <v>0.38300000000000001</v>
      </c>
      <c r="T1197">
        <v>0.84299999999999997</v>
      </c>
      <c r="U1197">
        <v>74.817999999999998</v>
      </c>
      <c r="V1197" t="s">
        <v>56</v>
      </c>
      <c r="W1197">
        <v>0.66400000000000003</v>
      </c>
      <c r="X1197">
        <v>0.748</v>
      </c>
      <c r="Y1197">
        <v>0.59199999999999997</v>
      </c>
      <c r="Z1197">
        <v>0.53</v>
      </c>
      <c r="AA1197" s="9">
        <v>45713.614538611109</v>
      </c>
      <c r="AB1197" t="s">
        <v>871</v>
      </c>
    </row>
    <row r="1198" spans="1:28" x14ac:dyDescent="0.35">
      <c r="A1198" t="s">
        <v>139</v>
      </c>
      <c r="B1198" t="s">
        <v>311</v>
      </c>
      <c r="C1198">
        <v>1958</v>
      </c>
      <c r="D1198" s="9">
        <v>42019.836562500001</v>
      </c>
      <c r="E1198" s="9">
        <v>43978.383483796293</v>
      </c>
      <c r="F1198">
        <v>1105</v>
      </c>
      <c r="G1198">
        <v>1105</v>
      </c>
      <c r="H1198">
        <v>542</v>
      </c>
      <c r="I1198">
        <v>563</v>
      </c>
      <c r="J1198">
        <v>22</v>
      </c>
      <c r="K1198">
        <v>1083</v>
      </c>
      <c r="L1198">
        <v>1037</v>
      </c>
      <c r="M1198">
        <v>46</v>
      </c>
      <c r="N1198">
        <v>0.52300000000000002</v>
      </c>
      <c r="O1198">
        <v>0.70199999999999996</v>
      </c>
      <c r="P1198">
        <v>1.9E-2</v>
      </c>
      <c r="Q1198">
        <v>1.0129999999999999</v>
      </c>
      <c r="R1198">
        <v>0.84</v>
      </c>
      <c r="S1198">
        <v>0.42699999999999999</v>
      </c>
      <c r="T1198">
        <v>0.98399999999999999</v>
      </c>
      <c r="U1198">
        <v>45.41</v>
      </c>
      <c r="V1198" t="s">
        <v>56</v>
      </c>
      <c r="W1198">
        <v>0.76800000000000002</v>
      </c>
      <c r="X1198">
        <v>0.751</v>
      </c>
      <c r="Y1198">
        <v>0.73499999999999999</v>
      </c>
      <c r="Z1198">
        <v>0.85</v>
      </c>
      <c r="AA1198" s="19">
        <v>45733.914296319446</v>
      </c>
      <c r="AB1198" t="s">
        <v>1425</v>
      </c>
    </row>
    <row r="1199" spans="1:28" hidden="1" x14ac:dyDescent="0.35">
      <c r="A1199" t="s">
        <v>139</v>
      </c>
      <c r="B1199" t="s">
        <v>312</v>
      </c>
      <c r="C1199">
        <v>0</v>
      </c>
      <c r="D1199" s="9">
        <v>43978.383483796293</v>
      </c>
      <c r="E1199" s="9">
        <v>43978.383483796293</v>
      </c>
      <c r="F1199" t="s">
        <v>872</v>
      </c>
      <c r="G1199" t="s">
        <v>872</v>
      </c>
      <c r="H1199">
        <v>1</v>
      </c>
      <c r="I1199">
        <v>1</v>
      </c>
      <c r="J1199">
        <v>1</v>
      </c>
      <c r="K1199" t="s">
        <v>873</v>
      </c>
      <c r="L1199">
        <v>1</v>
      </c>
      <c r="M1199">
        <v>0</v>
      </c>
      <c r="N1199" t="s">
        <v>875</v>
      </c>
      <c r="O1199" t="s">
        <v>875</v>
      </c>
      <c r="P1199" t="s">
        <v>875</v>
      </c>
      <c r="Q1199" t="s">
        <v>875</v>
      </c>
      <c r="R1199" t="s">
        <v>875</v>
      </c>
      <c r="S1199" t="s">
        <v>875</v>
      </c>
      <c r="T1199" t="s">
        <v>875</v>
      </c>
      <c r="U1199" t="s">
        <v>875</v>
      </c>
      <c r="V1199" t="s">
        <v>56</v>
      </c>
      <c r="W1199" t="s">
        <v>875</v>
      </c>
      <c r="X1199" t="s">
        <v>875</v>
      </c>
      <c r="Y1199" t="s">
        <v>875</v>
      </c>
      <c r="Z1199" t="s">
        <v>875</v>
      </c>
      <c r="AA1199" s="19">
        <v>45733.914296400464</v>
      </c>
      <c r="AB1199" t="s">
        <v>1425</v>
      </c>
    </row>
    <row r="1200" spans="1:28" hidden="1" x14ac:dyDescent="0.35">
      <c r="A1200" t="s">
        <v>140</v>
      </c>
      <c r="B1200" t="s">
        <v>312</v>
      </c>
      <c r="C1200">
        <v>77</v>
      </c>
      <c r="D1200" s="9">
        <v>45520.161111111112</v>
      </c>
      <c r="E1200" s="9">
        <v>45597.492361111108</v>
      </c>
      <c r="F1200" t="s">
        <v>872</v>
      </c>
      <c r="G1200" t="s">
        <v>872</v>
      </c>
      <c r="H1200">
        <v>4</v>
      </c>
      <c r="I1200">
        <v>9</v>
      </c>
      <c r="J1200">
        <v>6</v>
      </c>
      <c r="K1200" t="s">
        <v>873</v>
      </c>
      <c r="L1200">
        <v>8</v>
      </c>
      <c r="M1200">
        <v>-2</v>
      </c>
      <c r="N1200">
        <v>0.115</v>
      </c>
      <c r="O1200">
        <v>0.58599999999999997</v>
      </c>
      <c r="P1200">
        <v>7.0999999999999994E-2</v>
      </c>
      <c r="Q1200">
        <v>0.114</v>
      </c>
      <c r="R1200">
        <v>0.18099999999999999</v>
      </c>
      <c r="S1200">
        <v>0.16400000000000001</v>
      </c>
      <c r="T1200">
        <v>0.89900000000000002</v>
      </c>
      <c r="U1200">
        <v>131.57900000000001</v>
      </c>
      <c r="V1200" t="s">
        <v>56</v>
      </c>
      <c r="W1200">
        <v>0.89700000000000002</v>
      </c>
      <c r="X1200">
        <v>0.85899999999999999</v>
      </c>
      <c r="Y1200">
        <v>0.69</v>
      </c>
      <c r="Z1200">
        <v>0.74099999999999999</v>
      </c>
      <c r="AA1200" s="9">
        <v>45713.614644965281</v>
      </c>
      <c r="AB1200" t="s">
        <v>871</v>
      </c>
    </row>
    <row r="1201" spans="1:28" x14ac:dyDescent="0.35">
      <c r="A1201" t="s">
        <v>140</v>
      </c>
      <c r="B1201" t="s">
        <v>311</v>
      </c>
      <c r="C1201">
        <v>799</v>
      </c>
      <c r="D1201" s="9">
        <v>44797.768750000003</v>
      </c>
      <c r="E1201" s="9">
        <v>45597.492361111108</v>
      </c>
      <c r="F1201">
        <v>261</v>
      </c>
      <c r="G1201">
        <v>261</v>
      </c>
      <c r="H1201">
        <v>241</v>
      </c>
      <c r="I1201">
        <v>20</v>
      </c>
      <c r="J1201">
        <v>207</v>
      </c>
      <c r="K1201">
        <v>54</v>
      </c>
      <c r="L1201">
        <v>39</v>
      </c>
      <c r="M1201">
        <v>15</v>
      </c>
      <c r="N1201">
        <v>0.73399999999999999</v>
      </c>
      <c r="O1201">
        <v>2.5999999999999999E-2</v>
      </c>
      <c r="P1201">
        <v>0.55800000000000005</v>
      </c>
      <c r="Q1201">
        <v>8.6999999999999994E-2</v>
      </c>
      <c r="R1201">
        <v>0.43099999999999999</v>
      </c>
      <c r="S1201">
        <v>0.96599999999999997</v>
      </c>
      <c r="T1201">
        <v>0.26600000000000001</v>
      </c>
      <c r="U1201">
        <v>172.41399999999999</v>
      </c>
      <c r="V1201" t="s">
        <v>56</v>
      </c>
      <c r="W1201">
        <v>0.76400000000000001</v>
      </c>
      <c r="X1201">
        <v>0.58399999999999996</v>
      </c>
      <c r="Y1201">
        <v>0.16800000000000001</v>
      </c>
      <c r="Z1201">
        <v>0.97199999999999998</v>
      </c>
      <c r="AA1201" s="9">
        <v>45713.614624444446</v>
      </c>
      <c r="AB1201" t="s">
        <v>871</v>
      </c>
    </row>
    <row r="1202" spans="1:28" x14ac:dyDescent="0.35">
      <c r="A1202" t="s">
        <v>1870</v>
      </c>
      <c r="B1202" t="s">
        <v>311</v>
      </c>
      <c r="C1202">
        <v>2298</v>
      </c>
      <c r="D1202" s="9">
        <v>42266.10628472222</v>
      </c>
      <c r="E1202" s="9">
        <v>44564.420300925929</v>
      </c>
      <c r="F1202">
        <v>1526</v>
      </c>
      <c r="G1202">
        <v>1526</v>
      </c>
      <c r="H1202">
        <v>590</v>
      </c>
      <c r="I1202">
        <v>936</v>
      </c>
      <c r="J1202">
        <v>65</v>
      </c>
      <c r="K1202">
        <v>1461</v>
      </c>
      <c r="L1202">
        <v>1202</v>
      </c>
      <c r="M1202">
        <v>259</v>
      </c>
      <c r="N1202">
        <v>0.317</v>
      </c>
      <c r="O1202">
        <v>0.47399999999999998</v>
      </c>
      <c r="P1202">
        <v>7.1999999999999995E-2</v>
      </c>
      <c r="Q1202">
        <v>0.64500000000000002</v>
      </c>
      <c r="R1202">
        <v>0.89700000000000002</v>
      </c>
      <c r="S1202">
        <v>0.40100000000000002</v>
      </c>
      <c r="T1202">
        <v>0.90900000000000003</v>
      </c>
      <c r="U1202">
        <v>401.55</v>
      </c>
      <c r="V1202" t="s">
        <v>56</v>
      </c>
      <c r="W1202">
        <v>0.64100000000000001</v>
      </c>
      <c r="X1202">
        <v>0.627</v>
      </c>
      <c r="Y1202">
        <v>0.91300000000000003</v>
      </c>
      <c r="Z1202">
        <v>0.55300000000000005</v>
      </c>
      <c r="AA1202" s="19">
        <v>45734.025379143517</v>
      </c>
      <c r="AB1202" t="s">
        <v>2040</v>
      </c>
    </row>
    <row r="1203" spans="1:28" hidden="1" x14ac:dyDescent="0.35">
      <c r="A1203" t="s">
        <v>1870</v>
      </c>
      <c r="B1203" t="s">
        <v>312</v>
      </c>
      <c r="C1203">
        <v>84</v>
      </c>
      <c r="D1203" s="9">
        <v>44480.303935185184</v>
      </c>
      <c r="E1203" s="9">
        <v>44564.420300925929</v>
      </c>
      <c r="F1203" t="s">
        <v>872</v>
      </c>
      <c r="G1203" t="s">
        <v>872</v>
      </c>
      <c r="H1203">
        <v>7</v>
      </c>
      <c r="I1203">
        <v>11</v>
      </c>
      <c r="J1203">
        <v>1</v>
      </c>
      <c r="K1203" t="s">
        <v>873</v>
      </c>
      <c r="L1203">
        <v>17</v>
      </c>
      <c r="M1203">
        <v>0</v>
      </c>
      <c r="N1203">
        <v>7.5999999999999998E-2</v>
      </c>
      <c r="O1203">
        <v>0.152</v>
      </c>
      <c r="P1203" t="s">
        <v>875</v>
      </c>
      <c r="Q1203">
        <v>0.23300000000000001</v>
      </c>
      <c r="R1203" t="s">
        <v>875</v>
      </c>
      <c r="S1203" t="s">
        <v>875</v>
      </c>
      <c r="T1203" t="s">
        <v>875</v>
      </c>
      <c r="U1203" t="s">
        <v>875</v>
      </c>
      <c r="V1203" t="s">
        <v>56</v>
      </c>
      <c r="W1203">
        <v>0.95</v>
      </c>
      <c r="X1203">
        <v>0.94199999999999995</v>
      </c>
      <c r="Y1203" t="s">
        <v>875</v>
      </c>
      <c r="Z1203">
        <v>0.94299999999999995</v>
      </c>
      <c r="AA1203" s="19">
        <v>45734.025379212966</v>
      </c>
      <c r="AB1203" t="s">
        <v>2040</v>
      </c>
    </row>
    <row r="1204" spans="1:28" x14ac:dyDescent="0.35">
      <c r="A1204" t="s">
        <v>1869</v>
      </c>
      <c r="B1204" t="s">
        <v>311</v>
      </c>
      <c r="C1204">
        <v>5426</v>
      </c>
      <c r="D1204" s="9">
        <v>39140.702280092592</v>
      </c>
      <c r="E1204" s="9">
        <v>44566.83384259259</v>
      </c>
      <c r="F1204">
        <v>21780</v>
      </c>
      <c r="G1204">
        <v>21780</v>
      </c>
      <c r="H1204">
        <v>9578</v>
      </c>
      <c r="I1204">
        <v>12202</v>
      </c>
      <c r="J1204">
        <v>4094</v>
      </c>
      <c r="K1204">
        <v>17686</v>
      </c>
      <c r="L1204">
        <v>14582</v>
      </c>
      <c r="M1204">
        <v>3104</v>
      </c>
      <c r="N1204">
        <v>2.0880000000000001</v>
      </c>
      <c r="O1204">
        <v>2.7160000000000002</v>
      </c>
      <c r="P1204">
        <v>1.028</v>
      </c>
      <c r="Q1204">
        <v>3.165</v>
      </c>
      <c r="R1204">
        <v>0.83799999999999997</v>
      </c>
      <c r="S1204">
        <v>0.435</v>
      </c>
      <c r="T1204">
        <v>0.78600000000000003</v>
      </c>
      <c r="U1204">
        <v>980.72699999999998</v>
      </c>
      <c r="V1204" t="s">
        <v>56</v>
      </c>
      <c r="W1204">
        <v>0.995</v>
      </c>
      <c r="X1204">
        <v>0.98599999999999999</v>
      </c>
      <c r="Y1204">
        <v>0.95899999999999996</v>
      </c>
      <c r="Z1204">
        <v>0.99099999999999999</v>
      </c>
      <c r="AA1204" s="19">
        <v>45734.025270162034</v>
      </c>
      <c r="AB1204" t="s">
        <v>2040</v>
      </c>
    </row>
    <row r="1205" spans="1:28" hidden="1" x14ac:dyDescent="0.35">
      <c r="A1205" t="s">
        <v>1869</v>
      </c>
      <c r="B1205" t="s">
        <v>312</v>
      </c>
      <c r="C1205">
        <v>99</v>
      </c>
      <c r="D1205" s="9">
        <v>44467.149733796294</v>
      </c>
      <c r="E1205" s="9">
        <v>44566.83384259259</v>
      </c>
      <c r="F1205" t="s">
        <v>872</v>
      </c>
      <c r="G1205" t="s">
        <v>872</v>
      </c>
      <c r="H1205">
        <v>131</v>
      </c>
      <c r="I1205">
        <v>99</v>
      </c>
      <c r="J1205">
        <v>20</v>
      </c>
      <c r="K1205" t="s">
        <v>873</v>
      </c>
      <c r="L1205">
        <v>169</v>
      </c>
      <c r="M1205">
        <v>40</v>
      </c>
      <c r="N1205">
        <v>1.26</v>
      </c>
      <c r="O1205">
        <v>1.1259999999999999</v>
      </c>
      <c r="P1205">
        <v>0.17799999999999999</v>
      </c>
      <c r="Q1205">
        <v>1.673</v>
      </c>
      <c r="R1205">
        <v>0.75800000000000001</v>
      </c>
      <c r="S1205">
        <v>0.52800000000000002</v>
      </c>
      <c r="T1205">
        <v>0.92500000000000004</v>
      </c>
      <c r="U1205">
        <v>1855.35</v>
      </c>
      <c r="V1205" t="s">
        <v>56</v>
      </c>
      <c r="W1205">
        <v>0.97099999999999997</v>
      </c>
      <c r="X1205">
        <v>0.98899999999999999</v>
      </c>
      <c r="Y1205">
        <v>0.92800000000000005</v>
      </c>
      <c r="Z1205">
        <v>0.996</v>
      </c>
      <c r="AA1205" s="19">
        <v>45734.025284618052</v>
      </c>
      <c r="AB1205" t="s">
        <v>2040</v>
      </c>
    </row>
    <row r="1206" spans="1:28" x14ac:dyDescent="0.35">
      <c r="A1206" t="s">
        <v>1040</v>
      </c>
      <c r="B1206" t="s">
        <v>311</v>
      </c>
      <c r="C1206">
        <v>274</v>
      </c>
      <c r="D1206" s="9">
        <v>42506.580555555556</v>
      </c>
      <c r="E1206" s="9">
        <v>42781.435416666667</v>
      </c>
      <c r="F1206">
        <v>719</v>
      </c>
      <c r="G1206">
        <v>719</v>
      </c>
      <c r="H1206">
        <v>450</v>
      </c>
      <c r="I1206">
        <v>269</v>
      </c>
      <c r="J1206">
        <v>0</v>
      </c>
      <c r="K1206">
        <v>719</v>
      </c>
      <c r="L1206">
        <v>666</v>
      </c>
      <c r="M1206">
        <v>53</v>
      </c>
      <c r="N1206">
        <v>2.2719999999999998</v>
      </c>
      <c r="O1206">
        <v>1.595</v>
      </c>
      <c r="P1206">
        <v>0</v>
      </c>
      <c r="Q1206">
        <v>3.63</v>
      </c>
      <c r="R1206">
        <v>0.93899999999999995</v>
      </c>
      <c r="S1206">
        <v>0.58799999999999997</v>
      </c>
      <c r="T1206">
        <v>1</v>
      </c>
      <c r="U1206">
        <v>14.601000000000001</v>
      </c>
      <c r="V1206" t="s">
        <v>80</v>
      </c>
      <c r="W1206">
        <v>0.93400000000000005</v>
      </c>
      <c r="X1206">
        <v>0.97599999999999998</v>
      </c>
      <c r="Y1206">
        <v>0</v>
      </c>
      <c r="Z1206">
        <v>0.96899999999999997</v>
      </c>
      <c r="AA1206" s="19">
        <v>45732.995670185184</v>
      </c>
      <c r="AB1206" t="s">
        <v>1178</v>
      </c>
    </row>
    <row r="1207" spans="1:28" hidden="1" x14ac:dyDescent="0.35">
      <c r="A1207" t="s">
        <v>1040</v>
      </c>
      <c r="B1207" t="s">
        <v>312</v>
      </c>
      <c r="C1207">
        <v>92</v>
      </c>
      <c r="D1207" s="9">
        <v>42688.554861111108</v>
      </c>
      <c r="E1207" s="9">
        <v>42781.435416666667</v>
      </c>
      <c r="F1207" t="s">
        <v>872</v>
      </c>
      <c r="G1207" t="s">
        <v>872</v>
      </c>
      <c r="H1207">
        <v>33</v>
      </c>
      <c r="I1207">
        <v>18</v>
      </c>
      <c r="J1207">
        <v>1</v>
      </c>
      <c r="K1207" t="s">
        <v>873</v>
      </c>
      <c r="L1207">
        <v>57</v>
      </c>
      <c r="M1207">
        <v>-7</v>
      </c>
      <c r="N1207">
        <v>0.33100000000000002</v>
      </c>
      <c r="O1207">
        <v>0.497</v>
      </c>
      <c r="P1207">
        <v>0</v>
      </c>
      <c r="Q1207">
        <v>0.67100000000000004</v>
      </c>
      <c r="R1207">
        <v>0.81</v>
      </c>
      <c r="S1207">
        <v>0.4</v>
      </c>
      <c r="T1207">
        <v>1</v>
      </c>
      <c r="U1207">
        <v>78.986999999999995</v>
      </c>
      <c r="V1207" t="s">
        <v>56</v>
      </c>
      <c r="W1207">
        <v>0.64700000000000002</v>
      </c>
      <c r="X1207">
        <v>0.96299999999999997</v>
      </c>
      <c r="Y1207">
        <v>0</v>
      </c>
      <c r="Z1207">
        <v>0.54400000000000004</v>
      </c>
      <c r="AA1207" s="19">
        <v>45732.995681122688</v>
      </c>
      <c r="AB1207" t="s">
        <v>1178</v>
      </c>
    </row>
    <row r="1208" spans="1:28" x14ac:dyDescent="0.35">
      <c r="A1208" t="s">
        <v>1868</v>
      </c>
      <c r="B1208" t="s">
        <v>311</v>
      </c>
      <c r="C1208">
        <v>940</v>
      </c>
      <c r="D1208" s="9">
        <v>40631.038356481484</v>
      </c>
      <c r="E1208" s="9">
        <v>41571.177002314813</v>
      </c>
      <c r="F1208">
        <v>593</v>
      </c>
      <c r="G1208">
        <v>593</v>
      </c>
      <c r="H1208">
        <v>214</v>
      </c>
      <c r="I1208">
        <v>379</v>
      </c>
      <c r="J1208">
        <v>77</v>
      </c>
      <c r="K1208">
        <v>516</v>
      </c>
      <c r="L1208">
        <v>374</v>
      </c>
      <c r="M1208">
        <v>142</v>
      </c>
      <c r="N1208">
        <v>0.314</v>
      </c>
      <c r="O1208">
        <v>0.57499999999999996</v>
      </c>
      <c r="P1208">
        <v>0.126</v>
      </c>
      <c r="Q1208">
        <v>0.55600000000000005</v>
      </c>
      <c r="R1208">
        <v>0.72899999999999998</v>
      </c>
      <c r="S1208">
        <v>0.35299999999999998</v>
      </c>
      <c r="T1208">
        <v>0.85799999999999998</v>
      </c>
      <c r="U1208">
        <v>255.39599999999999</v>
      </c>
      <c r="V1208" t="s">
        <v>56</v>
      </c>
      <c r="W1208">
        <v>0.97799999999999998</v>
      </c>
      <c r="X1208">
        <v>0.98799999999999999</v>
      </c>
      <c r="Y1208">
        <v>0.93500000000000005</v>
      </c>
      <c r="Z1208">
        <v>0.97299999999999998</v>
      </c>
      <c r="AA1208" s="19">
        <v>45734.025132835646</v>
      </c>
      <c r="AB1208" t="s">
        <v>2040</v>
      </c>
    </row>
    <row r="1209" spans="1:28" hidden="1" x14ac:dyDescent="0.35">
      <c r="A1209" t="s">
        <v>1868</v>
      </c>
      <c r="B1209" t="s">
        <v>312</v>
      </c>
      <c r="C1209">
        <v>56</v>
      </c>
      <c r="D1209" s="9">
        <v>41514.912905092591</v>
      </c>
      <c r="E1209" s="9">
        <v>41571.177002314813</v>
      </c>
      <c r="F1209" t="s">
        <v>872</v>
      </c>
      <c r="G1209" t="s">
        <v>872</v>
      </c>
      <c r="H1209">
        <v>1</v>
      </c>
      <c r="I1209">
        <v>1</v>
      </c>
      <c r="J1209">
        <v>1</v>
      </c>
      <c r="K1209" t="s">
        <v>873</v>
      </c>
      <c r="L1209">
        <v>4</v>
      </c>
      <c r="M1209">
        <v>-4</v>
      </c>
      <c r="N1209" t="s">
        <v>875</v>
      </c>
      <c r="O1209" t="s">
        <v>875</v>
      </c>
      <c r="P1209" t="s">
        <v>875</v>
      </c>
      <c r="Q1209">
        <v>3.9E-2</v>
      </c>
      <c r="R1209" t="s">
        <v>875</v>
      </c>
      <c r="S1209" t="s">
        <v>875</v>
      </c>
      <c r="T1209" t="s">
        <v>875</v>
      </c>
      <c r="U1209" t="s">
        <v>875</v>
      </c>
      <c r="V1209" t="s">
        <v>56</v>
      </c>
      <c r="W1209" t="s">
        <v>875</v>
      </c>
      <c r="X1209" t="s">
        <v>875</v>
      </c>
      <c r="Y1209" t="s">
        <v>875</v>
      </c>
      <c r="Z1209">
        <v>0.68600000000000005</v>
      </c>
      <c r="AA1209" s="19">
        <v>45734.025132905095</v>
      </c>
      <c r="AB1209" t="s">
        <v>2040</v>
      </c>
    </row>
    <row r="1210" spans="1:28" x14ac:dyDescent="0.35">
      <c r="A1210" t="s">
        <v>141</v>
      </c>
      <c r="B1210" t="s">
        <v>311</v>
      </c>
      <c r="C1210">
        <v>879</v>
      </c>
      <c r="D1210" s="9">
        <v>44725.706250000003</v>
      </c>
      <c r="E1210" s="9">
        <v>45604.878472222219</v>
      </c>
      <c r="F1210">
        <v>128</v>
      </c>
      <c r="G1210">
        <v>128</v>
      </c>
      <c r="H1210">
        <v>88</v>
      </c>
      <c r="I1210">
        <v>40</v>
      </c>
      <c r="J1210">
        <v>27</v>
      </c>
      <c r="K1210">
        <v>101</v>
      </c>
      <c r="L1210">
        <v>101</v>
      </c>
      <c r="M1210">
        <v>0</v>
      </c>
      <c r="N1210">
        <v>0.151</v>
      </c>
      <c r="O1210">
        <v>4.5999999999999999E-2</v>
      </c>
      <c r="P1210">
        <v>3.2000000000000001E-2</v>
      </c>
      <c r="Q1210">
        <v>0.14099999999999999</v>
      </c>
      <c r="R1210">
        <v>0.85499999999999998</v>
      </c>
      <c r="S1210">
        <v>0.76600000000000001</v>
      </c>
      <c r="T1210">
        <v>0.83799999999999997</v>
      </c>
      <c r="U1210">
        <v>0</v>
      </c>
      <c r="V1210" t="s">
        <v>80</v>
      </c>
      <c r="W1210">
        <v>0.93</v>
      </c>
      <c r="X1210">
        <v>0.91200000000000003</v>
      </c>
      <c r="Y1210">
        <v>0.97499999999999998</v>
      </c>
      <c r="Z1210">
        <v>0.86099999999999999</v>
      </c>
      <c r="AA1210" s="9">
        <v>45713.614731643516</v>
      </c>
      <c r="AB1210" t="s">
        <v>871</v>
      </c>
    </row>
    <row r="1211" spans="1:28" hidden="1" x14ac:dyDescent="0.35">
      <c r="A1211" t="s">
        <v>142</v>
      </c>
      <c r="B1211" t="s">
        <v>312</v>
      </c>
      <c r="C1211">
        <v>99</v>
      </c>
      <c r="D1211" s="9">
        <v>45503.251388888886</v>
      </c>
      <c r="E1211" s="9">
        <v>45602.868750000001</v>
      </c>
      <c r="F1211" t="s">
        <v>872</v>
      </c>
      <c r="G1211" t="s">
        <v>872</v>
      </c>
      <c r="H1211">
        <v>66</v>
      </c>
      <c r="I1211">
        <v>55</v>
      </c>
      <c r="J1211">
        <v>10</v>
      </c>
      <c r="K1211" t="s">
        <v>873</v>
      </c>
      <c r="L1211">
        <v>64</v>
      </c>
      <c r="M1211">
        <v>46</v>
      </c>
      <c r="N1211">
        <v>0.82899999999999996</v>
      </c>
      <c r="O1211">
        <v>0.67200000000000004</v>
      </c>
      <c r="P1211">
        <v>0.14499999999999999</v>
      </c>
      <c r="Q1211">
        <v>0.72099999999999997</v>
      </c>
      <c r="R1211">
        <v>0.53200000000000003</v>
      </c>
      <c r="S1211">
        <v>0.55200000000000005</v>
      </c>
      <c r="T1211">
        <v>0.90300000000000002</v>
      </c>
      <c r="U1211">
        <v>206.65700000000001</v>
      </c>
      <c r="V1211" t="s">
        <v>56</v>
      </c>
      <c r="W1211">
        <v>0.89400000000000002</v>
      </c>
      <c r="X1211">
        <v>0.95599999999999996</v>
      </c>
      <c r="Y1211">
        <v>0.92</v>
      </c>
      <c r="Z1211">
        <v>0.95599999999999996</v>
      </c>
      <c r="AA1211" s="9">
        <v>45713.614848379628</v>
      </c>
      <c r="AB1211" t="s">
        <v>871</v>
      </c>
    </row>
    <row r="1212" spans="1:28" x14ac:dyDescent="0.35">
      <c r="A1212" t="s">
        <v>142</v>
      </c>
      <c r="B1212" t="s">
        <v>311</v>
      </c>
      <c r="C1212">
        <v>1176</v>
      </c>
      <c r="D1212" s="9">
        <v>44426.585416666669</v>
      </c>
      <c r="E1212" s="9">
        <v>45602.868750000001</v>
      </c>
      <c r="F1212">
        <v>422</v>
      </c>
      <c r="G1212">
        <v>422</v>
      </c>
      <c r="H1212">
        <v>243</v>
      </c>
      <c r="I1212">
        <v>179</v>
      </c>
      <c r="J1212">
        <v>57</v>
      </c>
      <c r="K1212">
        <v>365</v>
      </c>
      <c r="L1212">
        <v>216</v>
      </c>
      <c r="M1212">
        <v>149</v>
      </c>
      <c r="N1212">
        <v>0.308</v>
      </c>
      <c r="O1212">
        <v>0.34100000000000003</v>
      </c>
      <c r="P1212">
        <v>0.16600000000000001</v>
      </c>
      <c r="Q1212">
        <v>0.63300000000000001</v>
      </c>
      <c r="R1212">
        <v>1.3109999999999999</v>
      </c>
      <c r="S1212">
        <v>0.47499999999999998</v>
      </c>
      <c r="T1212">
        <v>0.74399999999999999</v>
      </c>
      <c r="U1212">
        <v>235.387</v>
      </c>
      <c r="V1212" t="s">
        <v>62</v>
      </c>
      <c r="W1212">
        <v>0.77</v>
      </c>
      <c r="X1212">
        <v>0.91100000000000003</v>
      </c>
      <c r="Y1212">
        <v>0.92500000000000004</v>
      </c>
      <c r="Z1212">
        <v>0.98699999999999999</v>
      </c>
      <c r="AA1212" s="9">
        <v>45713.61482466435</v>
      </c>
      <c r="AB1212" t="s">
        <v>871</v>
      </c>
    </row>
    <row r="1213" spans="1:28" x14ac:dyDescent="0.35">
      <c r="A1213" t="s">
        <v>1041</v>
      </c>
      <c r="B1213" t="s">
        <v>311</v>
      </c>
      <c r="C1213">
        <v>756</v>
      </c>
      <c r="D1213" s="9">
        <v>43125.488888888889</v>
      </c>
      <c r="E1213" s="9">
        <v>43881.55</v>
      </c>
      <c r="F1213">
        <v>750</v>
      </c>
      <c r="G1213">
        <v>748</v>
      </c>
      <c r="H1213">
        <v>457</v>
      </c>
      <c r="I1213">
        <v>291</v>
      </c>
      <c r="J1213">
        <v>0</v>
      </c>
      <c r="K1213">
        <v>748</v>
      </c>
      <c r="L1213">
        <v>370</v>
      </c>
      <c r="M1213">
        <v>378</v>
      </c>
      <c r="N1213">
        <v>0.86099999999999999</v>
      </c>
      <c r="O1213">
        <v>0.49199999999999999</v>
      </c>
      <c r="P1213">
        <v>0</v>
      </c>
      <c r="Q1213">
        <v>0.40300000000000002</v>
      </c>
      <c r="R1213">
        <v>0.29799999999999999</v>
      </c>
      <c r="S1213">
        <v>0.63600000000000001</v>
      </c>
      <c r="T1213">
        <v>1</v>
      </c>
      <c r="U1213">
        <v>937.96500000000003</v>
      </c>
      <c r="V1213" t="s">
        <v>56</v>
      </c>
      <c r="W1213">
        <v>0.67600000000000005</v>
      </c>
      <c r="X1213">
        <v>0.78200000000000003</v>
      </c>
      <c r="Y1213">
        <v>0</v>
      </c>
      <c r="Z1213">
        <v>0.85399999999999998</v>
      </c>
      <c r="AA1213" s="19">
        <v>45732.995741828701</v>
      </c>
      <c r="AB1213" t="s">
        <v>1178</v>
      </c>
    </row>
    <row r="1214" spans="1:28" hidden="1" x14ac:dyDescent="0.35">
      <c r="A1214" t="s">
        <v>1041</v>
      </c>
      <c r="B1214" t="s">
        <v>312</v>
      </c>
      <c r="C1214">
        <v>99</v>
      </c>
      <c r="D1214" s="9">
        <v>43781.568749999999</v>
      </c>
      <c r="E1214" s="9">
        <v>43881.55</v>
      </c>
      <c r="F1214" t="s">
        <v>872</v>
      </c>
      <c r="G1214" t="s">
        <v>872</v>
      </c>
      <c r="H1214">
        <v>29</v>
      </c>
      <c r="I1214">
        <v>1</v>
      </c>
      <c r="J1214">
        <v>1</v>
      </c>
      <c r="K1214" t="s">
        <v>873</v>
      </c>
      <c r="L1214">
        <v>74</v>
      </c>
      <c r="M1214">
        <v>-45</v>
      </c>
      <c r="N1214">
        <v>0.32400000000000001</v>
      </c>
      <c r="O1214" t="s">
        <v>875</v>
      </c>
      <c r="P1214">
        <v>0</v>
      </c>
      <c r="Q1214">
        <v>1.8080000000000001</v>
      </c>
      <c r="R1214" t="s">
        <v>875</v>
      </c>
      <c r="S1214" t="s">
        <v>875</v>
      </c>
      <c r="T1214" t="s">
        <v>875</v>
      </c>
      <c r="U1214" t="s">
        <v>875</v>
      </c>
      <c r="V1214" t="s">
        <v>56</v>
      </c>
      <c r="W1214">
        <v>0.47699999999999998</v>
      </c>
      <c r="X1214" t="s">
        <v>875</v>
      </c>
      <c r="Y1214">
        <v>0</v>
      </c>
      <c r="Z1214">
        <v>0.7</v>
      </c>
      <c r="AA1214" s="19">
        <v>45732.995741851853</v>
      </c>
      <c r="AB1214" t="s">
        <v>1178</v>
      </c>
    </row>
    <row r="1215" spans="1:28" x14ac:dyDescent="0.35">
      <c r="A1215" t="s">
        <v>1867</v>
      </c>
      <c r="B1215" t="s">
        <v>311</v>
      </c>
      <c r="C1215">
        <v>1721</v>
      </c>
      <c r="D1215" s="9">
        <v>42845.781064814815</v>
      </c>
      <c r="E1215" s="9">
        <v>44566.835752314815</v>
      </c>
      <c r="F1215">
        <v>4139</v>
      </c>
      <c r="G1215">
        <v>4139</v>
      </c>
      <c r="H1215">
        <v>1858</v>
      </c>
      <c r="I1215">
        <v>2281</v>
      </c>
      <c r="J1215">
        <v>408</v>
      </c>
      <c r="K1215">
        <v>3731</v>
      </c>
      <c r="L1215">
        <v>2924</v>
      </c>
      <c r="M1215">
        <v>807</v>
      </c>
      <c r="N1215">
        <v>1.4870000000000001</v>
      </c>
      <c r="O1215">
        <v>1.837</v>
      </c>
      <c r="P1215">
        <v>0.35</v>
      </c>
      <c r="Q1215">
        <v>2.3889999999999998</v>
      </c>
      <c r="R1215">
        <v>0.80300000000000005</v>
      </c>
      <c r="S1215">
        <v>0.44700000000000001</v>
      </c>
      <c r="T1215">
        <v>0.89500000000000002</v>
      </c>
      <c r="U1215">
        <v>337.798</v>
      </c>
      <c r="V1215" t="s">
        <v>56</v>
      </c>
      <c r="W1215">
        <v>0.98899999999999999</v>
      </c>
      <c r="X1215">
        <v>0.98</v>
      </c>
      <c r="Y1215">
        <v>0.96</v>
      </c>
      <c r="Z1215">
        <v>0.99199999999999999</v>
      </c>
      <c r="AA1215" s="19">
        <v>45734.025031030091</v>
      </c>
      <c r="AB1215" t="s">
        <v>2040</v>
      </c>
    </row>
    <row r="1216" spans="1:28" hidden="1" x14ac:dyDescent="0.35">
      <c r="A1216" t="s">
        <v>1867</v>
      </c>
      <c r="B1216" t="s">
        <v>312</v>
      </c>
      <c r="C1216">
        <v>99</v>
      </c>
      <c r="D1216" s="9">
        <v>44466.938402777778</v>
      </c>
      <c r="E1216" s="9">
        <v>44566.835752314815</v>
      </c>
      <c r="F1216" t="s">
        <v>872</v>
      </c>
      <c r="G1216" t="s">
        <v>872</v>
      </c>
      <c r="H1216">
        <v>97</v>
      </c>
      <c r="I1216">
        <v>99</v>
      </c>
      <c r="J1216">
        <v>19</v>
      </c>
      <c r="K1216" t="s">
        <v>873</v>
      </c>
      <c r="L1216">
        <v>133</v>
      </c>
      <c r="M1216">
        <v>43</v>
      </c>
      <c r="N1216">
        <v>0.92200000000000004</v>
      </c>
      <c r="O1216">
        <v>1.1040000000000001</v>
      </c>
      <c r="P1216">
        <v>0.22500000000000001</v>
      </c>
      <c r="Q1216">
        <v>1.3140000000000001</v>
      </c>
      <c r="R1216">
        <v>0.73</v>
      </c>
      <c r="S1216">
        <v>0.45500000000000002</v>
      </c>
      <c r="T1216">
        <v>0.88900000000000001</v>
      </c>
      <c r="U1216">
        <v>614.15499999999997</v>
      </c>
      <c r="V1216" t="s">
        <v>56</v>
      </c>
      <c r="W1216">
        <v>0.98699999999999999</v>
      </c>
      <c r="X1216">
        <v>0.98899999999999999</v>
      </c>
      <c r="Y1216">
        <v>0.96299999999999997</v>
      </c>
      <c r="Z1216">
        <v>0.99</v>
      </c>
      <c r="AA1216" s="19">
        <v>45734.025045335649</v>
      </c>
      <c r="AB1216" t="s">
        <v>2040</v>
      </c>
    </row>
    <row r="1217" spans="1:28" x14ac:dyDescent="0.35">
      <c r="A1217" t="s">
        <v>1866</v>
      </c>
      <c r="B1217" t="s">
        <v>311</v>
      </c>
      <c r="C1217">
        <v>5753</v>
      </c>
      <c r="D1217" s="9">
        <v>38813.333333333336</v>
      </c>
      <c r="E1217" s="9">
        <v>44566.751689814817</v>
      </c>
      <c r="F1217">
        <v>11470</v>
      </c>
      <c r="G1217">
        <v>11470</v>
      </c>
      <c r="H1217">
        <v>4769</v>
      </c>
      <c r="I1217">
        <v>6701</v>
      </c>
      <c r="J1217">
        <v>2213</v>
      </c>
      <c r="K1217">
        <v>9257</v>
      </c>
      <c r="L1217">
        <v>6515</v>
      </c>
      <c r="M1217">
        <v>2742</v>
      </c>
      <c r="N1217">
        <v>1.0369999999999999</v>
      </c>
      <c r="O1217">
        <v>1.6120000000000001</v>
      </c>
      <c r="P1217">
        <v>0.60699999999999998</v>
      </c>
      <c r="Q1217">
        <v>1.6060000000000001</v>
      </c>
      <c r="R1217">
        <v>0.78600000000000003</v>
      </c>
      <c r="S1217">
        <v>0.39100000000000001</v>
      </c>
      <c r="T1217">
        <v>0.77100000000000002</v>
      </c>
      <c r="U1217">
        <v>1707.347</v>
      </c>
      <c r="V1217" t="s">
        <v>56</v>
      </c>
      <c r="W1217">
        <v>0.99299999999999999</v>
      </c>
      <c r="X1217">
        <v>0.98</v>
      </c>
      <c r="Y1217">
        <v>0.96599999999999997</v>
      </c>
      <c r="Z1217">
        <v>0.98899999999999999</v>
      </c>
      <c r="AA1217" s="19">
        <v>45734.024913773152</v>
      </c>
      <c r="AB1217" t="s">
        <v>2040</v>
      </c>
    </row>
    <row r="1218" spans="1:28" hidden="1" x14ac:dyDescent="0.35">
      <c r="A1218" t="s">
        <v>1866</v>
      </c>
      <c r="B1218" t="s">
        <v>312</v>
      </c>
      <c r="C1218">
        <v>100</v>
      </c>
      <c r="D1218" s="9">
        <v>44466.749490740738</v>
      </c>
      <c r="E1218" s="9">
        <v>44566.751689814817</v>
      </c>
      <c r="F1218" t="s">
        <v>872</v>
      </c>
      <c r="G1218" t="s">
        <v>872</v>
      </c>
      <c r="H1218">
        <v>95</v>
      </c>
      <c r="I1218">
        <v>66</v>
      </c>
      <c r="J1218">
        <v>11</v>
      </c>
      <c r="K1218" t="s">
        <v>873</v>
      </c>
      <c r="L1218">
        <v>109</v>
      </c>
      <c r="M1218">
        <v>40</v>
      </c>
      <c r="N1218">
        <v>0.96199999999999997</v>
      </c>
      <c r="O1218">
        <v>0.71599999999999997</v>
      </c>
      <c r="P1218">
        <v>0.14599999999999999</v>
      </c>
      <c r="Q1218">
        <v>1.165</v>
      </c>
      <c r="R1218">
        <v>0.76</v>
      </c>
      <c r="S1218">
        <v>0.57299999999999995</v>
      </c>
      <c r="T1218">
        <v>0.91300000000000003</v>
      </c>
      <c r="U1218">
        <v>2353.6480000000001</v>
      </c>
      <c r="V1218" t="s">
        <v>56</v>
      </c>
      <c r="W1218">
        <v>0.98899999999999999</v>
      </c>
      <c r="X1218">
        <v>0.96599999999999997</v>
      </c>
      <c r="Y1218">
        <v>0.95399999999999996</v>
      </c>
      <c r="Z1218">
        <v>0.99099999999999999</v>
      </c>
      <c r="AA1218" s="19">
        <v>45734.024927719911</v>
      </c>
      <c r="AB1218" t="s">
        <v>2040</v>
      </c>
    </row>
    <row r="1219" spans="1:28" x14ac:dyDescent="0.35">
      <c r="A1219" t="s">
        <v>1865</v>
      </c>
      <c r="B1219" t="s">
        <v>311</v>
      </c>
      <c r="C1219">
        <v>565</v>
      </c>
      <c r="D1219" s="9">
        <v>41281.87809027778</v>
      </c>
      <c r="E1219" s="9">
        <v>41847.287442129629</v>
      </c>
      <c r="F1219">
        <v>52</v>
      </c>
      <c r="G1219">
        <v>52</v>
      </c>
      <c r="H1219">
        <v>27</v>
      </c>
      <c r="I1219">
        <v>25</v>
      </c>
      <c r="J1219">
        <v>2</v>
      </c>
      <c r="K1219">
        <v>50</v>
      </c>
      <c r="L1219">
        <v>33</v>
      </c>
      <c r="M1219">
        <v>17</v>
      </c>
      <c r="N1219">
        <v>3.4000000000000002E-2</v>
      </c>
      <c r="O1219">
        <v>3.4000000000000002E-2</v>
      </c>
      <c r="P1219">
        <v>0</v>
      </c>
      <c r="Q1219">
        <v>0.04</v>
      </c>
      <c r="R1219">
        <v>0.58799999999999997</v>
      </c>
      <c r="S1219">
        <v>0.5</v>
      </c>
      <c r="T1219">
        <v>1</v>
      </c>
      <c r="U1219">
        <v>425</v>
      </c>
      <c r="V1219" t="s">
        <v>56</v>
      </c>
      <c r="W1219">
        <v>0.81599999999999995</v>
      </c>
      <c r="X1219">
        <v>0.871</v>
      </c>
      <c r="Y1219">
        <v>0</v>
      </c>
      <c r="Z1219">
        <v>0.85599999999999998</v>
      </c>
      <c r="AA1219" s="19">
        <v>45734.024796446756</v>
      </c>
      <c r="AB1219" t="s">
        <v>2040</v>
      </c>
    </row>
    <row r="1220" spans="1:28" hidden="1" x14ac:dyDescent="0.35">
      <c r="A1220" t="s">
        <v>1865</v>
      </c>
      <c r="B1220" t="s">
        <v>312</v>
      </c>
      <c r="C1220">
        <v>86</v>
      </c>
      <c r="D1220" s="9">
        <v>41760.427534722221</v>
      </c>
      <c r="E1220" s="9">
        <v>41847.287442129629</v>
      </c>
      <c r="F1220" t="s">
        <v>872</v>
      </c>
      <c r="G1220" t="s">
        <v>872</v>
      </c>
      <c r="H1220">
        <v>9</v>
      </c>
      <c r="I1220">
        <v>7</v>
      </c>
      <c r="J1220">
        <v>1</v>
      </c>
      <c r="K1220" t="s">
        <v>873</v>
      </c>
      <c r="L1220">
        <v>17</v>
      </c>
      <c r="M1220">
        <v>-2</v>
      </c>
      <c r="N1220">
        <v>0.22700000000000001</v>
      </c>
      <c r="O1220">
        <v>5.8999999999999997E-2</v>
      </c>
      <c r="P1220" t="s">
        <v>875</v>
      </c>
      <c r="Q1220">
        <v>0.20499999999999999</v>
      </c>
      <c r="R1220" t="s">
        <v>875</v>
      </c>
      <c r="S1220" t="s">
        <v>875</v>
      </c>
      <c r="T1220" t="s">
        <v>875</v>
      </c>
      <c r="U1220" t="s">
        <v>875</v>
      </c>
      <c r="V1220" t="s">
        <v>56</v>
      </c>
      <c r="W1220">
        <v>0.53</v>
      </c>
      <c r="X1220">
        <v>0.878</v>
      </c>
      <c r="Y1220" t="s">
        <v>875</v>
      </c>
      <c r="Z1220">
        <v>0.89300000000000002</v>
      </c>
      <c r="AA1220" s="19">
        <v>45734.024796504629</v>
      </c>
      <c r="AB1220" t="s">
        <v>2040</v>
      </c>
    </row>
    <row r="1221" spans="1:28" x14ac:dyDescent="0.35">
      <c r="A1221" t="s">
        <v>1042</v>
      </c>
      <c r="B1221" t="s">
        <v>311</v>
      </c>
      <c r="C1221">
        <v>239</v>
      </c>
      <c r="D1221" s="9">
        <v>41577.388194444444</v>
      </c>
      <c r="E1221" s="9">
        <v>41816.640972222223</v>
      </c>
      <c r="F1221">
        <v>662</v>
      </c>
      <c r="G1221">
        <v>662</v>
      </c>
      <c r="H1221">
        <v>600</v>
      </c>
      <c r="I1221">
        <v>62</v>
      </c>
      <c r="J1221">
        <v>0</v>
      </c>
      <c r="K1221">
        <v>662</v>
      </c>
      <c r="L1221">
        <v>587</v>
      </c>
      <c r="M1221">
        <v>75</v>
      </c>
      <c r="N1221">
        <v>4.306</v>
      </c>
      <c r="O1221">
        <v>0.63700000000000001</v>
      </c>
      <c r="P1221">
        <v>0</v>
      </c>
      <c r="Q1221">
        <v>5.1369999999999996</v>
      </c>
      <c r="R1221">
        <v>1.0389999999999999</v>
      </c>
      <c r="S1221">
        <v>0.871</v>
      </c>
      <c r="T1221">
        <v>1</v>
      </c>
      <c r="U1221">
        <v>14.6</v>
      </c>
      <c r="V1221" t="s">
        <v>92</v>
      </c>
      <c r="W1221">
        <v>0.89500000000000002</v>
      </c>
      <c r="X1221">
        <v>0.96399999999999997</v>
      </c>
      <c r="Y1221">
        <v>0</v>
      </c>
      <c r="Z1221">
        <v>0.99099999999999999</v>
      </c>
      <c r="AA1221" s="19">
        <v>45732.99580542824</v>
      </c>
      <c r="AB1221" t="s">
        <v>1178</v>
      </c>
    </row>
    <row r="1222" spans="1:28" hidden="1" x14ac:dyDescent="0.35">
      <c r="A1222" t="s">
        <v>1042</v>
      </c>
      <c r="B1222" t="s">
        <v>312</v>
      </c>
      <c r="C1222">
        <v>99</v>
      </c>
      <c r="D1222" s="9">
        <v>41716.647222222222</v>
      </c>
      <c r="E1222" s="9">
        <v>41816.640972222223</v>
      </c>
      <c r="F1222" t="s">
        <v>872</v>
      </c>
      <c r="G1222" t="s">
        <v>872</v>
      </c>
      <c r="H1222">
        <v>347</v>
      </c>
      <c r="I1222">
        <v>60</v>
      </c>
      <c r="J1222">
        <v>1</v>
      </c>
      <c r="K1222" t="s">
        <v>873</v>
      </c>
      <c r="L1222">
        <v>494</v>
      </c>
      <c r="M1222">
        <v>-86</v>
      </c>
      <c r="N1222">
        <v>4.2949999999999999</v>
      </c>
      <c r="O1222">
        <v>0.65600000000000003</v>
      </c>
      <c r="P1222">
        <v>0</v>
      </c>
      <c r="Q1222">
        <v>5.1479999999999997</v>
      </c>
      <c r="R1222">
        <v>1.04</v>
      </c>
      <c r="S1222">
        <v>0.86799999999999999</v>
      </c>
      <c r="T1222">
        <v>1</v>
      </c>
      <c r="U1222">
        <v>14.569000000000001</v>
      </c>
      <c r="V1222" t="s">
        <v>92</v>
      </c>
      <c r="W1222">
        <v>0.94099999999999995</v>
      </c>
      <c r="X1222">
        <v>0.97</v>
      </c>
      <c r="Y1222">
        <v>0</v>
      </c>
      <c r="Z1222">
        <v>0.98899999999999999</v>
      </c>
      <c r="AA1222" s="19">
        <v>45732.995818206022</v>
      </c>
      <c r="AB1222" t="s">
        <v>1178</v>
      </c>
    </row>
    <row r="1223" spans="1:28" x14ac:dyDescent="0.35">
      <c r="A1223" t="s">
        <v>1864</v>
      </c>
      <c r="B1223" t="s">
        <v>311</v>
      </c>
      <c r="C1223">
        <v>3358</v>
      </c>
      <c r="D1223" s="9">
        <v>41206.528634259259</v>
      </c>
      <c r="E1223" s="9">
        <v>44564.822847222225</v>
      </c>
      <c r="F1223">
        <v>709</v>
      </c>
      <c r="G1223">
        <v>709</v>
      </c>
      <c r="H1223">
        <v>370</v>
      </c>
      <c r="I1223">
        <v>339</v>
      </c>
      <c r="J1223">
        <v>80</v>
      </c>
      <c r="K1223">
        <v>629</v>
      </c>
      <c r="L1223">
        <v>354</v>
      </c>
      <c r="M1223">
        <v>275</v>
      </c>
      <c r="N1223">
        <v>0.109</v>
      </c>
      <c r="O1223">
        <v>0.10299999999999999</v>
      </c>
      <c r="P1223">
        <v>1.4999999999999999E-2</v>
      </c>
      <c r="Q1223">
        <v>0.113</v>
      </c>
      <c r="R1223">
        <v>0.57399999999999995</v>
      </c>
      <c r="S1223">
        <v>0.51400000000000001</v>
      </c>
      <c r="T1223">
        <v>0.92900000000000005</v>
      </c>
      <c r="U1223">
        <v>2433.6280000000002</v>
      </c>
      <c r="V1223" t="s">
        <v>56</v>
      </c>
      <c r="W1223">
        <v>0.91400000000000003</v>
      </c>
      <c r="X1223">
        <v>0.76400000000000001</v>
      </c>
      <c r="Y1223">
        <v>0.80400000000000005</v>
      </c>
      <c r="Z1223">
        <v>0.77</v>
      </c>
      <c r="AA1223" s="19">
        <v>45734.024706655095</v>
      </c>
      <c r="AB1223" t="s">
        <v>2040</v>
      </c>
    </row>
    <row r="1224" spans="1:28" hidden="1" x14ac:dyDescent="0.35">
      <c r="A1224" t="s">
        <v>1864</v>
      </c>
      <c r="B1224" t="s">
        <v>312</v>
      </c>
      <c r="C1224">
        <v>72</v>
      </c>
      <c r="D1224" s="9">
        <v>44492.590081018519</v>
      </c>
      <c r="E1224" s="9">
        <v>44564.822847222225</v>
      </c>
      <c r="F1224" t="s">
        <v>872</v>
      </c>
      <c r="G1224" t="s">
        <v>872</v>
      </c>
      <c r="H1224">
        <v>2</v>
      </c>
      <c r="I1224">
        <v>5</v>
      </c>
      <c r="J1224">
        <v>9</v>
      </c>
      <c r="K1224" t="s">
        <v>873</v>
      </c>
      <c r="L1224">
        <v>1</v>
      </c>
      <c r="M1224">
        <v>-3</v>
      </c>
      <c r="N1224">
        <v>0.02</v>
      </c>
      <c r="O1224">
        <v>2.5</v>
      </c>
      <c r="P1224">
        <v>0.20499999999999999</v>
      </c>
      <c r="Q1224" t="s">
        <v>875</v>
      </c>
      <c r="R1224" t="s">
        <v>875</v>
      </c>
      <c r="S1224" t="s">
        <v>875</v>
      </c>
      <c r="T1224" t="s">
        <v>875</v>
      </c>
      <c r="U1224" t="s">
        <v>875</v>
      </c>
      <c r="V1224" t="s">
        <v>56</v>
      </c>
      <c r="W1224">
        <v>1</v>
      </c>
      <c r="X1224">
        <v>0.5</v>
      </c>
      <c r="Y1224">
        <v>0.3</v>
      </c>
      <c r="Z1224" t="s">
        <v>875</v>
      </c>
      <c r="AA1224" s="19">
        <v>45734.024706724536</v>
      </c>
      <c r="AB1224" t="s">
        <v>2040</v>
      </c>
    </row>
    <row r="1225" spans="1:28" x14ac:dyDescent="0.35">
      <c r="A1225" t="s">
        <v>143</v>
      </c>
      <c r="B1225" t="s">
        <v>311</v>
      </c>
      <c r="C1225">
        <v>1735</v>
      </c>
      <c r="D1225" s="9">
        <v>43803.866666666669</v>
      </c>
      <c r="E1225" s="9">
        <v>45539.622916666667</v>
      </c>
      <c r="F1225">
        <v>419</v>
      </c>
      <c r="G1225">
        <v>419</v>
      </c>
      <c r="H1225">
        <v>344</v>
      </c>
      <c r="I1225">
        <v>75</v>
      </c>
      <c r="J1225">
        <v>33</v>
      </c>
      <c r="K1225">
        <v>386</v>
      </c>
      <c r="L1225">
        <v>324</v>
      </c>
      <c r="M1225">
        <v>62</v>
      </c>
      <c r="N1225">
        <v>0.28699999999999998</v>
      </c>
      <c r="O1225">
        <v>7.5999999999999998E-2</v>
      </c>
      <c r="P1225">
        <v>0.03</v>
      </c>
      <c r="Q1225">
        <v>0.31</v>
      </c>
      <c r="R1225">
        <v>0.93100000000000005</v>
      </c>
      <c r="S1225">
        <v>0.79100000000000004</v>
      </c>
      <c r="T1225">
        <v>0.91700000000000004</v>
      </c>
      <c r="U1225">
        <v>200</v>
      </c>
      <c r="V1225" t="s">
        <v>56</v>
      </c>
      <c r="W1225">
        <v>0.95199999999999996</v>
      </c>
      <c r="X1225">
        <v>0.92700000000000005</v>
      </c>
      <c r="Y1225">
        <v>0.73699999999999999</v>
      </c>
      <c r="Z1225">
        <v>0.96499999999999997</v>
      </c>
      <c r="AA1225" s="9">
        <v>45713.614938263891</v>
      </c>
      <c r="AB1225" t="s">
        <v>871</v>
      </c>
    </row>
    <row r="1226" spans="1:28" x14ac:dyDescent="0.35">
      <c r="A1226" t="s">
        <v>143</v>
      </c>
      <c r="B1226" t="s">
        <v>311</v>
      </c>
      <c r="C1226">
        <v>749</v>
      </c>
      <c r="D1226" s="9">
        <v>43803.866863425923</v>
      </c>
      <c r="E1226" s="9">
        <v>44553.57707175926</v>
      </c>
      <c r="F1226">
        <v>208</v>
      </c>
      <c r="G1226">
        <v>208</v>
      </c>
      <c r="H1226">
        <v>173</v>
      </c>
      <c r="I1226">
        <v>35</v>
      </c>
      <c r="J1226">
        <v>5</v>
      </c>
      <c r="K1226">
        <v>203</v>
      </c>
      <c r="L1226">
        <v>136</v>
      </c>
      <c r="M1226">
        <v>67</v>
      </c>
      <c r="N1226">
        <v>0.30299999999999999</v>
      </c>
      <c r="O1226">
        <v>9.2999999999999999E-2</v>
      </c>
      <c r="P1226">
        <v>1.2999999999999999E-2</v>
      </c>
      <c r="Q1226">
        <v>0.33500000000000002</v>
      </c>
      <c r="R1226">
        <v>0.875</v>
      </c>
      <c r="S1226">
        <v>0.76500000000000001</v>
      </c>
      <c r="T1226">
        <v>0.96699999999999997</v>
      </c>
      <c r="U1226">
        <v>200</v>
      </c>
      <c r="V1226" t="s">
        <v>56</v>
      </c>
      <c r="W1226">
        <v>0.90400000000000003</v>
      </c>
      <c r="X1226">
        <v>0.88900000000000001</v>
      </c>
      <c r="Y1226">
        <v>0.82899999999999996</v>
      </c>
      <c r="Z1226">
        <v>0.97399999999999998</v>
      </c>
      <c r="AA1226" s="19">
        <v>45733.914231122682</v>
      </c>
      <c r="AB1226" t="s">
        <v>1425</v>
      </c>
    </row>
    <row r="1227" spans="1:28" hidden="1" x14ac:dyDescent="0.35">
      <c r="A1227" t="s">
        <v>143</v>
      </c>
      <c r="B1227" t="s">
        <v>312</v>
      </c>
      <c r="C1227">
        <v>99</v>
      </c>
      <c r="D1227" s="9">
        <v>44453.722638888888</v>
      </c>
      <c r="E1227" s="9">
        <v>44553.57707175926</v>
      </c>
      <c r="F1227" t="s">
        <v>872</v>
      </c>
      <c r="G1227" t="s">
        <v>872</v>
      </c>
      <c r="H1227">
        <v>35</v>
      </c>
      <c r="I1227">
        <v>12</v>
      </c>
      <c r="J1227">
        <v>1</v>
      </c>
      <c r="K1227" t="s">
        <v>873</v>
      </c>
      <c r="L1227">
        <v>37</v>
      </c>
      <c r="M1227">
        <v>10</v>
      </c>
      <c r="N1227">
        <v>0.39100000000000001</v>
      </c>
      <c r="O1227">
        <v>0.106</v>
      </c>
      <c r="P1227" t="s">
        <v>875</v>
      </c>
      <c r="Q1227">
        <v>0.36699999999999999</v>
      </c>
      <c r="R1227" t="s">
        <v>875</v>
      </c>
      <c r="S1227" t="s">
        <v>875</v>
      </c>
      <c r="T1227" t="s">
        <v>875</v>
      </c>
      <c r="U1227" t="s">
        <v>875</v>
      </c>
      <c r="V1227" t="s">
        <v>56</v>
      </c>
      <c r="W1227">
        <v>0.95899999999999996</v>
      </c>
      <c r="X1227">
        <v>0.93799999999999994</v>
      </c>
      <c r="Y1227" t="s">
        <v>875</v>
      </c>
      <c r="Z1227">
        <v>0.94199999999999995</v>
      </c>
      <c r="AA1227" s="19">
        <v>45733.914231122682</v>
      </c>
      <c r="AB1227" t="s">
        <v>1425</v>
      </c>
    </row>
    <row r="1228" spans="1:28" x14ac:dyDescent="0.35">
      <c r="A1228" t="s">
        <v>1043</v>
      </c>
      <c r="B1228" t="s">
        <v>311</v>
      </c>
      <c r="C1228">
        <v>62</v>
      </c>
      <c r="D1228" s="9">
        <v>41282.573611111111</v>
      </c>
      <c r="E1228" s="9">
        <v>41345.425694444442</v>
      </c>
      <c r="F1228">
        <v>223</v>
      </c>
      <c r="G1228">
        <v>223</v>
      </c>
      <c r="H1228">
        <v>108</v>
      </c>
      <c r="I1228">
        <v>115</v>
      </c>
      <c r="J1228">
        <v>0</v>
      </c>
      <c r="K1228">
        <v>223</v>
      </c>
      <c r="L1228">
        <v>221</v>
      </c>
      <c r="M1228">
        <v>2</v>
      </c>
      <c r="N1228">
        <v>1.9</v>
      </c>
      <c r="O1228">
        <v>2.0760000000000001</v>
      </c>
      <c r="P1228">
        <v>0</v>
      </c>
      <c r="Q1228">
        <v>3.98</v>
      </c>
      <c r="R1228">
        <v>1.0009999999999999</v>
      </c>
      <c r="S1228">
        <v>0.47799999999999998</v>
      </c>
      <c r="T1228">
        <v>1</v>
      </c>
      <c r="U1228">
        <v>0.503</v>
      </c>
      <c r="V1228" t="s">
        <v>92</v>
      </c>
      <c r="W1228">
        <v>0.94799999999999995</v>
      </c>
      <c r="X1228">
        <v>0.93500000000000005</v>
      </c>
      <c r="Y1228">
        <v>0</v>
      </c>
      <c r="Z1228">
        <v>0.96799999999999997</v>
      </c>
      <c r="AA1228" s="19">
        <v>45732.995879618058</v>
      </c>
      <c r="AB1228" t="s">
        <v>1178</v>
      </c>
    </row>
    <row r="1229" spans="1:28" hidden="1" x14ac:dyDescent="0.35">
      <c r="A1229" t="s">
        <v>1043</v>
      </c>
      <c r="B1229" t="s">
        <v>312</v>
      </c>
      <c r="C1229">
        <v>62</v>
      </c>
      <c r="D1229" s="9">
        <v>41282.573611111111</v>
      </c>
      <c r="E1229" s="9">
        <v>41345.425694444442</v>
      </c>
      <c r="F1229" t="s">
        <v>872</v>
      </c>
      <c r="G1229" t="s">
        <v>872</v>
      </c>
      <c r="H1229">
        <v>108</v>
      </c>
      <c r="I1229">
        <v>115</v>
      </c>
      <c r="J1229">
        <v>1</v>
      </c>
      <c r="K1229" t="s">
        <v>873</v>
      </c>
      <c r="L1229">
        <v>221</v>
      </c>
      <c r="M1229">
        <v>1</v>
      </c>
      <c r="N1229">
        <v>1.911</v>
      </c>
      <c r="O1229">
        <v>2.0739999999999998</v>
      </c>
      <c r="P1229">
        <v>0</v>
      </c>
      <c r="Q1229">
        <v>3.9569999999999999</v>
      </c>
      <c r="R1229">
        <v>0.99299999999999999</v>
      </c>
      <c r="S1229">
        <v>0.48</v>
      </c>
      <c r="T1229">
        <v>1</v>
      </c>
      <c r="U1229">
        <v>0.505</v>
      </c>
      <c r="V1229" t="s">
        <v>80</v>
      </c>
      <c r="W1229">
        <v>0.94899999999999995</v>
      </c>
      <c r="X1229">
        <v>0.93400000000000005</v>
      </c>
      <c r="Y1229">
        <v>0</v>
      </c>
      <c r="Z1229">
        <v>0.96699999999999997</v>
      </c>
      <c r="AA1229" s="19">
        <v>45732.995891226848</v>
      </c>
      <c r="AB1229" t="s">
        <v>1178</v>
      </c>
    </row>
    <row r="1230" spans="1:28" x14ac:dyDescent="0.35">
      <c r="A1230" t="s">
        <v>1044</v>
      </c>
      <c r="B1230" t="s">
        <v>311</v>
      </c>
      <c r="C1230">
        <v>567</v>
      </c>
      <c r="D1230" s="9">
        <v>42179.055555555555</v>
      </c>
      <c r="E1230" s="9">
        <v>42746.422222222223</v>
      </c>
      <c r="F1230">
        <v>2807</v>
      </c>
      <c r="G1230">
        <v>2795</v>
      </c>
      <c r="H1230">
        <v>1862</v>
      </c>
      <c r="I1230">
        <v>933</v>
      </c>
      <c r="J1230">
        <v>0</v>
      </c>
      <c r="K1230">
        <v>2795</v>
      </c>
      <c r="L1230">
        <v>2411</v>
      </c>
      <c r="M1230">
        <v>384</v>
      </c>
      <c r="N1230">
        <v>7.468</v>
      </c>
      <c r="O1230">
        <v>4.63</v>
      </c>
      <c r="P1230">
        <v>0</v>
      </c>
      <c r="Q1230">
        <v>10.435</v>
      </c>
      <c r="R1230">
        <v>0.86299999999999999</v>
      </c>
      <c r="S1230">
        <v>0.61699999999999999</v>
      </c>
      <c r="T1230">
        <v>1</v>
      </c>
      <c r="U1230">
        <v>36.798999999999999</v>
      </c>
      <c r="V1230" t="s">
        <v>56</v>
      </c>
      <c r="W1230">
        <v>0.90900000000000003</v>
      </c>
      <c r="X1230">
        <v>0.89200000000000002</v>
      </c>
      <c r="Y1230">
        <v>0</v>
      </c>
      <c r="Z1230">
        <v>0.91500000000000004</v>
      </c>
      <c r="AA1230" s="19">
        <v>45732.995957812498</v>
      </c>
      <c r="AB1230" t="s">
        <v>1178</v>
      </c>
    </row>
    <row r="1231" spans="1:28" hidden="1" x14ac:dyDescent="0.35">
      <c r="A1231" t="s">
        <v>1044</v>
      </c>
      <c r="B1231" t="s">
        <v>312</v>
      </c>
      <c r="C1231">
        <v>82</v>
      </c>
      <c r="D1231" s="9">
        <v>42663.840277777781</v>
      </c>
      <c r="E1231" s="9">
        <v>42746.422222222223</v>
      </c>
      <c r="F1231" t="s">
        <v>872</v>
      </c>
      <c r="G1231" t="s">
        <v>872</v>
      </c>
      <c r="H1231">
        <v>5</v>
      </c>
      <c r="I1231">
        <v>1</v>
      </c>
      <c r="J1231">
        <v>1</v>
      </c>
      <c r="K1231" t="s">
        <v>873</v>
      </c>
      <c r="L1231">
        <v>4</v>
      </c>
      <c r="M1231">
        <v>0</v>
      </c>
      <c r="N1231">
        <v>4.2999999999999997E-2</v>
      </c>
      <c r="O1231" t="s">
        <v>875</v>
      </c>
      <c r="P1231">
        <v>0</v>
      </c>
      <c r="Q1231">
        <v>4.9000000000000002E-2</v>
      </c>
      <c r="R1231" t="s">
        <v>875</v>
      </c>
      <c r="S1231" t="s">
        <v>875</v>
      </c>
      <c r="T1231" t="s">
        <v>875</v>
      </c>
      <c r="U1231" t="s">
        <v>875</v>
      </c>
      <c r="V1231" t="s">
        <v>56</v>
      </c>
      <c r="W1231">
        <v>0.96899999999999997</v>
      </c>
      <c r="X1231" t="s">
        <v>875</v>
      </c>
      <c r="Y1231">
        <v>0</v>
      </c>
      <c r="Z1231">
        <v>0.8</v>
      </c>
      <c r="AA1231" s="19">
        <v>45732.995957847219</v>
      </c>
      <c r="AB1231" t="s">
        <v>1178</v>
      </c>
    </row>
    <row r="1232" spans="1:28" x14ac:dyDescent="0.35">
      <c r="A1232" t="s">
        <v>1863</v>
      </c>
      <c r="B1232" t="s">
        <v>311</v>
      </c>
      <c r="C1232">
        <v>614</v>
      </c>
      <c r="D1232" s="9">
        <v>40162.616562499999</v>
      </c>
      <c r="E1232" s="9">
        <v>40777.5468287037</v>
      </c>
      <c r="F1232">
        <v>102</v>
      </c>
      <c r="G1232">
        <v>102</v>
      </c>
      <c r="H1232">
        <v>68</v>
      </c>
      <c r="I1232">
        <v>34</v>
      </c>
      <c r="J1232">
        <v>3</v>
      </c>
      <c r="K1232">
        <v>99</v>
      </c>
      <c r="L1232">
        <v>74</v>
      </c>
      <c r="M1232">
        <v>25</v>
      </c>
      <c r="N1232">
        <v>0.16900000000000001</v>
      </c>
      <c r="O1232">
        <v>7.0999999999999994E-2</v>
      </c>
      <c r="P1232">
        <v>1.9E-2</v>
      </c>
      <c r="Q1232">
        <v>0.186</v>
      </c>
      <c r="R1232">
        <v>0.84199999999999997</v>
      </c>
      <c r="S1232">
        <v>0.70399999999999996</v>
      </c>
      <c r="T1232">
        <v>0.92100000000000004</v>
      </c>
      <c r="U1232">
        <v>134.40899999999999</v>
      </c>
      <c r="V1232" t="s">
        <v>56</v>
      </c>
      <c r="W1232">
        <v>0.87</v>
      </c>
      <c r="X1232">
        <v>0.81100000000000005</v>
      </c>
      <c r="Y1232">
        <v>0.77700000000000002</v>
      </c>
      <c r="Z1232">
        <v>0.76100000000000001</v>
      </c>
      <c r="AA1232" s="19">
        <v>45734.024613240741</v>
      </c>
      <c r="AB1232" t="s">
        <v>2040</v>
      </c>
    </row>
    <row r="1233" spans="1:28" hidden="1" x14ac:dyDescent="0.35">
      <c r="A1233" t="s">
        <v>1863</v>
      </c>
      <c r="B1233" t="s">
        <v>312</v>
      </c>
      <c r="C1233">
        <v>0</v>
      </c>
      <c r="D1233" s="9">
        <v>40776.695474537039</v>
      </c>
      <c r="E1233" s="9">
        <v>40777.5468287037</v>
      </c>
      <c r="F1233" t="s">
        <v>872</v>
      </c>
      <c r="G1233" t="s">
        <v>872</v>
      </c>
      <c r="H1233">
        <v>1</v>
      </c>
      <c r="I1233">
        <v>1</v>
      </c>
      <c r="J1233">
        <v>1</v>
      </c>
      <c r="K1233" t="s">
        <v>873</v>
      </c>
      <c r="L1233">
        <v>1</v>
      </c>
      <c r="M1233">
        <v>-1</v>
      </c>
      <c r="N1233" t="s">
        <v>875</v>
      </c>
      <c r="O1233" t="s">
        <v>875</v>
      </c>
      <c r="P1233" t="s">
        <v>875</v>
      </c>
      <c r="Q1233" t="s">
        <v>875</v>
      </c>
      <c r="R1233" t="s">
        <v>875</v>
      </c>
      <c r="S1233" t="s">
        <v>875</v>
      </c>
      <c r="T1233" t="s">
        <v>875</v>
      </c>
      <c r="U1233" t="s">
        <v>875</v>
      </c>
      <c r="V1233" t="s">
        <v>56</v>
      </c>
      <c r="W1233" t="s">
        <v>875</v>
      </c>
      <c r="X1233" t="s">
        <v>875</v>
      </c>
      <c r="Y1233" t="s">
        <v>875</v>
      </c>
      <c r="Z1233" t="s">
        <v>875</v>
      </c>
      <c r="AA1233" s="19">
        <v>45734.024613298614</v>
      </c>
      <c r="AB1233" t="s">
        <v>2040</v>
      </c>
    </row>
    <row r="1234" spans="1:28" hidden="1" x14ac:dyDescent="0.35">
      <c r="A1234" t="s">
        <v>144</v>
      </c>
      <c r="B1234" t="s">
        <v>312</v>
      </c>
      <c r="C1234">
        <v>99</v>
      </c>
      <c r="D1234" s="9">
        <v>45509.317361111112</v>
      </c>
      <c r="E1234" s="9">
        <v>45608.802777777775</v>
      </c>
      <c r="F1234" t="s">
        <v>872</v>
      </c>
      <c r="G1234" t="s">
        <v>872</v>
      </c>
      <c r="H1234">
        <v>55</v>
      </c>
      <c r="I1234">
        <v>5</v>
      </c>
      <c r="J1234">
        <v>18</v>
      </c>
      <c r="K1234" t="s">
        <v>873</v>
      </c>
      <c r="L1234">
        <v>48</v>
      </c>
      <c r="M1234">
        <v>-5</v>
      </c>
      <c r="N1234">
        <v>0.47699999999999998</v>
      </c>
      <c r="O1234">
        <v>0.09</v>
      </c>
      <c r="P1234">
        <v>0.16400000000000001</v>
      </c>
      <c r="Q1234">
        <v>0.47099999999999997</v>
      </c>
      <c r="R1234">
        <v>1.169</v>
      </c>
      <c r="S1234">
        <v>0.84099999999999997</v>
      </c>
      <c r="T1234">
        <v>0.71099999999999997</v>
      </c>
      <c r="U1234">
        <v>507.43099999999998</v>
      </c>
      <c r="V1234" t="s">
        <v>62</v>
      </c>
      <c r="W1234">
        <v>0.97399999999999998</v>
      </c>
      <c r="X1234">
        <v>0.96799999999999997</v>
      </c>
      <c r="Y1234">
        <v>0.95499999999999996</v>
      </c>
      <c r="Z1234">
        <v>0.98299999999999998</v>
      </c>
      <c r="AA1234" s="9">
        <v>45713.615055567127</v>
      </c>
      <c r="AB1234" t="s">
        <v>871</v>
      </c>
    </row>
    <row r="1235" spans="1:28" x14ac:dyDescent="0.35">
      <c r="A1235" t="s">
        <v>144</v>
      </c>
      <c r="B1235" t="s">
        <v>311</v>
      </c>
      <c r="C1235">
        <v>2300</v>
      </c>
      <c r="D1235" s="9">
        <v>43307.845138888886</v>
      </c>
      <c r="E1235" s="9">
        <v>45608.802777777775</v>
      </c>
      <c r="F1235">
        <v>1079</v>
      </c>
      <c r="G1235">
        <v>998</v>
      </c>
      <c r="H1235">
        <v>822</v>
      </c>
      <c r="I1235">
        <v>176</v>
      </c>
      <c r="J1235">
        <v>190</v>
      </c>
      <c r="K1235">
        <v>808</v>
      </c>
      <c r="L1235">
        <v>569</v>
      </c>
      <c r="M1235">
        <v>239</v>
      </c>
      <c r="N1235">
        <v>0.55600000000000005</v>
      </c>
      <c r="O1235">
        <v>0.124</v>
      </c>
      <c r="P1235">
        <v>0.13100000000000001</v>
      </c>
      <c r="Q1235">
        <v>0.38300000000000001</v>
      </c>
      <c r="R1235">
        <v>0.69799999999999995</v>
      </c>
      <c r="S1235">
        <v>0.81799999999999995</v>
      </c>
      <c r="T1235">
        <v>0.80700000000000005</v>
      </c>
      <c r="U1235">
        <v>624.02099999999996</v>
      </c>
      <c r="V1235" t="s">
        <v>56</v>
      </c>
      <c r="W1235">
        <v>0.98899999999999999</v>
      </c>
      <c r="X1235">
        <v>0.98599999999999999</v>
      </c>
      <c r="Y1235">
        <v>0.99099999999999999</v>
      </c>
      <c r="Z1235">
        <v>0.997</v>
      </c>
      <c r="AA1235" s="9">
        <v>45713.615032164351</v>
      </c>
      <c r="AB1235" t="s">
        <v>871</v>
      </c>
    </row>
    <row r="1236" spans="1:28" x14ac:dyDescent="0.35">
      <c r="A1236" t="s">
        <v>144</v>
      </c>
      <c r="B1236" t="s">
        <v>311</v>
      </c>
      <c r="C1236">
        <v>1257</v>
      </c>
      <c r="D1236" s="9">
        <v>43307.845578703702</v>
      </c>
      <c r="E1236" s="9">
        <v>44565.827824074076</v>
      </c>
      <c r="F1236">
        <v>301</v>
      </c>
      <c r="G1236">
        <v>301</v>
      </c>
      <c r="H1236">
        <v>240</v>
      </c>
      <c r="I1236">
        <v>61</v>
      </c>
      <c r="J1236">
        <v>0</v>
      </c>
      <c r="K1236">
        <v>301</v>
      </c>
      <c r="L1236">
        <v>171</v>
      </c>
      <c r="M1236">
        <v>130</v>
      </c>
      <c r="N1236">
        <v>0.503</v>
      </c>
      <c r="O1236">
        <v>0.17599999999999999</v>
      </c>
      <c r="P1236">
        <v>0</v>
      </c>
      <c r="Q1236">
        <v>0.52500000000000002</v>
      </c>
      <c r="R1236">
        <v>0.77300000000000002</v>
      </c>
      <c r="S1236">
        <v>0.74099999999999999</v>
      </c>
      <c r="T1236">
        <v>1</v>
      </c>
      <c r="U1236">
        <v>247.619</v>
      </c>
      <c r="V1236" t="s">
        <v>56</v>
      </c>
      <c r="W1236">
        <v>0.77300000000000002</v>
      </c>
      <c r="X1236">
        <v>0.98399999999999999</v>
      </c>
      <c r="Y1236">
        <v>0</v>
      </c>
      <c r="Z1236">
        <v>0.98799999999999999</v>
      </c>
      <c r="AA1236" s="19">
        <v>45733.914154432867</v>
      </c>
      <c r="AB1236" t="s">
        <v>1425</v>
      </c>
    </row>
    <row r="1237" spans="1:28" x14ac:dyDescent="0.35">
      <c r="A1237" t="s">
        <v>144</v>
      </c>
      <c r="B1237" t="s">
        <v>311</v>
      </c>
      <c r="C1237">
        <v>4871</v>
      </c>
      <c r="D1237" s="9">
        <v>39694.950381944444</v>
      </c>
      <c r="E1237" s="9">
        <v>44566.534780092596</v>
      </c>
      <c r="F1237">
        <v>21343</v>
      </c>
      <c r="G1237">
        <v>21343</v>
      </c>
      <c r="H1237">
        <v>7229</v>
      </c>
      <c r="I1237">
        <v>14114</v>
      </c>
      <c r="J1237">
        <v>2322</v>
      </c>
      <c r="K1237">
        <v>19021</v>
      </c>
      <c r="L1237">
        <v>12629</v>
      </c>
      <c r="M1237">
        <v>6392</v>
      </c>
      <c r="N1237">
        <v>1.5629999999999999</v>
      </c>
      <c r="O1237">
        <v>3.7170000000000001</v>
      </c>
      <c r="P1237">
        <v>0.59799999999999998</v>
      </c>
      <c r="Q1237">
        <v>3.157</v>
      </c>
      <c r="R1237">
        <v>0.67400000000000004</v>
      </c>
      <c r="S1237">
        <v>0.29599999999999999</v>
      </c>
      <c r="T1237">
        <v>0.88700000000000001</v>
      </c>
      <c r="U1237">
        <v>2024.7070000000001</v>
      </c>
      <c r="V1237" t="s">
        <v>56</v>
      </c>
      <c r="W1237">
        <v>0.99199999999999999</v>
      </c>
      <c r="X1237">
        <v>0.96399999999999997</v>
      </c>
      <c r="Y1237">
        <v>0.97399999999999998</v>
      </c>
      <c r="Z1237">
        <v>0.97299999999999998</v>
      </c>
      <c r="AA1237" s="19">
        <v>45734.024506099537</v>
      </c>
      <c r="AB1237" t="s">
        <v>2040</v>
      </c>
    </row>
    <row r="1238" spans="1:28" hidden="1" x14ac:dyDescent="0.35">
      <c r="A1238" t="s">
        <v>144</v>
      </c>
      <c r="B1238" t="s">
        <v>312</v>
      </c>
      <c r="C1238">
        <v>97</v>
      </c>
      <c r="D1238" s="9">
        <v>44467.87232638889</v>
      </c>
      <c r="E1238" s="9">
        <v>44565.827824074076</v>
      </c>
      <c r="F1238" t="s">
        <v>872</v>
      </c>
      <c r="G1238" t="s">
        <v>872</v>
      </c>
      <c r="H1238">
        <v>45</v>
      </c>
      <c r="I1238">
        <v>13</v>
      </c>
      <c r="J1238">
        <v>1</v>
      </c>
      <c r="K1238" t="s">
        <v>873</v>
      </c>
      <c r="L1238">
        <v>35</v>
      </c>
      <c r="M1238">
        <v>22</v>
      </c>
      <c r="N1238">
        <v>0.53900000000000003</v>
      </c>
      <c r="O1238">
        <v>0.114</v>
      </c>
      <c r="P1238">
        <v>0</v>
      </c>
      <c r="Q1238">
        <v>0.40200000000000002</v>
      </c>
      <c r="R1238">
        <v>0.61599999999999999</v>
      </c>
      <c r="S1238">
        <v>0.82499999999999996</v>
      </c>
      <c r="T1238">
        <v>1</v>
      </c>
      <c r="U1238">
        <v>323.38299999999998</v>
      </c>
      <c r="V1238" t="s">
        <v>56</v>
      </c>
      <c r="W1238">
        <v>0.97099999999999997</v>
      </c>
      <c r="X1238">
        <v>0.94299999999999995</v>
      </c>
      <c r="Y1238">
        <v>0</v>
      </c>
      <c r="Z1238">
        <v>0.92</v>
      </c>
      <c r="AA1238" s="19">
        <v>45733.914165833332</v>
      </c>
      <c r="AB1238" t="s">
        <v>1425</v>
      </c>
    </row>
    <row r="1239" spans="1:28" hidden="1" x14ac:dyDescent="0.35">
      <c r="A1239" t="s">
        <v>144</v>
      </c>
      <c r="B1239" t="s">
        <v>312</v>
      </c>
      <c r="C1239">
        <v>100</v>
      </c>
      <c r="D1239" s="9">
        <v>44466.379317129627</v>
      </c>
      <c r="E1239" s="9">
        <v>44566.534780092596</v>
      </c>
      <c r="F1239" t="s">
        <v>872</v>
      </c>
      <c r="G1239" t="s">
        <v>872</v>
      </c>
      <c r="H1239">
        <v>127</v>
      </c>
      <c r="I1239">
        <v>144</v>
      </c>
      <c r="J1239">
        <v>26</v>
      </c>
      <c r="K1239" t="s">
        <v>873</v>
      </c>
      <c r="L1239">
        <v>167</v>
      </c>
      <c r="M1239">
        <v>77</v>
      </c>
      <c r="N1239">
        <v>1.357</v>
      </c>
      <c r="O1239">
        <v>1.454</v>
      </c>
      <c r="P1239">
        <v>0.252</v>
      </c>
      <c r="Q1239">
        <v>1.7589999999999999</v>
      </c>
      <c r="R1239">
        <v>0.68700000000000006</v>
      </c>
      <c r="S1239">
        <v>0.48299999999999998</v>
      </c>
      <c r="T1239">
        <v>0.91</v>
      </c>
      <c r="U1239">
        <v>3633.8829999999998</v>
      </c>
      <c r="V1239" t="s">
        <v>56</v>
      </c>
      <c r="W1239">
        <v>0.99</v>
      </c>
      <c r="X1239">
        <v>0.98599999999999999</v>
      </c>
      <c r="Y1239">
        <v>0.95299999999999996</v>
      </c>
      <c r="Z1239">
        <v>0.99299999999999999</v>
      </c>
      <c r="AA1239" s="19">
        <v>45734.024521516207</v>
      </c>
      <c r="AB1239" t="s">
        <v>2040</v>
      </c>
    </row>
    <row r="1240" spans="1:28" x14ac:dyDescent="0.35">
      <c r="A1240" t="s">
        <v>1862</v>
      </c>
      <c r="B1240" t="s">
        <v>311</v>
      </c>
      <c r="C1240">
        <v>1898</v>
      </c>
      <c r="D1240" s="9">
        <v>42629.408634259256</v>
      </c>
      <c r="E1240" s="9">
        <v>44528.174513888887</v>
      </c>
      <c r="F1240">
        <v>277</v>
      </c>
      <c r="G1240">
        <v>277</v>
      </c>
      <c r="H1240">
        <v>192</v>
      </c>
      <c r="I1240">
        <v>85</v>
      </c>
      <c r="J1240">
        <v>30</v>
      </c>
      <c r="K1240">
        <v>247</v>
      </c>
      <c r="L1240">
        <v>190</v>
      </c>
      <c r="M1240">
        <v>57</v>
      </c>
      <c r="N1240">
        <v>0.114</v>
      </c>
      <c r="O1240">
        <v>0.05</v>
      </c>
      <c r="P1240">
        <v>2.3E-2</v>
      </c>
      <c r="Q1240">
        <v>0.111</v>
      </c>
      <c r="R1240">
        <v>0.78700000000000003</v>
      </c>
      <c r="S1240">
        <v>0.69499999999999995</v>
      </c>
      <c r="T1240">
        <v>0.86</v>
      </c>
      <c r="U1240">
        <v>513.51400000000001</v>
      </c>
      <c r="V1240" t="s">
        <v>56</v>
      </c>
      <c r="W1240">
        <v>0.89700000000000002</v>
      </c>
      <c r="X1240">
        <v>0.93400000000000005</v>
      </c>
      <c r="Y1240">
        <v>0.83</v>
      </c>
      <c r="Z1240">
        <v>0.94899999999999995</v>
      </c>
      <c r="AA1240" s="19">
        <v>45734.024373541666</v>
      </c>
      <c r="AB1240" t="s">
        <v>2040</v>
      </c>
    </row>
    <row r="1241" spans="1:28" hidden="1" x14ac:dyDescent="0.35">
      <c r="A1241" t="s">
        <v>1862</v>
      </c>
      <c r="B1241" t="s">
        <v>312</v>
      </c>
      <c r="C1241">
        <v>3</v>
      </c>
      <c r="D1241" s="9">
        <v>44524.322337962964</v>
      </c>
      <c r="E1241" s="9">
        <v>44528.174513888887</v>
      </c>
      <c r="F1241" t="s">
        <v>872</v>
      </c>
      <c r="G1241" t="s">
        <v>872</v>
      </c>
      <c r="H1241">
        <v>1</v>
      </c>
      <c r="I1241">
        <v>1</v>
      </c>
      <c r="J1241">
        <v>1</v>
      </c>
      <c r="K1241" t="s">
        <v>873</v>
      </c>
      <c r="L1241">
        <v>1</v>
      </c>
      <c r="M1241">
        <v>-1</v>
      </c>
      <c r="N1241" t="s">
        <v>875</v>
      </c>
      <c r="O1241" t="s">
        <v>875</v>
      </c>
      <c r="P1241" t="s">
        <v>875</v>
      </c>
      <c r="Q1241" t="s">
        <v>875</v>
      </c>
      <c r="R1241" t="s">
        <v>875</v>
      </c>
      <c r="S1241" t="s">
        <v>875</v>
      </c>
      <c r="T1241" t="s">
        <v>875</v>
      </c>
      <c r="U1241" t="s">
        <v>875</v>
      </c>
      <c r="V1241" t="s">
        <v>56</v>
      </c>
      <c r="W1241" t="s">
        <v>875</v>
      </c>
      <c r="X1241" t="s">
        <v>875</v>
      </c>
      <c r="Y1241" t="s">
        <v>875</v>
      </c>
      <c r="Z1241" t="s">
        <v>875</v>
      </c>
      <c r="AA1241" s="19">
        <v>45734.024373599539</v>
      </c>
      <c r="AB1241" t="s">
        <v>2040</v>
      </c>
    </row>
    <row r="1242" spans="1:28" x14ac:dyDescent="0.35">
      <c r="A1242" t="s">
        <v>1861</v>
      </c>
      <c r="B1242" t="s">
        <v>311</v>
      </c>
      <c r="C1242">
        <v>1694</v>
      </c>
      <c r="D1242" s="9">
        <v>38083.355324074073</v>
      </c>
      <c r="E1242" s="9">
        <v>39778.097372685188</v>
      </c>
      <c r="F1242">
        <v>213</v>
      </c>
      <c r="G1242">
        <v>213</v>
      </c>
      <c r="H1242">
        <v>96</v>
      </c>
      <c r="I1242">
        <v>117</v>
      </c>
      <c r="J1242">
        <v>23</v>
      </c>
      <c r="K1242">
        <v>190</v>
      </c>
      <c r="L1242">
        <v>109</v>
      </c>
      <c r="M1242">
        <v>81</v>
      </c>
      <c r="N1242">
        <v>0.09</v>
      </c>
      <c r="O1242">
        <v>0.09</v>
      </c>
      <c r="P1242">
        <v>2.4E-2</v>
      </c>
      <c r="Q1242">
        <v>0.1</v>
      </c>
      <c r="R1242">
        <v>0.64100000000000001</v>
      </c>
      <c r="S1242">
        <v>0.5</v>
      </c>
      <c r="T1242">
        <v>0.86699999999999999</v>
      </c>
      <c r="U1242">
        <v>810</v>
      </c>
      <c r="V1242" t="s">
        <v>56</v>
      </c>
      <c r="W1242">
        <v>0.85299999999999998</v>
      </c>
      <c r="X1242">
        <v>0.89800000000000002</v>
      </c>
      <c r="Y1242">
        <v>0.879</v>
      </c>
      <c r="Z1242">
        <v>0.83599999999999997</v>
      </c>
      <c r="AA1242" s="19">
        <v>45734.024281979167</v>
      </c>
      <c r="AB1242" t="s">
        <v>2040</v>
      </c>
    </row>
    <row r="1243" spans="1:28" hidden="1" x14ac:dyDescent="0.35">
      <c r="A1243" t="s">
        <v>1861</v>
      </c>
      <c r="B1243" t="s">
        <v>312</v>
      </c>
      <c r="C1243">
        <v>0</v>
      </c>
      <c r="D1243" s="9">
        <v>39778.097372685188</v>
      </c>
      <c r="E1243" s="9">
        <v>39778.097372685188</v>
      </c>
      <c r="F1243" t="s">
        <v>872</v>
      </c>
      <c r="G1243" t="s">
        <v>872</v>
      </c>
      <c r="H1243">
        <v>1</v>
      </c>
      <c r="I1243">
        <v>1</v>
      </c>
      <c r="J1243">
        <v>1</v>
      </c>
      <c r="K1243" t="s">
        <v>873</v>
      </c>
      <c r="L1243">
        <v>1</v>
      </c>
      <c r="M1243">
        <v>0</v>
      </c>
      <c r="N1243" t="s">
        <v>875</v>
      </c>
      <c r="O1243" t="s">
        <v>875</v>
      </c>
      <c r="P1243" t="s">
        <v>875</v>
      </c>
      <c r="Q1243" t="s">
        <v>875</v>
      </c>
      <c r="R1243" t="s">
        <v>875</v>
      </c>
      <c r="S1243" t="s">
        <v>875</v>
      </c>
      <c r="T1243" t="s">
        <v>875</v>
      </c>
      <c r="U1243" t="s">
        <v>875</v>
      </c>
      <c r="V1243" t="s">
        <v>56</v>
      </c>
      <c r="W1243" t="s">
        <v>875</v>
      </c>
      <c r="X1243" t="s">
        <v>875</v>
      </c>
      <c r="Y1243" t="s">
        <v>875</v>
      </c>
      <c r="Z1243" t="s">
        <v>875</v>
      </c>
      <c r="AA1243" s="19">
        <v>45734.02428203704</v>
      </c>
      <c r="AB1243" t="s">
        <v>2040</v>
      </c>
    </row>
    <row r="1244" spans="1:28" x14ac:dyDescent="0.35">
      <c r="A1244" t="s">
        <v>1045</v>
      </c>
      <c r="B1244" t="s">
        <v>311</v>
      </c>
      <c r="C1244">
        <v>318</v>
      </c>
      <c r="D1244" s="9">
        <v>40406.615277777775</v>
      </c>
      <c r="E1244" s="9">
        <v>40725.450694444444</v>
      </c>
      <c r="F1244">
        <v>169</v>
      </c>
      <c r="G1244">
        <v>169</v>
      </c>
      <c r="H1244">
        <v>115</v>
      </c>
      <c r="I1244">
        <v>54</v>
      </c>
      <c r="J1244">
        <v>0</v>
      </c>
      <c r="K1244">
        <v>169</v>
      </c>
      <c r="L1244">
        <v>166</v>
      </c>
      <c r="M1244">
        <v>3</v>
      </c>
      <c r="N1244">
        <v>0.72899999999999998</v>
      </c>
      <c r="O1244">
        <v>0.377</v>
      </c>
      <c r="P1244">
        <v>0</v>
      </c>
      <c r="Q1244">
        <v>0.80100000000000005</v>
      </c>
      <c r="R1244">
        <v>0.72399999999999998</v>
      </c>
      <c r="S1244">
        <v>0.65900000000000003</v>
      </c>
      <c r="T1244">
        <v>1</v>
      </c>
      <c r="U1244">
        <v>3.7450000000000001</v>
      </c>
      <c r="V1244" t="s">
        <v>80</v>
      </c>
      <c r="W1244">
        <v>0.73</v>
      </c>
      <c r="X1244">
        <v>0.86899999999999999</v>
      </c>
      <c r="Y1244">
        <v>0</v>
      </c>
      <c r="Z1244">
        <v>0.84299999999999997</v>
      </c>
      <c r="AA1244" s="19">
        <v>45732.996013958335</v>
      </c>
      <c r="AB1244" t="s">
        <v>1178</v>
      </c>
    </row>
    <row r="1245" spans="1:28" hidden="1" x14ac:dyDescent="0.35">
      <c r="A1245" t="s">
        <v>1045</v>
      </c>
      <c r="B1245" t="s">
        <v>312</v>
      </c>
      <c r="C1245">
        <v>98</v>
      </c>
      <c r="D1245" s="9">
        <v>40626.525694444441</v>
      </c>
      <c r="E1245" s="9">
        <v>40725.450694444444</v>
      </c>
      <c r="F1245" t="s">
        <v>872</v>
      </c>
      <c r="G1245" t="s">
        <v>872</v>
      </c>
      <c r="H1245">
        <v>1</v>
      </c>
      <c r="I1245">
        <v>1</v>
      </c>
      <c r="J1245">
        <v>1</v>
      </c>
      <c r="K1245" t="s">
        <v>873</v>
      </c>
      <c r="L1245">
        <v>2</v>
      </c>
      <c r="M1245">
        <v>-1</v>
      </c>
      <c r="N1245" t="s">
        <v>875</v>
      </c>
      <c r="O1245" t="s">
        <v>875</v>
      </c>
      <c r="P1245">
        <v>0</v>
      </c>
      <c r="Q1245">
        <v>0.01</v>
      </c>
      <c r="R1245" t="s">
        <v>875</v>
      </c>
      <c r="S1245" t="s">
        <v>875</v>
      </c>
      <c r="T1245" t="s">
        <v>875</v>
      </c>
      <c r="U1245" t="s">
        <v>875</v>
      </c>
      <c r="V1245" t="s">
        <v>80</v>
      </c>
      <c r="W1245" t="s">
        <v>875</v>
      </c>
      <c r="X1245" t="s">
        <v>875</v>
      </c>
      <c r="Y1245">
        <v>0</v>
      </c>
      <c r="Z1245">
        <v>1</v>
      </c>
      <c r="AA1245" s="19">
        <v>45732.996013981479</v>
      </c>
      <c r="AB1245" t="s">
        <v>1178</v>
      </c>
    </row>
    <row r="1246" spans="1:28" x14ac:dyDescent="0.35">
      <c r="A1246" t="s">
        <v>1046</v>
      </c>
      <c r="B1246" t="s">
        <v>311</v>
      </c>
      <c r="C1246">
        <v>473</v>
      </c>
      <c r="D1246" s="9">
        <v>40403.738888888889</v>
      </c>
      <c r="E1246" s="9">
        <v>40877.706944444442</v>
      </c>
      <c r="F1246">
        <v>54</v>
      </c>
      <c r="G1246">
        <v>54</v>
      </c>
      <c r="H1246">
        <v>12</v>
      </c>
      <c r="I1246">
        <v>42</v>
      </c>
      <c r="J1246">
        <v>0</v>
      </c>
      <c r="K1246">
        <v>54</v>
      </c>
      <c r="L1246">
        <v>53</v>
      </c>
      <c r="M1246">
        <v>1</v>
      </c>
      <c r="N1246">
        <v>0.113</v>
      </c>
      <c r="O1246">
        <v>0.123</v>
      </c>
      <c r="P1246">
        <v>0</v>
      </c>
      <c r="Q1246">
        <v>0.11799999999999999</v>
      </c>
      <c r="R1246">
        <v>0.5</v>
      </c>
      <c r="S1246">
        <v>0.47899999999999998</v>
      </c>
      <c r="T1246">
        <v>1</v>
      </c>
      <c r="U1246">
        <v>8.4749999999999996</v>
      </c>
      <c r="V1246" t="s">
        <v>80</v>
      </c>
      <c r="W1246">
        <v>0.53900000000000003</v>
      </c>
      <c r="X1246">
        <v>0.502</v>
      </c>
      <c r="Y1246">
        <v>0</v>
      </c>
      <c r="Z1246">
        <v>0.72699999999999998</v>
      </c>
      <c r="AA1246" s="19">
        <v>45732.996073657407</v>
      </c>
      <c r="AB1246" t="s">
        <v>1178</v>
      </c>
    </row>
    <row r="1247" spans="1:28" hidden="1" x14ac:dyDescent="0.35">
      <c r="A1247" t="s">
        <v>1046</v>
      </c>
      <c r="B1247" t="s">
        <v>312</v>
      </c>
      <c r="C1247">
        <v>61</v>
      </c>
      <c r="D1247" s="9">
        <v>40816.468055555553</v>
      </c>
      <c r="E1247" s="9">
        <v>40877.706944444442</v>
      </c>
      <c r="F1247" t="s">
        <v>872</v>
      </c>
      <c r="G1247" t="s">
        <v>872</v>
      </c>
      <c r="H1247">
        <v>1</v>
      </c>
      <c r="I1247">
        <v>1</v>
      </c>
      <c r="J1247">
        <v>1</v>
      </c>
      <c r="K1247" t="s">
        <v>873</v>
      </c>
      <c r="L1247">
        <v>1</v>
      </c>
      <c r="M1247">
        <v>-1</v>
      </c>
      <c r="N1247" t="s">
        <v>875</v>
      </c>
      <c r="O1247" t="s">
        <v>875</v>
      </c>
      <c r="P1247">
        <v>0</v>
      </c>
      <c r="Q1247" t="s">
        <v>875</v>
      </c>
      <c r="R1247" t="s">
        <v>875</v>
      </c>
      <c r="S1247" t="s">
        <v>875</v>
      </c>
      <c r="T1247" t="s">
        <v>875</v>
      </c>
      <c r="U1247" t="s">
        <v>875</v>
      </c>
      <c r="V1247" t="s">
        <v>80</v>
      </c>
      <c r="W1247" t="s">
        <v>875</v>
      </c>
      <c r="X1247" t="s">
        <v>875</v>
      </c>
      <c r="Y1247">
        <v>0</v>
      </c>
      <c r="Z1247" t="s">
        <v>875</v>
      </c>
      <c r="AA1247" s="19">
        <v>45732.996073668983</v>
      </c>
      <c r="AB1247" t="s">
        <v>1178</v>
      </c>
    </row>
    <row r="1248" spans="1:28" hidden="1" x14ac:dyDescent="0.35">
      <c r="A1248" t="s">
        <v>1047</v>
      </c>
      <c r="B1248" t="s">
        <v>312</v>
      </c>
      <c r="C1248">
        <v>0</v>
      </c>
      <c r="D1248" s="9">
        <v>40721.76458333333</v>
      </c>
      <c r="E1248" s="9">
        <v>40721.76458333333</v>
      </c>
      <c r="F1248" t="s">
        <v>872</v>
      </c>
      <c r="G1248" t="s">
        <v>872</v>
      </c>
      <c r="H1248">
        <v>1</v>
      </c>
      <c r="I1248">
        <v>1</v>
      </c>
      <c r="J1248">
        <v>1</v>
      </c>
      <c r="K1248" t="s">
        <v>873</v>
      </c>
      <c r="L1248">
        <v>2</v>
      </c>
      <c r="M1248">
        <v>-1</v>
      </c>
      <c r="N1248" t="s">
        <v>875</v>
      </c>
      <c r="O1248" t="s">
        <v>875</v>
      </c>
      <c r="P1248">
        <v>0</v>
      </c>
      <c r="Q1248" t="s">
        <v>875</v>
      </c>
      <c r="R1248" t="s">
        <v>875</v>
      </c>
      <c r="S1248" t="s">
        <v>875</v>
      </c>
      <c r="T1248" t="s">
        <v>875</v>
      </c>
      <c r="U1248" t="s">
        <v>875</v>
      </c>
      <c r="V1248" t="s">
        <v>80</v>
      </c>
      <c r="W1248" t="s">
        <v>875</v>
      </c>
      <c r="X1248" t="s">
        <v>875</v>
      </c>
      <c r="Y1248">
        <v>0</v>
      </c>
      <c r="Z1248" t="s">
        <v>875</v>
      </c>
      <c r="AA1248" s="19">
        <v>45732.996129282408</v>
      </c>
      <c r="AB1248" t="s">
        <v>1178</v>
      </c>
    </row>
    <row r="1249" spans="1:28" x14ac:dyDescent="0.35">
      <c r="A1249" t="s">
        <v>1047</v>
      </c>
      <c r="B1249" t="s">
        <v>311</v>
      </c>
      <c r="C1249">
        <v>406</v>
      </c>
      <c r="D1249" s="9">
        <v>40315.747916666667</v>
      </c>
      <c r="E1249" s="9">
        <v>40721.76458333333</v>
      </c>
      <c r="F1249">
        <v>123</v>
      </c>
      <c r="G1249">
        <v>123</v>
      </c>
      <c r="H1249">
        <v>36</v>
      </c>
      <c r="I1249">
        <v>87</v>
      </c>
      <c r="J1249">
        <v>0</v>
      </c>
      <c r="K1249">
        <v>123</v>
      </c>
      <c r="L1249">
        <v>123</v>
      </c>
      <c r="M1249">
        <v>0</v>
      </c>
      <c r="N1249">
        <v>0.56999999999999995</v>
      </c>
      <c r="O1249">
        <v>1.0249999999999999</v>
      </c>
      <c r="P1249">
        <v>0</v>
      </c>
      <c r="Q1249">
        <v>0.39200000000000002</v>
      </c>
      <c r="R1249">
        <v>0.246</v>
      </c>
      <c r="S1249">
        <v>0.35699999999999998</v>
      </c>
      <c r="T1249">
        <v>1</v>
      </c>
      <c r="U1249">
        <v>0</v>
      </c>
      <c r="V1249" t="s">
        <v>80</v>
      </c>
      <c r="W1249">
        <v>0.875</v>
      </c>
      <c r="X1249">
        <v>0.82199999999999995</v>
      </c>
      <c r="Y1249">
        <v>0</v>
      </c>
      <c r="Z1249">
        <v>0.32200000000000001</v>
      </c>
      <c r="AA1249" s="19">
        <v>45732.996129282408</v>
      </c>
      <c r="AB1249" t="s">
        <v>1178</v>
      </c>
    </row>
    <row r="1250" spans="1:28" hidden="1" x14ac:dyDescent="0.35">
      <c r="A1250" t="s">
        <v>1048</v>
      </c>
      <c r="B1250" t="s">
        <v>312</v>
      </c>
      <c r="C1250">
        <v>0</v>
      </c>
      <c r="D1250" s="9">
        <v>40792.63958333333</v>
      </c>
      <c r="E1250" s="9">
        <v>40792.644444444442</v>
      </c>
      <c r="F1250" t="s">
        <v>872</v>
      </c>
      <c r="G1250" t="s">
        <v>872</v>
      </c>
      <c r="H1250">
        <v>1</v>
      </c>
      <c r="I1250">
        <v>1</v>
      </c>
      <c r="J1250">
        <v>1</v>
      </c>
      <c r="K1250" t="s">
        <v>873</v>
      </c>
      <c r="L1250">
        <v>1</v>
      </c>
      <c r="M1250">
        <v>-1</v>
      </c>
      <c r="N1250" t="s">
        <v>875</v>
      </c>
      <c r="O1250" t="s">
        <v>875</v>
      </c>
      <c r="P1250">
        <v>0</v>
      </c>
      <c r="Q1250" t="s">
        <v>875</v>
      </c>
      <c r="R1250" t="s">
        <v>875</v>
      </c>
      <c r="S1250" t="s">
        <v>875</v>
      </c>
      <c r="T1250" t="s">
        <v>875</v>
      </c>
      <c r="U1250" t="s">
        <v>875</v>
      </c>
      <c r="V1250" t="s">
        <v>80</v>
      </c>
      <c r="W1250" t="s">
        <v>875</v>
      </c>
      <c r="X1250" t="s">
        <v>875</v>
      </c>
      <c r="Y1250">
        <v>0</v>
      </c>
      <c r="Z1250" t="s">
        <v>875</v>
      </c>
      <c r="AA1250" s="19">
        <v>45732.996190104168</v>
      </c>
      <c r="AB1250" t="s">
        <v>1178</v>
      </c>
    </row>
    <row r="1251" spans="1:28" x14ac:dyDescent="0.35">
      <c r="A1251" t="s">
        <v>1048</v>
      </c>
      <c r="B1251" t="s">
        <v>311</v>
      </c>
      <c r="C1251">
        <v>418</v>
      </c>
      <c r="D1251" s="9">
        <v>40374.513888888891</v>
      </c>
      <c r="E1251" s="9">
        <v>40792.644444444442</v>
      </c>
      <c r="F1251">
        <v>428</v>
      </c>
      <c r="G1251">
        <v>428</v>
      </c>
      <c r="H1251">
        <v>61</v>
      </c>
      <c r="I1251">
        <v>367</v>
      </c>
      <c r="J1251">
        <v>0</v>
      </c>
      <c r="K1251">
        <v>428</v>
      </c>
      <c r="L1251">
        <v>428</v>
      </c>
      <c r="M1251">
        <v>0</v>
      </c>
      <c r="N1251">
        <v>0.20200000000000001</v>
      </c>
      <c r="O1251">
        <v>4.024</v>
      </c>
      <c r="P1251">
        <v>0</v>
      </c>
      <c r="Q1251">
        <v>3.3220000000000001</v>
      </c>
      <c r="R1251">
        <v>0.78600000000000003</v>
      </c>
      <c r="S1251">
        <v>4.8000000000000001E-2</v>
      </c>
      <c r="T1251">
        <v>1</v>
      </c>
      <c r="U1251">
        <v>0</v>
      </c>
      <c r="V1251" t="s">
        <v>80</v>
      </c>
      <c r="W1251">
        <v>0.42899999999999999</v>
      </c>
      <c r="X1251">
        <v>0.98299999999999998</v>
      </c>
      <c r="Y1251">
        <v>0</v>
      </c>
      <c r="Z1251">
        <v>0.77</v>
      </c>
      <c r="AA1251" s="19">
        <v>45732.996190104168</v>
      </c>
      <c r="AB1251" t="s">
        <v>1178</v>
      </c>
    </row>
    <row r="1252" spans="1:28" hidden="1" x14ac:dyDescent="0.35">
      <c r="A1252" t="s">
        <v>145</v>
      </c>
      <c r="B1252" t="s">
        <v>312</v>
      </c>
      <c r="C1252">
        <v>99</v>
      </c>
      <c r="D1252" s="9">
        <v>45504.873611111114</v>
      </c>
      <c r="E1252" s="9">
        <v>45604.709722222222</v>
      </c>
      <c r="F1252" t="s">
        <v>872</v>
      </c>
      <c r="G1252" t="s">
        <v>872</v>
      </c>
      <c r="H1252">
        <v>214</v>
      </c>
      <c r="I1252">
        <v>60</v>
      </c>
      <c r="J1252">
        <v>69</v>
      </c>
      <c r="K1252" t="s">
        <v>873</v>
      </c>
      <c r="L1252">
        <v>232</v>
      </c>
      <c r="M1252">
        <v>-28</v>
      </c>
      <c r="N1252">
        <v>1.974</v>
      </c>
      <c r="O1252">
        <v>0.58299999999999996</v>
      </c>
      <c r="P1252">
        <v>0.70799999999999996</v>
      </c>
      <c r="Q1252">
        <v>2.3610000000000002</v>
      </c>
      <c r="R1252">
        <v>1.2769999999999999</v>
      </c>
      <c r="S1252">
        <v>0.77200000000000002</v>
      </c>
      <c r="T1252">
        <v>0.72299999999999998</v>
      </c>
      <c r="U1252">
        <v>104.617</v>
      </c>
      <c r="V1252" t="s">
        <v>62</v>
      </c>
      <c r="W1252">
        <v>0.99199999999999999</v>
      </c>
      <c r="X1252">
        <v>0.98799999999999999</v>
      </c>
      <c r="Y1252">
        <v>0.747</v>
      </c>
      <c r="Z1252">
        <v>0.995</v>
      </c>
      <c r="AA1252" s="9">
        <v>45713.615170960649</v>
      </c>
      <c r="AB1252" t="s">
        <v>871</v>
      </c>
    </row>
    <row r="1253" spans="1:28" x14ac:dyDescent="0.35">
      <c r="A1253" t="s">
        <v>145</v>
      </c>
      <c r="B1253" t="s">
        <v>311</v>
      </c>
      <c r="C1253">
        <v>1038</v>
      </c>
      <c r="D1253" s="9">
        <v>44565.752083333333</v>
      </c>
      <c r="E1253" s="9">
        <v>45604.709722222222</v>
      </c>
      <c r="F1253">
        <v>2069</v>
      </c>
      <c r="G1253">
        <v>2069</v>
      </c>
      <c r="H1253">
        <v>1581</v>
      </c>
      <c r="I1253">
        <v>488</v>
      </c>
      <c r="J1253">
        <v>207</v>
      </c>
      <c r="K1253">
        <v>1862</v>
      </c>
      <c r="L1253">
        <v>1615</v>
      </c>
      <c r="M1253">
        <v>247</v>
      </c>
      <c r="N1253">
        <v>2.0659999999999998</v>
      </c>
      <c r="O1253">
        <v>0.64500000000000002</v>
      </c>
      <c r="P1253">
        <v>0.26100000000000001</v>
      </c>
      <c r="Q1253">
        <v>2.2530000000000001</v>
      </c>
      <c r="R1253">
        <v>0.92</v>
      </c>
      <c r="S1253">
        <v>0.76200000000000001</v>
      </c>
      <c r="T1253">
        <v>0.90400000000000003</v>
      </c>
      <c r="U1253">
        <v>109.63200000000001</v>
      </c>
      <c r="V1253" t="s">
        <v>56</v>
      </c>
      <c r="W1253">
        <v>0.99399999999999999</v>
      </c>
      <c r="X1253">
        <v>0.996</v>
      </c>
      <c r="Y1253">
        <v>0.94399999999999995</v>
      </c>
      <c r="Z1253">
        <v>0.99399999999999999</v>
      </c>
      <c r="AA1253" s="9">
        <v>45713.615148564815</v>
      </c>
      <c r="AB1253" t="s">
        <v>871</v>
      </c>
    </row>
    <row r="1254" spans="1:28" hidden="1" x14ac:dyDescent="0.35">
      <c r="A1254" t="s">
        <v>1049</v>
      </c>
      <c r="B1254" t="s">
        <v>312</v>
      </c>
      <c r="C1254">
        <v>0</v>
      </c>
      <c r="D1254" s="9">
        <v>42181.509027777778</v>
      </c>
      <c r="E1254" s="9">
        <v>42181.509027777778</v>
      </c>
      <c r="F1254" t="s">
        <v>872</v>
      </c>
      <c r="G1254" t="s">
        <v>872</v>
      </c>
      <c r="H1254">
        <v>1</v>
      </c>
      <c r="I1254">
        <v>1</v>
      </c>
      <c r="J1254">
        <v>1</v>
      </c>
      <c r="K1254" t="s">
        <v>873</v>
      </c>
      <c r="L1254">
        <v>1</v>
      </c>
      <c r="M1254">
        <v>0</v>
      </c>
      <c r="N1254" t="s">
        <v>875</v>
      </c>
      <c r="O1254" t="s">
        <v>875</v>
      </c>
      <c r="P1254">
        <v>0</v>
      </c>
      <c r="Q1254" t="s">
        <v>875</v>
      </c>
      <c r="R1254" t="s">
        <v>875</v>
      </c>
      <c r="S1254" t="s">
        <v>875</v>
      </c>
      <c r="T1254" t="s">
        <v>875</v>
      </c>
      <c r="U1254" t="s">
        <v>875</v>
      </c>
      <c r="V1254" t="s">
        <v>80</v>
      </c>
      <c r="W1254" t="s">
        <v>875</v>
      </c>
      <c r="X1254" t="s">
        <v>875</v>
      </c>
      <c r="Y1254">
        <v>0</v>
      </c>
      <c r="Z1254" t="s">
        <v>875</v>
      </c>
      <c r="AA1254" s="19">
        <v>45732.996244652779</v>
      </c>
      <c r="AB1254" t="s">
        <v>1178</v>
      </c>
    </row>
    <row r="1255" spans="1:28" x14ac:dyDescent="0.35">
      <c r="A1255" t="s">
        <v>1049</v>
      </c>
      <c r="B1255" t="s">
        <v>311</v>
      </c>
      <c r="C1255">
        <v>736</v>
      </c>
      <c r="D1255" s="9">
        <v>41444.513194444444</v>
      </c>
      <c r="E1255" s="9">
        <v>42181.509027777778</v>
      </c>
      <c r="F1255">
        <v>128</v>
      </c>
      <c r="G1255">
        <v>128</v>
      </c>
      <c r="H1255">
        <v>127</v>
      </c>
      <c r="I1255">
        <v>1</v>
      </c>
      <c r="J1255">
        <v>0</v>
      </c>
      <c r="K1255">
        <v>128</v>
      </c>
      <c r="L1255">
        <v>127</v>
      </c>
      <c r="M1255">
        <v>1</v>
      </c>
      <c r="N1255">
        <v>0.25800000000000001</v>
      </c>
      <c r="O1255">
        <v>0</v>
      </c>
      <c r="P1255">
        <v>0</v>
      </c>
      <c r="Q1255">
        <v>0.23200000000000001</v>
      </c>
      <c r="R1255">
        <v>0.89900000000000002</v>
      </c>
      <c r="S1255">
        <v>1</v>
      </c>
      <c r="T1255">
        <v>1</v>
      </c>
      <c r="U1255">
        <v>4.3099999999999996</v>
      </c>
      <c r="V1255" t="s">
        <v>80</v>
      </c>
      <c r="W1255">
        <v>0.95</v>
      </c>
      <c r="X1255">
        <v>0</v>
      </c>
      <c r="Y1255">
        <v>0</v>
      </c>
      <c r="Z1255">
        <v>0.96599999999999997</v>
      </c>
      <c r="AA1255" s="19">
        <v>45732.996244652779</v>
      </c>
      <c r="AB1255" t="s">
        <v>1178</v>
      </c>
    </row>
    <row r="1256" spans="1:28" hidden="1" x14ac:dyDescent="0.35">
      <c r="A1256" t="s">
        <v>1050</v>
      </c>
      <c r="B1256" t="s">
        <v>312</v>
      </c>
      <c r="C1256">
        <v>0</v>
      </c>
      <c r="D1256" s="9">
        <v>42027.753472222219</v>
      </c>
      <c r="E1256" s="9">
        <v>42027.753472222219</v>
      </c>
      <c r="F1256" t="s">
        <v>872</v>
      </c>
      <c r="G1256" t="s">
        <v>872</v>
      </c>
      <c r="H1256">
        <v>1</v>
      </c>
      <c r="I1256">
        <v>1</v>
      </c>
      <c r="J1256">
        <v>1</v>
      </c>
      <c r="K1256" t="s">
        <v>873</v>
      </c>
      <c r="L1256">
        <v>1</v>
      </c>
      <c r="M1256">
        <v>0</v>
      </c>
      <c r="N1256" t="s">
        <v>875</v>
      </c>
      <c r="O1256" t="s">
        <v>875</v>
      </c>
      <c r="P1256">
        <v>0</v>
      </c>
      <c r="Q1256" t="s">
        <v>875</v>
      </c>
      <c r="R1256" t="s">
        <v>875</v>
      </c>
      <c r="S1256" t="s">
        <v>875</v>
      </c>
      <c r="T1256" t="s">
        <v>875</v>
      </c>
      <c r="U1256" t="s">
        <v>875</v>
      </c>
      <c r="V1256" t="s">
        <v>92</v>
      </c>
      <c r="W1256" t="s">
        <v>875</v>
      </c>
      <c r="X1256" t="s">
        <v>875</v>
      </c>
      <c r="Y1256">
        <v>0</v>
      </c>
      <c r="Z1256" t="s">
        <v>875</v>
      </c>
      <c r="AA1256" s="19">
        <v>45732.996301793981</v>
      </c>
      <c r="AB1256" t="s">
        <v>1178</v>
      </c>
    </row>
    <row r="1257" spans="1:28" x14ac:dyDescent="0.35">
      <c r="A1257" t="s">
        <v>1050</v>
      </c>
      <c r="B1257" t="s">
        <v>311</v>
      </c>
      <c r="C1257">
        <v>877</v>
      </c>
      <c r="D1257" s="9">
        <v>41150.418749999997</v>
      </c>
      <c r="E1257" s="9">
        <v>42027.753472222219</v>
      </c>
      <c r="F1257">
        <v>124</v>
      </c>
      <c r="G1257">
        <v>124</v>
      </c>
      <c r="H1257">
        <v>101</v>
      </c>
      <c r="I1257">
        <v>23</v>
      </c>
      <c r="J1257">
        <v>0</v>
      </c>
      <c r="K1257">
        <v>124</v>
      </c>
      <c r="L1257">
        <v>121</v>
      </c>
      <c r="M1257">
        <v>3</v>
      </c>
      <c r="N1257">
        <v>0.30299999999999999</v>
      </c>
      <c r="O1257">
        <v>7.1999999999999995E-2</v>
      </c>
      <c r="P1257">
        <v>0</v>
      </c>
      <c r="Q1257">
        <v>0.38200000000000001</v>
      </c>
      <c r="R1257">
        <v>1.0189999999999999</v>
      </c>
      <c r="S1257">
        <v>0.80800000000000005</v>
      </c>
      <c r="T1257">
        <v>1</v>
      </c>
      <c r="U1257">
        <v>7.8529999999999998</v>
      </c>
      <c r="V1257" t="s">
        <v>92</v>
      </c>
      <c r="W1257">
        <v>0.61899999999999999</v>
      </c>
      <c r="X1257">
        <v>0.74</v>
      </c>
      <c r="Y1257">
        <v>0</v>
      </c>
      <c r="Z1257">
        <v>0.88100000000000001</v>
      </c>
      <c r="AA1257" s="19">
        <v>45732.996301793981</v>
      </c>
      <c r="AB1257" t="s">
        <v>1178</v>
      </c>
    </row>
    <row r="1258" spans="1:28" x14ac:dyDescent="0.35">
      <c r="A1258" t="s">
        <v>1860</v>
      </c>
      <c r="B1258" t="s">
        <v>311</v>
      </c>
      <c r="C1258">
        <v>464</v>
      </c>
      <c r="D1258" s="9">
        <v>44102.572152777779</v>
      </c>
      <c r="E1258" s="9">
        <v>44566.747974537036</v>
      </c>
      <c r="F1258">
        <v>1965</v>
      </c>
      <c r="G1258">
        <v>1965</v>
      </c>
      <c r="H1258">
        <v>1125</v>
      </c>
      <c r="I1258">
        <v>840</v>
      </c>
      <c r="J1258">
        <v>123</v>
      </c>
      <c r="K1258">
        <v>1842</v>
      </c>
      <c r="L1258">
        <v>1466</v>
      </c>
      <c r="M1258">
        <v>376</v>
      </c>
      <c r="N1258">
        <v>2.1379999999999999</v>
      </c>
      <c r="O1258">
        <v>1.61</v>
      </c>
      <c r="P1258">
        <v>0.223</v>
      </c>
      <c r="Q1258">
        <v>2.9020000000000001</v>
      </c>
      <c r="R1258">
        <v>0.82299999999999995</v>
      </c>
      <c r="S1258">
        <v>0.56999999999999995</v>
      </c>
      <c r="T1258">
        <v>0.94099999999999995</v>
      </c>
      <c r="U1258">
        <v>129.566</v>
      </c>
      <c r="V1258" t="s">
        <v>56</v>
      </c>
      <c r="W1258">
        <v>0.90900000000000003</v>
      </c>
      <c r="X1258">
        <v>0.97299999999999998</v>
      </c>
      <c r="Y1258">
        <v>0.83</v>
      </c>
      <c r="Z1258">
        <v>0.95799999999999996</v>
      </c>
      <c r="AA1258" s="19">
        <v>45734.02418122685</v>
      </c>
      <c r="AB1258" t="s">
        <v>2040</v>
      </c>
    </row>
    <row r="1259" spans="1:28" hidden="1" x14ac:dyDescent="0.35">
      <c r="A1259" t="s">
        <v>1860</v>
      </c>
      <c r="B1259" t="s">
        <v>312</v>
      </c>
      <c r="C1259">
        <v>99</v>
      </c>
      <c r="D1259" s="9">
        <v>44466.858819444446</v>
      </c>
      <c r="E1259" s="9">
        <v>44566.747974537036</v>
      </c>
      <c r="F1259" t="s">
        <v>872</v>
      </c>
      <c r="G1259" t="s">
        <v>872</v>
      </c>
      <c r="H1259">
        <v>146</v>
      </c>
      <c r="I1259">
        <v>136</v>
      </c>
      <c r="J1259">
        <v>11</v>
      </c>
      <c r="K1259" t="s">
        <v>873</v>
      </c>
      <c r="L1259">
        <v>193</v>
      </c>
      <c r="M1259">
        <v>79</v>
      </c>
      <c r="N1259">
        <v>1.39</v>
      </c>
      <c r="O1259">
        <v>1.2330000000000001</v>
      </c>
      <c r="P1259">
        <v>9.7000000000000003E-2</v>
      </c>
      <c r="Q1259">
        <v>1.778</v>
      </c>
      <c r="R1259">
        <v>0.70399999999999996</v>
      </c>
      <c r="S1259">
        <v>0.53</v>
      </c>
      <c r="T1259">
        <v>0.96299999999999997</v>
      </c>
      <c r="U1259">
        <v>211.47399999999999</v>
      </c>
      <c r="V1259" t="s">
        <v>56</v>
      </c>
      <c r="W1259">
        <v>0.94599999999999995</v>
      </c>
      <c r="X1259">
        <v>0.96899999999999997</v>
      </c>
      <c r="Y1259">
        <v>0.90300000000000002</v>
      </c>
      <c r="Z1259">
        <v>0.97599999999999998</v>
      </c>
      <c r="AA1259" s="19">
        <v>45734.024196053244</v>
      </c>
      <c r="AB1259" t="s">
        <v>2040</v>
      </c>
    </row>
    <row r="1260" spans="1:28" x14ac:dyDescent="0.35">
      <c r="A1260" t="s">
        <v>1408</v>
      </c>
      <c r="B1260" t="s">
        <v>311</v>
      </c>
      <c r="C1260">
        <v>52</v>
      </c>
      <c r="D1260" s="9">
        <v>44512.997696759259</v>
      </c>
      <c r="E1260" s="9">
        <v>44565.614305555559</v>
      </c>
      <c r="F1260">
        <v>59</v>
      </c>
      <c r="G1260">
        <v>59</v>
      </c>
      <c r="H1260">
        <v>59</v>
      </c>
      <c r="I1260">
        <v>0</v>
      </c>
      <c r="J1260">
        <v>0</v>
      </c>
      <c r="K1260">
        <v>59</v>
      </c>
      <c r="L1260">
        <v>31</v>
      </c>
      <c r="M1260">
        <v>28</v>
      </c>
      <c r="N1260">
        <v>0.998</v>
      </c>
      <c r="O1260">
        <v>0</v>
      </c>
      <c r="P1260">
        <v>0</v>
      </c>
      <c r="Q1260">
        <v>0.81699999999999995</v>
      </c>
      <c r="R1260">
        <v>0.81899999999999995</v>
      </c>
      <c r="S1260">
        <v>1</v>
      </c>
      <c r="T1260">
        <v>1</v>
      </c>
      <c r="U1260">
        <v>34.271999999999998</v>
      </c>
      <c r="V1260" t="s">
        <v>56</v>
      </c>
      <c r="W1260">
        <v>0.503</v>
      </c>
      <c r="X1260">
        <v>0</v>
      </c>
      <c r="Y1260">
        <v>0</v>
      </c>
      <c r="Z1260">
        <v>0.89300000000000002</v>
      </c>
      <c r="AA1260" s="19">
        <v>45733.914081608797</v>
      </c>
      <c r="AB1260" t="s">
        <v>1425</v>
      </c>
    </row>
    <row r="1261" spans="1:28" hidden="1" x14ac:dyDescent="0.35">
      <c r="A1261" t="s">
        <v>1408</v>
      </c>
      <c r="B1261" t="s">
        <v>312</v>
      </c>
      <c r="C1261">
        <v>52</v>
      </c>
      <c r="D1261" s="9">
        <v>44512.997696759259</v>
      </c>
      <c r="E1261" s="9">
        <v>44565.614305555559</v>
      </c>
      <c r="F1261" t="s">
        <v>872</v>
      </c>
      <c r="G1261" t="s">
        <v>872</v>
      </c>
      <c r="H1261">
        <v>59</v>
      </c>
      <c r="I1261">
        <v>1</v>
      </c>
      <c r="J1261">
        <v>1</v>
      </c>
      <c r="K1261" t="s">
        <v>873</v>
      </c>
      <c r="L1261">
        <v>31</v>
      </c>
      <c r="M1261">
        <v>27</v>
      </c>
      <c r="N1261">
        <v>0.97</v>
      </c>
      <c r="O1261">
        <v>0</v>
      </c>
      <c r="P1261">
        <v>0</v>
      </c>
      <c r="Q1261">
        <v>0.81100000000000005</v>
      </c>
      <c r="R1261">
        <v>0.83599999999999997</v>
      </c>
      <c r="S1261">
        <v>1</v>
      </c>
      <c r="T1261">
        <v>1</v>
      </c>
      <c r="U1261">
        <v>34.524999999999999</v>
      </c>
      <c r="V1261" t="s">
        <v>56</v>
      </c>
      <c r="W1261">
        <v>0.50600000000000001</v>
      </c>
      <c r="X1261">
        <v>0</v>
      </c>
      <c r="Y1261">
        <v>0</v>
      </c>
      <c r="Z1261">
        <v>0.89600000000000002</v>
      </c>
      <c r="AA1261" s="19">
        <v>45733.914090937498</v>
      </c>
      <c r="AB1261" t="s">
        <v>1425</v>
      </c>
    </row>
    <row r="1262" spans="1:28" x14ac:dyDescent="0.35">
      <c r="A1262" t="s">
        <v>1859</v>
      </c>
      <c r="B1262" t="s">
        <v>311</v>
      </c>
      <c r="C1262">
        <v>2260</v>
      </c>
      <c r="D1262" s="9">
        <v>42257.032951388886</v>
      </c>
      <c r="E1262" s="9">
        <v>44517.425937499997</v>
      </c>
      <c r="F1262">
        <v>56</v>
      </c>
      <c r="G1262">
        <v>56</v>
      </c>
      <c r="H1262">
        <v>32</v>
      </c>
      <c r="I1262">
        <v>24</v>
      </c>
      <c r="J1262">
        <v>0</v>
      </c>
      <c r="K1262">
        <v>56</v>
      </c>
      <c r="L1262">
        <v>11</v>
      </c>
      <c r="M1262">
        <v>45</v>
      </c>
      <c r="N1262">
        <v>1.2E-2</v>
      </c>
      <c r="O1262">
        <v>7.0000000000000001E-3</v>
      </c>
      <c r="P1262">
        <v>0</v>
      </c>
      <c r="Q1262">
        <v>2.5000000000000001E-2</v>
      </c>
      <c r="R1262">
        <v>1.3160000000000001</v>
      </c>
      <c r="S1262">
        <v>0.63200000000000001</v>
      </c>
      <c r="T1262">
        <v>1</v>
      </c>
      <c r="U1262">
        <v>1800</v>
      </c>
      <c r="V1262" t="s">
        <v>62</v>
      </c>
      <c r="W1262">
        <v>0.41099999999999998</v>
      </c>
      <c r="X1262">
        <v>0.44600000000000001</v>
      </c>
      <c r="Y1262">
        <v>0</v>
      </c>
      <c r="Z1262">
        <v>0.92900000000000005</v>
      </c>
      <c r="AA1262" s="19">
        <v>45734.024083657408</v>
      </c>
      <c r="AB1262" t="s">
        <v>2040</v>
      </c>
    </row>
    <row r="1263" spans="1:28" hidden="1" x14ac:dyDescent="0.35">
      <c r="A1263" t="s">
        <v>1859</v>
      </c>
      <c r="B1263" t="s">
        <v>312</v>
      </c>
      <c r="C1263">
        <v>0</v>
      </c>
      <c r="D1263" s="9">
        <v>44517.425937499997</v>
      </c>
      <c r="E1263" s="9">
        <v>44517.425937499997</v>
      </c>
      <c r="F1263" t="s">
        <v>872</v>
      </c>
      <c r="G1263" t="s">
        <v>872</v>
      </c>
      <c r="H1263">
        <v>1</v>
      </c>
      <c r="I1263">
        <v>1</v>
      </c>
      <c r="J1263">
        <v>1</v>
      </c>
      <c r="K1263" t="s">
        <v>873</v>
      </c>
      <c r="L1263">
        <v>1</v>
      </c>
      <c r="M1263">
        <v>0</v>
      </c>
      <c r="N1263" t="s">
        <v>875</v>
      </c>
      <c r="O1263" t="s">
        <v>875</v>
      </c>
      <c r="P1263">
        <v>0</v>
      </c>
      <c r="Q1263" t="s">
        <v>875</v>
      </c>
      <c r="R1263" t="s">
        <v>875</v>
      </c>
      <c r="S1263" t="s">
        <v>875</v>
      </c>
      <c r="T1263" t="s">
        <v>875</v>
      </c>
      <c r="U1263" t="s">
        <v>875</v>
      </c>
      <c r="V1263" t="s">
        <v>62</v>
      </c>
      <c r="W1263" t="s">
        <v>875</v>
      </c>
      <c r="X1263" t="s">
        <v>875</v>
      </c>
      <c r="Y1263">
        <v>0</v>
      </c>
      <c r="Z1263" t="s">
        <v>875</v>
      </c>
      <c r="AA1263" s="19">
        <v>45734.02408372685</v>
      </c>
      <c r="AB1263" t="s">
        <v>2040</v>
      </c>
    </row>
    <row r="1264" spans="1:28" hidden="1" x14ac:dyDescent="0.35">
      <c r="A1264" t="s">
        <v>146</v>
      </c>
      <c r="B1264" t="s">
        <v>312</v>
      </c>
      <c r="C1264">
        <v>99</v>
      </c>
      <c r="D1264" s="9">
        <v>45509.871527777781</v>
      </c>
      <c r="E1264" s="9">
        <v>45609.640972222223</v>
      </c>
      <c r="F1264" t="s">
        <v>872</v>
      </c>
      <c r="G1264" t="s">
        <v>872</v>
      </c>
      <c r="H1264">
        <v>249</v>
      </c>
      <c r="I1264">
        <v>4</v>
      </c>
      <c r="J1264">
        <v>54</v>
      </c>
      <c r="K1264" t="s">
        <v>873</v>
      </c>
      <c r="L1264">
        <v>106</v>
      </c>
      <c r="M1264">
        <v>92</v>
      </c>
      <c r="N1264">
        <v>2.0840000000000001</v>
      </c>
      <c r="O1264">
        <v>3.1E-2</v>
      </c>
      <c r="P1264">
        <v>0.56899999999999995</v>
      </c>
      <c r="Q1264">
        <v>0.97299999999999998</v>
      </c>
      <c r="R1264">
        <v>0.629</v>
      </c>
      <c r="S1264">
        <v>0.98499999999999999</v>
      </c>
      <c r="T1264">
        <v>0.73099999999999998</v>
      </c>
      <c r="U1264">
        <v>399.79399999999998</v>
      </c>
      <c r="V1264" t="s">
        <v>56</v>
      </c>
      <c r="W1264">
        <v>0.92200000000000004</v>
      </c>
      <c r="X1264">
        <v>0.6</v>
      </c>
      <c r="Y1264">
        <v>0.63600000000000001</v>
      </c>
      <c r="Z1264">
        <v>0.98899999999999999</v>
      </c>
      <c r="AA1264" s="9">
        <v>45713.615290821763</v>
      </c>
      <c r="AB1264" t="s">
        <v>871</v>
      </c>
    </row>
    <row r="1265" spans="1:28" x14ac:dyDescent="0.35">
      <c r="A1265" t="s">
        <v>146</v>
      </c>
      <c r="B1265" t="s">
        <v>311</v>
      </c>
      <c r="C1265">
        <v>1755</v>
      </c>
      <c r="D1265" s="9">
        <v>43854.400694444441</v>
      </c>
      <c r="E1265" s="9">
        <v>45609.640972222223</v>
      </c>
      <c r="F1265">
        <v>1665</v>
      </c>
      <c r="G1265">
        <v>1442</v>
      </c>
      <c r="H1265">
        <v>1304</v>
      </c>
      <c r="I1265">
        <v>138</v>
      </c>
      <c r="J1265">
        <v>235</v>
      </c>
      <c r="K1265">
        <v>1207</v>
      </c>
      <c r="L1265">
        <v>818</v>
      </c>
      <c r="M1265">
        <v>389</v>
      </c>
      <c r="N1265">
        <v>0.78300000000000003</v>
      </c>
      <c r="O1265">
        <v>0.11700000000000001</v>
      </c>
      <c r="P1265">
        <v>0.13900000000000001</v>
      </c>
      <c r="Q1265">
        <v>0.53900000000000003</v>
      </c>
      <c r="R1265">
        <v>0.70799999999999996</v>
      </c>
      <c r="S1265">
        <v>0.87</v>
      </c>
      <c r="T1265">
        <v>0.84599999999999997</v>
      </c>
      <c r="U1265">
        <v>721.70699999999999</v>
      </c>
      <c r="V1265" t="s">
        <v>56</v>
      </c>
      <c r="W1265">
        <v>0.90900000000000003</v>
      </c>
      <c r="X1265">
        <v>0.92100000000000004</v>
      </c>
      <c r="Y1265">
        <v>0.92300000000000004</v>
      </c>
      <c r="Z1265">
        <v>0.93700000000000006</v>
      </c>
      <c r="AA1265" s="9">
        <v>45713.615266805558</v>
      </c>
      <c r="AB1265" t="s">
        <v>871</v>
      </c>
    </row>
    <row r="1266" spans="1:28" x14ac:dyDescent="0.35">
      <c r="A1266" t="s">
        <v>146</v>
      </c>
      <c r="B1266" t="s">
        <v>311</v>
      </c>
      <c r="C1266">
        <v>697</v>
      </c>
      <c r="D1266" s="9">
        <v>43854.401192129626</v>
      </c>
      <c r="E1266" s="9">
        <v>44551.596261574072</v>
      </c>
      <c r="F1266">
        <v>214</v>
      </c>
      <c r="G1266">
        <v>214</v>
      </c>
      <c r="H1266">
        <v>200</v>
      </c>
      <c r="I1266">
        <v>14</v>
      </c>
      <c r="J1266">
        <v>0</v>
      </c>
      <c r="K1266">
        <v>214</v>
      </c>
      <c r="L1266">
        <v>122</v>
      </c>
      <c r="M1266">
        <v>92</v>
      </c>
      <c r="N1266">
        <v>0.247</v>
      </c>
      <c r="O1266">
        <v>1.4E-2</v>
      </c>
      <c r="P1266">
        <v>0</v>
      </c>
      <c r="Q1266">
        <v>0.14299999999999999</v>
      </c>
      <c r="R1266">
        <v>0.54800000000000004</v>
      </c>
      <c r="S1266">
        <v>0.94599999999999995</v>
      </c>
      <c r="T1266">
        <v>1</v>
      </c>
      <c r="U1266">
        <v>643.35699999999997</v>
      </c>
      <c r="V1266" t="s">
        <v>56</v>
      </c>
      <c r="W1266">
        <v>0.92900000000000005</v>
      </c>
      <c r="X1266">
        <v>0.44800000000000001</v>
      </c>
      <c r="Y1266">
        <v>0</v>
      </c>
      <c r="Z1266">
        <v>0.84299999999999997</v>
      </c>
      <c r="AA1266" s="19">
        <v>45733.914020543983</v>
      </c>
      <c r="AB1266" t="s">
        <v>1425</v>
      </c>
    </row>
    <row r="1267" spans="1:28" hidden="1" x14ac:dyDescent="0.35">
      <c r="A1267" t="s">
        <v>146</v>
      </c>
      <c r="B1267" t="s">
        <v>312</v>
      </c>
      <c r="C1267">
        <v>85</v>
      </c>
      <c r="D1267" s="9">
        <v>44466.57271990741</v>
      </c>
      <c r="E1267" s="9">
        <v>44551.596261574072</v>
      </c>
      <c r="F1267" t="s">
        <v>872</v>
      </c>
      <c r="G1267" t="s">
        <v>872</v>
      </c>
      <c r="H1267">
        <v>44</v>
      </c>
      <c r="I1267">
        <v>1</v>
      </c>
      <c r="J1267">
        <v>1</v>
      </c>
      <c r="K1267" t="s">
        <v>873</v>
      </c>
      <c r="L1267">
        <v>37</v>
      </c>
      <c r="M1267">
        <v>8</v>
      </c>
      <c r="N1267">
        <v>0.503</v>
      </c>
      <c r="O1267" t="s">
        <v>875</v>
      </c>
      <c r="P1267">
        <v>0</v>
      </c>
      <c r="Q1267">
        <v>0.38700000000000001</v>
      </c>
      <c r="R1267" t="s">
        <v>875</v>
      </c>
      <c r="S1267" t="s">
        <v>875</v>
      </c>
      <c r="T1267" t="s">
        <v>875</v>
      </c>
      <c r="U1267" t="s">
        <v>875</v>
      </c>
      <c r="V1267" t="s">
        <v>56</v>
      </c>
      <c r="W1267">
        <v>0.94899999999999995</v>
      </c>
      <c r="X1267" t="s">
        <v>875</v>
      </c>
      <c r="Y1267">
        <v>0</v>
      </c>
      <c r="Z1267">
        <v>0.97599999999999998</v>
      </c>
      <c r="AA1267" s="19">
        <v>45733.914020659722</v>
      </c>
      <c r="AB1267" t="s">
        <v>1425</v>
      </c>
    </row>
    <row r="1268" spans="1:28" x14ac:dyDescent="0.35">
      <c r="A1268" t="s">
        <v>1051</v>
      </c>
      <c r="B1268" t="s">
        <v>311</v>
      </c>
      <c r="C1268">
        <v>733</v>
      </c>
      <c r="D1268" s="9">
        <v>40821.550694444442</v>
      </c>
      <c r="E1268" s="9">
        <v>41554.98333333333</v>
      </c>
      <c r="F1268">
        <v>81</v>
      </c>
      <c r="G1268">
        <v>81</v>
      </c>
      <c r="H1268">
        <v>33</v>
      </c>
      <c r="I1268">
        <v>48</v>
      </c>
      <c r="J1268">
        <v>0</v>
      </c>
      <c r="K1268">
        <v>81</v>
      </c>
      <c r="L1268">
        <v>54</v>
      </c>
      <c r="M1268">
        <v>27</v>
      </c>
      <c r="N1268">
        <v>4.1000000000000002E-2</v>
      </c>
      <c r="O1268">
        <v>0.22800000000000001</v>
      </c>
      <c r="P1268">
        <v>0</v>
      </c>
      <c r="Q1268">
        <v>0.108</v>
      </c>
      <c r="R1268">
        <v>0.40100000000000002</v>
      </c>
      <c r="S1268">
        <v>0.152</v>
      </c>
      <c r="T1268">
        <v>1</v>
      </c>
      <c r="U1268">
        <v>250</v>
      </c>
      <c r="V1268" t="s">
        <v>56</v>
      </c>
      <c r="W1268">
        <v>0.95899999999999996</v>
      </c>
      <c r="X1268">
        <v>0.67900000000000005</v>
      </c>
      <c r="Y1268">
        <v>0</v>
      </c>
      <c r="Z1268">
        <v>0.82799999999999996</v>
      </c>
      <c r="AA1268" s="19">
        <v>45732.996360787038</v>
      </c>
      <c r="AB1268" t="s">
        <v>1178</v>
      </c>
    </row>
    <row r="1269" spans="1:28" hidden="1" x14ac:dyDescent="0.35">
      <c r="A1269" t="s">
        <v>1051</v>
      </c>
      <c r="B1269" t="s">
        <v>312</v>
      </c>
      <c r="C1269">
        <v>81</v>
      </c>
      <c r="D1269" s="9">
        <v>41473.595833333333</v>
      </c>
      <c r="E1269" s="9">
        <v>41554.98333333333</v>
      </c>
      <c r="F1269" t="s">
        <v>872</v>
      </c>
      <c r="G1269" t="s">
        <v>872</v>
      </c>
      <c r="H1269">
        <v>3</v>
      </c>
      <c r="I1269">
        <v>1</v>
      </c>
      <c r="J1269">
        <v>1</v>
      </c>
      <c r="K1269" t="s">
        <v>873</v>
      </c>
      <c r="L1269">
        <v>7</v>
      </c>
      <c r="M1269">
        <v>-5</v>
      </c>
      <c r="N1269">
        <v>4.3999999999999997E-2</v>
      </c>
      <c r="O1269" t="s">
        <v>875</v>
      </c>
      <c r="P1269">
        <v>0</v>
      </c>
      <c r="Q1269">
        <v>5.3999999999999999E-2</v>
      </c>
      <c r="R1269" t="s">
        <v>875</v>
      </c>
      <c r="S1269" t="s">
        <v>875</v>
      </c>
      <c r="T1269" t="s">
        <v>875</v>
      </c>
      <c r="U1269" t="s">
        <v>875</v>
      </c>
      <c r="V1269" t="s">
        <v>56</v>
      </c>
      <c r="W1269">
        <v>0.95</v>
      </c>
      <c r="X1269" t="s">
        <v>875</v>
      </c>
      <c r="Y1269">
        <v>0</v>
      </c>
      <c r="Z1269">
        <v>0.63700000000000001</v>
      </c>
      <c r="AA1269" s="19">
        <v>45732.996360798614</v>
      </c>
      <c r="AB1269" t="s">
        <v>1178</v>
      </c>
    </row>
    <row r="1270" spans="1:28" x14ac:dyDescent="0.35">
      <c r="A1270" t="s">
        <v>1052</v>
      </c>
      <c r="B1270" t="s">
        <v>311</v>
      </c>
      <c r="C1270">
        <v>555</v>
      </c>
      <c r="D1270" s="9">
        <v>40988.438888888886</v>
      </c>
      <c r="E1270" s="9">
        <v>41544.367361111108</v>
      </c>
      <c r="F1270">
        <v>656</v>
      </c>
      <c r="G1270">
        <v>656</v>
      </c>
      <c r="H1270">
        <v>240</v>
      </c>
      <c r="I1270">
        <v>416</v>
      </c>
      <c r="J1270">
        <v>0</v>
      </c>
      <c r="K1270">
        <v>656</v>
      </c>
      <c r="L1270">
        <v>626</v>
      </c>
      <c r="M1270">
        <v>30</v>
      </c>
      <c r="N1270">
        <v>0.66300000000000003</v>
      </c>
      <c r="O1270">
        <v>1.02</v>
      </c>
      <c r="P1270">
        <v>0</v>
      </c>
      <c r="Q1270">
        <v>1.524</v>
      </c>
      <c r="R1270">
        <v>0.90600000000000003</v>
      </c>
      <c r="S1270">
        <v>0.39400000000000002</v>
      </c>
      <c r="T1270">
        <v>1</v>
      </c>
      <c r="U1270">
        <v>19.684999999999999</v>
      </c>
      <c r="V1270" t="s">
        <v>80</v>
      </c>
      <c r="W1270">
        <v>0.94199999999999995</v>
      </c>
      <c r="X1270">
        <v>0.93400000000000005</v>
      </c>
      <c r="Y1270">
        <v>0</v>
      </c>
      <c r="Z1270">
        <v>0.92600000000000005</v>
      </c>
      <c r="AA1270" s="19">
        <v>45732.996422847224</v>
      </c>
      <c r="AB1270" t="s">
        <v>1178</v>
      </c>
    </row>
    <row r="1271" spans="1:28" hidden="1" x14ac:dyDescent="0.35">
      <c r="A1271" t="s">
        <v>1052</v>
      </c>
      <c r="B1271" t="s">
        <v>312</v>
      </c>
      <c r="C1271">
        <v>99</v>
      </c>
      <c r="D1271" s="9">
        <v>41444.460416666669</v>
      </c>
      <c r="E1271" s="9">
        <v>41544.367361111108</v>
      </c>
      <c r="F1271" t="s">
        <v>872</v>
      </c>
      <c r="G1271" t="s">
        <v>872</v>
      </c>
      <c r="H1271">
        <v>1</v>
      </c>
      <c r="I1271">
        <v>15</v>
      </c>
      <c r="J1271">
        <v>1</v>
      </c>
      <c r="K1271" t="s">
        <v>873</v>
      </c>
      <c r="L1271">
        <v>24</v>
      </c>
      <c r="M1271">
        <v>-10</v>
      </c>
      <c r="N1271" t="s">
        <v>875</v>
      </c>
      <c r="O1271">
        <v>0.56399999999999995</v>
      </c>
      <c r="P1271">
        <v>0</v>
      </c>
      <c r="Q1271">
        <v>0.216</v>
      </c>
      <c r="R1271" t="s">
        <v>875</v>
      </c>
      <c r="S1271" t="s">
        <v>875</v>
      </c>
      <c r="T1271" t="s">
        <v>875</v>
      </c>
      <c r="U1271" t="s">
        <v>875</v>
      </c>
      <c r="V1271" t="s">
        <v>80</v>
      </c>
      <c r="W1271" t="s">
        <v>875</v>
      </c>
      <c r="X1271">
        <v>0.93899999999999995</v>
      </c>
      <c r="Y1271">
        <v>0</v>
      </c>
      <c r="Z1271">
        <v>0.38400000000000001</v>
      </c>
      <c r="AA1271" s="19">
        <v>45732.996422870368</v>
      </c>
      <c r="AB1271" t="s">
        <v>1178</v>
      </c>
    </row>
    <row r="1272" spans="1:28" x14ac:dyDescent="0.35">
      <c r="A1272" t="s">
        <v>1053</v>
      </c>
      <c r="B1272" t="s">
        <v>311</v>
      </c>
      <c r="C1272">
        <v>461</v>
      </c>
      <c r="D1272" s="9">
        <v>41082.414583333331</v>
      </c>
      <c r="E1272" s="9">
        <v>41544.368055555555</v>
      </c>
      <c r="F1272">
        <v>227</v>
      </c>
      <c r="G1272">
        <v>227</v>
      </c>
      <c r="H1272">
        <v>207</v>
      </c>
      <c r="I1272">
        <v>20</v>
      </c>
      <c r="J1272">
        <v>0</v>
      </c>
      <c r="K1272">
        <v>227</v>
      </c>
      <c r="L1272">
        <v>142</v>
      </c>
      <c r="M1272">
        <v>85</v>
      </c>
      <c r="N1272">
        <v>0.56599999999999995</v>
      </c>
      <c r="O1272">
        <v>0.11</v>
      </c>
      <c r="P1272">
        <v>0</v>
      </c>
      <c r="Q1272">
        <v>1.0109999999999999</v>
      </c>
      <c r="R1272">
        <v>1.496</v>
      </c>
      <c r="S1272">
        <v>0.83699999999999997</v>
      </c>
      <c r="T1272">
        <v>1</v>
      </c>
      <c r="U1272">
        <v>84.075000000000003</v>
      </c>
      <c r="V1272" t="s">
        <v>62</v>
      </c>
      <c r="W1272">
        <v>0.58499999999999996</v>
      </c>
      <c r="X1272">
        <v>0.752</v>
      </c>
      <c r="Y1272">
        <v>0</v>
      </c>
      <c r="Z1272">
        <v>0.94499999999999995</v>
      </c>
      <c r="AA1272" s="19">
        <v>45732.996483298608</v>
      </c>
      <c r="AB1272" t="s">
        <v>1178</v>
      </c>
    </row>
    <row r="1273" spans="1:28" hidden="1" x14ac:dyDescent="0.35">
      <c r="A1273" t="s">
        <v>1053</v>
      </c>
      <c r="B1273" t="s">
        <v>312</v>
      </c>
      <c r="C1273">
        <v>99</v>
      </c>
      <c r="D1273" s="9">
        <v>41444.476388888892</v>
      </c>
      <c r="E1273" s="9">
        <v>41544.368055555555</v>
      </c>
      <c r="F1273" t="s">
        <v>872</v>
      </c>
      <c r="G1273" t="s">
        <v>872</v>
      </c>
      <c r="H1273">
        <v>15</v>
      </c>
      <c r="I1273">
        <v>6</v>
      </c>
      <c r="J1273">
        <v>1</v>
      </c>
      <c r="K1273" t="s">
        <v>873</v>
      </c>
      <c r="L1273">
        <v>39</v>
      </c>
      <c r="M1273">
        <v>-17</v>
      </c>
      <c r="N1273">
        <v>0.38800000000000001</v>
      </c>
      <c r="O1273">
        <v>0.14399999999999999</v>
      </c>
      <c r="P1273">
        <v>0</v>
      </c>
      <c r="Q1273">
        <v>0.46100000000000002</v>
      </c>
      <c r="R1273">
        <v>0.86699999999999999</v>
      </c>
      <c r="S1273">
        <v>0.72899999999999998</v>
      </c>
      <c r="T1273">
        <v>1</v>
      </c>
      <c r="U1273">
        <v>184.38200000000001</v>
      </c>
      <c r="V1273" t="s">
        <v>56</v>
      </c>
      <c r="W1273">
        <v>0.76800000000000002</v>
      </c>
      <c r="X1273">
        <v>0.95499999999999996</v>
      </c>
      <c r="Y1273">
        <v>0</v>
      </c>
      <c r="Z1273">
        <v>0.58899999999999997</v>
      </c>
      <c r="AA1273" s="19">
        <v>45732.996493831015</v>
      </c>
      <c r="AB1273" t="s">
        <v>1178</v>
      </c>
    </row>
    <row r="1274" spans="1:28" x14ac:dyDescent="0.35">
      <c r="A1274" t="s">
        <v>147</v>
      </c>
      <c r="B1274" t="s">
        <v>311</v>
      </c>
      <c r="C1274">
        <v>3527</v>
      </c>
      <c r="D1274" s="9">
        <v>41501.090277777781</v>
      </c>
      <c r="E1274" s="9">
        <v>45028.336805555555</v>
      </c>
      <c r="F1274">
        <v>482</v>
      </c>
      <c r="G1274">
        <v>482</v>
      </c>
      <c r="H1274">
        <v>260</v>
      </c>
      <c r="I1274">
        <v>222</v>
      </c>
      <c r="J1274">
        <v>35</v>
      </c>
      <c r="K1274">
        <v>447</v>
      </c>
      <c r="L1274">
        <v>422</v>
      </c>
      <c r="M1274">
        <v>25</v>
      </c>
      <c r="N1274">
        <v>0.111</v>
      </c>
      <c r="O1274">
        <v>8.7999999999999995E-2</v>
      </c>
      <c r="P1274">
        <v>6.0000000000000001E-3</v>
      </c>
      <c r="Q1274">
        <v>0.159</v>
      </c>
      <c r="R1274">
        <v>0.82399999999999995</v>
      </c>
      <c r="S1274">
        <v>0.55800000000000005</v>
      </c>
      <c r="T1274">
        <v>0.97</v>
      </c>
      <c r="U1274">
        <v>157.233</v>
      </c>
      <c r="V1274" t="s">
        <v>56</v>
      </c>
      <c r="W1274">
        <v>0.93799999999999994</v>
      </c>
      <c r="X1274">
        <v>0.90600000000000003</v>
      </c>
      <c r="Y1274">
        <v>0.81499999999999995</v>
      </c>
      <c r="Z1274">
        <v>0.90600000000000003</v>
      </c>
      <c r="AA1274" s="9">
        <v>45713.615383275464</v>
      </c>
      <c r="AB1274" t="s">
        <v>871</v>
      </c>
    </row>
    <row r="1275" spans="1:28" x14ac:dyDescent="0.35">
      <c r="A1275" t="s">
        <v>147</v>
      </c>
      <c r="B1275" t="s">
        <v>311</v>
      </c>
      <c r="C1275">
        <v>2948</v>
      </c>
      <c r="D1275" s="9">
        <v>41501.090821759259</v>
      </c>
      <c r="E1275" s="9">
        <v>44449.332708333335</v>
      </c>
      <c r="F1275">
        <v>478</v>
      </c>
      <c r="G1275">
        <v>478</v>
      </c>
      <c r="H1275">
        <v>258</v>
      </c>
      <c r="I1275">
        <v>220</v>
      </c>
      <c r="J1275">
        <v>0</v>
      </c>
      <c r="K1275">
        <v>478</v>
      </c>
      <c r="L1275">
        <v>431</v>
      </c>
      <c r="M1275">
        <v>47</v>
      </c>
      <c r="N1275">
        <v>0.11899999999999999</v>
      </c>
      <c r="O1275">
        <v>9.4E-2</v>
      </c>
      <c r="P1275">
        <v>0</v>
      </c>
      <c r="Q1275">
        <v>0.184</v>
      </c>
      <c r="R1275">
        <v>0.86399999999999999</v>
      </c>
      <c r="S1275">
        <v>0.55900000000000005</v>
      </c>
      <c r="T1275">
        <v>1</v>
      </c>
      <c r="U1275">
        <v>255.435</v>
      </c>
      <c r="V1275" t="s">
        <v>56</v>
      </c>
      <c r="W1275">
        <v>0.97</v>
      </c>
      <c r="X1275">
        <v>0.93600000000000005</v>
      </c>
      <c r="Y1275">
        <v>0</v>
      </c>
      <c r="Z1275">
        <v>0.95499999999999996</v>
      </c>
      <c r="AA1275" s="19">
        <v>45733.913957129633</v>
      </c>
      <c r="AB1275" t="s">
        <v>1425</v>
      </c>
    </row>
    <row r="1276" spans="1:28" hidden="1" x14ac:dyDescent="0.35">
      <c r="A1276" t="s">
        <v>147</v>
      </c>
      <c r="B1276" t="s">
        <v>312</v>
      </c>
      <c r="C1276">
        <v>50</v>
      </c>
      <c r="D1276" s="9">
        <v>44398.398576388892</v>
      </c>
      <c r="E1276" s="9">
        <v>44449.332708333335</v>
      </c>
      <c r="F1276" t="s">
        <v>872</v>
      </c>
      <c r="G1276" t="s">
        <v>872</v>
      </c>
      <c r="H1276">
        <v>1</v>
      </c>
      <c r="I1276">
        <v>1</v>
      </c>
      <c r="J1276">
        <v>1</v>
      </c>
      <c r="K1276" t="s">
        <v>873</v>
      </c>
      <c r="L1276">
        <v>2</v>
      </c>
      <c r="M1276">
        <v>0</v>
      </c>
      <c r="N1276" t="s">
        <v>875</v>
      </c>
      <c r="O1276" t="s">
        <v>875</v>
      </c>
      <c r="P1276">
        <v>0</v>
      </c>
      <c r="Q1276" t="s">
        <v>875</v>
      </c>
      <c r="R1276" t="s">
        <v>875</v>
      </c>
      <c r="S1276" t="s">
        <v>875</v>
      </c>
      <c r="T1276" t="s">
        <v>875</v>
      </c>
      <c r="U1276" t="s">
        <v>875</v>
      </c>
      <c r="V1276" t="s">
        <v>56</v>
      </c>
      <c r="W1276" t="s">
        <v>875</v>
      </c>
      <c r="X1276" t="s">
        <v>875</v>
      </c>
      <c r="Y1276">
        <v>0</v>
      </c>
      <c r="Z1276" t="s">
        <v>875</v>
      </c>
      <c r="AA1276" s="19">
        <v>45733.913957326389</v>
      </c>
      <c r="AB1276" t="s">
        <v>1425</v>
      </c>
    </row>
    <row r="1277" spans="1:28" x14ac:dyDescent="0.35">
      <c r="A1277" t="s">
        <v>1407</v>
      </c>
      <c r="B1277" t="s">
        <v>311</v>
      </c>
      <c r="C1277">
        <v>2001</v>
      </c>
      <c r="D1277" s="9">
        <v>42480.418171296296</v>
      </c>
      <c r="E1277" s="9">
        <v>44481.662395833337</v>
      </c>
      <c r="F1277">
        <v>85</v>
      </c>
      <c r="G1277">
        <v>85</v>
      </c>
      <c r="H1277">
        <v>52</v>
      </c>
      <c r="I1277">
        <v>33</v>
      </c>
      <c r="J1277">
        <v>2</v>
      </c>
      <c r="K1277">
        <v>83</v>
      </c>
      <c r="L1277">
        <v>61</v>
      </c>
      <c r="M1277">
        <v>22</v>
      </c>
      <c r="N1277">
        <v>2.9000000000000001E-2</v>
      </c>
      <c r="O1277">
        <v>2.1999999999999999E-2</v>
      </c>
      <c r="P1277">
        <v>1E-3</v>
      </c>
      <c r="Q1277">
        <v>3.9E-2</v>
      </c>
      <c r="R1277">
        <v>0.78</v>
      </c>
      <c r="S1277">
        <v>0.56899999999999995</v>
      </c>
      <c r="T1277">
        <v>0.98</v>
      </c>
      <c r="U1277">
        <v>564.10299999999995</v>
      </c>
      <c r="V1277" t="s">
        <v>56</v>
      </c>
      <c r="W1277">
        <v>0.86</v>
      </c>
      <c r="X1277">
        <v>0.88500000000000001</v>
      </c>
      <c r="Y1277">
        <v>1</v>
      </c>
      <c r="Z1277">
        <v>0.91200000000000003</v>
      </c>
      <c r="AA1277" s="19">
        <v>45733.913893090277</v>
      </c>
      <c r="AB1277" t="s">
        <v>1425</v>
      </c>
    </row>
    <row r="1278" spans="1:28" hidden="1" x14ac:dyDescent="0.35">
      <c r="A1278" t="s">
        <v>1407</v>
      </c>
      <c r="B1278" t="s">
        <v>312</v>
      </c>
      <c r="C1278">
        <v>0</v>
      </c>
      <c r="D1278" s="9">
        <v>44481.662395833337</v>
      </c>
      <c r="E1278" s="9">
        <v>44481.662395833337</v>
      </c>
      <c r="F1278" t="s">
        <v>872</v>
      </c>
      <c r="G1278" t="s">
        <v>872</v>
      </c>
      <c r="H1278">
        <v>1</v>
      </c>
      <c r="I1278">
        <v>1</v>
      </c>
      <c r="J1278">
        <v>1</v>
      </c>
      <c r="K1278" t="s">
        <v>873</v>
      </c>
      <c r="L1278">
        <v>1</v>
      </c>
      <c r="M1278">
        <v>0</v>
      </c>
      <c r="N1278" t="s">
        <v>875</v>
      </c>
      <c r="O1278" t="s">
        <v>875</v>
      </c>
      <c r="P1278" t="s">
        <v>875</v>
      </c>
      <c r="Q1278" t="s">
        <v>875</v>
      </c>
      <c r="R1278" t="s">
        <v>875</v>
      </c>
      <c r="S1278" t="s">
        <v>875</v>
      </c>
      <c r="T1278" t="s">
        <v>875</v>
      </c>
      <c r="U1278" t="s">
        <v>875</v>
      </c>
      <c r="V1278" t="s">
        <v>56</v>
      </c>
      <c r="W1278" t="s">
        <v>875</v>
      </c>
      <c r="X1278" t="s">
        <v>875</v>
      </c>
      <c r="Y1278" t="s">
        <v>875</v>
      </c>
      <c r="Z1278" t="s">
        <v>875</v>
      </c>
      <c r="AA1278" s="19">
        <v>45733.913893217592</v>
      </c>
      <c r="AB1278" t="s">
        <v>1425</v>
      </c>
    </row>
    <row r="1279" spans="1:28" x14ac:dyDescent="0.35">
      <c r="A1279" t="s">
        <v>1054</v>
      </c>
      <c r="B1279" t="s">
        <v>311</v>
      </c>
      <c r="C1279">
        <v>638</v>
      </c>
      <c r="D1279" s="9">
        <v>40652.476388888892</v>
      </c>
      <c r="E1279" s="9">
        <v>41290.637499999997</v>
      </c>
      <c r="F1279">
        <v>798</v>
      </c>
      <c r="G1279">
        <v>798</v>
      </c>
      <c r="H1279">
        <v>456</v>
      </c>
      <c r="I1279">
        <v>342</v>
      </c>
      <c r="J1279">
        <v>0</v>
      </c>
      <c r="K1279">
        <v>798</v>
      </c>
      <c r="L1279">
        <v>798</v>
      </c>
      <c r="M1279">
        <v>0</v>
      </c>
      <c r="N1279">
        <v>1.486</v>
      </c>
      <c r="O1279">
        <v>1.3140000000000001</v>
      </c>
      <c r="P1279">
        <v>0</v>
      </c>
      <c r="Q1279">
        <v>1.4330000000000001</v>
      </c>
      <c r="R1279">
        <v>0.51200000000000001</v>
      </c>
      <c r="S1279">
        <v>0.53100000000000003</v>
      </c>
      <c r="T1279">
        <v>1</v>
      </c>
      <c r="U1279">
        <v>0</v>
      </c>
      <c r="V1279" t="s">
        <v>80</v>
      </c>
      <c r="W1279">
        <v>0.90700000000000003</v>
      </c>
      <c r="X1279">
        <v>0.98</v>
      </c>
      <c r="Y1279">
        <v>0</v>
      </c>
      <c r="Z1279">
        <v>0.75600000000000001</v>
      </c>
      <c r="AA1279" s="19">
        <v>45732.996554201389</v>
      </c>
      <c r="AB1279" t="s">
        <v>1178</v>
      </c>
    </row>
    <row r="1280" spans="1:28" hidden="1" x14ac:dyDescent="0.35">
      <c r="A1280" t="s">
        <v>1054</v>
      </c>
      <c r="B1280" t="s">
        <v>312</v>
      </c>
      <c r="C1280">
        <v>50</v>
      </c>
      <c r="D1280" s="9">
        <v>41240.496527777781</v>
      </c>
      <c r="E1280" s="9">
        <v>41290.637499999997</v>
      </c>
      <c r="F1280" t="s">
        <v>872</v>
      </c>
      <c r="G1280" t="s">
        <v>872</v>
      </c>
      <c r="H1280">
        <v>1</v>
      </c>
      <c r="I1280">
        <v>1</v>
      </c>
      <c r="J1280">
        <v>1</v>
      </c>
      <c r="K1280" t="s">
        <v>873</v>
      </c>
      <c r="L1280">
        <v>54</v>
      </c>
      <c r="M1280">
        <v>-53</v>
      </c>
      <c r="N1280" t="s">
        <v>875</v>
      </c>
      <c r="O1280" t="s">
        <v>875</v>
      </c>
      <c r="P1280">
        <v>0</v>
      </c>
      <c r="Q1280">
        <v>0.64500000000000002</v>
      </c>
      <c r="R1280" t="s">
        <v>875</v>
      </c>
      <c r="S1280" t="s">
        <v>875</v>
      </c>
      <c r="T1280" t="s">
        <v>875</v>
      </c>
      <c r="U1280" t="s">
        <v>875</v>
      </c>
      <c r="V1280" t="s">
        <v>80</v>
      </c>
      <c r="W1280" t="s">
        <v>875</v>
      </c>
      <c r="X1280" t="s">
        <v>875</v>
      </c>
      <c r="Y1280">
        <v>0</v>
      </c>
      <c r="Z1280">
        <v>7.9000000000000001E-2</v>
      </c>
      <c r="AA1280" s="19">
        <v>45732.996554224534</v>
      </c>
      <c r="AB1280" t="s">
        <v>1178</v>
      </c>
    </row>
    <row r="1281" spans="1:28" x14ac:dyDescent="0.35">
      <c r="A1281" t="s">
        <v>1055</v>
      </c>
      <c r="B1281" t="s">
        <v>311</v>
      </c>
      <c r="C1281">
        <v>1084</v>
      </c>
      <c r="D1281" s="9">
        <v>42020.475694444445</v>
      </c>
      <c r="E1281" s="9">
        <v>43105.393055555556</v>
      </c>
      <c r="F1281">
        <v>230</v>
      </c>
      <c r="G1281">
        <v>230</v>
      </c>
      <c r="H1281">
        <v>133</v>
      </c>
      <c r="I1281">
        <v>97</v>
      </c>
      <c r="J1281">
        <v>0</v>
      </c>
      <c r="K1281">
        <v>230</v>
      </c>
      <c r="L1281">
        <v>193</v>
      </c>
      <c r="M1281">
        <v>37</v>
      </c>
      <c r="N1281">
        <v>0.13100000000000001</v>
      </c>
      <c r="O1281">
        <v>0.11799999999999999</v>
      </c>
      <c r="P1281">
        <v>0</v>
      </c>
      <c r="Q1281">
        <v>0.22700000000000001</v>
      </c>
      <c r="R1281">
        <v>0.91200000000000003</v>
      </c>
      <c r="S1281">
        <v>0.52600000000000002</v>
      </c>
      <c r="T1281">
        <v>1</v>
      </c>
      <c r="U1281">
        <v>162.99600000000001</v>
      </c>
      <c r="V1281" t="s">
        <v>56</v>
      </c>
      <c r="W1281">
        <v>0.95499999999999996</v>
      </c>
      <c r="X1281">
        <v>0.80600000000000005</v>
      </c>
      <c r="Y1281">
        <v>0</v>
      </c>
      <c r="Z1281">
        <v>0.90500000000000003</v>
      </c>
      <c r="AA1281" s="19">
        <v>45732.996614629628</v>
      </c>
      <c r="AB1281" t="s">
        <v>1178</v>
      </c>
    </row>
    <row r="1282" spans="1:28" hidden="1" x14ac:dyDescent="0.35">
      <c r="A1282" t="s">
        <v>1055</v>
      </c>
      <c r="B1282" t="s">
        <v>312</v>
      </c>
      <c r="C1282">
        <v>56</v>
      </c>
      <c r="D1282" s="9">
        <v>43048.45208333333</v>
      </c>
      <c r="E1282" s="9">
        <v>43105.393055555556</v>
      </c>
      <c r="F1282" t="s">
        <v>872</v>
      </c>
      <c r="G1282" t="s">
        <v>872</v>
      </c>
      <c r="H1282">
        <v>5</v>
      </c>
      <c r="I1282">
        <v>1</v>
      </c>
      <c r="J1282">
        <v>1</v>
      </c>
      <c r="K1282" t="s">
        <v>873</v>
      </c>
      <c r="L1282">
        <v>3</v>
      </c>
      <c r="M1282">
        <v>1</v>
      </c>
      <c r="N1282">
        <v>4.3999999999999997E-2</v>
      </c>
      <c r="O1282" t="s">
        <v>875</v>
      </c>
      <c r="P1282">
        <v>0</v>
      </c>
      <c r="Q1282">
        <v>0.125</v>
      </c>
      <c r="R1282" t="s">
        <v>875</v>
      </c>
      <c r="S1282" t="s">
        <v>875</v>
      </c>
      <c r="T1282" t="s">
        <v>875</v>
      </c>
      <c r="U1282" t="s">
        <v>875</v>
      </c>
      <c r="V1282" t="s">
        <v>56</v>
      </c>
      <c r="W1282">
        <v>0.5</v>
      </c>
      <c r="X1282" t="s">
        <v>875</v>
      </c>
      <c r="Y1282">
        <v>0</v>
      </c>
      <c r="Z1282">
        <v>0.75</v>
      </c>
      <c r="AA1282" s="19">
        <v>45732.99661465278</v>
      </c>
      <c r="AB1282" t="s">
        <v>1178</v>
      </c>
    </row>
    <row r="1283" spans="1:28" x14ac:dyDescent="0.35">
      <c r="A1283" t="s">
        <v>1858</v>
      </c>
      <c r="B1283" t="s">
        <v>311</v>
      </c>
      <c r="C1283">
        <v>1244</v>
      </c>
      <c r="D1283" s="9">
        <v>41957.799699074072</v>
      </c>
      <c r="E1283" s="9">
        <v>43201.854039351849</v>
      </c>
      <c r="F1283">
        <v>371</v>
      </c>
      <c r="G1283">
        <v>371</v>
      </c>
      <c r="H1283">
        <v>184</v>
      </c>
      <c r="I1283">
        <v>187</v>
      </c>
      <c r="J1283">
        <v>30</v>
      </c>
      <c r="K1283">
        <v>341</v>
      </c>
      <c r="L1283">
        <v>273</v>
      </c>
      <c r="M1283">
        <v>68</v>
      </c>
      <c r="N1283">
        <v>0.23899999999999999</v>
      </c>
      <c r="O1283">
        <v>0.24199999999999999</v>
      </c>
      <c r="P1283">
        <v>3.5999999999999997E-2</v>
      </c>
      <c r="Q1283">
        <v>0.36299999999999999</v>
      </c>
      <c r="R1283">
        <v>0.81599999999999995</v>
      </c>
      <c r="S1283">
        <v>0.497</v>
      </c>
      <c r="T1283">
        <v>0.92500000000000004</v>
      </c>
      <c r="U1283">
        <v>187.328</v>
      </c>
      <c r="V1283" t="s">
        <v>56</v>
      </c>
      <c r="W1283">
        <v>0.872</v>
      </c>
      <c r="X1283">
        <v>0.84599999999999997</v>
      </c>
      <c r="Y1283">
        <v>0.85399999999999998</v>
      </c>
      <c r="Z1283">
        <v>0.84</v>
      </c>
      <c r="AA1283" s="19">
        <v>45734.024000034726</v>
      </c>
      <c r="AB1283" t="s">
        <v>2040</v>
      </c>
    </row>
    <row r="1284" spans="1:28" hidden="1" x14ac:dyDescent="0.35">
      <c r="A1284" t="s">
        <v>1858</v>
      </c>
      <c r="B1284" t="s">
        <v>312</v>
      </c>
      <c r="C1284">
        <v>93</v>
      </c>
      <c r="D1284" s="9">
        <v>43108.204236111109</v>
      </c>
      <c r="E1284" s="9">
        <v>43201.854039351849</v>
      </c>
      <c r="F1284" t="s">
        <v>872</v>
      </c>
      <c r="G1284" t="s">
        <v>872</v>
      </c>
      <c r="H1284">
        <v>2</v>
      </c>
      <c r="I1284">
        <v>1</v>
      </c>
      <c r="J1284">
        <v>1</v>
      </c>
      <c r="K1284" t="s">
        <v>873</v>
      </c>
      <c r="L1284">
        <v>2</v>
      </c>
      <c r="M1284">
        <v>-1</v>
      </c>
      <c r="N1284" t="s">
        <v>875</v>
      </c>
      <c r="O1284" t="s">
        <v>875</v>
      </c>
      <c r="P1284" t="s">
        <v>875</v>
      </c>
      <c r="Q1284">
        <v>1.0999999999999999E-2</v>
      </c>
      <c r="R1284" t="s">
        <v>875</v>
      </c>
      <c r="S1284" t="s">
        <v>875</v>
      </c>
      <c r="T1284" t="s">
        <v>875</v>
      </c>
      <c r="U1284" t="s">
        <v>875</v>
      </c>
      <c r="V1284" t="s">
        <v>56</v>
      </c>
      <c r="W1284" t="s">
        <v>875</v>
      </c>
      <c r="X1284" t="s">
        <v>875</v>
      </c>
      <c r="Y1284" t="s">
        <v>875</v>
      </c>
      <c r="Z1284">
        <v>1</v>
      </c>
      <c r="AA1284" s="19">
        <v>45734.024000104167</v>
      </c>
      <c r="AB1284" t="s">
        <v>2040</v>
      </c>
    </row>
    <row r="1285" spans="1:28" x14ac:dyDescent="0.35">
      <c r="A1285" t="s">
        <v>1857</v>
      </c>
      <c r="B1285" t="s">
        <v>311</v>
      </c>
      <c r="C1285">
        <v>6311</v>
      </c>
      <c r="D1285" s="9">
        <v>37854.906168981484</v>
      </c>
      <c r="E1285" s="9">
        <v>44166.290462962963</v>
      </c>
      <c r="F1285">
        <v>133</v>
      </c>
      <c r="G1285">
        <v>133</v>
      </c>
      <c r="H1285">
        <v>20</v>
      </c>
      <c r="I1285">
        <v>113</v>
      </c>
      <c r="J1285">
        <v>51</v>
      </c>
      <c r="K1285">
        <v>82</v>
      </c>
      <c r="L1285">
        <v>82</v>
      </c>
      <c r="M1285">
        <v>0</v>
      </c>
      <c r="N1285">
        <v>4.0000000000000001E-3</v>
      </c>
      <c r="O1285">
        <v>3.3000000000000002E-2</v>
      </c>
      <c r="P1285">
        <v>1.4999999999999999E-2</v>
      </c>
      <c r="Q1285">
        <v>2.5000000000000001E-2</v>
      </c>
      <c r="R1285">
        <v>1.1359999999999999</v>
      </c>
      <c r="S1285">
        <v>0.108</v>
      </c>
      <c r="T1285">
        <v>0.59499999999999997</v>
      </c>
      <c r="U1285">
        <v>0</v>
      </c>
      <c r="V1285" t="s">
        <v>92</v>
      </c>
      <c r="W1285">
        <v>0.80300000000000005</v>
      </c>
      <c r="X1285">
        <v>0.95899999999999996</v>
      </c>
      <c r="Y1285">
        <v>0.98099999999999998</v>
      </c>
      <c r="Z1285">
        <v>0.88400000000000001</v>
      </c>
      <c r="AA1285" s="19">
        <v>45734.023907766205</v>
      </c>
      <c r="AB1285" t="s">
        <v>2040</v>
      </c>
    </row>
    <row r="1286" spans="1:28" hidden="1" x14ac:dyDescent="0.35">
      <c r="A1286" t="s">
        <v>1857</v>
      </c>
      <c r="B1286" t="s">
        <v>312</v>
      </c>
      <c r="C1286">
        <v>19</v>
      </c>
      <c r="D1286" s="9">
        <v>44147.239432870374</v>
      </c>
      <c r="E1286" s="9">
        <v>44166.290462962963</v>
      </c>
      <c r="F1286" t="s">
        <v>872</v>
      </c>
      <c r="G1286" t="s">
        <v>872</v>
      </c>
      <c r="H1286">
        <v>1</v>
      </c>
      <c r="I1286">
        <v>2</v>
      </c>
      <c r="J1286">
        <v>1</v>
      </c>
      <c r="K1286" t="s">
        <v>873</v>
      </c>
      <c r="L1286">
        <v>2</v>
      </c>
      <c r="M1286">
        <v>-1</v>
      </c>
      <c r="N1286" t="s">
        <v>875</v>
      </c>
      <c r="O1286">
        <v>5.2999999999999999E-2</v>
      </c>
      <c r="P1286" t="s">
        <v>875</v>
      </c>
      <c r="Q1286">
        <v>5.6000000000000001E-2</v>
      </c>
      <c r="R1286" t="s">
        <v>875</v>
      </c>
      <c r="S1286" t="s">
        <v>875</v>
      </c>
      <c r="T1286" t="s">
        <v>875</v>
      </c>
      <c r="U1286" t="s">
        <v>875</v>
      </c>
      <c r="V1286" t="s">
        <v>92</v>
      </c>
      <c r="W1286" t="s">
        <v>875</v>
      </c>
      <c r="X1286">
        <v>1</v>
      </c>
      <c r="Y1286" t="s">
        <v>875</v>
      </c>
      <c r="Z1286">
        <v>1</v>
      </c>
      <c r="AA1286" s="19">
        <v>45734.023907824077</v>
      </c>
      <c r="AB1286" t="s">
        <v>2040</v>
      </c>
    </row>
    <row r="1287" spans="1:28" x14ac:dyDescent="0.35">
      <c r="A1287" t="s">
        <v>1856</v>
      </c>
      <c r="B1287" t="s">
        <v>311</v>
      </c>
      <c r="C1287">
        <v>7373</v>
      </c>
      <c r="D1287" s="9">
        <v>37193.409201388888</v>
      </c>
      <c r="E1287" s="9">
        <v>44566.703796296293</v>
      </c>
      <c r="F1287">
        <v>2111</v>
      </c>
      <c r="G1287">
        <v>2111</v>
      </c>
      <c r="H1287">
        <v>644</v>
      </c>
      <c r="I1287">
        <v>1467</v>
      </c>
      <c r="J1287">
        <v>735</v>
      </c>
      <c r="K1287">
        <v>1376</v>
      </c>
      <c r="L1287">
        <v>1323</v>
      </c>
      <c r="M1287">
        <v>53</v>
      </c>
      <c r="N1287">
        <v>9.4E-2</v>
      </c>
      <c r="O1287">
        <v>0.20399999999999999</v>
      </c>
      <c r="P1287">
        <v>0.122</v>
      </c>
      <c r="Q1287">
        <v>0.22700000000000001</v>
      </c>
      <c r="R1287">
        <v>1.29</v>
      </c>
      <c r="S1287">
        <v>0.315</v>
      </c>
      <c r="T1287">
        <v>0.59099999999999997</v>
      </c>
      <c r="U1287">
        <v>233.48</v>
      </c>
      <c r="V1287" t="s">
        <v>62</v>
      </c>
      <c r="W1287">
        <v>0.99199999999999999</v>
      </c>
      <c r="X1287">
        <v>0.99399999999999999</v>
      </c>
      <c r="Y1287">
        <v>0.96799999999999997</v>
      </c>
      <c r="Z1287">
        <v>0.93700000000000006</v>
      </c>
      <c r="AA1287" s="19">
        <v>45734.023801122683</v>
      </c>
      <c r="AB1287" t="s">
        <v>2040</v>
      </c>
    </row>
    <row r="1288" spans="1:28" hidden="1" x14ac:dyDescent="0.35">
      <c r="A1288" t="s">
        <v>1856</v>
      </c>
      <c r="B1288" t="s">
        <v>312</v>
      </c>
      <c r="C1288">
        <v>98</v>
      </c>
      <c r="D1288" s="9">
        <v>44468.246967592589</v>
      </c>
      <c r="E1288" s="9">
        <v>44566.703796296293</v>
      </c>
      <c r="F1288" t="s">
        <v>872</v>
      </c>
      <c r="G1288" t="s">
        <v>872</v>
      </c>
      <c r="H1288">
        <v>5</v>
      </c>
      <c r="I1288">
        <v>8</v>
      </c>
      <c r="J1288">
        <v>3</v>
      </c>
      <c r="K1288" t="s">
        <v>873</v>
      </c>
      <c r="L1288">
        <v>8</v>
      </c>
      <c r="M1288">
        <v>1</v>
      </c>
      <c r="N1288">
        <v>5.8999999999999997E-2</v>
      </c>
      <c r="O1288">
        <v>7.0999999999999994E-2</v>
      </c>
      <c r="P1288">
        <v>3.2000000000000001E-2</v>
      </c>
      <c r="Q1288">
        <v>0.106</v>
      </c>
      <c r="R1288">
        <v>1.0820000000000001</v>
      </c>
      <c r="S1288">
        <v>0.45400000000000001</v>
      </c>
      <c r="T1288">
        <v>0.754</v>
      </c>
      <c r="U1288">
        <v>500</v>
      </c>
      <c r="V1288" t="s">
        <v>62</v>
      </c>
      <c r="W1288">
        <v>0.77200000000000002</v>
      </c>
      <c r="X1288">
        <v>0.94499999999999995</v>
      </c>
      <c r="Y1288">
        <v>0.86</v>
      </c>
      <c r="Z1288">
        <v>0.78600000000000003</v>
      </c>
      <c r="AA1288" s="19">
        <v>45734.023815034721</v>
      </c>
      <c r="AB1288" t="s">
        <v>2040</v>
      </c>
    </row>
    <row r="1289" spans="1:28" x14ac:dyDescent="0.35">
      <c r="A1289" t="s">
        <v>1855</v>
      </c>
      <c r="B1289" t="s">
        <v>311</v>
      </c>
      <c r="C1289">
        <v>7106</v>
      </c>
      <c r="D1289" s="9">
        <v>37455.997870370367</v>
      </c>
      <c r="E1289" s="9">
        <v>44562.730358796296</v>
      </c>
      <c r="F1289">
        <v>682</v>
      </c>
      <c r="G1289">
        <v>682</v>
      </c>
      <c r="H1289">
        <v>316</v>
      </c>
      <c r="I1289">
        <v>366</v>
      </c>
      <c r="J1289">
        <v>135</v>
      </c>
      <c r="K1289">
        <v>547</v>
      </c>
      <c r="L1289">
        <v>538</v>
      </c>
      <c r="M1289">
        <v>9</v>
      </c>
      <c r="N1289">
        <v>4.8000000000000001E-2</v>
      </c>
      <c r="O1289">
        <v>5.8999999999999997E-2</v>
      </c>
      <c r="P1289">
        <v>2.1000000000000001E-2</v>
      </c>
      <c r="Q1289">
        <v>8.6999999999999994E-2</v>
      </c>
      <c r="R1289">
        <v>1.012</v>
      </c>
      <c r="S1289">
        <v>0.44900000000000001</v>
      </c>
      <c r="T1289">
        <v>0.80400000000000005</v>
      </c>
      <c r="U1289">
        <v>103.44799999999999</v>
      </c>
      <c r="V1289" t="s">
        <v>62</v>
      </c>
      <c r="W1289">
        <v>0.98299999999999998</v>
      </c>
      <c r="X1289">
        <v>0.99199999999999999</v>
      </c>
      <c r="Y1289">
        <v>0.99099999999999999</v>
      </c>
      <c r="Z1289">
        <v>0.98899999999999999</v>
      </c>
      <c r="AA1289" s="19">
        <v>45734.023689884256</v>
      </c>
      <c r="AB1289" t="s">
        <v>2040</v>
      </c>
    </row>
    <row r="1290" spans="1:28" hidden="1" x14ac:dyDescent="0.35">
      <c r="A1290" t="s">
        <v>1855</v>
      </c>
      <c r="B1290" t="s">
        <v>312</v>
      </c>
      <c r="C1290">
        <v>93</v>
      </c>
      <c r="D1290" s="9">
        <v>44469.298807870371</v>
      </c>
      <c r="E1290" s="9">
        <v>44562.730358796296</v>
      </c>
      <c r="F1290" t="s">
        <v>872</v>
      </c>
      <c r="G1290" t="s">
        <v>872</v>
      </c>
      <c r="H1290">
        <v>11</v>
      </c>
      <c r="I1290">
        <v>10</v>
      </c>
      <c r="J1290">
        <v>7</v>
      </c>
      <c r="K1290" t="s">
        <v>873</v>
      </c>
      <c r="L1290">
        <v>13</v>
      </c>
      <c r="M1290">
        <v>0</v>
      </c>
      <c r="N1290">
        <v>0.26200000000000001</v>
      </c>
      <c r="O1290">
        <v>9.6000000000000002E-2</v>
      </c>
      <c r="P1290">
        <v>8.6999999999999994E-2</v>
      </c>
      <c r="Q1290">
        <v>0.152</v>
      </c>
      <c r="R1290">
        <v>0.56100000000000005</v>
      </c>
      <c r="S1290">
        <v>0.73199999999999998</v>
      </c>
      <c r="T1290">
        <v>0.75700000000000001</v>
      </c>
      <c r="U1290">
        <v>59.210999999999999</v>
      </c>
      <c r="V1290" t="s">
        <v>56</v>
      </c>
      <c r="W1290">
        <v>0.95699999999999996</v>
      </c>
      <c r="X1290">
        <v>0.96199999999999997</v>
      </c>
      <c r="Y1290">
        <v>0.94299999999999995</v>
      </c>
      <c r="Z1290">
        <v>0.90500000000000003</v>
      </c>
      <c r="AA1290" s="19">
        <v>45734.023703576386</v>
      </c>
      <c r="AB1290" t="s">
        <v>2040</v>
      </c>
    </row>
    <row r="1291" spans="1:28" x14ac:dyDescent="0.35">
      <c r="A1291" t="s">
        <v>1854</v>
      </c>
      <c r="B1291" t="s">
        <v>311</v>
      </c>
      <c r="C1291">
        <v>3595</v>
      </c>
      <c r="D1291" s="9">
        <v>39368.107430555552</v>
      </c>
      <c r="E1291" s="9">
        <v>42963.653796296298</v>
      </c>
      <c r="F1291">
        <v>95</v>
      </c>
      <c r="G1291">
        <v>95</v>
      </c>
      <c r="H1291">
        <v>36</v>
      </c>
      <c r="I1291">
        <v>59</v>
      </c>
      <c r="J1291">
        <v>1</v>
      </c>
      <c r="K1291">
        <v>94</v>
      </c>
      <c r="L1291">
        <v>23</v>
      </c>
      <c r="M1291">
        <v>71</v>
      </c>
      <c r="N1291">
        <v>0.36</v>
      </c>
      <c r="O1291">
        <v>8.9999999999999993E-3</v>
      </c>
      <c r="P1291">
        <v>0</v>
      </c>
      <c r="Q1291">
        <v>0.48099999999999998</v>
      </c>
      <c r="R1291">
        <v>1.304</v>
      </c>
      <c r="S1291">
        <v>0.97599999999999998</v>
      </c>
      <c r="T1291">
        <v>1</v>
      </c>
      <c r="U1291">
        <v>147.60900000000001</v>
      </c>
      <c r="V1291" t="s">
        <v>62</v>
      </c>
      <c r="W1291">
        <v>0.158</v>
      </c>
      <c r="X1291">
        <v>5.7000000000000002E-2</v>
      </c>
      <c r="Y1291">
        <v>0</v>
      </c>
      <c r="Z1291">
        <v>0.84299999999999997</v>
      </c>
      <c r="AA1291" s="19">
        <v>45734.023596354164</v>
      </c>
      <c r="AB1291" t="s">
        <v>2040</v>
      </c>
    </row>
    <row r="1292" spans="1:28" hidden="1" x14ac:dyDescent="0.35">
      <c r="A1292" t="s">
        <v>1854</v>
      </c>
      <c r="B1292" t="s">
        <v>312</v>
      </c>
      <c r="C1292">
        <v>0</v>
      </c>
      <c r="D1292" s="9">
        <v>42963.653796296298</v>
      </c>
      <c r="E1292" s="9">
        <v>42963.653796296298</v>
      </c>
      <c r="F1292" t="s">
        <v>872</v>
      </c>
      <c r="G1292" t="s">
        <v>872</v>
      </c>
      <c r="H1292">
        <v>1</v>
      </c>
      <c r="I1292">
        <v>1</v>
      </c>
      <c r="J1292">
        <v>1</v>
      </c>
      <c r="K1292" t="s">
        <v>873</v>
      </c>
      <c r="L1292">
        <v>1</v>
      </c>
      <c r="M1292">
        <v>0</v>
      </c>
      <c r="N1292" t="s">
        <v>875</v>
      </c>
      <c r="O1292" t="s">
        <v>875</v>
      </c>
      <c r="P1292" t="s">
        <v>875</v>
      </c>
      <c r="Q1292" t="s">
        <v>875</v>
      </c>
      <c r="R1292" t="s">
        <v>875</v>
      </c>
      <c r="S1292" t="s">
        <v>875</v>
      </c>
      <c r="T1292" t="s">
        <v>875</v>
      </c>
      <c r="U1292" t="s">
        <v>875</v>
      </c>
      <c r="V1292" t="s">
        <v>62</v>
      </c>
      <c r="W1292" t="s">
        <v>875</v>
      </c>
      <c r="X1292" t="s">
        <v>875</v>
      </c>
      <c r="Y1292" t="s">
        <v>875</v>
      </c>
      <c r="Z1292" t="s">
        <v>875</v>
      </c>
      <c r="AA1292" s="19">
        <v>45734.023596412037</v>
      </c>
      <c r="AB1292" t="s">
        <v>2040</v>
      </c>
    </row>
    <row r="1293" spans="1:28" x14ac:dyDescent="0.35">
      <c r="A1293" t="s">
        <v>1056</v>
      </c>
      <c r="B1293" t="s">
        <v>311</v>
      </c>
      <c r="C1293">
        <v>708</v>
      </c>
      <c r="D1293" s="9">
        <v>41939.46875</v>
      </c>
      <c r="E1293" s="9">
        <v>42647.604861111111</v>
      </c>
      <c r="F1293">
        <v>688</v>
      </c>
      <c r="G1293">
        <v>688</v>
      </c>
      <c r="H1293">
        <v>237</v>
      </c>
      <c r="I1293">
        <v>451</v>
      </c>
      <c r="J1293">
        <v>0</v>
      </c>
      <c r="K1293">
        <v>688</v>
      </c>
      <c r="L1293">
        <v>653</v>
      </c>
      <c r="M1293">
        <v>35</v>
      </c>
      <c r="N1293">
        <v>0.88400000000000001</v>
      </c>
      <c r="O1293">
        <v>2.0259999999999998</v>
      </c>
      <c r="P1293">
        <v>0</v>
      </c>
      <c r="Q1293">
        <v>1.2130000000000001</v>
      </c>
      <c r="R1293">
        <v>0.41699999999999998</v>
      </c>
      <c r="S1293">
        <v>0.30399999999999999</v>
      </c>
      <c r="T1293">
        <v>1</v>
      </c>
      <c r="U1293">
        <v>28.853999999999999</v>
      </c>
      <c r="V1293" t="s">
        <v>80</v>
      </c>
      <c r="W1293">
        <v>0.64900000000000002</v>
      </c>
      <c r="X1293">
        <v>0.85399999999999998</v>
      </c>
      <c r="Y1293">
        <v>0</v>
      </c>
      <c r="Z1293">
        <v>0.59499999999999997</v>
      </c>
      <c r="AA1293" s="19">
        <v>45732.996674108799</v>
      </c>
      <c r="AB1293" t="s">
        <v>1178</v>
      </c>
    </row>
    <row r="1294" spans="1:28" hidden="1" x14ac:dyDescent="0.35">
      <c r="A1294" t="s">
        <v>1056</v>
      </c>
      <c r="B1294" t="s">
        <v>312</v>
      </c>
      <c r="C1294">
        <v>53</v>
      </c>
      <c r="D1294" s="9">
        <v>42594.570138888892</v>
      </c>
      <c r="E1294" s="9">
        <v>42647.604861111111</v>
      </c>
      <c r="F1294" t="s">
        <v>872</v>
      </c>
      <c r="G1294" t="s">
        <v>872</v>
      </c>
      <c r="H1294">
        <v>1</v>
      </c>
      <c r="I1294">
        <v>1</v>
      </c>
      <c r="J1294">
        <v>1</v>
      </c>
      <c r="K1294" t="s">
        <v>873</v>
      </c>
      <c r="L1294">
        <v>20</v>
      </c>
      <c r="M1294">
        <v>-19</v>
      </c>
      <c r="N1294" t="s">
        <v>875</v>
      </c>
      <c r="O1294" t="s">
        <v>875</v>
      </c>
      <c r="P1294">
        <v>0</v>
      </c>
      <c r="Q1294">
        <v>0.253</v>
      </c>
      <c r="R1294" t="s">
        <v>875</v>
      </c>
      <c r="S1294" t="s">
        <v>875</v>
      </c>
      <c r="T1294" t="s">
        <v>875</v>
      </c>
      <c r="U1294" t="s">
        <v>875</v>
      </c>
      <c r="V1294" t="s">
        <v>80</v>
      </c>
      <c r="W1294" t="s">
        <v>875</v>
      </c>
      <c r="X1294" t="s">
        <v>875</v>
      </c>
      <c r="Y1294">
        <v>0</v>
      </c>
      <c r="Z1294">
        <v>0.85899999999999999</v>
      </c>
      <c r="AA1294" s="19">
        <v>45732.996674120368</v>
      </c>
      <c r="AB1294" t="s">
        <v>1178</v>
      </c>
    </row>
    <row r="1295" spans="1:28" x14ac:dyDescent="0.35">
      <c r="A1295" t="s">
        <v>1853</v>
      </c>
      <c r="B1295" t="s">
        <v>311</v>
      </c>
      <c r="C1295">
        <v>1037</v>
      </c>
      <c r="D1295" s="9">
        <v>43528.851909722223</v>
      </c>
      <c r="E1295" s="9">
        <v>44566.840821759259</v>
      </c>
      <c r="F1295">
        <v>2487</v>
      </c>
      <c r="G1295">
        <v>2487</v>
      </c>
      <c r="H1295">
        <v>1732</v>
      </c>
      <c r="I1295">
        <v>755</v>
      </c>
      <c r="J1295">
        <v>178</v>
      </c>
      <c r="K1295">
        <v>2309</v>
      </c>
      <c r="L1295">
        <v>1201</v>
      </c>
      <c r="M1295">
        <v>1108</v>
      </c>
      <c r="N1295">
        <v>1.6359999999999999</v>
      </c>
      <c r="O1295">
        <v>0.71599999999999997</v>
      </c>
      <c r="P1295">
        <v>0.17399999999999999</v>
      </c>
      <c r="Q1295">
        <v>1.319</v>
      </c>
      <c r="R1295">
        <v>0.60599999999999998</v>
      </c>
      <c r="S1295">
        <v>0.69599999999999995</v>
      </c>
      <c r="T1295">
        <v>0.92600000000000005</v>
      </c>
      <c r="U1295">
        <v>840.03</v>
      </c>
      <c r="V1295" t="s">
        <v>56</v>
      </c>
      <c r="W1295">
        <v>0.95399999999999996</v>
      </c>
      <c r="X1295">
        <v>0.94899999999999995</v>
      </c>
      <c r="Y1295">
        <v>0.93899999999999995</v>
      </c>
      <c r="Z1295">
        <v>0.95599999999999996</v>
      </c>
      <c r="AA1295" s="19">
        <v>45734.023498055554</v>
      </c>
      <c r="AB1295" t="s">
        <v>2040</v>
      </c>
    </row>
    <row r="1296" spans="1:28" hidden="1" x14ac:dyDescent="0.35">
      <c r="A1296" t="s">
        <v>1853</v>
      </c>
      <c r="B1296" t="s">
        <v>312</v>
      </c>
      <c r="C1296">
        <v>99</v>
      </c>
      <c r="D1296" s="9">
        <v>44467.142187500001</v>
      </c>
      <c r="E1296" s="9">
        <v>44566.840821759259</v>
      </c>
      <c r="F1296" t="s">
        <v>872</v>
      </c>
      <c r="G1296" t="s">
        <v>872</v>
      </c>
      <c r="H1296">
        <v>401</v>
      </c>
      <c r="I1296">
        <v>167</v>
      </c>
      <c r="J1296">
        <v>56</v>
      </c>
      <c r="K1296" t="s">
        <v>873</v>
      </c>
      <c r="L1296">
        <v>141</v>
      </c>
      <c r="M1296">
        <v>370</v>
      </c>
      <c r="N1296">
        <v>4.3360000000000003</v>
      </c>
      <c r="O1296">
        <v>2.0920000000000001</v>
      </c>
      <c r="P1296">
        <v>0.56899999999999995</v>
      </c>
      <c r="Q1296">
        <v>1.496</v>
      </c>
      <c r="R1296">
        <v>0.255</v>
      </c>
      <c r="S1296">
        <v>0.67500000000000004</v>
      </c>
      <c r="T1296">
        <v>0.91100000000000003</v>
      </c>
      <c r="U1296">
        <v>740.64200000000005</v>
      </c>
      <c r="V1296" t="s">
        <v>56</v>
      </c>
      <c r="W1296">
        <v>0.99399999999999999</v>
      </c>
      <c r="X1296">
        <v>0.92800000000000005</v>
      </c>
      <c r="Y1296">
        <v>0.94699999999999995</v>
      </c>
      <c r="Z1296">
        <v>0.80600000000000005</v>
      </c>
      <c r="AA1296" s="19">
        <v>45734.023513402775</v>
      </c>
      <c r="AB1296" t="s">
        <v>2040</v>
      </c>
    </row>
    <row r="1297" spans="1:28" x14ac:dyDescent="0.35">
      <c r="A1297" t="s">
        <v>1852</v>
      </c>
      <c r="B1297" t="s">
        <v>311</v>
      </c>
      <c r="C1297">
        <v>3137</v>
      </c>
      <c r="D1297" s="9">
        <v>40018.573703703703</v>
      </c>
      <c r="E1297" s="9">
        <v>43156.404363425929</v>
      </c>
      <c r="F1297">
        <v>116</v>
      </c>
      <c r="G1297">
        <v>116</v>
      </c>
      <c r="H1297">
        <v>67</v>
      </c>
      <c r="I1297">
        <v>49</v>
      </c>
      <c r="J1297">
        <v>10</v>
      </c>
      <c r="K1297">
        <v>106</v>
      </c>
      <c r="L1297">
        <v>70</v>
      </c>
      <c r="M1297">
        <v>36</v>
      </c>
      <c r="N1297">
        <v>2.5000000000000001E-2</v>
      </c>
      <c r="O1297">
        <v>1.4999999999999999E-2</v>
      </c>
      <c r="P1297">
        <v>3.0000000000000001E-3</v>
      </c>
      <c r="Q1297">
        <v>0.03</v>
      </c>
      <c r="R1297">
        <v>0.81100000000000005</v>
      </c>
      <c r="S1297">
        <v>0.625</v>
      </c>
      <c r="T1297">
        <v>0.92500000000000004</v>
      </c>
      <c r="U1297">
        <v>1200</v>
      </c>
      <c r="V1297" t="s">
        <v>56</v>
      </c>
      <c r="W1297">
        <v>0.69899999999999995</v>
      </c>
      <c r="X1297">
        <v>0.752</v>
      </c>
      <c r="Y1297">
        <v>0.91</v>
      </c>
      <c r="Z1297">
        <v>0.60699999999999998</v>
      </c>
      <c r="AA1297" s="19">
        <v>45734.023399398146</v>
      </c>
      <c r="AB1297" t="s">
        <v>2040</v>
      </c>
    </row>
    <row r="1298" spans="1:28" hidden="1" x14ac:dyDescent="0.35">
      <c r="A1298" t="s">
        <v>1852</v>
      </c>
      <c r="B1298" t="s">
        <v>312</v>
      </c>
      <c r="C1298">
        <v>0</v>
      </c>
      <c r="D1298" s="9">
        <v>43156.404363425929</v>
      </c>
      <c r="E1298" s="9">
        <v>43156.404363425929</v>
      </c>
      <c r="F1298" t="s">
        <v>872</v>
      </c>
      <c r="G1298" t="s">
        <v>872</v>
      </c>
      <c r="H1298">
        <v>1</v>
      </c>
      <c r="I1298">
        <v>1</v>
      </c>
      <c r="J1298">
        <v>1</v>
      </c>
      <c r="K1298" t="s">
        <v>873</v>
      </c>
      <c r="L1298">
        <v>1</v>
      </c>
      <c r="M1298">
        <v>0</v>
      </c>
      <c r="N1298" t="s">
        <v>875</v>
      </c>
      <c r="O1298" t="s">
        <v>875</v>
      </c>
      <c r="P1298" t="s">
        <v>875</v>
      </c>
      <c r="Q1298" t="s">
        <v>875</v>
      </c>
      <c r="R1298" t="s">
        <v>875</v>
      </c>
      <c r="S1298" t="s">
        <v>875</v>
      </c>
      <c r="T1298" t="s">
        <v>875</v>
      </c>
      <c r="U1298" t="s">
        <v>875</v>
      </c>
      <c r="V1298" t="s">
        <v>56</v>
      </c>
      <c r="W1298" t="s">
        <v>875</v>
      </c>
      <c r="X1298" t="s">
        <v>875</v>
      </c>
      <c r="Y1298" t="s">
        <v>875</v>
      </c>
      <c r="Z1298" t="s">
        <v>875</v>
      </c>
      <c r="AA1298" s="19">
        <v>45734.023399444442</v>
      </c>
      <c r="AB1298" t="s">
        <v>2040</v>
      </c>
    </row>
    <row r="1299" spans="1:28" x14ac:dyDescent="0.35">
      <c r="A1299" t="s">
        <v>1057</v>
      </c>
      <c r="B1299" t="s">
        <v>311</v>
      </c>
      <c r="C1299">
        <v>466</v>
      </c>
      <c r="D1299" s="9">
        <v>42181.445138888892</v>
      </c>
      <c r="E1299" s="9">
        <v>42647.604861111111</v>
      </c>
      <c r="F1299">
        <v>186</v>
      </c>
      <c r="G1299">
        <v>186</v>
      </c>
      <c r="H1299">
        <v>83</v>
      </c>
      <c r="I1299">
        <v>103</v>
      </c>
      <c r="J1299">
        <v>0</v>
      </c>
      <c r="K1299">
        <v>186</v>
      </c>
      <c r="L1299">
        <v>180</v>
      </c>
      <c r="M1299">
        <v>6</v>
      </c>
      <c r="N1299">
        <v>0.70099999999999996</v>
      </c>
      <c r="O1299">
        <v>1.4950000000000001</v>
      </c>
      <c r="P1299">
        <v>0</v>
      </c>
      <c r="Q1299">
        <v>0.71799999999999997</v>
      </c>
      <c r="R1299">
        <v>0.32700000000000001</v>
      </c>
      <c r="S1299">
        <v>0.31900000000000001</v>
      </c>
      <c r="T1299">
        <v>1</v>
      </c>
      <c r="U1299">
        <v>8.3569999999999993</v>
      </c>
      <c r="V1299" t="s">
        <v>80</v>
      </c>
      <c r="W1299">
        <v>0.95099999999999996</v>
      </c>
      <c r="X1299">
        <v>0.96499999999999997</v>
      </c>
      <c r="Y1299">
        <v>0</v>
      </c>
      <c r="Z1299">
        <v>0.38400000000000001</v>
      </c>
      <c r="AA1299" s="19">
        <v>45732.996730949075</v>
      </c>
      <c r="AB1299" t="s">
        <v>1178</v>
      </c>
    </row>
    <row r="1300" spans="1:28" hidden="1" x14ac:dyDescent="0.35">
      <c r="A1300" t="s">
        <v>1057</v>
      </c>
      <c r="B1300" t="s">
        <v>312</v>
      </c>
      <c r="C1300">
        <v>53</v>
      </c>
      <c r="D1300" s="9">
        <v>42594.568749999999</v>
      </c>
      <c r="E1300" s="9">
        <v>42647.604861111111</v>
      </c>
      <c r="F1300" t="s">
        <v>872</v>
      </c>
      <c r="G1300" t="s">
        <v>872</v>
      </c>
      <c r="H1300">
        <v>1</v>
      </c>
      <c r="I1300">
        <v>1</v>
      </c>
      <c r="J1300">
        <v>1</v>
      </c>
      <c r="K1300" t="s">
        <v>873</v>
      </c>
      <c r="L1300">
        <v>2</v>
      </c>
      <c r="M1300">
        <v>-1</v>
      </c>
      <c r="N1300" t="s">
        <v>875</v>
      </c>
      <c r="O1300" t="s">
        <v>875</v>
      </c>
      <c r="P1300">
        <v>0</v>
      </c>
      <c r="Q1300">
        <v>1.9E-2</v>
      </c>
      <c r="R1300" t="s">
        <v>875</v>
      </c>
      <c r="S1300" t="s">
        <v>875</v>
      </c>
      <c r="T1300" t="s">
        <v>875</v>
      </c>
      <c r="U1300" t="s">
        <v>875</v>
      </c>
      <c r="V1300" t="s">
        <v>80</v>
      </c>
      <c r="W1300" t="s">
        <v>875</v>
      </c>
      <c r="X1300" t="s">
        <v>875</v>
      </c>
      <c r="Y1300">
        <v>0</v>
      </c>
      <c r="Z1300">
        <v>1</v>
      </c>
      <c r="AA1300" s="19">
        <v>45732.996730960651</v>
      </c>
      <c r="AB1300" t="s">
        <v>1178</v>
      </c>
    </row>
    <row r="1301" spans="1:28" x14ac:dyDescent="0.35">
      <c r="A1301" t="s">
        <v>1058</v>
      </c>
      <c r="B1301" t="s">
        <v>311</v>
      </c>
      <c r="C1301">
        <v>455</v>
      </c>
      <c r="D1301" s="9">
        <v>42192.394444444442</v>
      </c>
      <c r="E1301" s="9">
        <v>42647.606944444444</v>
      </c>
      <c r="F1301">
        <v>71</v>
      </c>
      <c r="G1301">
        <v>71</v>
      </c>
      <c r="H1301">
        <v>46</v>
      </c>
      <c r="I1301">
        <v>25</v>
      </c>
      <c r="J1301">
        <v>0</v>
      </c>
      <c r="K1301">
        <v>71</v>
      </c>
      <c r="L1301">
        <v>56</v>
      </c>
      <c r="M1301">
        <v>15</v>
      </c>
      <c r="N1301">
        <v>0.39400000000000002</v>
      </c>
      <c r="O1301">
        <v>0.18</v>
      </c>
      <c r="P1301">
        <v>0</v>
      </c>
      <c r="Q1301">
        <v>0.13</v>
      </c>
      <c r="R1301">
        <v>0.22600000000000001</v>
      </c>
      <c r="S1301">
        <v>0.68600000000000005</v>
      </c>
      <c r="T1301">
        <v>1</v>
      </c>
      <c r="U1301">
        <v>115.38500000000001</v>
      </c>
      <c r="V1301" t="s">
        <v>56</v>
      </c>
      <c r="W1301">
        <v>0.74399999999999999</v>
      </c>
      <c r="X1301">
        <v>0.64400000000000002</v>
      </c>
      <c r="Y1301">
        <v>0</v>
      </c>
      <c r="Z1301">
        <v>0.42399999999999999</v>
      </c>
      <c r="AA1301" s="19">
        <v>45732.996786030089</v>
      </c>
      <c r="AB1301" t="s">
        <v>1178</v>
      </c>
    </row>
    <row r="1302" spans="1:28" hidden="1" x14ac:dyDescent="0.35">
      <c r="A1302" t="s">
        <v>1058</v>
      </c>
      <c r="B1302" t="s">
        <v>312</v>
      </c>
      <c r="C1302">
        <v>0</v>
      </c>
      <c r="D1302" s="9">
        <v>42647.606249999997</v>
      </c>
      <c r="E1302" s="9">
        <v>42647.606944444444</v>
      </c>
      <c r="F1302" t="s">
        <v>872</v>
      </c>
      <c r="G1302" t="s">
        <v>872</v>
      </c>
      <c r="H1302">
        <v>1</v>
      </c>
      <c r="I1302">
        <v>1</v>
      </c>
      <c r="J1302">
        <v>1</v>
      </c>
      <c r="K1302" t="s">
        <v>873</v>
      </c>
      <c r="L1302">
        <v>2</v>
      </c>
      <c r="M1302">
        <v>-1</v>
      </c>
      <c r="N1302" t="s">
        <v>875</v>
      </c>
      <c r="O1302" t="s">
        <v>875</v>
      </c>
      <c r="P1302">
        <v>0</v>
      </c>
      <c r="Q1302">
        <v>1</v>
      </c>
      <c r="R1302" t="s">
        <v>875</v>
      </c>
      <c r="S1302" t="s">
        <v>875</v>
      </c>
      <c r="T1302" t="s">
        <v>875</v>
      </c>
      <c r="U1302" t="s">
        <v>875</v>
      </c>
      <c r="V1302" t="s">
        <v>56</v>
      </c>
      <c r="W1302" t="s">
        <v>875</v>
      </c>
      <c r="X1302" t="s">
        <v>875</v>
      </c>
      <c r="Y1302">
        <v>0</v>
      </c>
      <c r="Z1302">
        <v>1</v>
      </c>
      <c r="AA1302" s="19">
        <v>45732.996786041665</v>
      </c>
      <c r="AB1302" t="s">
        <v>1178</v>
      </c>
    </row>
    <row r="1303" spans="1:28" x14ac:dyDescent="0.35">
      <c r="A1303" t="s">
        <v>1059</v>
      </c>
      <c r="B1303" t="s">
        <v>311</v>
      </c>
      <c r="C1303">
        <v>722</v>
      </c>
      <c r="D1303" s="9">
        <v>42277.481944444444</v>
      </c>
      <c r="E1303" s="9">
        <v>42999.511111111111</v>
      </c>
      <c r="F1303">
        <v>109</v>
      </c>
      <c r="G1303">
        <v>109</v>
      </c>
      <c r="H1303">
        <v>68</v>
      </c>
      <c r="I1303">
        <v>41</v>
      </c>
      <c r="J1303">
        <v>0</v>
      </c>
      <c r="K1303">
        <v>109</v>
      </c>
      <c r="L1303">
        <v>83</v>
      </c>
      <c r="M1303">
        <v>26</v>
      </c>
      <c r="N1303">
        <v>9.5000000000000001E-2</v>
      </c>
      <c r="O1303">
        <v>4.5999999999999999E-2</v>
      </c>
      <c r="P1303">
        <v>0</v>
      </c>
      <c r="Q1303">
        <v>0.114</v>
      </c>
      <c r="R1303">
        <v>0.80900000000000005</v>
      </c>
      <c r="S1303">
        <v>0.67400000000000004</v>
      </c>
      <c r="T1303">
        <v>1</v>
      </c>
      <c r="U1303">
        <v>228.07</v>
      </c>
      <c r="V1303" t="s">
        <v>56</v>
      </c>
      <c r="W1303">
        <v>0.94099999999999995</v>
      </c>
      <c r="X1303">
        <v>0.84</v>
      </c>
      <c r="Y1303">
        <v>0</v>
      </c>
      <c r="Z1303">
        <v>0.88700000000000001</v>
      </c>
      <c r="AA1303" s="19">
        <v>45732.996843553243</v>
      </c>
      <c r="AB1303" t="s">
        <v>1178</v>
      </c>
    </row>
    <row r="1304" spans="1:28" hidden="1" x14ac:dyDescent="0.35">
      <c r="A1304" t="s">
        <v>1059</v>
      </c>
      <c r="B1304" t="s">
        <v>312</v>
      </c>
      <c r="C1304">
        <v>94</v>
      </c>
      <c r="D1304" s="9">
        <v>42905.35</v>
      </c>
      <c r="E1304" s="9">
        <v>42999.511111111111</v>
      </c>
      <c r="F1304" t="s">
        <v>872</v>
      </c>
      <c r="G1304" t="s">
        <v>872</v>
      </c>
      <c r="H1304">
        <v>4</v>
      </c>
      <c r="I1304">
        <v>2</v>
      </c>
      <c r="J1304">
        <v>1</v>
      </c>
      <c r="K1304" t="s">
        <v>873</v>
      </c>
      <c r="L1304">
        <v>3</v>
      </c>
      <c r="M1304">
        <v>4</v>
      </c>
      <c r="N1304">
        <v>2.5000000000000001E-2</v>
      </c>
      <c r="O1304" t="s">
        <v>875</v>
      </c>
      <c r="P1304">
        <v>0</v>
      </c>
      <c r="Q1304">
        <v>0.13600000000000001</v>
      </c>
      <c r="R1304" t="s">
        <v>875</v>
      </c>
      <c r="S1304" t="s">
        <v>875</v>
      </c>
      <c r="T1304" t="s">
        <v>875</v>
      </c>
      <c r="U1304" t="s">
        <v>875</v>
      </c>
      <c r="V1304" t="s">
        <v>56</v>
      </c>
      <c r="W1304">
        <v>0.877</v>
      </c>
      <c r="X1304" t="s">
        <v>875</v>
      </c>
      <c r="Y1304">
        <v>0</v>
      </c>
      <c r="Z1304">
        <v>0.75</v>
      </c>
      <c r="AA1304" s="19">
        <v>45732.996843576388</v>
      </c>
      <c r="AB1304" t="s">
        <v>1178</v>
      </c>
    </row>
    <row r="1305" spans="1:28" x14ac:dyDescent="0.35">
      <c r="A1305" t="s">
        <v>1060</v>
      </c>
      <c r="B1305" t="s">
        <v>311</v>
      </c>
      <c r="C1305">
        <v>533</v>
      </c>
      <c r="D1305" s="9">
        <v>40637.560416666667</v>
      </c>
      <c r="E1305" s="9">
        <v>41170.574999999997</v>
      </c>
      <c r="F1305">
        <v>286</v>
      </c>
      <c r="G1305">
        <v>286</v>
      </c>
      <c r="H1305">
        <v>48</v>
      </c>
      <c r="I1305">
        <v>238</v>
      </c>
      <c r="J1305">
        <v>0</v>
      </c>
      <c r="K1305">
        <v>286</v>
      </c>
      <c r="L1305">
        <v>258</v>
      </c>
      <c r="M1305">
        <v>28</v>
      </c>
      <c r="N1305">
        <v>0.13700000000000001</v>
      </c>
      <c r="O1305">
        <v>0.45500000000000002</v>
      </c>
      <c r="P1305">
        <v>0</v>
      </c>
      <c r="Q1305">
        <v>0.54400000000000004</v>
      </c>
      <c r="R1305">
        <v>0.91900000000000004</v>
      </c>
      <c r="S1305">
        <v>0.23100000000000001</v>
      </c>
      <c r="T1305">
        <v>1</v>
      </c>
      <c r="U1305">
        <v>51.470999999999997</v>
      </c>
      <c r="V1305" t="s">
        <v>56</v>
      </c>
      <c r="W1305">
        <v>0.90400000000000003</v>
      </c>
      <c r="X1305">
        <v>0.94799999999999995</v>
      </c>
      <c r="Y1305">
        <v>0</v>
      </c>
      <c r="Z1305">
        <v>0.97599999999999998</v>
      </c>
      <c r="AA1305" s="19">
        <v>45732.996903865744</v>
      </c>
      <c r="AB1305" t="s">
        <v>1178</v>
      </c>
    </row>
    <row r="1306" spans="1:28" hidden="1" x14ac:dyDescent="0.35">
      <c r="A1306" t="s">
        <v>1060</v>
      </c>
      <c r="B1306" t="s">
        <v>312</v>
      </c>
      <c r="C1306">
        <v>99</v>
      </c>
      <c r="D1306" s="9">
        <v>41071.534722222219</v>
      </c>
      <c r="E1306" s="9">
        <v>41170.574999999997</v>
      </c>
      <c r="F1306" t="s">
        <v>872</v>
      </c>
      <c r="G1306" t="s">
        <v>872</v>
      </c>
      <c r="H1306">
        <v>1</v>
      </c>
      <c r="I1306">
        <v>2</v>
      </c>
      <c r="J1306">
        <v>1</v>
      </c>
      <c r="K1306" t="s">
        <v>873</v>
      </c>
      <c r="L1306">
        <v>3</v>
      </c>
      <c r="M1306">
        <v>1</v>
      </c>
      <c r="N1306" t="s">
        <v>875</v>
      </c>
      <c r="O1306">
        <v>1.0999999999999999E-2</v>
      </c>
      <c r="P1306">
        <v>0</v>
      </c>
      <c r="Q1306">
        <v>1.7999999999999999E-2</v>
      </c>
      <c r="R1306" t="s">
        <v>875</v>
      </c>
      <c r="S1306" t="s">
        <v>875</v>
      </c>
      <c r="T1306" t="s">
        <v>875</v>
      </c>
      <c r="U1306" t="s">
        <v>875</v>
      </c>
      <c r="V1306" t="s">
        <v>56</v>
      </c>
      <c r="W1306" t="s">
        <v>875</v>
      </c>
      <c r="X1306">
        <v>1</v>
      </c>
      <c r="Y1306">
        <v>0</v>
      </c>
      <c r="Z1306">
        <v>0.88</v>
      </c>
      <c r="AA1306" s="19">
        <v>45732.996903877312</v>
      </c>
      <c r="AB1306" t="s">
        <v>1178</v>
      </c>
    </row>
    <row r="1307" spans="1:28" x14ac:dyDescent="0.35">
      <c r="A1307" t="s">
        <v>1061</v>
      </c>
      <c r="B1307" t="s">
        <v>311</v>
      </c>
      <c r="C1307">
        <v>532</v>
      </c>
      <c r="D1307" s="9">
        <v>40518.620138888888</v>
      </c>
      <c r="E1307" s="9">
        <v>41051.331944444442</v>
      </c>
      <c r="F1307">
        <v>196</v>
      </c>
      <c r="G1307">
        <v>196</v>
      </c>
      <c r="H1307">
        <v>58</v>
      </c>
      <c r="I1307">
        <v>138</v>
      </c>
      <c r="J1307">
        <v>0</v>
      </c>
      <c r="K1307">
        <v>196</v>
      </c>
      <c r="L1307">
        <v>178</v>
      </c>
      <c r="M1307">
        <v>18</v>
      </c>
      <c r="N1307">
        <v>9.5000000000000001E-2</v>
      </c>
      <c r="O1307">
        <v>0.33100000000000002</v>
      </c>
      <c r="P1307">
        <v>0</v>
      </c>
      <c r="Q1307">
        <v>0.63100000000000001</v>
      </c>
      <c r="R1307">
        <v>1.4810000000000001</v>
      </c>
      <c r="S1307">
        <v>0.223</v>
      </c>
      <c r="T1307">
        <v>1</v>
      </c>
      <c r="U1307">
        <v>28.526</v>
      </c>
      <c r="V1307" t="s">
        <v>92</v>
      </c>
      <c r="W1307">
        <v>0.37</v>
      </c>
      <c r="X1307">
        <v>0.49099999999999999</v>
      </c>
      <c r="Y1307">
        <v>0</v>
      </c>
      <c r="Z1307">
        <v>0.71599999999999997</v>
      </c>
      <c r="AA1307" s="19">
        <v>45732.996958055555</v>
      </c>
      <c r="AB1307" t="s">
        <v>1178</v>
      </c>
    </row>
    <row r="1308" spans="1:28" hidden="1" x14ac:dyDescent="0.35">
      <c r="A1308" t="s">
        <v>1061</v>
      </c>
      <c r="B1308" t="s">
        <v>312</v>
      </c>
      <c r="C1308">
        <v>76</v>
      </c>
      <c r="D1308" s="9">
        <v>40974.638194444444</v>
      </c>
      <c r="E1308" s="9">
        <v>41051.331944444442</v>
      </c>
      <c r="F1308" t="s">
        <v>872</v>
      </c>
      <c r="G1308" t="s">
        <v>872</v>
      </c>
      <c r="H1308">
        <v>1</v>
      </c>
      <c r="I1308">
        <v>5</v>
      </c>
      <c r="J1308">
        <v>1</v>
      </c>
      <c r="K1308" t="s">
        <v>873</v>
      </c>
      <c r="L1308">
        <v>1</v>
      </c>
      <c r="M1308">
        <v>5</v>
      </c>
      <c r="N1308" t="s">
        <v>875</v>
      </c>
      <c r="O1308">
        <v>4.2000000000000003E-2</v>
      </c>
      <c r="P1308">
        <v>0</v>
      </c>
      <c r="Q1308" t="s">
        <v>875</v>
      </c>
      <c r="R1308" t="s">
        <v>875</v>
      </c>
      <c r="S1308" t="s">
        <v>875</v>
      </c>
      <c r="T1308" t="s">
        <v>875</v>
      </c>
      <c r="U1308" t="s">
        <v>875</v>
      </c>
      <c r="V1308" t="s">
        <v>92</v>
      </c>
      <c r="W1308" t="s">
        <v>875</v>
      </c>
      <c r="X1308">
        <v>0.85599999999999998</v>
      </c>
      <c r="Y1308">
        <v>0</v>
      </c>
      <c r="Z1308" t="s">
        <v>875</v>
      </c>
      <c r="AA1308" s="19">
        <v>45732.9969580787</v>
      </c>
      <c r="AB1308" t="s">
        <v>1178</v>
      </c>
    </row>
    <row r="1309" spans="1:28" x14ac:dyDescent="0.35">
      <c r="A1309" t="s">
        <v>1062</v>
      </c>
      <c r="B1309" t="s">
        <v>311</v>
      </c>
      <c r="C1309">
        <v>910</v>
      </c>
      <c r="D1309" s="9">
        <v>41988.345138888886</v>
      </c>
      <c r="E1309" s="9">
        <v>42898.454861111109</v>
      </c>
      <c r="F1309">
        <v>1597</v>
      </c>
      <c r="G1309">
        <v>1597</v>
      </c>
      <c r="H1309">
        <v>813</v>
      </c>
      <c r="I1309">
        <v>784</v>
      </c>
      <c r="J1309">
        <v>0</v>
      </c>
      <c r="K1309">
        <v>1597</v>
      </c>
      <c r="L1309">
        <v>1576</v>
      </c>
      <c r="M1309">
        <v>21</v>
      </c>
      <c r="N1309">
        <v>0.95</v>
      </c>
      <c r="O1309">
        <v>0.85099999999999998</v>
      </c>
      <c r="P1309">
        <v>0</v>
      </c>
      <c r="Q1309">
        <v>1.76</v>
      </c>
      <c r="R1309">
        <v>0.97699999999999998</v>
      </c>
      <c r="S1309">
        <v>0.52700000000000002</v>
      </c>
      <c r="T1309">
        <v>1</v>
      </c>
      <c r="U1309">
        <v>11.932</v>
      </c>
      <c r="V1309" t="s">
        <v>80</v>
      </c>
      <c r="W1309">
        <v>0.97099999999999997</v>
      </c>
      <c r="X1309">
        <v>0.85899999999999999</v>
      </c>
      <c r="Y1309">
        <v>0</v>
      </c>
      <c r="Z1309">
        <v>0.96399999999999997</v>
      </c>
      <c r="AA1309" s="19">
        <v>45732.997023483797</v>
      </c>
      <c r="AB1309" t="s">
        <v>1178</v>
      </c>
    </row>
    <row r="1310" spans="1:28" hidden="1" x14ac:dyDescent="0.35">
      <c r="A1310" t="s">
        <v>1062</v>
      </c>
      <c r="B1310" t="s">
        <v>312</v>
      </c>
      <c r="C1310">
        <v>98</v>
      </c>
      <c r="D1310" s="9">
        <v>42800.413888888892</v>
      </c>
      <c r="E1310" s="9">
        <v>42898.454861111109</v>
      </c>
      <c r="F1310" t="s">
        <v>872</v>
      </c>
      <c r="G1310" t="s">
        <v>872</v>
      </c>
      <c r="H1310">
        <v>42</v>
      </c>
      <c r="I1310">
        <v>82</v>
      </c>
      <c r="J1310">
        <v>1</v>
      </c>
      <c r="K1310" t="s">
        <v>873</v>
      </c>
      <c r="L1310">
        <v>139</v>
      </c>
      <c r="M1310">
        <v>-16</v>
      </c>
      <c r="N1310">
        <v>0.51</v>
      </c>
      <c r="O1310">
        <v>2.14</v>
      </c>
      <c r="P1310">
        <v>0</v>
      </c>
      <c r="Q1310">
        <v>1.752</v>
      </c>
      <c r="R1310">
        <v>0.66100000000000003</v>
      </c>
      <c r="S1310">
        <v>0.192</v>
      </c>
      <c r="T1310">
        <v>1</v>
      </c>
      <c r="U1310">
        <v>11.986000000000001</v>
      </c>
      <c r="V1310" t="s">
        <v>80</v>
      </c>
      <c r="W1310">
        <v>0.80200000000000005</v>
      </c>
      <c r="X1310">
        <v>0.96299999999999997</v>
      </c>
      <c r="Y1310">
        <v>0</v>
      </c>
      <c r="Z1310">
        <v>0.79500000000000004</v>
      </c>
      <c r="AA1310" s="19">
        <v>45732.997034687498</v>
      </c>
      <c r="AB1310" t="s">
        <v>1178</v>
      </c>
    </row>
    <row r="1311" spans="1:28" x14ac:dyDescent="0.35">
      <c r="A1311" t="s">
        <v>1223</v>
      </c>
      <c r="B1311" t="s">
        <v>311</v>
      </c>
      <c r="C1311">
        <v>5677</v>
      </c>
      <c r="D1311" s="9">
        <v>38888.13517361111</v>
      </c>
      <c r="E1311" s="9">
        <v>44565.272430555553</v>
      </c>
      <c r="F1311">
        <v>837</v>
      </c>
      <c r="G1311">
        <v>837</v>
      </c>
      <c r="H1311">
        <v>65</v>
      </c>
      <c r="I1311">
        <v>772</v>
      </c>
      <c r="J1311">
        <v>34</v>
      </c>
      <c r="K1311">
        <v>803</v>
      </c>
      <c r="L1311">
        <v>377</v>
      </c>
      <c r="M1311">
        <v>426</v>
      </c>
      <c r="N1311">
        <v>3.6999999999999998E-2</v>
      </c>
      <c r="O1311">
        <v>0.44400000000000001</v>
      </c>
      <c r="P1311">
        <v>5.2999999999999999E-2</v>
      </c>
      <c r="Q1311">
        <v>0.59299999999999997</v>
      </c>
      <c r="R1311">
        <v>1.3859999999999999</v>
      </c>
      <c r="S1311">
        <v>7.6999999999999999E-2</v>
      </c>
      <c r="T1311">
        <v>0.89</v>
      </c>
      <c r="U1311">
        <v>718.38099999999997</v>
      </c>
      <c r="V1311" t="s">
        <v>62</v>
      </c>
      <c r="W1311">
        <v>0.86099999999999999</v>
      </c>
      <c r="X1311">
        <v>0.80800000000000005</v>
      </c>
      <c r="Y1311">
        <v>0.91600000000000004</v>
      </c>
      <c r="Z1311">
        <v>0.95699999999999996</v>
      </c>
      <c r="AA1311" s="19">
        <v>45733.88401386574</v>
      </c>
      <c r="AB1311" t="s">
        <v>1234</v>
      </c>
    </row>
    <row r="1312" spans="1:28" hidden="1" x14ac:dyDescent="0.35">
      <c r="A1312" t="s">
        <v>1223</v>
      </c>
      <c r="B1312" t="s">
        <v>312</v>
      </c>
      <c r="C1312">
        <v>98</v>
      </c>
      <c r="D1312" s="9">
        <v>44467.015023148146</v>
      </c>
      <c r="E1312" s="9">
        <v>44565.272430555553</v>
      </c>
      <c r="F1312" t="s">
        <v>872</v>
      </c>
      <c r="G1312" t="s">
        <v>872</v>
      </c>
      <c r="H1312">
        <v>9</v>
      </c>
      <c r="I1312">
        <v>38</v>
      </c>
      <c r="J1312">
        <v>1</v>
      </c>
      <c r="K1312" t="s">
        <v>873</v>
      </c>
      <c r="L1312">
        <v>9</v>
      </c>
      <c r="M1312">
        <v>36</v>
      </c>
      <c r="N1312">
        <v>0.12</v>
      </c>
      <c r="O1312">
        <v>0.35799999999999998</v>
      </c>
      <c r="P1312" t="s">
        <v>875</v>
      </c>
      <c r="Q1312">
        <v>7.8E-2</v>
      </c>
      <c r="R1312" t="s">
        <v>875</v>
      </c>
      <c r="S1312" t="s">
        <v>875</v>
      </c>
      <c r="T1312" t="s">
        <v>875</v>
      </c>
      <c r="U1312" t="s">
        <v>875</v>
      </c>
      <c r="V1312" t="s">
        <v>62</v>
      </c>
      <c r="W1312">
        <v>0.96499999999999997</v>
      </c>
      <c r="X1312">
        <v>0.98699999999999999</v>
      </c>
      <c r="Y1312" t="s">
        <v>875</v>
      </c>
      <c r="Z1312">
        <v>0.95599999999999996</v>
      </c>
      <c r="AA1312" s="19">
        <v>45733.884014050927</v>
      </c>
      <c r="AB1312" t="s">
        <v>1234</v>
      </c>
    </row>
    <row r="1313" spans="1:28" hidden="1" x14ac:dyDescent="0.35">
      <c r="A1313" t="s">
        <v>1063</v>
      </c>
      <c r="B1313" t="s">
        <v>312</v>
      </c>
      <c r="C1313">
        <v>0</v>
      </c>
      <c r="D1313" s="9">
        <v>43726.611284722225</v>
      </c>
      <c r="E1313" s="9">
        <v>43726.64806712963</v>
      </c>
      <c r="F1313" t="s">
        <v>872</v>
      </c>
      <c r="G1313" t="s">
        <v>872</v>
      </c>
      <c r="H1313">
        <v>1</v>
      </c>
      <c r="I1313">
        <v>1</v>
      </c>
      <c r="J1313">
        <v>17</v>
      </c>
      <c r="K1313" t="s">
        <v>873</v>
      </c>
      <c r="L1313">
        <v>2</v>
      </c>
      <c r="M1313">
        <v>-18</v>
      </c>
      <c r="N1313" t="s">
        <v>875</v>
      </c>
      <c r="O1313" t="s">
        <v>875</v>
      </c>
      <c r="P1313" t="s">
        <v>875</v>
      </c>
      <c r="Q1313" t="s">
        <v>875</v>
      </c>
      <c r="R1313" t="s">
        <v>875</v>
      </c>
      <c r="S1313" t="s">
        <v>875</v>
      </c>
      <c r="T1313" t="s">
        <v>875</v>
      </c>
      <c r="U1313" t="s">
        <v>875</v>
      </c>
      <c r="V1313" t="s">
        <v>876</v>
      </c>
      <c r="W1313" t="s">
        <v>875</v>
      </c>
      <c r="X1313" t="s">
        <v>875</v>
      </c>
      <c r="Y1313" t="s">
        <v>875</v>
      </c>
      <c r="Z1313" t="s">
        <v>875</v>
      </c>
      <c r="AA1313" s="19">
        <v>45733.803210243059</v>
      </c>
      <c r="AB1313" t="s">
        <v>1197</v>
      </c>
    </row>
    <row r="1314" spans="1:28" x14ac:dyDescent="0.35">
      <c r="A1314" t="s">
        <v>1063</v>
      </c>
      <c r="B1314" t="s">
        <v>311</v>
      </c>
      <c r="C1314">
        <v>421</v>
      </c>
      <c r="D1314" s="9">
        <v>42431.576388888891</v>
      </c>
      <c r="E1314" s="9">
        <v>42852.651388888888</v>
      </c>
      <c r="F1314">
        <v>338</v>
      </c>
      <c r="G1314">
        <v>338</v>
      </c>
      <c r="H1314">
        <v>311</v>
      </c>
      <c r="I1314">
        <v>27</v>
      </c>
      <c r="J1314">
        <v>0</v>
      </c>
      <c r="K1314">
        <v>338</v>
      </c>
      <c r="L1314">
        <v>231</v>
      </c>
      <c r="M1314">
        <v>107</v>
      </c>
      <c r="N1314">
        <v>0.72199999999999998</v>
      </c>
      <c r="O1314">
        <v>3.9E-2</v>
      </c>
      <c r="P1314">
        <v>0</v>
      </c>
      <c r="Q1314">
        <v>0.46200000000000002</v>
      </c>
      <c r="R1314">
        <v>0.60699999999999998</v>
      </c>
      <c r="S1314">
        <v>0.94899999999999995</v>
      </c>
      <c r="T1314">
        <v>1</v>
      </c>
      <c r="U1314">
        <v>231.602</v>
      </c>
      <c r="V1314" t="s">
        <v>56</v>
      </c>
      <c r="W1314">
        <v>0.44400000000000001</v>
      </c>
      <c r="X1314">
        <v>0.77600000000000002</v>
      </c>
      <c r="Y1314">
        <v>0</v>
      </c>
      <c r="Z1314">
        <v>0.54100000000000004</v>
      </c>
      <c r="AA1314" s="19">
        <v>45732.997094745369</v>
      </c>
      <c r="AB1314" t="s">
        <v>1178</v>
      </c>
    </row>
    <row r="1315" spans="1:28" hidden="1" x14ac:dyDescent="0.35">
      <c r="A1315" t="s">
        <v>1063</v>
      </c>
      <c r="B1315" t="s">
        <v>312</v>
      </c>
      <c r="C1315">
        <v>9</v>
      </c>
      <c r="D1315" s="9">
        <v>42843.47152777778</v>
      </c>
      <c r="E1315" s="9">
        <v>42852.651388888888</v>
      </c>
      <c r="F1315" t="s">
        <v>872</v>
      </c>
      <c r="G1315" t="s">
        <v>872</v>
      </c>
      <c r="H1315">
        <v>15</v>
      </c>
      <c r="I1315">
        <v>14</v>
      </c>
      <c r="J1315">
        <v>1</v>
      </c>
      <c r="K1315" t="s">
        <v>873</v>
      </c>
      <c r="L1315">
        <v>16</v>
      </c>
      <c r="M1315">
        <v>12</v>
      </c>
      <c r="N1315">
        <v>1.25</v>
      </c>
      <c r="O1315">
        <v>7</v>
      </c>
      <c r="P1315">
        <v>0</v>
      </c>
      <c r="Q1315">
        <v>1.401</v>
      </c>
      <c r="R1315">
        <v>0.17</v>
      </c>
      <c r="S1315">
        <v>0.152</v>
      </c>
      <c r="T1315">
        <v>1</v>
      </c>
      <c r="U1315">
        <v>76.373999999999995</v>
      </c>
      <c r="V1315" t="s">
        <v>56</v>
      </c>
      <c r="W1315">
        <v>0.187</v>
      </c>
      <c r="X1315">
        <v>0.2</v>
      </c>
      <c r="Y1315">
        <v>0</v>
      </c>
      <c r="Z1315">
        <v>0.872</v>
      </c>
      <c r="AA1315" s="19">
        <v>45732.997106006944</v>
      </c>
      <c r="AB1315" t="s">
        <v>1178</v>
      </c>
    </row>
    <row r="1316" spans="1:28" x14ac:dyDescent="0.35">
      <c r="A1316" t="s">
        <v>1063</v>
      </c>
      <c r="B1316" t="s">
        <v>311</v>
      </c>
      <c r="C1316">
        <v>777</v>
      </c>
      <c r="D1316" s="9">
        <v>42949.394016203703</v>
      </c>
      <c r="E1316" s="9">
        <v>43726.64806712963</v>
      </c>
      <c r="F1316">
        <v>46</v>
      </c>
      <c r="G1316">
        <v>46</v>
      </c>
      <c r="H1316">
        <v>45</v>
      </c>
      <c r="I1316">
        <v>1</v>
      </c>
      <c r="J1316">
        <v>21</v>
      </c>
      <c r="K1316">
        <v>25</v>
      </c>
      <c r="L1316">
        <v>2</v>
      </c>
      <c r="M1316">
        <v>23</v>
      </c>
      <c r="N1316">
        <v>0.105</v>
      </c>
      <c r="O1316">
        <v>0</v>
      </c>
      <c r="P1316">
        <v>6.0999999999999999E-2</v>
      </c>
      <c r="Q1316">
        <v>0</v>
      </c>
      <c r="R1316">
        <v>0</v>
      </c>
      <c r="S1316">
        <v>1</v>
      </c>
      <c r="T1316">
        <v>0.41899999999999998</v>
      </c>
      <c r="U1316" t="s">
        <v>875</v>
      </c>
      <c r="V1316" t="s">
        <v>876</v>
      </c>
      <c r="W1316">
        <v>0.69599999999999995</v>
      </c>
      <c r="X1316">
        <v>0</v>
      </c>
      <c r="Y1316">
        <v>0.46400000000000002</v>
      </c>
      <c r="Z1316">
        <v>0</v>
      </c>
      <c r="AA1316" s="19">
        <v>45733.803210243059</v>
      </c>
      <c r="AB1316" t="s">
        <v>1197</v>
      </c>
    </row>
    <row r="1317" spans="1:28" x14ac:dyDescent="0.35">
      <c r="A1317" t="s">
        <v>1064</v>
      </c>
      <c r="B1317" t="s">
        <v>311</v>
      </c>
      <c r="C1317">
        <v>1685</v>
      </c>
      <c r="D1317" s="9">
        <v>43306.719444444447</v>
      </c>
      <c r="E1317" s="9">
        <v>44992.530555555553</v>
      </c>
      <c r="F1317">
        <v>418</v>
      </c>
      <c r="G1317">
        <v>377</v>
      </c>
      <c r="H1317">
        <v>277</v>
      </c>
      <c r="I1317">
        <v>100</v>
      </c>
      <c r="J1317">
        <v>0</v>
      </c>
      <c r="K1317">
        <v>377</v>
      </c>
      <c r="L1317">
        <v>296</v>
      </c>
      <c r="M1317">
        <v>81</v>
      </c>
      <c r="N1317">
        <v>0.23499999999999999</v>
      </c>
      <c r="O1317">
        <v>7.3999999999999996E-2</v>
      </c>
      <c r="P1317">
        <v>0</v>
      </c>
      <c r="Q1317">
        <v>0.20300000000000001</v>
      </c>
      <c r="R1317">
        <v>0.65700000000000003</v>
      </c>
      <c r="S1317">
        <v>0.76100000000000001</v>
      </c>
      <c r="T1317">
        <v>1</v>
      </c>
      <c r="U1317">
        <v>399.01499999999999</v>
      </c>
      <c r="V1317" t="s">
        <v>56</v>
      </c>
      <c r="W1317">
        <v>0.51700000000000002</v>
      </c>
      <c r="X1317">
        <v>0.48</v>
      </c>
      <c r="Y1317">
        <v>0</v>
      </c>
      <c r="Z1317">
        <v>0.752</v>
      </c>
      <c r="AA1317" s="19">
        <v>45732.997162581021</v>
      </c>
      <c r="AB1317" t="s">
        <v>1178</v>
      </c>
    </row>
    <row r="1318" spans="1:28" hidden="1" x14ac:dyDescent="0.35">
      <c r="A1318" t="s">
        <v>1064</v>
      </c>
      <c r="B1318" t="s">
        <v>312</v>
      </c>
      <c r="C1318">
        <v>0</v>
      </c>
      <c r="D1318" s="9">
        <v>44992.530555555553</v>
      </c>
      <c r="E1318" s="9">
        <v>44992.530555555553</v>
      </c>
      <c r="F1318" t="s">
        <v>872</v>
      </c>
      <c r="G1318" t="s">
        <v>872</v>
      </c>
      <c r="H1318">
        <v>1</v>
      </c>
      <c r="I1318">
        <v>1</v>
      </c>
      <c r="J1318">
        <v>1</v>
      </c>
      <c r="K1318" t="s">
        <v>873</v>
      </c>
      <c r="L1318">
        <v>1</v>
      </c>
      <c r="M1318">
        <v>0</v>
      </c>
      <c r="N1318" t="s">
        <v>875</v>
      </c>
      <c r="O1318" t="s">
        <v>875</v>
      </c>
      <c r="P1318">
        <v>0</v>
      </c>
      <c r="Q1318" t="s">
        <v>875</v>
      </c>
      <c r="R1318" t="s">
        <v>875</v>
      </c>
      <c r="S1318" t="s">
        <v>875</v>
      </c>
      <c r="T1318" t="s">
        <v>875</v>
      </c>
      <c r="U1318" t="s">
        <v>875</v>
      </c>
      <c r="V1318" t="s">
        <v>56</v>
      </c>
      <c r="W1318" t="s">
        <v>875</v>
      </c>
      <c r="X1318" t="s">
        <v>875</v>
      </c>
      <c r="Y1318">
        <v>0</v>
      </c>
      <c r="Z1318" t="s">
        <v>875</v>
      </c>
      <c r="AA1318" s="19">
        <v>45732.99716259259</v>
      </c>
      <c r="AB1318" t="s">
        <v>1178</v>
      </c>
    </row>
    <row r="1319" spans="1:28" x14ac:dyDescent="0.35">
      <c r="A1319" t="s">
        <v>1851</v>
      </c>
      <c r="B1319" t="s">
        <v>311</v>
      </c>
      <c r="C1319">
        <v>2019</v>
      </c>
      <c r="D1319" s="9">
        <v>38310.077997685185</v>
      </c>
      <c r="E1319" s="9">
        <v>40329.078541666669</v>
      </c>
      <c r="F1319">
        <v>777</v>
      </c>
      <c r="G1319">
        <v>777</v>
      </c>
      <c r="H1319">
        <v>325</v>
      </c>
      <c r="I1319">
        <v>452</v>
      </c>
      <c r="J1319">
        <v>248</v>
      </c>
      <c r="K1319">
        <v>529</v>
      </c>
      <c r="L1319">
        <v>321</v>
      </c>
      <c r="M1319">
        <v>208</v>
      </c>
      <c r="N1319">
        <v>0.14199999999999999</v>
      </c>
      <c r="O1319">
        <v>0.19500000000000001</v>
      </c>
      <c r="P1319">
        <v>0.109</v>
      </c>
      <c r="Q1319">
        <v>0.13400000000000001</v>
      </c>
      <c r="R1319">
        <v>0.58799999999999997</v>
      </c>
      <c r="S1319">
        <v>0.42099999999999999</v>
      </c>
      <c r="T1319">
        <v>0.67700000000000005</v>
      </c>
      <c r="U1319">
        <v>1552.239</v>
      </c>
      <c r="V1319" t="s">
        <v>56</v>
      </c>
      <c r="W1319">
        <v>0.96599999999999997</v>
      </c>
      <c r="X1319">
        <v>0.98799999999999999</v>
      </c>
      <c r="Y1319">
        <v>0.91600000000000004</v>
      </c>
      <c r="Z1319">
        <v>0.96699999999999997</v>
      </c>
      <c r="AA1319" s="19">
        <v>45734.023300000001</v>
      </c>
      <c r="AB1319" t="s">
        <v>2040</v>
      </c>
    </row>
    <row r="1320" spans="1:28" hidden="1" x14ac:dyDescent="0.35">
      <c r="A1320" t="s">
        <v>1851</v>
      </c>
      <c r="B1320" t="s">
        <v>312</v>
      </c>
      <c r="C1320">
        <v>99</v>
      </c>
      <c r="D1320" s="9">
        <v>40229.401331018518</v>
      </c>
      <c r="E1320" s="9">
        <v>40329.078541666669</v>
      </c>
      <c r="F1320" t="s">
        <v>872</v>
      </c>
      <c r="G1320" t="s">
        <v>872</v>
      </c>
      <c r="H1320">
        <v>13</v>
      </c>
      <c r="I1320">
        <v>30</v>
      </c>
      <c r="J1320">
        <v>9</v>
      </c>
      <c r="K1320" t="s">
        <v>873</v>
      </c>
      <c r="L1320">
        <v>16</v>
      </c>
      <c r="M1320">
        <v>19</v>
      </c>
      <c r="N1320">
        <v>0.16500000000000001</v>
      </c>
      <c r="O1320">
        <v>0.318</v>
      </c>
      <c r="P1320">
        <v>7.5999999999999998E-2</v>
      </c>
      <c r="Q1320">
        <v>0.19600000000000001</v>
      </c>
      <c r="R1320">
        <v>0.48199999999999998</v>
      </c>
      <c r="S1320">
        <v>0.34200000000000003</v>
      </c>
      <c r="T1320">
        <v>0.84299999999999997</v>
      </c>
      <c r="U1320">
        <v>1061.2239999999999</v>
      </c>
      <c r="V1320" t="s">
        <v>56</v>
      </c>
      <c r="W1320">
        <v>0.95399999999999996</v>
      </c>
      <c r="X1320">
        <v>0.98599999999999999</v>
      </c>
      <c r="Y1320">
        <v>0.91500000000000004</v>
      </c>
      <c r="Z1320">
        <v>0.93700000000000006</v>
      </c>
      <c r="AA1320" s="19">
        <v>45734.023313715275</v>
      </c>
      <c r="AB1320" t="s">
        <v>2040</v>
      </c>
    </row>
    <row r="1321" spans="1:28" x14ac:dyDescent="0.35">
      <c r="A1321" t="s">
        <v>1850</v>
      </c>
      <c r="B1321" t="s">
        <v>311</v>
      </c>
      <c r="C1321">
        <v>1920</v>
      </c>
      <c r="D1321" s="9">
        <v>38294.814710648148</v>
      </c>
      <c r="E1321" s="9">
        <v>40215.112824074073</v>
      </c>
      <c r="F1321">
        <v>299</v>
      </c>
      <c r="G1321">
        <v>299</v>
      </c>
      <c r="H1321">
        <v>134</v>
      </c>
      <c r="I1321">
        <v>165</v>
      </c>
      <c r="J1321">
        <v>55</v>
      </c>
      <c r="K1321">
        <v>244</v>
      </c>
      <c r="L1321">
        <v>190</v>
      </c>
      <c r="M1321">
        <v>54</v>
      </c>
      <c r="N1321">
        <v>7.8E-2</v>
      </c>
      <c r="O1321">
        <v>9.8000000000000004E-2</v>
      </c>
      <c r="P1321">
        <v>3.6999999999999998E-2</v>
      </c>
      <c r="Q1321">
        <v>0.13</v>
      </c>
      <c r="R1321">
        <v>0.93500000000000005</v>
      </c>
      <c r="S1321">
        <v>0.443</v>
      </c>
      <c r="T1321">
        <v>0.79</v>
      </c>
      <c r="U1321">
        <v>415.38499999999999</v>
      </c>
      <c r="V1321" t="s">
        <v>56</v>
      </c>
      <c r="W1321">
        <v>0.92200000000000004</v>
      </c>
      <c r="X1321">
        <v>0.92700000000000005</v>
      </c>
      <c r="Y1321">
        <v>0.94699999999999995</v>
      </c>
      <c r="Z1321">
        <v>0.93700000000000006</v>
      </c>
      <c r="AA1321" s="19">
        <v>45734.023207268518</v>
      </c>
      <c r="AB1321" t="s">
        <v>2040</v>
      </c>
    </row>
    <row r="1322" spans="1:28" hidden="1" x14ac:dyDescent="0.35">
      <c r="A1322" t="s">
        <v>1850</v>
      </c>
      <c r="B1322" t="s">
        <v>312</v>
      </c>
      <c r="C1322">
        <v>92</v>
      </c>
      <c r="D1322" s="9">
        <v>40122.641400462962</v>
      </c>
      <c r="E1322" s="9">
        <v>40215.112824074073</v>
      </c>
      <c r="F1322" t="s">
        <v>872</v>
      </c>
      <c r="G1322" t="s">
        <v>872</v>
      </c>
      <c r="H1322">
        <v>2</v>
      </c>
      <c r="I1322">
        <v>4</v>
      </c>
      <c r="J1322">
        <v>1</v>
      </c>
      <c r="K1322" t="s">
        <v>873</v>
      </c>
      <c r="L1322">
        <v>1</v>
      </c>
      <c r="M1322">
        <v>5</v>
      </c>
      <c r="N1322">
        <v>1.4E-2</v>
      </c>
      <c r="O1322">
        <v>2.7E-2</v>
      </c>
      <c r="P1322" t="s">
        <v>875</v>
      </c>
      <c r="Q1322" t="s">
        <v>875</v>
      </c>
      <c r="R1322" t="s">
        <v>875</v>
      </c>
      <c r="S1322" t="s">
        <v>875</v>
      </c>
      <c r="T1322" t="s">
        <v>875</v>
      </c>
      <c r="U1322" t="s">
        <v>875</v>
      </c>
      <c r="V1322" t="s">
        <v>56</v>
      </c>
      <c r="W1322">
        <v>1</v>
      </c>
      <c r="X1322">
        <v>0.92</v>
      </c>
      <c r="Y1322" t="s">
        <v>875</v>
      </c>
      <c r="Z1322" t="s">
        <v>875</v>
      </c>
      <c r="AA1322" s="19">
        <v>45734.023207326391</v>
      </c>
      <c r="AB1322" t="s">
        <v>2040</v>
      </c>
    </row>
    <row r="1323" spans="1:28" x14ac:dyDescent="0.35">
      <c r="A1323" t="s">
        <v>1065</v>
      </c>
      <c r="B1323" t="s">
        <v>311</v>
      </c>
      <c r="C1323">
        <v>412</v>
      </c>
      <c r="D1323" s="9">
        <v>43305.599305555559</v>
      </c>
      <c r="E1323" s="9">
        <v>43717.642361111109</v>
      </c>
      <c r="F1323">
        <v>773</v>
      </c>
      <c r="G1323">
        <v>764</v>
      </c>
      <c r="H1323">
        <v>336</v>
      </c>
      <c r="I1323">
        <v>428</v>
      </c>
      <c r="J1323">
        <v>0</v>
      </c>
      <c r="K1323">
        <v>764</v>
      </c>
      <c r="L1323">
        <v>741</v>
      </c>
      <c r="M1323">
        <v>23</v>
      </c>
      <c r="N1323">
        <v>1.298</v>
      </c>
      <c r="O1323">
        <v>1.792</v>
      </c>
      <c r="P1323">
        <v>0</v>
      </c>
      <c r="Q1323">
        <v>2.6070000000000002</v>
      </c>
      <c r="R1323">
        <v>0.84399999999999997</v>
      </c>
      <c r="S1323">
        <v>0.42</v>
      </c>
      <c r="T1323">
        <v>1</v>
      </c>
      <c r="U1323">
        <v>8.8219999999999992</v>
      </c>
      <c r="V1323" t="s">
        <v>80</v>
      </c>
      <c r="W1323">
        <v>0.90900000000000003</v>
      </c>
      <c r="X1323">
        <v>0.97</v>
      </c>
      <c r="Y1323">
        <v>0</v>
      </c>
      <c r="Z1323">
        <v>0.98499999999999999</v>
      </c>
      <c r="AA1323" s="19">
        <v>45732.997226956017</v>
      </c>
      <c r="AB1323" t="s">
        <v>1178</v>
      </c>
    </row>
    <row r="1324" spans="1:28" hidden="1" x14ac:dyDescent="0.35">
      <c r="A1324" t="s">
        <v>1065</v>
      </c>
      <c r="B1324" t="s">
        <v>312</v>
      </c>
      <c r="C1324">
        <v>98</v>
      </c>
      <c r="D1324" s="9">
        <v>43618.668749999997</v>
      </c>
      <c r="E1324" s="9">
        <v>43717.642361111109</v>
      </c>
      <c r="F1324" t="s">
        <v>872</v>
      </c>
      <c r="G1324" t="s">
        <v>872</v>
      </c>
      <c r="H1324">
        <v>4</v>
      </c>
      <c r="I1324">
        <v>60</v>
      </c>
      <c r="J1324">
        <v>1</v>
      </c>
      <c r="K1324" t="s">
        <v>873</v>
      </c>
      <c r="L1324">
        <v>87</v>
      </c>
      <c r="M1324">
        <v>-24</v>
      </c>
      <c r="N1324">
        <v>9.6000000000000002E-2</v>
      </c>
      <c r="O1324">
        <v>1.591</v>
      </c>
      <c r="P1324">
        <v>0</v>
      </c>
      <c r="Q1324">
        <v>1.1859999999999999</v>
      </c>
      <c r="R1324">
        <v>0.70299999999999996</v>
      </c>
      <c r="S1324">
        <v>5.7000000000000002E-2</v>
      </c>
      <c r="T1324">
        <v>1</v>
      </c>
      <c r="U1324">
        <v>19.393000000000001</v>
      </c>
      <c r="V1324" t="s">
        <v>80</v>
      </c>
      <c r="W1324">
        <v>0.96</v>
      </c>
      <c r="X1324">
        <v>0.95899999999999996</v>
      </c>
      <c r="Y1324">
        <v>0</v>
      </c>
      <c r="Z1324">
        <v>0.755</v>
      </c>
      <c r="AA1324" s="19">
        <v>45732.997238090276</v>
      </c>
      <c r="AB1324" t="s">
        <v>1178</v>
      </c>
    </row>
    <row r="1325" spans="1:28" x14ac:dyDescent="0.35">
      <c r="A1325" t="s">
        <v>1318</v>
      </c>
      <c r="B1325" t="s">
        <v>311</v>
      </c>
      <c r="C1325">
        <v>1256</v>
      </c>
      <c r="D1325" s="9">
        <v>43052.952233796299</v>
      </c>
      <c r="E1325" s="9">
        <v>44308.970625000002</v>
      </c>
      <c r="F1325">
        <v>79</v>
      </c>
      <c r="G1325">
        <v>79</v>
      </c>
      <c r="H1325">
        <v>30</v>
      </c>
      <c r="I1325">
        <v>49</v>
      </c>
      <c r="J1325">
        <v>5</v>
      </c>
      <c r="K1325">
        <v>74</v>
      </c>
      <c r="L1325">
        <v>8</v>
      </c>
      <c r="M1325">
        <v>66</v>
      </c>
      <c r="N1325">
        <v>0.02</v>
      </c>
      <c r="O1325">
        <v>7.6999999999999999E-2</v>
      </c>
      <c r="P1325">
        <v>8.9999999999999993E-3</v>
      </c>
      <c r="Q1325">
        <v>0.02</v>
      </c>
      <c r="R1325">
        <v>0.22700000000000001</v>
      </c>
      <c r="S1325">
        <v>0.20599999999999999</v>
      </c>
      <c r="T1325">
        <v>0.90700000000000003</v>
      </c>
      <c r="U1325">
        <v>3300</v>
      </c>
      <c r="V1325" t="s">
        <v>56</v>
      </c>
      <c r="W1325">
        <v>0.65400000000000003</v>
      </c>
      <c r="X1325">
        <v>0.93300000000000005</v>
      </c>
      <c r="Y1325">
        <v>0.92100000000000004</v>
      </c>
      <c r="Z1325">
        <v>0.91800000000000004</v>
      </c>
      <c r="AA1325" s="19">
        <v>45733.705203240737</v>
      </c>
      <c r="AB1325" t="s">
        <v>1319</v>
      </c>
    </row>
    <row r="1326" spans="1:28" hidden="1" x14ac:dyDescent="0.35">
      <c r="A1326" t="s">
        <v>1318</v>
      </c>
      <c r="B1326" t="s">
        <v>312</v>
      </c>
      <c r="C1326">
        <v>97</v>
      </c>
      <c r="D1326" s="9">
        <v>44211.556909722225</v>
      </c>
      <c r="E1326" s="9">
        <v>44308.970625000002</v>
      </c>
      <c r="F1326" t="s">
        <v>872</v>
      </c>
      <c r="G1326" t="s">
        <v>872</v>
      </c>
      <c r="H1326">
        <v>11</v>
      </c>
      <c r="I1326">
        <v>6</v>
      </c>
      <c r="J1326">
        <v>2</v>
      </c>
      <c r="K1326" t="s">
        <v>873</v>
      </c>
      <c r="L1326">
        <v>1</v>
      </c>
      <c r="M1326">
        <v>13</v>
      </c>
      <c r="N1326">
        <v>0.11799999999999999</v>
      </c>
      <c r="O1326">
        <v>5.5E-2</v>
      </c>
      <c r="P1326" t="s">
        <v>875</v>
      </c>
      <c r="Q1326" t="s">
        <v>875</v>
      </c>
      <c r="R1326" t="s">
        <v>875</v>
      </c>
      <c r="S1326" t="s">
        <v>875</v>
      </c>
      <c r="T1326" t="s">
        <v>875</v>
      </c>
      <c r="U1326" t="s">
        <v>875</v>
      </c>
      <c r="V1326" t="s">
        <v>56</v>
      </c>
      <c r="W1326">
        <v>0.91200000000000003</v>
      </c>
      <c r="X1326">
        <v>0.92500000000000004</v>
      </c>
      <c r="Y1326" t="s">
        <v>875</v>
      </c>
      <c r="Z1326" t="s">
        <v>875</v>
      </c>
      <c r="AA1326" s="19">
        <v>45733.705203333331</v>
      </c>
      <c r="AB1326" t="s">
        <v>1319</v>
      </c>
    </row>
    <row r="1327" spans="1:28" x14ac:dyDescent="0.35">
      <c r="A1327" t="s">
        <v>1317</v>
      </c>
      <c r="B1327" t="s">
        <v>311</v>
      </c>
      <c r="C1327">
        <v>2078</v>
      </c>
      <c r="D1327" s="9">
        <v>42229.63958333333</v>
      </c>
      <c r="E1327" s="9">
        <v>44308.639166666668</v>
      </c>
      <c r="F1327">
        <v>1847</v>
      </c>
      <c r="G1327">
        <v>1847</v>
      </c>
      <c r="H1327">
        <v>1103</v>
      </c>
      <c r="I1327">
        <v>744</v>
      </c>
      <c r="J1327">
        <v>41</v>
      </c>
      <c r="K1327">
        <v>1806</v>
      </c>
      <c r="L1327">
        <v>477</v>
      </c>
      <c r="M1327">
        <v>1329</v>
      </c>
      <c r="N1327">
        <v>0.65600000000000003</v>
      </c>
      <c r="O1327">
        <v>0.57399999999999995</v>
      </c>
      <c r="P1327">
        <v>3.4000000000000002E-2</v>
      </c>
      <c r="Q1327">
        <v>0.34499999999999997</v>
      </c>
      <c r="R1327">
        <v>0.28799999999999998</v>
      </c>
      <c r="S1327">
        <v>0.53300000000000003</v>
      </c>
      <c r="T1327">
        <v>0.97199999999999998</v>
      </c>
      <c r="U1327">
        <v>3852.174</v>
      </c>
      <c r="V1327" t="s">
        <v>56</v>
      </c>
      <c r="W1327">
        <v>0.97399999999999998</v>
      </c>
      <c r="X1327">
        <v>0.995</v>
      </c>
      <c r="Y1327">
        <v>0.98099999999999998</v>
      </c>
      <c r="Z1327">
        <v>0.96599999999999997</v>
      </c>
      <c r="AA1327" s="19">
        <v>45733.705116874997</v>
      </c>
      <c r="AB1327" t="s">
        <v>1319</v>
      </c>
    </row>
    <row r="1328" spans="1:28" hidden="1" x14ac:dyDescent="0.35">
      <c r="A1328" t="s">
        <v>1317</v>
      </c>
      <c r="B1328" t="s">
        <v>312</v>
      </c>
      <c r="C1328">
        <v>99</v>
      </c>
      <c r="D1328" s="9">
        <v>44208.751956018517</v>
      </c>
      <c r="E1328" s="9">
        <v>44308.639166666668</v>
      </c>
      <c r="F1328" t="s">
        <v>872</v>
      </c>
      <c r="G1328" t="s">
        <v>872</v>
      </c>
      <c r="H1328">
        <v>13</v>
      </c>
      <c r="I1328">
        <v>25</v>
      </c>
      <c r="J1328">
        <v>4</v>
      </c>
      <c r="K1328" t="s">
        <v>873</v>
      </c>
      <c r="L1328">
        <v>24</v>
      </c>
      <c r="M1328">
        <v>9</v>
      </c>
      <c r="N1328">
        <v>0.20399999999999999</v>
      </c>
      <c r="O1328">
        <v>0.44500000000000001</v>
      </c>
      <c r="P1328">
        <v>2.3E-2</v>
      </c>
      <c r="Q1328">
        <v>0.442</v>
      </c>
      <c r="R1328">
        <v>0.70599999999999996</v>
      </c>
      <c r="S1328">
        <v>0.314</v>
      </c>
      <c r="T1328">
        <v>0.96499999999999997</v>
      </c>
      <c r="U1328">
        <v>3006.7869999999998</v>
      </c>
      <c r="V1328" t="s">
        <v>56</v>
      </c>
      <c r="W1328">
        <v>0.97899999999999998</v>
      </c>
      <c r="X1328">
        <v>0.85399999999999998</v>
      </c>
      <c r="Y1328">
        <v>0.84199999999999997</v>
      </c>
      <c r="Z1328">
        <v>0.84099999999999997</v>
      </c>
      <c r="AA1328" s="19">
        <v>45733.70513347222</v>
      </c>
      <c r="AB1328" t="s">
        <v>1319</v>
      </c>
    </row>
    <row r="1329" spans="1:28" x14ac:dyDescent="0.35">
      <c r="A1329" t="s">
        <v>1066</v>
      </c>
      <c r="B1329" t="s">
        <v>311</v>
      </c>
      <c r="C1329">
        <v>404</v>
      </c>
      <c r="D1329" s="9">
        <v>43497.698611111111</v>
      </c>
      <c r="E1329" s="9">
        <v>43902.495138888888</v>
      </c>
      <c r="F1329">
        <v>335</v>
      </c>
      <c r="G1329">
        <v>324</v>
      </c>
      <c r="H1329">
        <v>206</v>
      </c>
      <c r="I1329">
        <v>118</v>
      </c>
      <c r="J1329">
        <v>0</v>
      </c>
      <c r="K1329">
        <v>324</v>
      </c>
      <c r="L1329">
        <v>286</v>
      </c>
      <c r="M1329">
        <v>38</v>
      </c>
      <c r="N1329">
        <v>0.81399999999999995</v>
      </c>
      <c r="O1329">
        <v>0.56299999999999994</v>
      </c>
      <c r="P1329">
        <v>0</v>
      </c>
      <c r="Q1329">
        <v>1.1319999999999999</v>
      </c>
      <c r="R1329">
        <v>0.82199999999999995</v>
      </c>
      <c r="S1329">
        <v>0.59099999999999997</v>
      </c>
      <c r="T1329">
        <v>1</v>
      </c>
      <c r="U1329">
        <v>33.569000000000003</v>
      </c>
      <c r="V1329" t="s">
        <v>56</v>
      </c>
      <c r="W1329">
        <v>0.94699999999999995</v>
      </c>
      <c r="X1329">
        <v>0.96899999999999997</v>
      </c>
      <c r="Y1329">
        <v>0</v>
      </c>
      <c r="Z1329">
        <v>0.97299999999999998</v>
      </c>
      <c r="AA1329" s="19">
        <v>45732.997299571762</v>
      </c>
      <c r="AB1329" t="s">
        <v>1178</v>
      </c>
    </row>
    <row r="1330" spans="1:28" hidden="1" x14ac:dyDescent="0.35">
      <c r="A1330" t="s">
        <v>1066</v>
      </c>
      <c r="B1330" t="s">
        <v>312</v>
      </c>
      <c r="C1330">
        <v>98</v>
      </c>
      <c r="D1330" s="9">
        <v>43803.572916666664</v>
      </c>
      <c r="E1330" s="9">
        <v>43902.495138888888</v>
      </c>
      <c r="F1330" t="s">
        <v>872</v>
      </c>
      <c r="G1330" t="s">
        <v>872</v>
      </c>
      <c r="H1330">
        <v>1</v>
      </c>
      <c r="I1330">
        <v>1</v>
      </c>
      <c r="J1330">
        <v>1</v>
      </c>
      <c r="K1330" t="s">
        <v>873</v>
      </c>
      <c r="L1330">
        <v>11</v>
      </c>
      <c r="M1330">
        <v>-9</v>
      </c>
      <c r="N1330" t="s">
        <v>875</v>
      </c>
      <c r="O1330" t="s">
        <v>875</v>
      </c>
      <c r="P1330">
        <v>0</v>
      </c>
      <c r="Q1330">
        <v>0.24299999999999999</v>
      </c>
      <c r="R1330" t="s">
        <v>875</v>
      </c>
      <c r="S1330" t="s">
        <v>875</v>
      </c>
      <c r="T1330" t="s">
        <v>875</v>
      </c>
      <c r="U1330" t="s">
        <v>875</v>
      </c>
      <c r="V1330" t="s">
        <v>56</v>
      </c>
      <c r="W1330" t="s">
        <v>875</v>
      </c>
      <c r="X1330" t="s">
        <v>875</v>
      </c>
      <c r="Y1330">
        <v>0</v>
      </c>
      <c r="Z1330">
        <v>0.76500000000000001</v>
      </c>
      <c r="AA1330" s="19">
        <v>45732.99729958333</v>
      </c>
      <c r="AB1330" t="s">
        <v>1178</v>
      </c>
    </row>
    <row r="1331" spans="1:28" x14ac:dyDescent="0.35">
      <c r="A1331" t="s">
        <v>1066</v>
      </c>
      <c r="B1331" t="s">
        <v>311</v>
      </c>
      <c r="C1331">
        <v>6882</v>
      </c>
      <c r="D1331" s="9">
        <v>37683.432696759257</v>
      </c>
      <c r="E1331" s="9">
        <v>44566.276504629626</v>
      </c>
      <c r="F1331">
        <v>1310</v>
      </c>
      <c r="G1331">
        <v>1310</v>
      </c>
      <c r="H1331">
        <v>653</v>
      </c>
      <c r="I1331">
        <v>657</v>
      </c>
      <c r="J1331">
        <v>596</v>
      </c>
      <c r="K1331">
        <v>714</v>
      </c>
      <c r="L1331">
        <v>417</v>
      </c>
      <c r="M1331">
        <v>297</v>
      </c>
      <c r="N1331">
        <v>0.17799999999999999</v>
      </c>
      <c r="O1331">
        <v>0.218</v>
      </c>
      <c r="P1331">
        <v>0.23300000000000001</v>
      </c>
      <c r="Q1331">
        <v>0.17699999999999999</v>
      </c>
      <c r="R1331">
        <v>1.0860000000000001</v>
      </c>
      <c r="S1331">
        <v>0.44900000000000001</v>
      </c>
      <c r="T1331">
        <v>0.41199999999999998</v>
      </c>
      <c r="U1331">
        <v>1677.9659999999999</v>
      </c>
      <c r="V1331" t="s">
        <v>62</v>
      </c>
      <c r="W1331">
        <v>0.89400000000000002</v>
      </c>
      <c r="X1331">
        <v>0.95399999999999996</v>
      </c>
      <c r="Y1331">
        <v>0.85299999999999998</v>
      </c>
      <c r="Z1331">
        <v>0.95699999999999996</v>
      </c>
      <c r="AA1331" s="19">
        <v>45733.883926932867</v>
      </c>
      <c r="AB1331" t="s">
        <v>1234</v>
      </c>
    </row>
    <row r="1332" spans="1:28" x14ac:dyDescent="0.35">
      <c r="A1332" t="s">
        <v>1066</v>
      </c>
      <c r="B1332" t="s">
        <v>311</v>
      </c>
      <c r="C1332">
        <v>1590</v>
      </c>
      <c r="D1332" s="9">
        <v>42668.819444444445</v>
      </c>
      <c r="E1332" s="9">
        <v>44259.562245370369</v>
      </c>
      <c r="F1332">
        <v>87</v>
      </c>
      <c r="G1332">
        <v>87</v>
      </c>
      <c r="H1332">
        <v>70</v>
      </c>
      <c r="I1332">
        <v>17</v>
      </c>
      <c r="J1332">
        <v>13</v>
      </c>
      <c r="K1332">
        <v>74</v>
      </c>
      <c r="L1332">
        <v>48</v>
      </c>
      <c r="M1332">
        <v>26</v>
      </c>
      <c r="N1332">
        <v>5.6000000000000001E-2</v>
      </c>
      <c r="O1332">
        <v>1.2E-2</v>
      </c>
      <c r="P1332">
        <v>1.0999999999999999E-2</v>
      </c>
      <c r="Q1332">
        <v>3.7999999999999999E-2</v>
      </c>
      <c r="R1332">
        <v>0.66700000000000004</v>
      </c>
      <c r="S1332">
        <v>0.82399999999999995</v>
      </c>
      <c r="T1332">
        <v>0.83799999999999997</v>
      </c>
      <c r="U1332">
        <v>684.21100000000001</v>
      </c>
      <c r="V1332" t="s">
        <v>56</v>
      </c>
      <c r="W1332">
        <v>0.98699999999999999</v>
      </c>
      <c r="X1332">
        <v>0.97899999999999998</v>
      </c>
      <c r="Y1332">
        <v>0.89200000000000002</v>
      </c>
      <c r="Z1332">
        <v>0.97599999999999998</v>
      </c>
      <c r="AA1332" s="19">
        <v>45733.705043090275</v>
      </c>
      <c r="AB1332" t="s">
        <v>1319</v>
      </c>
    </row>
    <row r="1333" spans="1:28" hidden="1" x14ac:dyDescent="0.35">
      <c r="A1333" t="s">
        <v>1066</v>
      </c>
      <c r="B1333" t="s">
        <v>312</v>
      </c>
      <c r="C1333">
        <v>98</v>
      </c>
      <c r="D1333" s="9">
        <v>44467.689965277779</v>
      </c>
      <c r="E1333" s="9">
        <v>44566.276504629626</v>
      </c>
      <c r="F1333" t="s">
        <v>872</v>
      </c>
      <c r="G1333" t="s">
        <v>872</v>
      </c>
      <c r="H1333">
        <v>22</v>
      </c>
      <c r="I1333">
        <v>26</v>
      </c>
      <c r="J1333">
        <v>8</v>
      </c>
      <c r="K1333" t="s">
        <v>873</v>
      </c>
      <c r="L1333">
        <v>11</v>
      </c>
      <c r="M1333">
        <v>28</v>
      </c>
      <c r="N1333">
        <v>0.192</v>
      </c>
      <c r="O1333">
        <v>0.32700000000000001</v>
      </c>
      <c r="P1333">
        <v>0.104</v>
      </c>
      <c r="Q1333">
        <v>0.126</v>
      </c>
      <c r="R1333">
        <v>0.30399999999999999</v>
      </c>
      <c r="S1333">
        <v>0.37</v>
      </c>
      <c r="T1333">
        <v>0.8</v>
      </c>
      <c r="U1333">
        <v>2357.143</v>
      </c>
      <c r="V1333" t="s">
        <v>56</v>
      </c>
      <c r="W1333">
        <v>0.90400000000000003</v>
      </c>
      <c r="X1333">
        <v>0.97699999999999998</v>
      </c>
      <c r="Y1333">
        <v>0.93100000000000005</v>
      </c>
      <c r="Z1333">
        <v>0.98099999999999998</v>
      </c>
      <c r="AA1333" s="19">
        <v>45733.883942199071</v>
      </c>
      <c r="AB1333" t="s">
        <v>1234</v>
      </c>
    </row>
    <row r="1334" spans="1:28" hidden="1" x14ac:dyDescent="0.35">
      <c r="A1334" t="s">
        <v>1066</v>
      </c>
      <c r="B1334" t="s">
        <v>312</v>
      </c>
      <c r="C1334">
        <v>42</v>
      </c>
      <c r="D1334" s="9">
        <v>44217.530902777777</v>
      </c>
      <c r="E1334" s="9">
        <v>44259.562245370369</v>
      </c>
      <c r="F1334" t="s">
        <v>872</v>
      </c>
      <c r="G1334" t="s">
        <v>872</v>
      </c>
      <c r="H1334">
        <v>1</v>
      </c>
      <c r="I1334">
        <v>3</v>
      </c>
      <c r="J1334">
        <v>1</v>
      </c>
      <c r="K1334" t="s">
        <v>873</v>
      </c>
      <c r="L1334">
        <v>1</v>
      </c>
      <c r="M1334">
        <v>1</v>
      </c>
      <c r="N1334" t="s">
        <v>875</v>
      </c>
      <c r="O1334">
        <v>6.5000000000000002E-2</v>
      </c>
      <c r="P1334" t="s">
        <v>875</v>
      </c>
      <c r="Q1334" t="s">
        <v>875</v>
      </c>
      <c r="R1334" t="s">
        <v>875</v>
      </c>
      <c r="S1334" t="s">
        <v>875</v>
      </c>
      <c r="T1334" t="s">
        <v>875</v>
      </c>
      <c r="U1334" t="s">
        <v>875</v>
      </c>
      <c r="V1334" t="s">
        <v>56</v>
      </c>
      <c r="W1334" t="s">
        <v>875</v>
      </c>
      <c r="X1334">
        <v>0.88300000000000001</v>
      </c>
      <c r="Y1334" t="s">
        <v>875</v>
      </c>
      <c r="Z1334" t="s">
        <v>875</v>
      </c>
      <c r="AA1334" s="19">
        <v>45733.705043217589</v>
      </c>
      <c r="AB1334" t="s">
        <v>1319</v>
      </c>
    </row>
    <row r="1335" spans="1:28" x14ac:dyDescent="0.35">
      <c r="A1335" t="s">
        <v>1488</v>
      </c>
      <c r="B1335" t="s">
        <v>311</v>
      </c>
      <c r="C1335">
        <v>4392</v>
      </c>
      <c r="D1335" s="9">
        <v>38443.107638888891</v>
      </c>
      <c r="E1335" s="9">
        <v>42835.460358796299</v>
      </c>
      <c r="F1335">
        <v>1376</v>
      </c>
      <c r="G1335">
        <v>1376</v>
      </c>
      <c r="H1335">
        <v>494</v>
      </c>
      <c r="I1335">
        <v>882</v>
      </c>
      <c r="J1335">
        <v>543</v>
      </c>
      <c r="K1335">
        <v>833</v>
      </c>
      <c r="L1335">
        <v>833</v>
      </c>
      <c r="M1335">
        <v>0</v>
      </c>
      <c r="N1335">
        <v>0.16800000000000001</v>
      </c>
      <c r="O1335">
        <v>0.24299999999999999</v>
      </c>
      <c r="P1335">
        <v>8.8999999999999996E-2</v>
      </c>
      <c r="Q1335">
        <v>0.28399999999999997</v>
      </c>
      <c r="R1335">
        <v>0.88200000000000001</v>
      </c>
      <c r="S1335">
        <v>0.40899999999999997</v>
      </c>
      <c r="T1335">
        <v>0.78300000000000003</v>
      </c>
      <c r="U1335">
        <v>0</v>
      </c>
      <c r="V1335" t="s">
        <v>80</v>
      </c>
      <c r="W1335">
        <v>0.78400000000000003</v>
      </c>
      <c r="X1335">
        <v>0.91400000000000003</v>
      </c>
      <c r="Y1335">
        <v>0.91700000000000004</v>
      </c>
      <c r="Z1335">
        <v>0.82099999999999995</v>
      </c>
      <c r="AA1335" s="19">
        <v>45733.855968587966</v>
      </c>
      <c r="AB1335" t="s">
        <v>1508</v>
      </c>
    </row>
    <row r="1336" spans="1:28" hidden="1" x14ac:dyDescent="0.35">
      <c r="A1336" t="s">
        <v>1488</v>
      </c>
      <c r="B1336" t="s">
        <v>312</v>
      </c>
      <c r="C1336">
        <v>12</v>
      </c>
      <c r="D1336" s="9">
        <v>42823.324131944442</v>
      </c>
      <c r="E1336" s="9">
        <v>42835.460358796299</v>
      </c>
      <c r="F1336" t="s">
        <v>872</v>
      </c>
      <c r="G1336" t="s">
        <v>872</v>
      </c>
      <c r="H1336">
        <v>1</v>
      </c>
      <c r="I1336">
        <v>1</v>
      </c>
      <c r="J1336">
        <v>205</v>
      </c>
      <c r="K1336" t="s">
        <v>873</v>
      </c>
      <c r="L1336">
        <v>1</v>
      </c>
      <c r="M1336">
        <v>-206</v>
      </c>
      <c r="N1336" t="s">
        <v>875</v>
      </c>
      <c r="O1336" t="s">
        <v>875</v>
      </c>
      <c r="P1336">
        <v>19.295000000000002</v>
      </c>
      <c r="Q1336" t="s">
        <v>875</v>
      </c>
      <c r="R1336" t="s">
        <v>875</v>
      </c>
      <c r="S1336" t="s">
        <v>875</v>
      </c>
      <c r="T1336" t="s">
        <v>875</v>
      </c>
      <c r="U1336" t="s">
        <v>875</v>
      </c>
      <c r="V1336" t="s">
        <v>80</v>
      </c>
      <c r="W1336" t="s">
        <v>875</v>
      </c>
      <c r="X1336" t="s">
        <v>875</v>
      </c>
      <c r="Y1336">
        <v>9.9000000000000005E-2</v>
      </c>
      <c r="Z1336" t="s">
        <v>875</v>
      </c>
      <c r="AA1336" s="19">
        <v>45733.855968773147</v>
      </c>
      <c r="AB1336" t="s">
        <v>1508</v>
      </c>
    </row>
    <row r="1337" spans="1:28" x14ac:dyDescent="0.35">
      <c r="A1337" t="s">
        <v>1067</v>
      </c>
      <c r="B1337" t="s">
        <v>311</v>
      </c>
      <c r="C1337">
        <v>657</v>
      </c>
      <c r="D1337" s="9">
        <v>40084.583333333336</v>
      </c>
      <c r="E1337" s="9">
        <v>40742.571527777778</v>
      </c>
      <c r="F1337">
        <v>429</v>
      </c>
      <c r="G1337">
        <v>429</v>
      </c>
      <c r="H1337">
        <v>429</v>
      </c>
      <c r="I1337">
        <v>0</v>
      </c>
      <c r="J1337">
        <v>0</v>
      </c>
      <c r="K1337">
        <v>429</v>
      </c>
      <c r="L1337">
        <v>371</v>
      </c>
      <c r="M1337">
        <v>58</v>
      </c>
      <c r="N1337">
        <v>1.5029999999999999</v>
      </c>
      <c r="O1337">
        <v>0</v>
      </c>
      <c r="P1337">
        <v>0</v>
      </c>
      <c r="Q1337">
        <v>1.234</v>
      </c>
      <c r="R1337">
        <v>0.82099999999999995</v>
      </c>
      <c r="S1337">
        <v>1</v>
      </c>
      <c r="T1337">
        <v>1</v>
      </c>
      <c r="U1337">
        <v>47.002000000000002</v>
      </c>
      <c r="V1337" t="s">
        <v>56</v>
      </c>
      <c r="W1337">
        <v>0.879</v>
      </c>
      <c r="X1337">
        <v>0</v>
      </c>
      <c r="Y1337">
        <v>0</v>
      </c>
      <c r="Z1337">
        <v>0.68600000000000005</v>
      </c>
      <c r="AA1337" s="19">
        <v>45732.997355937499</v>
      </c>
      <c r="AB1337" t="s">
        <v>1178</v>
      </c>
    </row>
    <row r="1338" spans="1:28" hidden="1" x14ac:dyDescent="0.35">
      <c r="A1338" t="s">
        <v>1067</v>
      </c>
      <c r="B1338" t="s">
        <v>312</v>
      </c>
      <c r="C1338">
        <v>0</v>
      </c>
      <c r="D1338" s="9">
        <v>40742.571527777778</v>
      </c>
      <c r="E1338" s="9">
        <v>40742.571527777778</v>
      </c>
      <c r="F1338" t="s">
        <v>872</v>
      </c>
      <c r="G1338" t="s">
        <v>872</v>
      </c>
      <c r="H1338">
        <v>1</v>
      </c>
      <c r="I1338">
        <v>1</v>
      </c>
      <c r="J1338">
        <v>1</v>
      </c>
      <c r="K1338" t="s">
        <v>873</v>
      </c>
      <c r="L1338">
        <v>1</v>
      </c>
      <c r="M1338">
        <v>0</v>
      </c>
      <c r="N1338" t="s">
        <v>875</v>
      </c>
      <c r="O1338">
        <v>0</v>
      </c>
      <c r="P1338">
        <v>0</v>
      </c>
      <c r="Q1338" t="s">
        <v>875</v>
      </c>
      <c r="R1338" t="s">
        <v>875</v>
      </c>
      <c r="S1338" t="s">
        <v>875</v>
      </c>
      <c r="T1338" t="s">
        <v>875</v>
      </c>
      <c r="U1338" t="s">
        <v>875</v>
      </c>
      <c r="V1338" t="s">
        <v>56</v>
      </c>
      <c r="W1338" t="s">
        <v>875</v>
      </c>
      <c r="X1338">
        <v>0</v>
      </c>
      <c r="Y1338">
        <v>0</v>
      </c>
      <c r="Z1338" t="s">
        <v>875</v>
      </c>
      <c r="AA1338" s="19">
        <v>45732.997355949075</v>
      </c>
      <c r="AB1338" t="s">
        <v>1178</v>
      </c>
    </row>
    <row r="1339" spans="1:28" x14ac:dyDescent="0.35">
      <c r="A1339" t="s">
        <v>1068</v>
      </c>
      <c r="B1339" t="s">
        <v>311</v>
      </c>
      <c r="C1339">
        <v>126</v>
      </c>
      <c r="D1339" s="9">
        <v>42745.400694444441</v>
      </c>
      <c r="E1339" s="9">
        <v>42871.451388888891</v>
      </c>
      <c r="F1339">
        <v>257</v>
      </c>
      <c r="G1339">
        <v>248</v>
      </c>
      <c r="H1339">
        <v>204</v>
      </c>
      <c r="I1339">
        <v>44</v>
      </c>
      <c r="J1339">
        <v>0</v>
      </c>
      <c r="K1339">
        <v>248</v>
      </c>
      <c r="L1339">
        <v>235</v>
      </c>
      <c r="M1339">
        <v>13</v>
      </c>
      <c r="N1339">
        <v>2.1739999999999999</v>
      </c>
      <c r="O1339">
        <v>1.0169999999999999</v>
      </c>
      <c r="P1339">
        <v>0</v>
      </c>
      <c r="Q1339">
        <v>2.8719999999999999</v>
      </c>
      <c r="R1339">
        <v>0.9</v>
      </c>
      <c r="S1339">
        <v>0.68100000000000005</v>
      </c>
      <c r="T1339">
        <v>1</v>
      </c>
      <c r="U1339">
        <v>4.5259999999999998</v>
      </c>
      <c r="V1339" t="s">
        <v>80</v>
      </c>
      <c r="W1339">
        <v>0.89600000000000002</v>
      </c>
      <c r="X1339">
        <v>0.96399999999999997</v>
      </c>
      <c r="Y1339">
        <v>0</v>
      </c>
      <c r="Z1339">
        <v>0.93700000000000006</v>
      </c>
      <c r="AA1339" s="19">
        <v>45732.99741556713</v>
      </c>
      <c r="AB1339" t="s">
        <v>1178</v>
      </c>
    </row>
    <row r="1340" spans="1:28" hidden="1" x14ac:dyDescent="0.35">
      <c r="A1340" t="s">
        <v>1068</v>
      </c>
      <c r="B1340" t="s">
        <v>312</v>
      </c>
      <c r="C1340">
        <v>97</v>
      </c>
      <c r="D1340" s="9">
        <v>42774.396527777775</v>
      </c>
      <c r="E1340" s="9">
        <v>42871.451388888891</v>
      </c>
      <c r="F1340" t="s">
        <v>872</v>
      </c>
      <c r="G1340" t="s">
        <v>872</v>
      </c>
      <c r="H1340">
        <v>110</v>
      </c>
      <c r="I1340">
        <v>44</v>
      </c>
      <c r="J1340">
        <v>1</v>
      </c>
      <c r="K1340" t="s">
        <v>873</v>
      </c>
      <c r="L1340">
        <v>201</v>
      </c>
      <c r="M1340">
        <v>-46</v>
      </c>
      <c r="N1340">
        <v>1.522</v>
      </c>
      <c r="O1340">
        <v>1.0229999999999999</v>
      </c>
      <c r="P1340">
        <v>0</v>
      </c>
      <c r="Q1340">
        <v>3.6379999999999999</v>
      </c>
      <c r="R1340">
        <v>1.429</v>
      </c>
      <c r="S1340">
        <v>0.59799999999999998</v>
      </c>
      <c r="T1340">
        <v>1</v>
      </c>
      <c r="U1340">
        <v>3.573</v>
      </c>
      <c r="V1340" t="s">
        <v>92</v>
      </c>
      <c r="W1340">
        <v>0.82299999999999995</v>
      </c>
      <c r="X1340">
        <v>0.96299999999999997</v>
      </c>
      <c r="Y1340">
        <v>0</v>
      </c>
      <c r="Z1340">
        <v>0.97599999999999998</v>
      </c>
      <c r="AA1340" s="19">
        <v>45732.997426956019</v>
      </c>
      <c r="AB1340" t="s">
        <v>1178</v>
      </c>
    </row>
    <row r="1341" spans="1:28" x14ac:dyDescent="0.35">
      <c r="A1341" t="s">
        <v>1849</v>
      </c>
      <c r="B1341" t="s">
        <v>311</v>
      </c>
      <c r="C1341">
        <v>2608</v>
      </c>
      <c r="D1341" s="9">
        <v>41957.740543981483</v>
      </c>
      <c r="E1341" s="9">
        <v>44566.672997685186</v>
      </c>
      <c r="F1341">
        <v>14652</v>
      </c>
      <c r="G1341">
        <v>14652</v>
      </c>
      <c r="H1341">
        <v>7721</v>
      </c>
      <c r="I1341">
        <v>6931</v>
      </c>
      <c r="J1341">
        <v>2085</v>
      </c>
      <c r="K1341">
        <v>12567</v>
      </c>
      <c r="L1341">
        <v>8519</v>
      </c>
      <c r="M1341">
        <v>4048</v>
      </c>
      <c r="N1341">
        <v>3.14</v>
      </c>
      <c r="O1341">
        <v>2.8889999999999998</v>
      </c>
      <c r="P1341">
        <v>0.96599999999999997</v>
      </c>
      <c r="Q1341">
        <v>3.5230000000000001</v>
      </c>
      <c r="R1341">
        <v>0.69599999999999995</v>
      </c>
      <c r="S1341">
        <v>0.52100000000000002</v>
      </c>
      <c r="T1341">
        <v>0.84</v>
      </c>
      <c r="U1341">
        <v>1149.021</v>
      </c>
      <c r="V1341" t="s">
        <v>56</v>
      </c>
      <c r="W1341">
        <v>0.98399999999999999</v>
      </c>
      <c r="X1341">
        <v>0.98199999999999998</v>
      </c>
      <c r="Y1341">
        <v>0.97799999999999998</v>
      </c>
      <c r="Z1341">
        <v>0.98499999999999999</v>
      </c>
      <c r="AA1341" s="19">
        <v>45734.02310622685</v>
      </c>
      <c r="AB1341" t="s">
        <v>2040</v>
      </c>
    </row>
    <row r="1342" spans="1:28" hidden="1" x14ac:dyDescent="0.35">
      <c r="A1342" t="s">
        <v>1849</v>
      </c>
      <c r="B1342" t="s">
        <v>312</v>
      </c>
      <c r="C1342">
        <v>99</v>
      </c>
      <c r="D1342" s="9">
        <v>44466.769618055558</v>
      </c>
      <c r="E1342" s="9">
        <v>44566.672997685186</v>
      </c>
      <c r="F1342" t="s">
        <v>872</v>
      </c>
      <c r="G1342" t="s">
        <v>872</v>
      </c>
      <c r="H1342">
        <v>376</v>
      </c>
      <c r="I1342">
        <v>203</v>
      </c>
      <c r="J1342">
        <v>42</v>
      </c>
      <c r="K1342" t="s">
        <v>873</v>
      </c>
      <c r="L1342">
        <v>385</v>
      </c>
      <c r="M1342">
        <v>151</v>
      </c>
      <c r="N1342">
        <v>3.8279999999999998</v>
      </c>
      <c r="O1342">
        <v>2.161</v>
      </c>
      <c r="P1342">
        <v>0.47</v>
      </c>
      <c r="Q1342">
        <v>3.9980000000000002</v>
      </c>
      <c r="R1342">
        <v>0.72399999999999998</v>
      </c>
      <c r="S1342">
        <v>0.63900000000000001</v>
      </c>
      <c r="T1342">
        <v>0.92200000000000004</v>
      </c>
      <c r="U1342">
        <v>1012.506</v>
      </c>
      <c r="V1342" t="s">
        <v>56</v>
      </c>
      <c r="W1342">
        <v>0.99399999999999999</v>
      </c>
      <c r="X1342">
        <v>0.98699999999999999</v>
      </c>
      <c r="Y1342">
        <v>0.99</v>
      </c>
      <c r="Z1342">
        <v>0.998</v>
      </c>
      <c r="AA1342" s="19">
        <v>45734.023121689817</v>
      </c>
      <c r="AB1342" t="s">
        <v>2040</v>
      </c>
    </row>
    <row r="1343" spans="1:28" x14ac:dyDescent="0.35">
      <c r="A1343" t="s">
        <v>1069</v>
      </c>
      <c r="B1343" t="s">
        <v>311</v>
      </c>
      <c r="C1343">
        <v>824</v>
      </c>
      <c r="D1343" s="9">
        <v>39885.493750000001</v>
      </c>
      <c r="E1343" s="9">
        <v>40709.598611111112</v>
      </c>
      <c r="F1343">
        <v>84</v>
      </c>
      <c r="G1343">
        <v>84</v>
      </c>
      <c r="H1343">
        <v>78</v>
      </c>
      <c r="I1343">
        <v>6</v>
      </c>
      <c r="J1343">
        <v>0</v>
      </c>
      <c r="K1343">
        <v>84</v>
      </c>
      <c r="L1343">
        <v>78</v>
      </c>
      <c r="M1343">
        <v>6</v>
      </c>
      <c r="N1343">
        <v>0.187</v>
      </c>
      <c r="O1343">
        <v>1.5</v>
      </c>
      <c r="P1343">
        <v>0</v>
      </c>
      <c r="Q1343">
        <v>0.112</v>
      </c>
      <c r="R1343">
        <v>6.6000000000000003E-2</v>
      </c>
      <c r="S1343">
        <v>0.111</v>
      </c>
      <c r="T1343">
        <v>1</v>
      </c>
      <c r="U1343">
        <v>53.570999999999998</v>
      </c>
      <c r="V1343" t="s">
        <v>56</v>
      </c>
      <c r="W1343">
        <v>0.42</v>
      </c>
      <c r="X1343">
        <v>0.68600000000000005</v>
      </c>
      <c r="Y1343">
        <v>0</v>
      </c>
      <c r="Z1343">
        <v>0.27400000000000002</v>
      </c>
      <c r="AA1343" s="19">
        <v>45732.997482916668</v>
      </c>
      <c r="AB1343" t="s">
        <v>1178</v>
      </c>
    </row>
    <row r="1344" spans="1:28" hidden="1" x14ac:dyDescent="0.35">
      <c r="A1344" t="s">
        <v>1069</v>
      </c>
      <c r="B1344" t="s">
        <v>312</v>
      </c>
      <c r="C1344">
        <v>0</v>
      </c>
      <c r="D1344" s="9">
        <v>40709.598611111112</v>
      </c>
      <c r="E1344" s="9">
        <v>40709.598611111112</v>
      </c>
      <c r="F1344" t="s">
        <v>872</v>
      </c>
      <c r="G1344" t="s">
        <v>872</v>
      </c>
      <c r="H1344">
        <v>1</v>
      </c>
      <c r="I1344">
        <v>1</v>
      </c>
      <c r="J1344">
        <v>1</v>
      </c>
      <c r="K1344" t="s">
        <v>873</v>
      </c>
      <c r="L1344">
        <v>1</v>
      </c>
      <c r="M1344">
        <v>0</v>
      </c>
      <c r="N1344" t="s">
        <v>875</v>
      </c>
      <c r="O1344" t="s">
        <v>875</v>
      </c>
      <c r="P1344">
        <v>0</v>
      </c>
      <c r="Q1344" t="s">
        <v>875</v>
      </c>
      <c r="R1344" t="s">
        <v>875</v>
      </c>
      <c r="S1344" t="s">
        <v>875</v>
      </c>
      <c r="T1344" t="s">
        <v>875</v>
      </c>
      <c r="U1344" t="s">
        <v>875</v>
      </c>
      <c r="V1344" t="s">
        <v>56</v>
      </c>
      <c r="W1344" t="s">
        <v>875</v>
      </c>
      <c r="X1344" t="s">
        <v>875</v>
      </c>
      <c r="Y1344">
        <v>0</v>
      </c>
      <c r="Z1344" t="s">
        <v>875</v>
      </c>
      <c r="AA1344" s="19">
        <v>45732.997482928244</v>
      </c>
      <c r="AB1344" t="s">
        <v>1178</v>
      </c>
    </row>
    <row r="1345" spans="1:28" x14ac:dyDescent="0.35">
      <c r="A1345" t="s">
        <v>1070</v>
      </c>
      <c r="B1345" t="s">
        <v>311</v>
      </c>
      <c r="C1345">
        <v>782</v>
      </c>
      <c r="D1345" s="9">
        <v>42096.375694444447</v>
      </c>
      <c r="E1345" s="9">
        <v>42879.359027777777</v>
      </c>
      <c r="F1345">
        <v>780</v>
      </c>
      <c r="G1345">
        <v>769</v>
      </c>
      <c r="H1345">
        <v>385</v>
      </c>
      <c r="I1345">
        <v>384</v>
      </c>
      <c r="J1345">
        <v>0</v>
      </c>
      <c r="K1345">
        <v>769</v>
      </c>
      <c r="L1345">
        <v>687</v>
      </c>
      <c r="M1345">
        <v>82</v>
      </c>
      <c r="N1345">
        <v>0.499</v>
      </c>
      <c r="O1345">
        <v>0.55800000000000005</v>
      </c>
      <c r="P1345">
        <v>0</v>
      </c>
      <c r="Q1345">
        <v>0.93700000000000006</v>
      </c>
      <c r="R1345">
        <v>0.88600000000000001</v>
      </c>
      <c r="S1345">
        <v>0.47199999999999998</v>
      </c>
      <c r="T1345">
        <v>1</v>
      </c>
      <c r="U1345">
        <v>87.513000000000005</v>
      </c>
      <c r="V1345" t="s">
        <v>56</v>
      </c>
      <c r="W1345">
        <v>0.98899999999999999</v>
      </c>
      <c r="X1345">
        <v>0.82199999999999995</v>
      </c>
      <c r="Y1345">
        <v>0</v>
      </c>
      <c r="Z1345">
        <v>0.94199999999999995</v>
      </c>
      <c r="AA1345" s="19">
        <v>45732.99754556713</v>
      </c>
      <c r="AB1345" t="s">
        <v>1178</v>
      </c>
    </row>
    <row r="1346" spans="1:28" hidden="1" x14ac:dyDescent="0.35">
      <c r="A1346" t="s">
        <v>1070</v>
      </c>
      <c r="B1346" t="s">
        <v>312</v>
      </c>
      <c r="C1346">
        <v>99</v>
      </c>
      <c r="D1346" s="9">
        <v>42779.597222222219</v>
      </c>
      <c r="E1346" s="9">
        <v>42879.359027777777</v>
      </c>
      <c r="F1346" t="s">
        <v>872</v>
      </c>
      <c r="G1346" t="s">
        <v>872</v>
      </c>
      <c r="H1346">
        <v>37</v>
      </c>
      <c r="I1346">
        <v>62</v>
      </c>
      <c r="J1346">
        <v>1</v>
      </c>
      <c r="K1346" t="s">
        <v>873</v>
      </c>
      <c r="L1346">
        <v>145</v>
      </c>
      <c r="M1346">
        <v>-45</v>
      </c>
      <c r="N1346">
        <v>0.40400000000000003</v>
      </c>
      <c r="O1346">
        <v>0.92400000000000004</v>
      </c>
      <c r="P1346">
        <v>0</v>
      </c>
      <c r="Q1346">
        <v>1.5549999999999999</v>
      </c>
      <c r="R1346">
        <v>1.171</v>
      </c>
      <c r="S1346">
        <v>0.30399999999999999</v>
      </c>
      <c r="T1346">
        <v>1</v>
      </c>
      <c r="U1346">
        <v>52.732999999999997</v>
      </c>
      <c r="V1346" t="s">
        <v>62</v>
      </c>
      <c r="W1346">
        <v>0.97899999999999998</v>
      </c>
      <c r="X1346">
        <v>0.95</v>
      </c>
      <c r="Y1346">
        <v>0</v>
      </c>
      <c r="Z1346">
        <v>0.90900000000000003</v>
      </c>
      <c r="AA1346" s="19">
        <v>45732.997556828705</v>
      </c>
      <c r="AB1346" t="s">
        <v>1178</v>
      </c>
    </row>
    <row r="1347" spans="1:28" x14ac:dyDescent="0.35">
      <c r="A1347" t="s">
        <v>1071</v>
      </c>
      <c r="B1347" t="s">
        <v>311</v>
      </c>
      <c r="C1347">
        <v>260</v>
      </c>
      <c r="D1347" s="9">
        <v>42717.543749999997</v>
      </c>
      <c r="E1347" s="9">
        <v>42978.504861111112</v>
      </c>
      <c r="F1347">
        <v>322</v>
      </c>
      <c r="G1347">
        <v>322</v>
      </c>
      <c r="H1347">
        <v>197</v>
      </c>
      <c r="I1347">
        <v>125</v>
      </c>
      <c r="J1347">
        <v>0</v>
      </c>
      <c r="K1347">
        <v>322</v>
      </c>
      <c r="L1347">
        <v>292</v>
      </c>
      <c r="M1347">
        <v>30</v>
      </c>
      <c r="N1347">
        <v>1.9610000000000001</v>
      </c>
      <c r="O1347">
        <v>1.909</v>
      </c>
      <c r="P1347">
        <v>0</v>
      </c>
      <c r="Q1347">
        <v>5.1669999999999998</v>
      </c>
      <c r="R1347">
        <v>1.335</v>
      </c>
      <c r="S1347">
        <v>0.50700000000000001</v>
      </c>
      <c r="T1347">
        <v>1</v>
      </c>
      <c r="U1347">
        <v>5.806</v>
      </c>
      <c r="V1347" t="s">
        <v>92</v>
      </c>
      <c r="W1347">
        <v>0.67300000000000004</v>
      </c>
      <c r="X1347">
        <v>0.86299999999999999</v>
      </c>
      <c r="Y1347">
        <v>0</v>
      </c>
      <c r="Z1347">
        <v>0.87</v>
      </c>
      <c r="AA1347" s="19">
        <v>45732.997618831017</v>
      </c>
      <c r="AB1347" t="s">
        <v>1178</v>
      </c>
    </row>
    <row r="1348" spans="1:28" hidden="1" x14ac:dyDescent="0.35">
      <c r="A1348" t="s">
        <v>1071</v>
      </c>
      <c r="B1348" t="s">
        <v>312</v>
      </c>
      <c r="C1348">
        <v>84</v>
      </c>
      <c r="D1348" s="9">
        <v>42893.696527777778</v>
      </c>
      <c r="E1348" s="9">
        <v>42978.504861111112</v>
      </c>
      <c r="F1348" t="s">
        <v>872</v>
      </c>
      <c r="G1348" t="s">
        <v>872</v>
      </c>
      <c r="H1348">
        <v>196</v>
      </c>
      <c r="I1348">
        <v>125</v>
      </c>
      <c r="J1348">
        <v>1</v>
      </c>
      <c r="K1348" t="s">
        <v>873</v>
      </c>
      <c r="L1348">
        <v>292</v>
      </c>
      <c r="M1348">
        <v>28</v>
      </c>
      <c r="N1348">
        <v>2.972</v>
      </c>
      <c r="O1348">
        <v>1.915</v>
      </c>
      <c r="P1348">
        <v>0</v>
      </c>
      <c r="Q1348">
        <v>5.1820000000000004</v>
      </c>
      <c r="R1348">
        <v>1.06</v>
      </c>
      <c r="S1348">
        <v>0.60799999999999998</v>
      </c>
      <c r="T1348">
        <v>1</v>
      </c>
      <c r="U1348">
        <v>5.7889999999999997</v>
      </c>
      <c r="V1348" t="s">
        <v>92</v>
      </c>
      <c r="W1348">
        <v>0.93500000000000005</v>
      </c>
      <c r="X1348">
        <v>0.86399999999999999</v>
      </c>
      <c r="Y1348">
        <v>0</v>
      </c>
      <c r="Z1348">
        <v>0.86899999999999999</v>
      </c>
      <c r="AA1348" s="19">
        <v>45732.997630543985</v>
      </c>
      <c r="AB1348" t="s">
        <v>1178</v>
      </c>
    </row>
    <row r="1349" spans="1:28" x14ac:dyDescent="0.35">
      <c r="A1349" t="s">
        <v>1316</v>
      </c>
      <c r="B1349" t="s">
        <v>311</v>
      </c>
      <c r="C1349">
        <v>1141</v>
      </c>
      <c r="D1349" s="9">
        <v>42978.892361111109</v>
      </c>
      <c r="E1349" s="9">
        <v>44120.006053240744</v>
      </c>
      <c r="F1349">
        <v>35</v>
      </c>
      <c r="G1349">
        <v>35</v>
      </c>
      <c r="H1349">
        <v>19</v>
      </c>
      <c r="I1349">
        <v>16</v>
      </c>
      <c r="J1349">
        <v>3</v>
      </c>
      <c r="K1349">
        <v>32</v>
      </c>
      <c r="L1349">
        <v>7</v>
      </c>
      <c r="M1349">
        <v>25</v>
      </c>
      <c r="N1349">
        <v>1.4999999999999999E-2</v>
      </c>
      <c r="O1349">
        <v>1.4999999999999999E-2</v>
      </c>
      <c r="P1349">
        <v>3.0000000000000001E-3</v>
      </c>
      <c r="Q1349">
        <v>1.7000000000000001E-2</v>
      </c>
      <c r="R1349">
        <v>0.63</v>
      </c>
      <c r="S1349">
        <v>0.5</v>
      </c>
      <c r="T1349">
        <v>0.9</v>
      </c>
      <c r="U1349">
        <v>1470.588</v>
      </c>
      <c r="V1349" t="s">
        <v>56</v>
      </c>
      <c r="W1349">
        <v>0.92200000000000004</v>
      </c>
      <c r="X1349">
        <v>0.98399999999999999</v>
      </c>
      <c r="Y1349">
        <v>0.75</v>
      </c>
      <c r="Z1349">
        <v>0.93799999999999994</v>
      </c>
      <c r="AA1349" s="19">
        <v>45733.704972372689</v>
      </c>
      <c r="AB1349" t="s">
        <v>1319</v>
      </c>
    </row>
    <row r="1350" spans="1:28" hidden="1" x14ac:dyDescent="0.35">
      <c r="A1350" t="s">
        <v>1316</v>
      </c>
      <c r="B1350" t="s">
        <v>312</v>
      </c>
      <c r="C1350">
        <v>23</v>
      </c>
      <c r="D1350" s="9">
        <v>44096.675462962965</v>
      </c>
      <c r="E1350" s="9">
        <v>44120.006053240744</v>
      </c>
      <c r="F1350" t="s">
        <v>872</v>
      </c>
      <c r="G1350" t="s">
        <v>872</v>
      </c>
      <c r="H1350">
        <v>2</v>
      </c>
      <c r="I1350">
        <v>1</v>
      </c>
      <c r="J1350">
        <v>1</v>
      </c>
      <c r="K1350" t="s">
        <v>873</v>
      </c>
      <c r="L1350">
        <v>1</v>
      </c>
      <c r="M1350">
        <v>2</v>
      </c>
      <c r="N1350">
        <v>4.2000000000000003E-2</v>
      </c>
      <c r="O1350" t="s">
        <v>875</v>
      </c>
      <c r="P1350" t="s">
        <v>875</v>
      </c>
      <c r="Q1350" t="s">
        <v>875</v>
      </c>
      <c r="R1350" t="s">
        <v>875</v>
      </c>
      <c r="S1350" t="s">
        <v>875</v>
      </c>
      <c r="T1350" t="s">
        <v>875</v>
      </c>
      <c r="U1350" t="s">
        <v>875</v>
      </c>
      <c r="V1350" t="s">
        <v>56</v>
      </c>
      <c r="W1350">
        <v>1</v>
      </c>
      <c r="X1350" t="s">
        <v>875</v>
      </c>
      <c r="Y1350" t="s">
        <v>875</v>
      </c>
      <c r="Z1350" t="s">
        <v>875</v>
      </c>
      <c r="AA1350" s="19">
        <v>45733.704972476851</v>
      </c>
      <c r="AB1350" t="s">
        <v>1319</v>
      </c>
    </row>
    <row r="1351" spans="1:28" x14ac:dyDescent="0.35">
      <c r="A1351" t="s">
        <v>1072</v>
      </c>
      <c r="B1351" t="s">
        <v>311</v>
      </c>
      <c r="C1351">
        <v>698</v>
      </c>
      <c r="D1351" s="9">
        <v>40123.506249999999</v>
      </c>
      <c r="E1351" s="9">
        <v>40821.539583333331</v>
      </c>
      <c r="F1351">
        <v>83</v>
      </c>
      <c r="G1351">
        <v>83</v>
      </c>
      <c r="H1351">
        <v>20</v>
      </c>
      <c r="I1351">
        <v>63</v>
      </c>
      <c r="J1351">
        <v>0</v>
      </c>
      <c r="K1351">
        <v>83</v>
      </c>
      <c r="L1351">
        <v>53</v>
      </c>
      <c r="M1351">
        <v>30</v>
      </c>
      <c r="N1351">
        <v>2.3E-2</v>
      </c>
      <c r="O1351">
        <v>0.188</v>
      </c>
      <c r="P1351">
        <v>0</v>
      </c>
      <c r="Q1351">
        <v>8.3000000000000004E-2</v>
      </c>
      <c r="R1351">
        <v>0.39300000000000002</v>
      </c>
      <c r="S1351">
        <v>0.109</v>
      </c>
      <c r="T1351">
        <v>1</v>
      </c>
      <c r="U1351">
        <v>361.44600000000003</v>
      </c>
      <c r="V1351" t="s">
        <v>56</v>
      </c>
      <c r="W1351">
        <v>0.72099999999999997</v>
      </c>
      <c r="X1351">
        <v>0.80300000000000005</v>
      </c>
      <c r="Y1351">
        <v>0</v>
      </c>
      <c r="Z1351">
        <v>0.70599999999999996</v>
      </c>
      <c r="AA1351" s="19">
        <v>45732.997687962961</v>
      </c>
      <c r="AB1351" t="s">
        <v>1178</v>
      </c>
    </row>
    <row r="1352" spans="1:28" hidden="1" x14ac:dyDescent="0.35">
      <c r="A1352" t="s">
        <v>1072</v>
      </c>
      <c r="B1352" t="s">
        <v>312</v>
      </c>
      <c r="C1352">
        <v>57</v>
      </c>
      <c r="D1352" s="9">
        <v>40764.473611111112</v>
      </c>
      <c r="E1352" s="9">
        <v>40821.539583333331</v>
      </c>
      <c r="F1352" t="s">
        <v>872</v>
      </c>
      <c r="G1352" t="s">
        <v>872</v>
      </c>
      <c r="H1352">
        <v>3</v>
      </c>
      <c r="I1352">
        <v>1</v>
      </c>
      <c r="J1352">
        <v>1</v>
      </c>
      <c r="K1352" t="s">
        <v>873</v>
      </c>
      <c r="L1352">
        <v>3</v>
      </c>
      <c r="M1352">
        <v>1</v>
      </c>
      <c r="N1352">
        <v>3.7999999999999999E-2</v>
      </c>
      <c r="O1352" t="s">
        <v>875</v>
      </c>
      <c r="P1352">
        <v>0</v>
      </c>
      <c r="Q1352">
        <v>3.4000000000000002E-2</v>
      </c>
      <c r="R1352" t="s">
        <v>875</v>
      </c>
      <c r="S1352" t="s">
        <v>875</v>
      </c>
      <c r="T1352" t="s">
        <v>875</v>
      </c>
      <c r="U1352" t="s">
        <v>875</v>
      </c>
      <c r="V1352" t="s">
        <v>56</v>
      </c>
      <c r="W1352">
        <v>0.996</v>
      </c>
      <c r="X1352" t="s">
        <v>875</v>
      </c>
      <c r="Y1352">
        <v>0</v>
      </c>
      <c r="Z1352">
        <v>1</v>
      </c>
      <c r="AA1352" s="19">
        <v>45732.997687974537</v>
      </c>
      <c r="AB1352" t="s">
        <v>1178</v>
      </c>
    </row>
    <row r="1353" spans="1:28" x14ac:dyDescent="0.35">
      <c r="A1353" t="s">
        <v>1073</v>
      </c>
      <c r="B1353" t="s">
        <v>311</v>
      </c>
      <c r="C1353">
        <v>733</v>
      </c>
      <c r="D1353" s="9">
        <v>43798.302777777775</v>
      </c>
      <c r="E1353" s="9">
        <v>44531.551388888889</v>
      </c>
      <c r="F1353">
        <v>219</v>
      </c>
      <c r="G1353">
        <v>194</v>
      </c>
      <c r="H1353">
        <v>193</v>
      </c>
      <c r="I1353">
        <v>1</v>
      </c>
      <c r="J1353">
        <v>0</v>
      </c>
      <c r="K1353">
        <v>194</v>
      </c>
      <c r="L1353">
        <v>161</v>
      </c>
      <c r="M1353">
        <v>33</v>
      </c>
      <c r="N1353">
        <v>2.13</v>
      </c>
      <c r="O1353">
        <v>0</v>
      </c>
      <c r="P1353">
        <v>0</v>
      </c>
      <c r="Q1353">
        <v>0.154</v>
      </c>
      <c r="R1353">
        <v>7.1999999999999995E-2</v>
      </c>
      <c r="S1353">
        <v>1</v>
      </c>
      <c r="T1353">
        <v>1</v>
      </c>
      <c r="U1353">
        <v>214.286</v>
      </c>
      <c r="V1353" t="s">
        <v>56</v>
      </c>
      <c r="W1353">
        <v>0.66400000000000003</v>
      </c>
      <c r="X1353">
        <v>0</v>
      </c>
      <c r="Y1353">
        <v>0</v>
      </c>
      <c r="Z1353">
        <v>0.191</v>
      </c>
      <c r="AA1353" s="19">
        <v>45732.99774230324</v>
      </c>
      <c r="AB1353" t="s">
        <v>1178</v>
      </c>
    </row>
    <row r="1354" spans="1:28" hidden="1" x14ac:dyDescent="0.35">
      <c r="A1354" t="s">
        <v>1073</v>
      </c>
      <c r="B1354" t="s">
        <v>312</v>
      </c>
      <c r="C1354">
        <v>0</v>
      </c>
      <c r="D1354" s="9">
        <v>44531.550694444442</v>
      </c>
      <c r="E1354" s="9">
        <v>44531.551388888889</v>
      </c>
      <c r="F1354" t="s">
        <v>872</v>
      </c>
      <c r="G1354" t="s">
        <v>872</v>
      </c>
      <c r="H1354">
        <v>1</v>
      </c>
      <c r="I1354">
        <v>1</v>
      </c>
      <c r="J1354">
        <v>1</v>
      </c>
      <c r="K1354" t="s">
        <v>873</v>
      </c>
      <c r="L1354">
        <v>7</v>
      </c>
      <c r="M1354">
        <v>-6</v>
      </c>
      <c r="N1354" t="s">
        <v>875</v>
      </c>
      <c r="O1354" t="s">
        <v>875</v>
      </c>
      <c r="P1354">
        <v>0</v>
      </c>
      <c r="Q1354" t="s">
        <v>875</v>
      </c>
      <c r="R1354" t="s">
        <v>875</v>
      </c>
      <c r="S1354" t="s">
        <v>875</v>
      </c>
      <c r="T1354" t="s">
        <v>875</v>
      </c>
      <c r="U1354" t="s">
        <v>875</v>
      </c>
      <c r="V1354" t="s">
        <v>56</v>
      </c>
      <c r="W1354" t="s">
        <v>875</v>
      </c>
      <c r="X1354" t="s">
        <v>875</v>
      </c>
      <c r="Y1354">
        <v>0</v>
      </c>
      <c r="Z1354" t="s">
        <v>875</v>
      </c>
      <c r="AA1354" s="19">
        <v>45732.997742314816</v>
      </c>
      <c r="AB1354" t="s">
        <v>1178</v>
      </c>
    </row>
    <row r="1355" spans="1:28" x14ac:dyDescent="0.35">
      <c r="A1355" t="s">
        <v>1074</v>
      </c>
      <c r="B1355" t="s">
        <v>311</v>
      </c>
      <c r="C1355">
        <v>768</v>
      </c>
      <c r="D1355" s="9">
        <v>42668.616666666669</v>
      </c>
      <c r="E1355" s="9">
        <v>43437.599305555559</v>
      </c>
      <c r="F1355">
        <v>371</v>
      </c>
      <c r="G1355">
        <v>369</v>
      </c>
      <c r="H1355">
        <v>304</v>
      </c>
      <c r="I1355">
        <v>65</v>
      </c>
      <c r="J1355">
        <v>0</v>
      </c>
      <c r="K1355">
        <v>369</v>
      </c>
      <c r="L1355">
        <v>246</v>
      </c>
      <c r="M1355">
        <v>123</v>
      </c>
      <c r="N1355">
        <v>0.41299999999999998</v>
      </c>
      <c r="O1355">
        <v>7.5999999999999998E-2</v>
      </c>
      <c r="P1355">
        <v>0</v>
      </c>
      <c r="Q1355">
        <v>0.315</v>
      </c>
      <c r="R1355">
        <v>0.64400000000000002</v>
      </c>
      <c r="S1355">
        <v>0.84499999999999997</v>
      </c>
      <c r="T1355">
        <v>1</v>
      </c>
      <c r="U1355">
        <v>390.476</v>
      </c>
      <c r="V1355" t="s">
        <v>56</v>
      </c>
      <c r="W1355">
        <v>0.98199999999999998</v>
      </c>
      <c r="X1355">
        <v>0.86</v>
      </c>
      <c r="Y1355">
        <v>0</v>
      </c>
      <c r="Z1355">
        <v>0.98199999999999998</v>
      </c>
      <c r="AA1355" s="19">
        <v>45732.997803391205</v>
      </c>
      <c r="AB1355" t="s">
        <v>1178</v>
      </c>
    </row>
    <row r="1356" spans="1:28" hidden="1" x14ac:dyDescent="0.35">
      <c r="A1356" t="s">
        <v>1074</v>
      </c>
      <c r="B1356" t="s">
        <v>312</v>
      </c>
      <c r="C1356">
        <v>98</v>
      </c>
      <c r="D1356" s="9">
        <v>43339.486111111109</v>
      </c>
      <c r="E1356" s="9">
        <v>43437.599305555559</v>
      </c>
      <c r="F1356" t="s">
        <v>872</v>
      </c>
      <c r="G1356" t="s">
        <v>872</v>
      </c>
      <c r="H1356">
        <v>18</v>
      </c>
      <c r="I1356">
        <v>9</v>
      </c>
      <c r="J1356">
        <v>1</v>
      </c>
      <c r="K1356" t="s">
        <v>873</v>
      </c>
      <c r="L1356">
        <v>29</v>
      </c>
      <c r="M1356">
        <v>-3</v>
      </c>
      <c r="N1356">
        <v>0.27100000000000002</v>
      </c>
      <c r="O1356">
        <v>0.06</v>
      </c>
      <c r="P1356">
        <v>0</v>
      </c>
      <c r="Q1356">
        <v>0.38400000000000001</v>
      </c>
      <c r="R1356">
        <v>1.1599999999999999</v>
      </c>
      <c r="S1356">
        <v>0.81899999999999995</v>
      </c>
      <c r="T1356">
        <v>1</v>
      </c>
      <c r="U1356">
        <v>320.31200000000001</v>
      </c>
      <c r="V1356" t="s">
        <v>62</v>
      </c>
      <c r="W1356">
        <v>0.48299999999999998</v>
      </c>
      <c r="X1356">
        <v>0.45600000000000002</v>
      </c>
      <c r="Y1356">
        <v>0</v>
      </c>
      <c r="Z1356">
        <v>0.70199999999999996</v>
      </c>
      <c r="AA1356" s="19">
        <v>45732.997813773145</v>
      </c>
      <c r="AB1356" t="s">
        <v>1178</v>
      </c>
    </row>
    <row r="1357" spans="1:28" x14ac:dyDescent="0.35">
      <c r="A1357" t="s">
        <v>1848</v>
      </c>
      <c r="B1357" t="s">
        <v>311</v>
      </c>
      <c r="C1357">
        <v>5164</v>
      </c>
      <c r="D1357" s="9">
        <v>39362.164305555554</v>
      </c>
      <c r="E1357" s="9">
        <v>44526.920300925929</v>
      </c>
      <c r="F1357">
        <v>305</v>
      </c>
      <c r="G1357">
        <v>305</v>
      </c>
      <c r="H1357">
        <v>124</v>
      </c>
      <c r="I1357">
        <v>181</v>
      </c>
      <c r="J1357">
        <v>40</v>
      </c>
      <c r="K1357">
        <v>265</v>
      </c>
      <c r="L1357">
        <v>194</v>
      </c>
      <c r="M1357">
        <v>71</v>
      </c>
      <c r="N1357">
        <v>2.4E-2</v>
      </c>
      <c r="O1357">
        <v>3.5999999999999997E-2</v>
      </c>
      <c r="P1357">
        <v>8.0000000000000002E-3</v>
      </c>
      <c r="Q1357">
        <v>3.9E-2</v>
      </c>
      <c r="R1357">
        <v>0.75</v>
      </c>
      <c r="S1357">
        <v>0.4</v>
      </c>
      <c r="T1357">
        <v>0.86699999999999999</v>
      </c>
      <c r="U1357">
        <v>1820.5129999999999</v>
      </c>
      <c r="V1357" t="s">
        <v>56</v>
      </c>
      <c r="W1357">
        <v>0.98499999999999999</v>
      </c>
      <c r="X1357">
        <v>0.99099999999999999</v>
      </c>
      <c r="Y1357">
        <v>0.91800000000000004</v>
      </c>
      <c r="Z1357">
        <v>0.96899999999999997</v>
      </c>
      <c r="AA1357" s="19">
        <v>45734.02298386574</v>
      </c>
      <c r="AB1357" t="s">
        <v>2040</v>
      </c>
    </row>
    <row r="1358" spans="1:28" hidden="1" x14ac:dyDescent="0.35">
      <c r="A1358" t="s">
        <v>1848</v>
      </c>
      <c r="B1358" t="s">
        <v>312</v>
      </c>
      <c r="C1358">
        <v>91</v>
      </c>
      <c r="D1358" s="9">
        <v>44435.135879629626</v>
      </c>
      <c r="E1358" s="9">
        <v>44526.920300925929</v>
      </c>
      <c r="F1358" t="s">
        <v>872</v>
      </c>
      <c r="G1358" t="s">
        <v>872</v>
      </c>
      <c r="H1358">
        <v>5</v>
      </c>
      <c r="I1358">
        <v>4</v>
      </c>
      <c r="J1358">
        <v>2</v>
      </c>
      <c r="K1358" t="s">
        <v>873</v>
      </c>
      <c r="L1358">
        <v>8</v>
      </c>
      <c r="M1358">
        <v>-2</v>
      </c>
      <c r="N1358">
        <v>0.05</v>
      </c>
      <c r="O1358">
        <v>3.1E-2</v>
      </c>
      <c r="P1358" t="s">
        <v>875</v>
      </c>
      <c r="Q1358">
        <v>9.5000000000000001E-2</v>
      </c>
      <c r="R1358" t="s">
        <v>875</v>
      </c>
      <c r="S1358" t="s">
        <v>875</v>
      </c>
      <c r="T1358" t="s">
        <v>875</v>
      </c>
      <c r="U1358" t="s">
        <v>875</v>
      </c>
      <c r="V1358" t="s">
        <v>56</v>
      </c>
      <c r="W1358">
        <v>0.69899999999999995</v>
      </c>
      <c r="X1358">
        <v>0.79800000000000004</v>
      </c>
      <c r="Y1358" t="s">
        <v>875</v>
      </c>
      <c r="Z1358">
        <v>0.88500000000000001</v>
      </c>
      <c r="AA1358" s="19">
        <v>45734.022983935189</v>
      </c>
      <c r="AB1358" t="s">
        <v>2040</v>
      </c>
    </row>
    <row r="1359" spans="1:28" x14ac:dyDescent="0.35">
      <c r="A1359" t="s">
        <v>1847</v>
      </c>
      <c r="B1359" t="s">
        <v>311</v>
      </c>
      <c r="C1359">
        <v>6365</v>
      </c>
      <c r="D1359" s="9">
        <v>38079.349942129629</v>
      </c>
      <c r="E1359" s="9">
        <v>44445.2421412037</v>
      </c>
      <c r="F1359">
        <v>330</v>
      </c>
      <c r="G1359">
        <v>330</v>
      </c>
      <c r="H1359">
        <v>186</v>
      </c>
      <c r="I1359">
        <v>144</v>
      </c>
      <c r="J1359">
        <v>28</v>
      </c>
      <c r="K1359">
        <v>302</v>
      </c>
      <c r="L1359">
        <v>282</v>
      </c>
      <c r="M1359">
        <v>20</v>
      </c>
      <c r="N1359">
        <v>9.5000000000000001E-2</v>
      </c>
      <c r="O1359">
        <v>5.0999999999999997E-2</v>
      </c>
      <c r="P1359">
        <v>4.0000000000000001E-3</v>
      </c>
      <c r="Q1359">
        <v>7.4999999999999997E-2</v>
      </c>
      <c r="R1359">
        <v>0.52800000000000002</v>
      </c>
      <c r="S1359">
        <v>0.65100000000000002</v>
      </c>
      <c r="T1359">
        <v>0.97299999999999998</v>
      </c>
      <c r="U1359">
        <v>266.66699999999997</v>
      </c>
      <c r="V1359" t="s">
        <v>56</v>
      </c>
      <c r="W1359">
        <v>0.81200000000000006</v>
      </c>
      <c r="X1359">
        <v>0.77200000000000002</v>
      </c>
      <c r="Y1359">
        <v>0.84499999999999997</v>
      </c>
      <c r="Z1359">
        <v>0.52500000000000002</v>
      </c>
      <c r="AA1359" s="19">
        <v>45734.022891909721</v>
      </c>
      <c r="AB1359" t="s">
        <v>2040</v>
      </c>
    </row>
    <row r="1360" spans="1:28" hidden="1" x14ac:dyDescent="0.35">
      <c r="A1360" t="s">
        <v>1847</v>
      </c>
      <c r="B1360" t="s">
        <v>312</v>
      </c>
      <c r="C1360">
        <v>0</v>
      </c>
      <c r="D1360" s="9">
        <v>44445.061712962961</v>
      </c>
      <c r="E1360" s="9">
        <v>44445.2421412037</v>
      </c>
      <c r="F1360" t="s">
        <v>872</v>
      </c>
      <c r="G1360" t="s">
        <v>872</v>
      </c>
      <c r="H1360">
        <v>1</v>
      </c>
      <c r="I1360">
        <v>1</v>
      </c>
      <c r="J1360">
        <v>5</v>
      </c>
      <c r="K1360" t="s">
        <v>873</v>
      </c>
      <c r="L1360">
        <v>7</v>
      </c>
      <c r="M1360">
        <v>-11</v>
      </c>
      <c r="N1360" t="s">
        <v>875</v>
      </c>
      <c r="O1360" t="s">
        <v>875</v>
      </c>
      <c r="P1360">
        <v>2.5</v>
      </c>
      <c r="Q1360" t="s">
        <v>875</v>
      </c>
      <c r="R1360" t="s">
        <v>875</v>
      </c>
      <c r="S1360" t="s">
        <v>875</v>
      </c>
      <c r="T1360" t="s">
        <v>875</v>
      </c>
      <c r="U1360" t="s">
        <v>875</v>
      </c>
      <c r="V1360" t="s">
        <v>56</v>
      </c>
      <c r="W1360" t="s">
        <v>875</v>
      </c>
      <c r="X1360" t="s">
        <v>875</v>
      </c>
      <c r="Y1360">
        <v>0.75</v>
      </c>
      <c r="Z1360" t="s">
        <v>875</v>
      </c>
      <c r="AA1360" s="19">
        <v>45734.02289197917</v>
      </c>
      <c r="AB1360" t="s">
        <v>2040</v>
      </c>
    </row>
    <row r="1361" spans="1:28" x14ac:dyDescent="0.35">
      <c r="A1361" t="s">
        <v>1315</v>
      </c>
      <c r="B1361" t="s">
        <v>311</v>
      </c>
      <c r="C1361">
        <v>1283</v>
      </c>
      <c r="D1361" s="9">
        <v>43025.533645833333</v>
      </c>
      <c r="E1361" s="9">
        <v>44309.340428240743</v>
      </c>
      <c r="F1361">
        <v>76</v>
      </c>
      <c r="G1361">
        <v>76</v>
      </c>
      <c r="H1361">
        <v>44</v>
      </c>
      <c r="I1361">
        <v>32</v>
      </c>
      <c r="J1361">
        <v>4</v>
      </c>
      <c r="K1361">
        <v>72</v>
      </c>
      <c r="L1361">
        <v>8</v>
      </c>
      <c r="M1361">
        <v>64</v>
      </c>
      <c r="N1361">
        <v>3.7999999999999999E-2</v>
      </c>
      <c r="O1361">
        <v>2.5000000000000001E-2</v>
      </c>
      <c r="P1361">
        <v>2E-3</v>
      </c>
      <c r="Q1361">
        <v>7.0000000000000001E-3</v>
      </c>
      <c r="R1361">
        <v>0.115</v>
      </c>
      <c r="S1361">
        <v>0.60299999999999998</v>
      </c>
      <c r="T1361">
        <v>0.96799999999999997</v>
      </c>
      <c r="U1361">
        <v>9142.857</v>
      </c>
      <c r="V1361" t="s">
        <v>56</v>
      </c>
      <c r="W1361">
        <v>0.97</v>
      </c>
      <c r="X1361">
        <v>0.96099999999999997</v>
      </c>
      <c r="Y1361">
        <v>0.98899999999999999</v>
      </c>
      <c r="Z1361">
        <v>0.94099999999999995</v>
      </c>
      <c r="AA1361" s="19">
        <v>45733.704908460648</v>
      </c>
      <c r="AB1361" t="s">
        <v>1319</v>
      </c>
    </row>
    <row r="1362" spans="1:28" hidden="1" x14ac:dyDescent="0.35">
      <c r="A1362" t="s">
        <v>1315</v>
      </c>
      <c r="B1362" t="s">
        <v>312</v>
      </c>
      <c r="C1362">
        <v>58</v>
      </c>
      <c r="D1362" s="9">
        <v>44250.548657407409</v>
      </c>
      <c r="E1362" s="9">
        <v>44309.340428240743</v>
      </c>
      <c r="F1362" t="s">
        <v>872</v>
      </c>
      <c r="G1362" t="s">
        <v>872</v>
      </c>
      <c r="H1362">
        <v>1</v>
      </c>
      <c r="I1362">
        <v>1</v>
      </c>
      <c r="J1362">
        <v>1</v>
      </c>
      <c r="K1362" t="s">
        <v>873</v>
      </c>
      <c r="L1362">
        <v>2</v>
      </c>
      <c r="M1362">
        <v>-2</v>
      </c>
      <c r="N1362" t="s">
        <v>875</v>
      </c>
      <c r="O1362" t="s">
        <v>875</v>
      </c>
      <c r="P1362" t="s">
        <v>875</v>
      </c>
      <c r="Q1362">
        <v>1.7000000000000001E-2</v>
      </c>
      <c r="R1362" t="s">
        <v>875</v>
      </c>
      <c r="S1362" t="s">
        <v>875</v>
      </c>
      <c r="T1362" t="s">
        <v>875</v>
      </c>
      <c r="U1362" t="s">
        <v>875</v>
      </c>
      <c r="V1362" t="s">
        <v>56</v>
      </c>
      <c r="W1362" t="s">
        <v>875</v>
      </c>
      <c r="X1362" t="s">
        <v>875</v>
      </c>
      <c r="Y1362" t="s">
        <v>875</v>
      </c>
      <c r="Z1362">
        <v>1</v>
      </c>
      <c r="AA1362" s="19">
        <v>45733.704908576387</v>
      </c>
      <c r="AB1362" t="s">
        <v>1319</v>
      </c>
    </row>
    <row r="1363" spans="1:28" x14ac:dyDescent="0.35">
      <c r="A1363" t="s">
        <v>1846</v>
      </c>
      <c r="B1363" t="s">
        <v>311</v>
      </c>
      <c r="C1363">
        <v>3353</v>
      </c>
      <c r="D1363" s="9">
        <v>41212.739618055559</v>
      </c>
      <c r="E1363" s="9">
        <v>44566.008263888885</v>
      </c>
      <c r="F1363">
        <v>9845</v>
      </c>
      <c r="G1363">
        <v>9845</v>
      </c>
      <c r="H1363">
        <v>3792</v>
      </c>
      <c r="I1363">
        <v>6053</v>
      </c>
      <c r="J1363">
        <v>1990</v>
      </c>
      <c r="K1363">
        <v>7855</v>
      </c>
      <c r="L1363">
        <v>5912</v>
      </c>
      <c r="M1363">
        <v>1943</v>
      </c>
      <c r="N1363">
        <v>1.3260000000000001</v>
      </c>
      <c r="O1363">
        <v>2.1629999999999998</v>
      </c>
      <c r="P1363">
        <v>0.71399999999999997</v>
      </c>
      <c r="Q1363">
        <v>2.0649999999999999</v>
      </c>
      <c r="R1363">
        <v>0.74399999999999999</v>
      </c>
      <c r="S1363">
        <v>0.38</v>
      </c>
      <c r="T1363">
        <v>0.79500000000000004</v>
      </c>
      <c r="U1363">
        <v>940.92</v>
      </c>
      <c r="V1363" t="s">
        <v>56</v>
      </c>
      <c r="W1363">
        <v>0.98499999999999999</v>
      </c>
      <c r="X1363">
        <v>0.98599999999999999</v>
      </c>
      <c r="Y1363">
        <v>0.98799999999999999</v>
      </c>
      <c r="Z1363">
        <v>0.99</v>
      </c>
      <c r="AA1363" s="19">
        <v>45734.022790925927</v>
      </c>
      <c r="AB1363" t="s">
        <v>2040</v>
      </c>
    </row>
    <row r="1364" spans="1:28" hidden="1" x14ac:dyDescent="0.35">
      <c r="A1364" t="s">
        <v>1846</v>
      </c>
      <c r="B1364" t="s">
        <v>312</v>
      </c>
      <c r="C1364">
        <v>99</v>
      </c>
      <c r="D1364" s="9">
        <v>44466.044664351852</v>
      </c>
      <c r="E1364" s="9">
        <v>44566.008263888885</v>
      </c>
      <c r="F1364" t="s">
        <v>872</v>
      </c>
      <c r="G1364" t="s">
        <v>872</v>
      </c>
      <c r="H1364">
        <v>57</v>
      </c>
      <c r="I1364">
        <v>77</v>
      </c>
      <c r="J1364">
        <v>9</v>
      </c>
      <c r="K1364" t="s">
        <v>873</v>
      </c>
      <c r="L1364">
        <v>65</v>
      </c>
      <c r="M1364">
        <v>61</v>
      </c>
      <c r="N1364">
        <v>0.56100000000000005</v>
      </c>
      <c r="O1364">
        <v>0.879</v>
      </c>
      <c r="P1364">
        <v>0.13300000000000001</v>
      </c>
      <c r="Q1364">
        <v>0.70599999999999996</v>
      </c>
      <c r="R1364">
        <v>0.54</v>
      </c>
      <c r="S1364">
        <v>0.39</v>
      </c>
      <c r="T1364">
        <v>0.90800000000000003</v>
      </c>
      <c r="U1364">
        <v>2752.125</v>
      </c>
      <c r="V1364" t="s">
        <v>56</v>
      </c>
      <c r="W1364">
        <v>0.97299999999999998</v>
      </c>
      <c r="X1364">
        <v>0.97299999999999998</v>
      </c>
      <c r="Y1364">
        <v>0.92100000000000004</v>
      </c>
      <c r="Z1364">
        <v>0.98499999999999999</v>
      </c>
      <c r="AA1364" s="19">
        <v>45734.022804652777</v>
      </c>
      <c r="AB1364" t="s">
        <v>2040</v>
      </c>
    </row>
    <row r="1365" spans="1:28" x14ac:dyDescent="0.35">
      <c r="A1365" t="s">
        <v>1845</v>
      </c>
      <c r="B1365" t="s">
        <v>311</v>
      </c>
      <c r="C1365">
        <v>1337</v>
      </c>
      <c r="D1365" s="9">
        <v>39439.44263888889</v>
      </c>
      <c r="E1365" s="9">
        <v>40776.696238425924</v>
      </c>
      <c r="F1365">
        <v>34</v>
      </c>
      <c r="G1365">
        <v>34</v>
      </c>
      <c r="H1365">
        <v>5</v>
      </c>
      <c r="I1365">
        <v>29</v>
      </c>
      <c r="J1365">
        <v>1</v>
      </c>
      <c r="K1365">
        <v>33</v>
      </c>
      <c r="L1365">
        <v>7</v>
      </c>
      <c r="M1365">
        <v>26</v>
      </c>
      <c r="N1365">
        <v>0.01</v>
      </c>
      <c r="O1365">
        <v>2.5000000000000001E-2</v>
      </c>
      <c r="P1365">
        <v>0</v>
      </c>
      <c r="Q1365">
        <v>1.2E-2</v>
      </c>
      <c r="R1365">
        <v>0.34300000000000003</v>
      </c>
      <c r="S1365">
        <v>0.28599999999999998</v>
      </c>
      <c r="T1365">
        <v>1</v>
      </c>
      <c r="U1365">
        <v>2166.6669999999999</v>
      </c>
      <c r="V1365" t="s">
        <v>56</v>
      </c>
      <c r="W1365">
        <v>0.95</v>
      </c>
      <c r="X1365">
        <v>0.83599999999999997</v>
      </c>
      <c r="Y1365">
        <v>0</v>
      </c>
      <c r="Z1365">
        <v>0.45600000000000002</v>
      </c>
      <c r="AA1365" s="19">
        <v>45734.02267810185</v>
      </c>
      <c r="AB1365" t="s">
        <v>2040</v>
      </c>
    </row>
    <row r="1366" spans="1:28" hidden="1" x14ac:dyDescent="0.35">
      <c r="A1366" t="s">
        <v>1845</v>
      </c>
      <c r="B1366" t="s">
        <v>312</v>
      </c>
      <c r="C1366">
        <v>0</v>
      </c>
      <c r="D1366" s="9">
        <v>40776.696238425924</v>
      </c>
      <c r="E1366" s="9">
        <v>40776.696238425924</v>
      </c>
      <c r="F1366" t="s">
        <v>872</v>
      </c>
      <c r="G1366" t="s">
        <v>872</v>
      </c>
      <c r="H1366">
        <v>1</v>
      </c>
      <c r="I1366">
        <v>1</v>
      </c>
      <c r="J1366">
        <v>1</v>
      </c>
      <c r="K1366" t="s">
        <v>873</v>
      </c>
      <c r="L1366">
        <v>1</v>
      </c>
      <c r="M1366">
        <v>0</v>
      </c>
      <c r="N1366" t="s">
        <v>875</v>
      </c>
      <c r="O1366" t="s">
        <v>875</v>
      </c>
      <c r="P1366" t="s">
        <v>875</v>
      </c>
      <c r="Q1366" t="s">
        <v>875</v>
      </c>
      <c r="R1366" t="s">
        <v>875</v>
      </c>
      <c r="S1366" t="s">
        <v>875</v>
      </c>
      <c r="T1366" t="s">
        <v>875</v>
      </c>
      <c r="U1366" t="s">
        <v>875</v>
      </c>
      <c r="V1366" t="s">
        <v>56</v>
      </c>
      <c r="W1366" t="s">
        <v>875</v>
      </c>
      <c r="X1366" t="s">
        <v>875</v>
      </c>
      <c r="Y1366" t="s">
        <v>875</v>
      </c>
      <c r="Z1366" t="s">
        <v>875</v>
      </c>
      <c r="AA1366" s="19">
        <v>45734.022678159723</v>
      </c>
      <c r="AB1366" t="s">
        <v>2040</v>
      </c>
    </row>
    <row r="1367" spans="1:28" x14ac:dyDescent="0.35">
      <c r="A1367" t="s">
        <v>1075</v>
      </c>
      <c r="B1367" t="s">
        <v>311</v>
      </c>
      <c r="C1367">
        <v>140</v>
      </c>
      <c r="D1367" s="9">
        <v>42543.477083333331</v>
      </c>
      <c r="E1367" s="9">
        <v>42683.612500000003</v>
      </c>
      <c r="F1367">
        <v>745</v>
      </c>
      <c r="G1367">
        <v>731</v>
      </c>
      <c r="H1367">
        <v>393</v>
      </c>
      <c r="I1367">
        <v>338</v>
      </c>
      <c r="J1367">
        <v>0</v>
      </c>
      <c r="K1367">
        <v>731</v>
      </c>
      <c r="L1367">
        <v>650</v>
      </c>
      <c r="M1367">
        <v>81</v>
      </c>
      <c r="N1367">
        <v>3.4260000000000002</v>
      </c>
      <c r="O1367">
        <v>5.1159999999999997</v>
      </c>
      <c r="P1367">
        <v>0</v>
      </c>
      <c r="Q1367">
        <v>9.1839999999999993</v>
      </c>
      <c r="R1367">
        <v>1.075</v>
      </c>
      <c r="S1367">
        <v>0.40100000000000002</v>
      </c>
      <c r="T1367">
        <v>1</v>
      </c>
      <c r="U1367">
        <v>8.82</v>
      </c>
      <c r="V1367" t="s">
        <v>92</v>
      </c>
      <c r="W1367">
        <v>0.71799999999999997</v>
      </c>
      <c r="X1367">
        <v>0.91400000000000003</v>
      </c>
      <c r="Y1367">
        <v>0</v>
      </c>
      <c r="Z1367">
        <v>0.96699999999999997</v>
      </c>
      <c r="AA1367" s="19">
        <v>45732.997877766204</v>
      </c>
      <c r="AB1367" t="s">
        <v>1178</v>
      </c>
    </row>
    <row r="1368" spans="1:28" hidden="1" x14ac:dyDescent="0.35">
      <c r="A1368" t="s">
        <v>1075</v>
      </c>
      <c r="B1368" t="s">
        <v>312</v>
      </c>
      <c r="C1368">
        <v>99</v>
      </c>
      <c r="D1368" s="9">
        <v>42583.613888888889</v>
      </c>
      <c r="E1368" s="9">
        <v>42683.612500000003</v>
      </c>
      <c r="F1368" t="s">
        <v>872</v>
      </c>
      <c r="G1368" t="s">
        <v>872</v>
      </c>
      <c r="H1368">
        <v>391</v>
      </c>
      <c r="I1368">
        <v>337</v>
      </c>
      <c r="J1368">
        <v>1</v>
      </c>
      <c r="K1368" t="s">
        <v>873</v>
      </c>
      <c r="L1368">
        <v>649</v>
      </c>
      <c r="M1368">
        <v>78</v>
      </c>
      <c r="N1368">
        <v>3.4180000000000001</v>
      </c>
      <c r="O1368">
        <v>5.4119999999999999</v>
      </c>
      <c r="P1368">
        <v>0</v>
      </c>
      <c r="Q1368">
        <v>9.2620000000000005</v>
      </c>
      <c r="R1368">
        <v>1.0489999999999999</v>
      </c>
      <c r="S1368">
        <v>0.38700000000000001</v>
      </c>
      <c r="T1368">
        <v>1</v>
      </c>
      <c r="U1368">
        <v>8.7449999999999992</v>
      </c>
      <c r="V1368" t="s">
        <v>92</v>
      </c>
      <c r="W1368">
        <v>0.71699999999999997</v>
      </c>
      <c r="X1368">
        <v>0.95</v>
      </c>
      <c r="Y1368">
        <v>0</v>
      </c>
      <c r="Z1368">
        <v>0.96899999999999997</v>
      </c>
      <c r="AA1368" s="19">
        <v>45732.997890081017</v>
      </c>
      <c r="AB1368" t="s">
        <v>1178</v>
      </c>
    </row>
    <row r="1369" spans="1:28" x14ac:dyDescent="0.35">
      <c r="A1369" t="s">
        <v>1844</v>
      </c>
      <c r="B1369" t="s">
        <v>311</v>
      </c>
      <c r="C1369">
        <v>6296</v>
      </c>
      <c r="D1369" s="9">
        <v>38257.719861111109</v>
      </c>
      <c r="E1369" s="9">
        <v>44553.857766203706</v>
      </c>
      <c r="F1369">
        <v>246</v>
      </c>
      <c r="G1369">
        <v>246</v>
      </c>
      <c r="H1369">
        <v>198</v>
      </c>
      <c r="I1369">
        <v>48</v>
      </c>
      <c r="J1369">
        <v>91</v>
      </c>
      <c r="K1369">
        <v>155</v>
      </c>
      <c r="L1369">
        <v>134</v>
      </c>
      <c r="M1369">
        <v>21</v>
      </c>
      <c r="N1369">
        <v>2.7E-2</v>
      </c>
      <c r="O1369">
        <v>7.0000000000000001E-3</v>
      </c>
      <c r="P1369">
        <v>1.2E-2</v>
      </c>
      <c r="Q1369">
        <v>1.7999999999999999E-2</v>
      </c>
      <c r="R1369">
        <v>0.81799999999999995</v>
      </c>
      <c r="S1369">
        <v>0.79400000000000004</v>
      </c>
      <c r="T1369">
        <v>0.64700000000000002</v>
      </c>
      <c r="U1369">
        <v>1166.6669999999999</v>
      </c>
      <c r="V1369" t="s">
        <v>56</v>
      </c>
      <c r="W1369">
        <v>0.90200000000000002</v>
      </c>
      <c r="X1369">
        <v>0.98099999999999998</v>
      </c>
      <c r="Y1369">
        <v>0.40400000000000003</v>
      </c>
      <c r="Z1369">
        <v>0.91700000000000004</v>
      </c>
      <c r="AA1369" s="19">
        <v>45734.022595752314</v>
      </c>
      <c r="AB1369" t="s">
        <v>2040</v>
      </c>
    </row>
    <row r="1370" spans="1:28" hidden="1" x14ac:dyDescent="0.35">
      <c r="A1370" t="s">
        <v>1844</v>
      </c>
      <c r="B1370" t="s">
        <v>312</v>
      </c>
      <c r="C1370">
        <v>21</v>
      </c>
      <c r="D1370" s="9">
        <v>44532.133425925924</v>
      </c>
      <c r="E1370" s="9">
        <v>44553.857766203706</v>
      </c>
      <c r="F1370" t="s">
        <v>872</v>
      </c>
      <c r="G1370" t="s">
        <v>872</v>
      </c>
      <c r="H1370">
        <v>2</v>
      </c>
      <c r="I1370">
        <v>1</v>
      </c>
      <c r="J1370">
        <v>1</v>
      </c>
      <c r="K1370" t="s">
        <v>873</v>
      </c>
      <c r="L1370">
        <v>1</v>
      </c>
      <c r="M1370">
        <v>0</v>
      </c>
      <c r="N1370">
        <v>4.4999999999999998E-2</v>
      </c>
      <c r="O1370" t="s">
        <v>875</v>
      </c>
      <c r="P1370" t="s">
        <v>875</v>
      </c>
      <c r="Q1370" t="s">
        <v>875</v>
      </c>
      <c r="R1370" t="s">
        <v>875</v>
      </c>
      <c r="S1370" t="s">
        <v>875</v>
      </c>
      <c r="T1370" t="s">
        <v>875</v>
      </c>
      <c r="U1370" t="s">
        <v>875</v>
      </c>
      <c r="V1370" t="s">
        <v>56</v>
      </c>
      <c r="W1370">
        <v>1</v>
      </c>
      <c r="X1370" t="s">
        <v>875</v>
      </c>
      <c r="Y1370" t="s">
        <v>875</v>
      </c>
      <c r="Z1370" t="s">
        <v>875</v>
      </c>
      <c r="AA1370" s="19">
        <v>45734.022595821756</v>
      </c>
      <c r="AB1370" t="s">
        <v>2040</v>
      </c>
    </row>
    <row r="1371" spans="1:28" hidden="1" x14ac:dyDescent="0.35">
      <c r="A1371" t="s">
        <v>1181</v>
      </c>
      <c r="B1371" t="s">
        <v>312</v>
      </c>
      <c r="C1371">
        <v>0</v>
      </c>
      <c r="D1371" s="9">
        <v>44160.040763888886</v>
      </c>
      <c r="E1371" s="9">
        <v>44160.040763888886</v>
      </c>
      <c r="F1371" t="s">
        <v>872</v>
      </c>
      <c r="G1371" t="s">
        <v>872</v>
      </c>
      <c r="H1371">
        <v>1</v>
      </c>
      <c r="I1371">
        <v>1</v>
      </c>
      <c r="J1371">
        <v>1</v>
      </c>
      <c r="K1371" t="s">
        <v>873</v>
      </c>
      <c r="L1371">
        <v>1</v>
      </c>
      <c r="M1371">
        <v>0</v>
      </c>
      <c r="N1371" t="s">
        <v>875</v>
      </c>
      <c r="O1371" t="s">
        <v>875</v>
      </c>
      <c r="P1371" t="s">
        <v>875</v>
      </c>
      <c r="Q1371" t="s">
        <v>875</v>
      </c>
      <c r="R1371" t="s">
        <v>875</v>
      </c>
      <c r="S1371" t="s">
        <v>875</v>
      </c>
      <c r="T1371" t="s">
        <v>875</v>
      </c>
      <c r="U1371" t="s">
        <v>875</v>
      </c>
      <c r="V1371" t="s">
        <v>62</v>
      </c>
      <c r="W1371" t="s">
        <v>875</v>
      </c>
      <c r="X1371" t="s">
        <v>875</v>
      </c>
      <c r="Y1371" t="s">
        <v>875</v>
      </c>
      <c r="Z1371" t="s">
        <v>875</v>
      </c>
      <c r="AA1371" s="19">
        <v>45733.803155960646</v>
      </c>
      <c r="AB1371" t="s">
        <v>1197</v>
      </c>
    </row>
    <row r="1372" spans="1:28" x14ac:dyDescent="0.35">
      <c r="A1372" t="s">
        <v>1181</v>
      </c>
      <c r="B1372" t="s">
        <v>311</v>
      </c>
      <c r="C1372">
        <v>1316</v>
      </c>
      <c r="D1372" s="9">
        <v>42844.028564814813</v>
      </c>
      <c r="E1372" s="9">
        <v>44160.040763888886</v>
      </c>
      <c r="F1372">
        <v>2164</v>
      </c>
      <c r="G1372">
        <v>2164</v>
      </c>
      <c r="H1372">
        <v>1338</v>
      </c>
      <c r="I1372">
        <v>826</v>
      </c>
      <c r="J1372">
        <v>526</v>
      </c>
      <c r="K1372">
        <v>1638</v>
      </c>
      <c r="L1372">
        <v>1319</v>
      </c>
      <c r="M1372">
        <v>319</v>
      </c>
      <c r="N1372">
        <v>1.335</v>
      </c>
      <c r="O1372">
        <v>0.88200000000000001</v>
      </c>
      <c r="P1372">
        <v>1.3720000000000001</v>
      </c>
      <c r="Q1372">
        <v>3.1989999999999998</v>
      </c>
      <c r="R1372">
        <v>3.786</v>
      </c>
      <c r="S1372">
        <v>0.60199999999999998</v>
      </c>
      <c r="T1372">
        <v>0.38100000000000001</v>
      </c>
      <c r="U1372">
        <v>99.718999999999994</v>
      </c>
      <c r="V1372" t="s">
        <v>62</v>
      </c>
      <c r="W1372">
        <v>0.95799999999999996</v>
      </c>
      <c r="X1372">
        <v>0.91500000000000004</v>
      </c>
      <c r="Y1372">
        <v>0.59399999999999997</v>
      </c>
      <c r="Z1372">
        <v>0.48399999999999999</v>
      </c>
      <c r="AA1372" s="19">
        <v>45733.803155914349</v>
      </c>
      <c r="AB1372" t="s">
        <v>1197</v>
      </c>
    </row>
    <row r="1373" spans="1:28" x14ac:dyDescent="0.35">
      <c r="A1373" t="s">
        <v>1181</v>
      </c>
      <c r="B1373" t="s">
        <v>311</v>
      </c>
      <c r="C1373">
        <v>1014</v>
      </c>
      <c r="D1373" s="9">
        <v>42844.070138888892</v>
      </c>
      <c r="E1373" s="9">
        <v>43858.597222222219</v>
      </c>
      <c r="F1373">
        <v>1236</v>
      </c>
      <c r="G1373">
        <v>1175</v>
      </c>
      <c r="H1373">
        <v>349</v>
      </c>
      <c r="I1373">
        <v>826</v>
      </c>
      <c r="J1373">
        <v>382</v>
      </c>
      <c r="K1373">
        <v>793</v>
      </c>
      <c r="L1373">
        <v>681</v>
      </c>
      <c r="M1373">
        <v>112</v>
      </c>
      <c r="N1373">
        <v>0.46300000000000002</v>
      </c>
      <c r="O1373">
        <v>0.88200000000000001</v>
      </c>
      <c r="P1373">
        <v>0.97399999999999998</v>
      </c>
      <c r="Q1373">
        <v>1.845</v>
      </c>
      <c r="R1373">
        <v>4.9729999999999999</v>
      </c>
      <c r="S1373">
        <v>0.34399999999999997</v>
      </c>
      <c r="T1373">
        <v>0.27600000000000002</v>
      </c>
      <c r="U1373">
        <v>60.704999999999998</v>
      </c>
      <c r="V1373" t="s">
        <v>62</v>
      </c>
      <c r="W1373">
        <v>0.77100000000000002</v>
      </c>
      <c r="X1373">
        <v>0.91500000000000004</v>
      </c>
      <c r="Y1373">
        <v>0.40300000000000002</v>
      </c>
      <c r="Z1373">
        <v>0.32300000000000001</v>
      </c>
      <c r="AA1373" s="19">
        <v>45736.488018657408</v>
      </c>
      <c r="AB1373" t="s">
        <v>2054</v>
      </c>
    </row>
    <row r="1374" spans="1:28" hidden="1" x14ac:dyDescent="0.35">
      <c r="A1374" t="s">
        <v>1181</v>
      </c>
      <c r="B1374" t="s">
        <v>312</v>
      </c>
      <c r="C1374">
        <v>96</v>
      </c>
      <c r="D1374" s="9">
        <v>43761.65347222222</v>
      </c>
      <c r="E1374" s="9">
        <v>43858.597222222219</v>
      </c>
      <c r="F1374" t="s">
        <v>872</v>
      </c>
      <c r="G1374" t="s">
        <v>872</v>
      </c>
      <c r="H1374">
        <v>1</v>
      </c>
      <c r="I1374">
        <v>19</v>
      </c>
      <c r="J1374">
        <v>17</v>
      </c>
      <c r="K1374" t="s">
        <v>873</v>
      </c>
      <c r="L1374">
        <v>19</v>
      </c>
      <c r="M1374">
        <v>-15</v>
      </c>
      <c r="N1374" t="s">
        <v>875</v>
      </c>
      <c r="O1374">
        <v>0.16700000000000001</v>
      </c>
      <c r="P1374">
        <v>0.17499999999999999</v>
      </c>
      <c r="Q1374">
        <v>0.188</v>
      </c>
      <c r="R1374" t="s">
        <v>875</v>
      </c>
      <c r="S1374" t="s">
        <v>875</v>
      </c>
      <c r="T1374" t="s">
        <v>875</v>
      </c>
      <c r="U1374" t="s">
        <v>875</v>
      </c>
      <c r="V1374" t="s">
        <v>62</v>
      </c>
      <c r="W1374" t="s">
        <v>875</v>
      </c>
      <c r="X1374">
        <v>0.97099999999999997</v>
      </c>
      <c r="Y1374">
        <v>0.76100000000000001</v>
      </c>
      <c r="Z1374">
        <v>0.96099999999999997</v>
      </c>
      <c r="AA1374" s="19">
        <v>45736.488018761571</v>
      </c>
      <c r="AB1374" t="s">
        <v>2054</v>
      </c>
    </row>
    <row r="1375" spans="1:28" x14ac:dyDescent="0.35">
      <c r="A1375" t="s">
        <v>1487</v>
      </c>
      <c r="B1375" t="s">
        <v>311</v>
      </c>
      <c r="C1375">
        <v>1301</v>
      </c>
      <c r="D1375" s="9">
        <v>43165.767361111109</v>
      </c>
      <c r="E1375" s="9">
        <v>44467.703333333331</v>
      </c>
      <c r="F1375">
        <v>49</v>
      </c>
      <c r="G1375">
        <v>49</v>
      </c>
      <c r="H1375">
        <v>18</v>
      </c>
      <c r="I1375">
        <v>31</v>
      </c>
      <c r="J1375">
        <v>44</v>
      </c>
      <c r="K1375">
        <v>5</v>
      </c>
      <c r="L1375">
        <v>5</v>
      </c>
      <c r="M1375">
        <v>0</v>
      </c>
      <c r="N1375">
        <v>1.4999999999999999E-2</v>
      </c>
      <c r="O1375">
        <v>2.5999999999999999E-2</v>
      </c>
      <c r="P1375">
        <v>3.9E-2</v>
      </c>
      <c r="Q1375">
        <v>3.0000000000000001E-3</v>
      </c>
      <c r="R1375">
        <v>1.5</v>
      </c>
      <c r="S1375">
        <v>0.36599999999999999</v>
      </c>
      <c r="T1375">
        <v>4.9000000000000002E-2</v>
      </c>
      <c r="U1375">
        <v>0</v>
      </c>
      <c r="V1375" t="s">
        <v>92</v>
      </c>
      <c r="W1375">
        <v>0.97199999999999998</v>
      </c>
      <c r="X1375">
        <v>0.95799999999999996</v>
      </c>
      <c r="Y1375">
        <v>0.95699999999999996</v>
      </c>
      <c r="Z1375">
        <v>0.63400000000000001</v>
      </c>
      <c r="AA1375" s="19">
        <v>45733.855894201391</v>
      </c>
      <c r="AB1375" t="s">
        <v>1508</v>
      </c>
    </row>
    <row r="1376" spans="1:28" x14ac:dyDescent="0.35">
      <c r="A1376" t="s">
        <v>1487</v>
      </c>
      <c r="B1376" t="s">
        <v>311</v>
      </c>
      <c r="C1376">
        <v>6698</v>
      </c>
      <c r="D1376" s="9">
        <v>37868.11278935185</v>
      </c>
      <c r="E1376" s="9">
        <v>44566.572048611109</v>
      </c>
      <c r="F1376">
        <v>15018</v>
      </c>
      <c r="G1376">
        <v>15018</v>
      </c>
      <c r="H1376">
        <v>9214</v>
      </c>
      <c r="I1376">
        <v>5804</v>
      </c>
      <c r="J1376">
        <v>2334</v>
      </c>
      <c r="K1376">
        <v>12684</v>
      </c>
      <c r="L1376">
        <v>12574</v>
      </c>
      <c r="M1376">
        <v>110</v>
      </c>
      <c r="N1376">
        <v>3.1960000000000002</v>
      </c>
      <c r="O1376">
        <v>1.865</v>
      </c>
      <c r="P1376">
        <v>0.75700000000000001</v>
      </c>
      <c r="Q1376">
        <v>4.2430000000000003</v>
      </c>
      <c r="R1376">
        <v>0.98599999999999999</v>
      </c>
      <c r="S1376">
        <v>0.63100000000000001</v>
      </c>
      <c r="T1376">
        <v>0.85</v>
      </c>
      <c r="U1376">
        <v>25.925000000000001</v>
      </c>
      <c r="V1376" t="s">
        <v>80</v>
      </c>
      <c r="W1376">
        <v>0.97399999999999998</v>
      </c>
      <c r="X1376">
        <v>0.92200000000000004</v>
      </c>
      <c r="Y1376">
        <v>0.92200000000000004</v>
      </c>
      <c r="Z1376">
        <v>0.96799999999999997</v>
      </c>
      <c r="AA1376" s="19">
        <v>45734.022488506947</v>
      </c>
      <c r="AB1376" t="s">
        <v>2040</v>
      </c>
    </row>
    <row r="1377" spans="1:28" hidden="1" x14ac:dyDescent="0.35">
      <c r="A1377" t="s">
        <v>1487</v>
      </c>
      <c r="B1377" t="s">
        <v>312</v>
      </c>
      <c r="C1377">
        <v>95</v>
      </c>
      <c r="D1377" s="9">
        <v>44372.38616898148</v>
      </c>
      <c r="E1377" s="9">
        <v>44467.703333333331</v>
      </c>
      <c r="F1377" t="s">
        <v>872</v>
      </c>
      <c r="G1377" t="s">
        <v>872</v>
      </c>
      <c r="H1377">
        <v>1</v>
      </c>
      <c r="I1377">
        <v>4</v>
      </c>
      <c r="J1377">
        <v>6</v>
      </c>
      <c r="K1377" t="s">
        <v>873</v>
      </c>
      <c r="L1377">
        <v>1</v>
      </c>
      <c r="M1377">
        <v>-2</v>
      </c>
      <c r="N1377" t="s">
        <v>875</v>
      </c>
      <c r="O1377">
        <v>2.7E-2</v>
      </c>
      <c r="P1377">
        <v>0.05</v>
      </c>
      <c r="Q1377" t="s">
        <v>875</v>
      </c>
      <c r="R1377" t="s">
        <v>875</v>
      </c>
      <c r="S1377" t="s">
        <v>875</v>
      </c>
      <c r="T1377" t="s">
        <v>875</v>
      </c>
      <c r="U1377" t="s">
        <v>875</v>
      </c>
      <c r="V1377" t="s">
        <v>92</v>
      </c>
      <c r="W1377" t="s">
        <v>875</v>
      </c>
      <c r="X1377">
        <v>0.90400000000000003</v>
      </c>
      <c r="Y1377">
        <v>0.85</v>
      </c>
      <c r="Z1377" t="s">
        <v>875</v>
      </c>
      <c r="AA1377" s="19">
        <v>45733.855894201391</v>
      </c>
      <c r="AB1377" t="s">
        <v>1508</v>
      </c>
    </row>
    <row r="1378" spans="1:28" hidden="1" x14ac:dyDescent="0.35">
      <c r="A1378" t="s">
        <v>1487</v>
      </c>
      <c r="B1378" t="s">
        <v>312</v>
      </c>
      <c r="C1378">
        <v>99</v>
      </c>
      <c r="D1378" s="9">
        <v>44466.671365740738</v>
      </c>
      <c r="E1378" s="9">
        <v>44566.572048611109</v>
      </c>
      <c r="F1378" t="s">
        <v>872</v>
      </c>
      <c r="G1378" t="s">
        <v>872</v>
      </c>
      <c r="H1378">
        <v>210</v>
      </c>
      <c r="I1378">
        <v>125</v>
      </c>
      <c r="J1378">
        <v>69</v>
      </c>
      <c r="K1378" t="s">
        <v>873</v>
      </c>
      <c r="L1378">
        <v>310</v>
      </c>
      <c r="M1378">
        <v>-43</v>
      </c>
      <c r="N1378">
        <v>1.9419999999999999</v>
      </c>
      <c r="O1378">
        <v>1.4910000000000001</v>
      </c>
      <c r="P1378">
        <v>0.68600000000000005</v>
      </c>
      <c r="Q1378">
        <v>2.9710000000000001</v>
      </c>
      <c r="R1378">
        <v>1.0820000000000001</v>
      </c>
      <c r="S1378">
        <v>0.56599999999999995</v>
      </c>
      <c r="T1378">
        <v>0.8</v>
      </c>
      <c r="U1378">
        <v>37.024999999999999</v>
      </c>
      <c r="V1378" t="s">
        <v>62</v>
      </c>
      <c r="W1378">
        <v>0.98899999999999999</v>
      </c>
      <c r="X1378">
        <v>0.96599999999999997</v>
      </c>
      <c r="Y1378">
        <v>0.98099999999999998</v>
      </c>
      <c r="Z1378">
        <v>0.99399999999999999</v>
      </c>
      <c r="AA1378" s="19">
        <v>45734.022503298613</v>
      </c>
      <c r="AB1378" t="s">
        <v>2040</v>
      </c>
    </row>
    <row r="1379" spans="1:28" x14ac:dyDescent="0.35">
      <c r="A1379" t="s">
        <v>1843</v>
      </c>
      <c r="B1379" t="s">
        <v>311</v>
      </c>
      <c r="C1379">
        <v>698</v>
      </c>
      <c r="D1379" s="9">
        <v>43823.518368055556</v>
      </c>
      <c r="E1379" s="9">
        <v>44522.192118055558</v>
      </c>
      <c r="F1379">
        <v>404</v>
      </c>
      <c r="G1379">
        <v>404</v>
      </c>
      <c r="H1379">
        <v>289</v>
      </c>
      <c r="I1379">
        <v>115</v>
      </c>
      <c r="J1379">
        <v>34</v>
      </c>
      <c r="K1379">
        <v>370</v>
      </c>
      <c r="L1379">
        <v>288</v>
      </c>
      <c r="M1379">
        <v>82</v>
      </c>
      <c r="N1379">
        <v>0.42</v>
      </c>
      <c r="O1379">
        <v>0.20399999999999999</v>
      </c>
      <c r="P1379">
        <v>5.2999999999999999E-2</v>
      </c>
      <c r="Q1379">
        <v>0.44900000000000001</v>
      </c>
      <c r="R1379">
        <v>0.78600000000000003</v>
      </c>
      <c r="S1379">
        <v>0.67300000000000004</v>
      </c>
      <c r="T1379">
        <v>0.91500000000000004</v>
      </c>
      <c r="U1379">
        <v>182.62799999999999</v>
      </c>
      <c r="V1379" t="s">
        <v>56</v>
      </c>
      <c r="W1379">
        <v>0.93200000000000005</v>
      </c>
      <c r="X1379">
        <v>0.92700000000000005</v>
      </c>
      <c r="Y1379">
        <v>0.75</v>
      </c>
      <c r="Z1379">
        <v>0.93200000000000005</v>
      </c>
      <c r="AA1379" s="19">
        <v>45734.022358229166</v>
      </c>
      <c r="AB1379" t="s">
        <v>2040</v>
      </c>
    </row>
    <row r="1380" spans="1:28" hidden="1" x14ac:dyDescent="0.35">
      <c r="A1380" t="s">
        <v>1843</v>
      </c>
      <c r="B1380" t="s">
        <v>312</v>
      </c>
      <c r="C1380">
        <v>90</v>
      </c>
      <c r="D1380" s="9">
        <v>44431.38417824074</v>
      </c>
      <c r="E1380" s="9">
        <v>44522.192118055558</v>
      </c>
      <c r="F1380" t="s">
        <v>872</v>
      </c>
      <c r="G1380" t="s">
        <v>872</v>
      </c>
      <c r="H1380">
        <v>2</v>
      </c>
      <c r="I1380">
        <v>1</v>
      </c>
      <c r="J1380">
        <v>1</v>
      </c>
      <c r="K1380" t="s">
        <v>873</v>
      </c>
      <c r="L1380">
        <v>3</v>
      </c>
      <c r="M1380">
        <v>0</v>
      </c>
      <c r="N1380">
        <v>1</v>
      </c>
      <c r="O1380" t="s">
        <v>875</v>
      </c>
      <c r="P1380" t="s">
        <v>875</v>
      </c>
      <c r="Q1380">
        <v>0.25</v>
      </c>
      <c r="R1380" t="s">
        <v>875</v>
      </c>
      <c r="S1380" t="s">
        <v>875</v>
      </c>
      <c r="T1380" t="s">
        <v>875</v>
      </c>
      <c r="U1380" t="s">
        <v>875</v>
      </c>
      <c r="V1380" t="s">
        <v>56</v>
      </c>
      <c r="W1380">
        <v>1</v>
      </c>
      <c r="X1380" t="s">
        <v>875</v>
      </c>
      <c r="Y1380" t="s">
        <v>875</v>
      </c>
      <c r="Z1380">
        <v>0.75</v>
      </c>
      <c r="AA1380" s="19">
        <v>45734.022358287039</v>
      </c>
      <c r="AB1380" t="s">
        <v>2040</v>
      </c>
    </row>
    <row r="1381" spans="1:28" hidden="1" x14ac:dyDescent="0.35">
      <c r="A1381" t="s">
        <v>148</v>
      </c>
      <c r="B1381" t="s">
        <v>312</v>
      </c>
      <c r="C1381">
        <v>97</v>
      </c>
      <c r="D1381" s="9">
        <v>45526.347222222219</v>
      </c>
      <c r="E1381" s="9">
        <v>45623.367361111108</v>
      </c>
      <c r="F1381" t="s">
        <v>872</v>
      </c>
      <c r="G1381" t="s">
        <v>872</v>
      </c>
      <c r="H1381">
        <v>41</v>
      </c>
      <c r="I1381">
        <v>12</v>
      </c>
      <c r="J1381">
        <v>3</v>
      </c>
      <c r="K1381" t="s">
        <v>873</v>
      </c>
      <c r="L1381">
        <v>29</v>
      </c>
      <c r="M1381">
        <v>20</v>
      </c>
      <c r="N1381">
        <v>0.47599999999999998</v>
      </c>
      <c r="O1381">
        <v>0.15</v>
      </c>
      <c r="P1381">
        <v>0.13500000000000001</v>
      </c>
      <c r="Q1381">
        <v>0.315</v>
      </c>
      <c r="R1381">
        <v>0.64200000000000002</v>
      </c>
      <c r="S1381">
        <v>0.76</v>
      </c>
      <c r="T1381">
        <v>0.78400000000000003</v>
      </c>
      <c r="U1381">
        <v>177.77799999999999</v>
      </c>
      <c r="V1381" t="s">
        <v>56</v>
      </c>
      <c r="W1381">
        <v>0.93500000000000005</v>
      </c>
      <c r="X1381">
        <v>0.94699999999999995</v>
      </c>
      <c r="Y1381">
        <v>0.94199999999999995</v>
      </c>
      <c r="Z1381">
        <v>0.97799999999999998</v>
      </c>
      <c r="AA1381" s="9">
        <v>45713.615497372688</v>
      </c>
      <c r="AB1381" t="s">
        <v>871</v>
      </c>
    </row>
    <row r="1382" spans="1:28" x14ac:dyDescent="0.35">
      <c r="A1382" t="s">
        <v>148</v>
      </c>
      <c r="B1382" t="s">
        <v>311</v>
      </c>
      <c r="C1382">
        <v>1700</v>
      </c>
      <c r="D1382" s="9">
        <v>43923.340277777781</v>
      </c>
      <c r="E1382" s="9">
        <v>45623.367361111108</v>
      </c>
      <c r="F1382">
        <v>135</v>
      </c>
      <c r="G1382">
        <v>120</v>
      </c>
      <c r="H1382">
        <v>97</v>
      </c>
      <c r="I1382">
        <v>23</v>
      </c>
      <c r="J1382">
        <v>5</v>
      </c>
      <c r="K1382">
        <v>115</v>
      </c>
      <c r="L1382">
        <v>59</v>
      </c>
      <c r="M1382">
        <v>56</v>
      </c>
      <c r="N1382">
        <v>9.4E-2</v>
      </c>
      <c r="O1382">
        <v>0.10199999999999999</v>
      </c>
      <c r="P1382">
        <v>1.6E-2</v>
      </c>
      <c r="Q1382">
        <v>0.25700000000000001</v>
      </c>
      <c r="R1382">
        <v>1.4279999999999999</v>
      </c>
      <c r="S1382">
        <v>0.48</v>
      </c>
      <c r="T1382">
        <v>0.91800000000000004</v>
      </c>
      <c r="U1382">
        <v>217.899</v>
      </c>
      <c r="V1382" t="s">
        <v>62</v>
      </c>
      <c r="W1382">
        <v>0.35</v>
      </c>
      <c r="X1382">
        <v>0.95799999999999996</v>
      </c>
      <c r="Y1382">
        <v>0.83399999999999996</v>
      </c>
      <c r="Z1382">
        <v>0.98799999999999999</v>
      </c>
      <c r="AA1382" s="9">
        <v>45713.615474837963</v>
      </c>
      <c r="AB1382" t="s">
        <v>871</v>
      </c>
    </row>
    <row r="1383" spans="1:28" x14ac:dyDescent="0.35">
      <c r="A1383" t="s">
        <v>1486</v>
      </c>
      <c r="B1383" t="s">
        <v>311</v>
      </c>
      <c r="C1383">
        <v>4962</v>
      </c>
      <c r="D1383" s="9">
        <v>39406.441365740742</v>
      </c>
      <c r="E1383" s="9">
        <v>44368.749120370368</v>
      </c>
      <c r="F1383">
        <v>4232</v>
      </c>
      <c r="G1383">
        <v>4232</v>
      </c>
      <c r="H1383">
        <v>2559</v>
      </c>
      <c r="I1383">
        <v>1673</v>
      </c>
      <c r="J1383">
        <v>460</v>
      </c>
      <c r="K1383">
        <v>3772</v>
      </c>
      <c r="L1383">
        <v>3641</v>
      </c>
      <c r="M1383">
        <v>131</v>
      </c>
      <c r="N1383">
        <v>0.71299999999999997</v>
      </c>
      <c r="O1383">
        <v>0.44700000000000001</v>
      </c>
      <c r="P1383">
        <v>0.105</v>
      </c>
      <c r="Q1383">
        <v>0.93899999999999995</v>
      </c>
      <c r="R1383">
        <v>0.89</v>
      </c>
      <c r="S1383">
        <v>0.61499999999999999</v>
      </c>
      <c r="T1383">
        <v>0.90900000000000003</v>
      </c>
      <c r="U1383">
        <v>139.51</v>
      </c>
      <c r="V1383" t="s">
        <v>56</v>
      </c>
      <c r="W1383">
        <v>0.96399999999999997</v>
      </c>
      <c r="X1383">
        <v>0.97799999999999998</v>
      </c>
      <c r="Y1383">
        <v>0.93200000000000005</v>
      </c>
      <c r="Z1383">
        <v>0.97599999999999998</v>
      </c>
      <c r="AA1383" s="19">
        <v>45733.855825648148</v>
      </c>
      <c r="AB1383" t="s">
        <v>1508</v>
      </c>
    </row>
    <row r="1384" spans="1:28" hidden="1" x14ac:dyDescent="0.35">
      <c r="A1384" t="s">
        <v>1486</v>
      </c>
      <c r="B1384" t="s">
        <v>312</v>
      </c>
      <c r="C1384">
        <v>95</v>
      </c>
      <c r="D1384" s="9">
        <v>44272.838900462964</v>
      </c>
      <c r="E1384" s="9">
        <v>44368.749120370368</v>
      </c>
      <c r="F1384" t="s">
        <v>872</v>
      </c>
      <c r="G1384" t="s">
        <v>872</v>
      </c>
      <c r="H1384">
        <v>1</v>
      </c>
      <c r="I1384">
        <v>1</v>
      </c>
      <c r="J1384">
        <v>29</v>
      </c>
      <c r="K1384" t="s">
        <v>873</v>
      </c>
      <c r="L1384">
        <v>4</v>
      </c>
      <c r="M1384">
        <v>-32</v>
      </c>
      <c r="N1384" t="s">
        <v>875</v>
      </c>
      <c r="O1384" t="s">
        <v>875</v>
      </c>
      <c r="P1384">
        <v>0.54500000000000004</v>
      </c>
      <c r="Q1384">
        <v>3.5999999999999997E-2</v>
      </c>
      <c r="R1384" t="s">
        <v>875</v>
      </c>
      <c r="S1384" t="s">
        <v>875</v>
      </c>
      <c r="T1384" t="s">
        <v>875</v>
      </c>
      <c r="U1384" t="s">
        <v>875</v>
      </c>
      <c r="V1384" t="s">
        <v>56</v>
      </c>
      <c r="W1384" t="s">
        <v>875</v>
      </c>
      <c r="X1384" t="s">
        <v>875</v>
      </c>
      <c r="Y1384">
        <v>0.28899999999999998</v>
      </c>
      <c r="Z1384">
        <v>0.628</v>
      </c>
      <c r="AA1384" s="19">
        <v>45733.855825775463</v>
      </c>
      <c r="AB1384" t="s">
        <v>1508</v>
      </c>
    </row>
    <row r="1385" spans="1:28" x14ac:dyDescent="0.35">
      <c r="A1385" t="s">
        <v>1485</v>
      </c>
      <c r="B1385" t="s">
        <v>311</v>
      </c>
      <c r="C1385">
        <v>3617</v>
      </c>
      <c r="D1385" s="9">
        <v>39862.153263888889</v>
      </c>
      <c r="E1385" s="9">
        <v>43479.844282407408</v>
      </c>
      <c r="F1385">
        <v>216</v>
      </c>
      <c r="G1385">
        <v>216</v>
      </c>
      <c r="H1385">
        <v>143</v>
      </c>
      <c r="I1385">
        <v>73</v>
      </c>
      <c r="J1385">
        <v>32</v>
      </c>
      <c r="K1385">
        <v>184</v>
      </c>
      <c r="L1385">
        <v>161</v>
      </c>
      <c r="M1385">
        <v>23</v>
      </c>
      <c r="N1385">
        <v>8.4000000000000005E-2</v>
      </c>
      <c r="O1385">
        <v>4.2000000000000003E-2</v>
      </c>
      <c r="P1385">
        <v>1.2999999999999999E-2</v>
      </c>
      <c r="Q1385">
        <v>8.7999999999999995E-2</v>
      </c>
      <c r="R1385">
        <v>0.77900000000000003</v>
      </c>
      <c r="S1385">
        <v>0.66700000000000004</v>
      </c>
      <c r="T1385">
        <v>0.89700000000000002</v>
      </c>
      <c r="U1385">
        <v>261.36399999999998</v>
      </c>
      <c r="V1385" t="s">
        <v>56</v>
      </c>
      <c r="W1385">
        <v>0.92700000000000005</v>
      </c>
      <c r="X1385">
        <v>0.91600000000000004</v>
      </c>
      <c r="Y1385">
        <v>0.89300000000000002</v>
      </c>
      <c r="Z1385">
        <v>0.89500000000000002</v>
      </c>
      <c r="AA1385" s="19">
        <v>45733.855749120368</v>
      </c>
      <c r="AB1385" t="s">
        <v>1508</v>
      </c>
    </row>
    <row r="1386" spans="1:28" hidden="1" x14ac:dyDescent="0.35">
      <c r="A1386" t="s">
        <v>1485</v>
      </c>
      <c r="B1386" t="s">
        <v>312</v>
      </c>
      <c r="C1386">
        <v>0</v>
      </c>
      <c r="D1386" s="9">
        <v>43479.826921296299</v>
      </c>
      <c r="E1386" s="9">
        <v>43479.844282407408</v>
      </c>
      <c r="F1386" t="s">
        <v>872</v>
      </c>
      <c r="G1386" t="s">
        <v>872</v>
      </c>
      <c r="H1386">
        <v>1</v>
      </c>
      <c r="I1386">
        <v>1</v>
      </c>
      <c r="J1386">
        <v>13</v>
      </c>
      <c r="K1386" t="s">
        <v>873</v>
      </c>
      <c r="L1386">
        <v>4</v>
      </c>
      <c r="M1386">
        <v>-16</v>
      </c>
      <c r="N1386" t="s">
        <v>875</v>
      </c>
      <c r="O1386" t="s">
        <v>875</v>
      </c>
      <c r="P1386">
        <v>6.5</v>
      </c>
      <c r="Q1386">
        <v>2</v>
      </c>
      <c r="R1386" t="s">
        <v>875</v>
      </c>
      <c r="S1386" t="s">
        <v>875</v>
      </c>
      <c r="T1386" t="s">
        <v>875</v>
      </c>
      <c r="U1386" t="s">
        <v>875</v>
      </c>
      <c r="V1386" t="s">
        <v>56</v>
      </c>
      <c r="W1386" t="s">
        <v>875</v>
      </c>
      <c r="X1386" t="s">
        <v>875</v>
      </c>
      <c r="Y1386">
        <v>0.214</v>
      </c>
      <c r="Z1386">
        <v>0.6</v>
      </c>
      <c r="AA1386" s="19">
        <v>45733.855749247683</v>
      </c>
      <c r="AB1386" t="s">
        <v>1508</v>
      </c>
    </row>
    <row r="1387" spans="1:28" x14ac:dyDescent="0.35">
      <c r="A1387" t="s">
        <v>1484</v>
      </c>
      <c r="B1387" t="s">
        <v>311</v>
      </c>
      <c r="C1387">
        <v>2814</v>
      </c>
      <c r="D1387" s="9">
        <v>40422.305300925924</v>
      </c>
      <c r="E1387" s="9">
        <v>43237.152766203704</v>
      </c>
      <c r="F1387">
        <v>149</v>
      </c>
      <c r="G1387">
        <v>149</v>
      </c>
      <c r="H1387">
        <v>104</v>
      </c>
      <c r="I1387">
        <v>45</v>
      </c>
      <c r="J1387">
        <v>10</v>
      </c>
      <c r="K1387">
        <v>139</v>
      </c>
      <c r="L1387">
        <v>114</v>
      </c>
      <c r="M1387">
        <v>25</v>
      </c>
      <c r="N1387">
        <v>5.0999999999999997E-2</v>
      </c>
      <c r="O1387">
        <v>0.03</v>
      </c>
      <c r="P1387">
        <v>8.9999999999999993E-3</v>
      </c>
      <c r="Q1387">
        <v>5.2999999999999999E-2</v>
      </c>
      <c r="R1387">
        <v>0.73599999999999999</v>
      </c>
      <c r="S1387">
        <v>0.63</v>
      </c>
      <c r="T1387">
        <v>0.88900000000000001</v>
      </c>
      <c r="U1387">
        <v>471.69799999999998</v>
      </c>
      <c r="V1387" t="s">
        <v>56</v>
      </c>
      <c r="W1387">
        <v>0.88500000000000001</v>
      </c>
      <c r="X1387">
        <v>0.81899999999999995</v>
      </c>
      <c r="Y1387">
        <v>0.86199999999999999</v>
      </c>
      <c r="Z1387">
        <v>0.84199999999999997</v>
      </c>
      <c r="AA1387" s="19">
        <v>45733.855683414353</v>
      </c>
      <c r="AB1387" t="s">
        <v>1508</v>
      </c>
    </row>
    <row r="1388" spans="1:28" hidden="1" x14ac:dyDescent="0.35">
      <c r="A1388" t="s">
        <v>1484</v>
      </c>
      <c r="B1388" t="s">
        <v>312</v>
      </c>
      <c r="C1388">
        <v>0</v>
      </c>
      <c r="D1388" s="9">
        <v>43237.152766203704</v>
      </c>
      <c r="E1388" s="9">
        <v>43237.152766203704</v>
      </c>
      <c r="F1388" t="s">
        <v>872</v>
      </c>
      <c r="G1388" t="s">
        <v>872</v>
      </c>
      <c r="H1388">
        <v>1</v>
      </c>
      <c r="I1388">
        <v>1</v>
      </c>
      <c r="J1388">
        <v>1</v>
      </c>
      <c r="K1388" t="s">
        <v>873</v>
      </c>
      <c r="L1388">
        <v>1</v>
      </c>
      <c r="M1388">
        <v>0</v>
      </c>
      <c r="N1388" t="s">
        <v>875</v>
      </c>
      <c r="O1388" t="s">
        <v>875</v>
      </c>
      <c r="P1388" t="s">
        <v>875</v>
      </c>
      <c r="Q1388" t="s">
        <v>875</v>
      </c>
      <c r="R1388" t="s">
        <v>875</v>
      </c>
      <c r="S1388" t="s">
        <v>875</v>
      </c>
      <c r="T1388" t="s">
        <v>875</v>
      </c>
      <c r="U1388" t="s">
        <v>875</v>
      </c>
      <c r="V1388" t="s">
        <v>56</v>
      </c>
      <c r="W1388" t="s">
        <v>875</v>
      </c>
      <c r="X1388" t="s">
        <v>875</v>
      </c>
      <c r="Y1388" t="s">
        <v>875</v>
      </c>
      <c r="Z1388" t="s">
        <v>875</v>
      </c>
      <c r="AA1388" s="19">
        <v>45733.855683506947</v>
      </c>
      <c r="AB1388" t="s">
        <v>1508</v>
      </c>
    </row>
    <row r="1389" spans="1:28" x14ac:dyDescent="0.35">
      <c r="A1389" t="s">
        <v>1076</v>
      </c>
      <c r="B1389" t="s">
        <v>311</v>
      </c>
      <c r="C1389">
        <v>147</v>
      </c>
      <c r="D1389" s="9">
        <v>43160.449305555558</v>
      </c>
      <c r="E1389" s="9">
        <v>43307.456250000003</v>
      </c>
      <c r="F1389">
        <v>176</v>
      </c>
      <c r="G1389">
        <v>158</v>
      </c>
      <c r="H1389">
        <v>148</v>
      </c>
      <c r="I1389">
        <v>10</v>
      </c>
      <c r="J1389">
        <v>0</v>
      </c>
      <c r="K1389">
        <v>158</v>
      </c>
      <c r="L1389">
        <v>87</v>
      </c>
      <c r="M1389">
        <v>71</v>
      </c>
      <c r="N1389">
        <v>0.92100000000000004</v>
      </c>
      <c r="O1389">
        <v>0.11799999999999999</v>
      </c>
      <c r="P1389">
        <v>0</v>
      </c>
      <c r="Q1389">
        <v>0.60099999999999998</v>
      </c>
      <c r="R1389">
        <v>0.57799999999999996</v>
      </c>
      <c r="S1389">
        <v>0.88600000000000001</v>
      </c>
      <c r="T1389">
        <v>1</v>
      </c>
      <c r="U1389">
        <v>118.136</v>
      </c>
      <c r="V1389" t="s">
        <v>56</v>
      </c>
      <c r="W1389">
        <v>0.82</v>
      </c>
      <c r="X1389">
        <v>0.92200000000000004</v>
      </c>
      <c r="Y1389">
        <v>0</v>
      </c>
      <c r="Z1389">
        <v>0.98499999999999999</v>
      </c>
      <c r="AA1389" s="19">
        <v>45732.997951377314</v>
      </c>
      <c r="AB1389" t="s">
        <v>1178</v>
      </c>
    </row>
    <row r="1390" spans="1:28" hidden="1" x14ac:dyDescent="0.35">
      <c r="A1390" t="s">
        <v>1076</v>
      </c>
      <c r="B1390" t="s">
        <v>312</v>
      </c>
      <c r="C1390">
        <v>99</v>
      </c>
      <c r="D1390" s="9">
        <v>43208.390277777777</v>
      </c>
      <c r="E1390" s="9">
        <v>43307.456250000003</v>
      </c>
      <c r="F1390" t="s">
        <v>872</v>
      </c>
      <c r="G1390" t="s">
        <v>872</v>
      </c>
      <c r="H1390">
        <v>46</v>
      </c>
      <c r="I1390">
        <v>7</v>
      </c>
      <c r="J1390">
        <v>1</v>
      </c>
      <c r="K1390" t="s">
        <v>873</v>
      </c>
      <c r="L1390">
        <v>58</v>
      </c>
      <c r="M1390">
        <v>-4</v>
      </c>
      <c r="N1390">
        <v>0.45200000000000001</v>
      </c>
      <c r="O1390">
        <v>0.13500000000000001</v>
      </c>
      <c r="P1390">
        <v>0</v>
      </c>
      <c r="Q1390">
        <v>0.53500000000000003</v>
      </c>
      <c r="R1390">
        <v>0.91100000000000003</v>
      </c>
      <c r="S1390">
        <v>0.77</v>
      </c>
      <c r="T1390">
        <v>1</v>
      </c>
      <c r="U1390">
        <v>132.71</v>
      </c>
      <c r="V1390" t="s">
        <v>56</v>
      </c>
      <c r="W1390">
        <v>0.93799999999999994</v>
      </c>
      <c r="X1390">
        <v>0.82</v>
      </c>
      <c r="Y1390">
        <v>0</v>
      </c>
      <c r="Z1390">
        <v>0.98499999999999999</v>
      </c>
      <c r="AA1390" s="19">
        <v>45732.997962037036</v>
      </c>
      <c r="AB1390" t="s">
        <v>1178</v>
      </c>
    </row>
    <row r="1391" spans="1:28" x14ac:dyDescent="0.35">
      <c r="A1391" t="s">
        <v>1076</v>
      </c>
      <c r="B1391" t="s">
        <v>311</v>
      </c>
      <c r="C1391">
        <v>6839</v>
      </c>
      <c r="D1391" s="9">
        <v>37715.911307870374</v>
      </c>
      <c r="E1391" s="9">
        <v>44554.991296296299</v>
      </c>
      <c r="F1391">
        <v>744</v>
      </c>
      <c r="G1391">
        <v>744</v>
      </c>
      <c r="H1391">
        <v>364</v>
      </c>
      <c r="I1391">
        <v>380</v>
      </c>
      <c r="J1391">
        <v>119</v>
      </c>
      <c r="K1391">
        <v>625</v>
      </c>
      <c r="L1391">
        <v>475</v>
      </c>
      <c r="M1391">
        <v>150</v>
      </c>
      <c r="N1391">
        <v>5.7000000000000002E-2</v>
      </c>
      <c r="O1391">
        <v>5.6000000000000001E-2</v>
      </c>
      <c r="P1391">
        <v>0.02</v>
      </c>
      <c r="Q1391">
        <v>7.2999999999999995E-2</v>
      </c>
      <c r="R1391">
        <v>0.78500000000000003</v>
      </c>
      <c r="S1391">
        <v>0.504</v>
      </c>
      <c r="T1391">
        <v>0.82299999999999995</v>
      </c>
      <c r="U1391">
        <v>2054.7950000000001</v>
      </c>
      <c r="V1391" t="s">
        <v>56</v>
      </c>
      <c r="W1391">
        <v>0.99399999999999999</v>
      </c>
      <c r="X1391">
        <v>0.99199999999999999</v>
      </c>
      <c r="Y1391">
        <v>0.98799999999999999</v>
      </c>
      <c r="Z1391">
        <v>0.97699999999999998</v>
      </c>
      <c r="AA1391" s="19">
        <v>45734.022267650464</v>
      </c>
      <c r="AB1391" t="s">
        <v>2040</v>
      </c>
    </row>
    <row r="1392" spans="1:28" hidden="1" x14ac:dyDescent="0.35">
      <c r="A1392" t="s">
        <v>1076</v>
      </c>
      <c r="B1392" t="s">
        <v>312</v>
      </c>
      <c r="C1392">
        <v>95</v>
      </c>
      <c r="D1392" s="9">
        <v>44459.106238425928</v>
      </c>
      <c r="E1392" s="9">
        <v>44554.991296296299</v>
      </c>
      <c r="F1392" t="s">
        <v>872</v>
      </c>
      <c r="G1392" t="s">
        <v>872</v>
      </c>
      <c r="H1392">
        <v>4</v>
      </c>
      <c r="I1392">
        <v>5</v>
      </c>
      <c r="J1392">
        <v>1</v>
      </c>
      <c r="K1392" t="s">
        <v>873</v>
      </c>
      <c r="L1392">
        <v>13</v>
      </c>
      <c r="M1392">
        <v>-4</v>
      </c>
      <c r="N1392">
        <v>3.2000000000000001E-2</v>
      </c>
      <c r="O1392">
        <v>5.0999999999999997E-2</v>
      </c>
      <c r="P1392" t="s">
        <v>875</v>
      </c>
      <c r="Q1392">
        <v>0.22700000000000001</v>
      </c>
      <c r="R1392" t="s">
        <v>875</v>
      </c>
      <c r="S1392" t="s">
        <v>875</v>
      </c>
      <c r="T1392" t="s">
        <v>875</v>
      </c>
      <c r="U1392" t="s">
        <v>875</v>
      </c>
      <c r="V1392" t="s">
        <v>56</v>
      </c>
      <c r="W1392">
        <v>0.86499999999999999</v>
      </c>
      <c r="X1392">
        <v>0.91600000000000004</v>
      </c>
      <c r="Y1392" t="s">
        <v>875</v>
      </c>
      <c r="Z1392">
        <v>0.63200000000000001</v>
      </c>
      <c r="AA1392" s="19">
        <v>45734.022267719905</v>
      </c>
      <c r="AB1392" t="s">
        <v>2040</v>
      </c>
    </row>
    <row r="1393" spans="1:28" x14ac:dyDescent="0.35">
      <c r="A1393" t="s">
        <v>1842</v>
      </c>
      <c r="B1393" t="s">
        <v>311</v>
      </c>
      <c r="C1393">
        <v>1418</v>
      </c>
      <c r="D1393" s="9">
        <v>42552.81689814815</v>
      </c>
      <c r="E1393" s="9">
        <v>43971.153726851851</v>
      </c>
      <c r="F1393">
        <v>43</v>
      </c>
      <c r="G1393">
        <v>43</v>
      </c>
      <c r="H1393">
        <v>39</v>
      </c>
      <c r="I1393">
        <v>4</v>
      </c>
      <c r="J1393">
        <v>1</v>
      </c>
      <c r="K1393">
        <v>42</v>
      </c>
      <c r="L1393">
        <v>25</v>
      </c>
      <c r="M1393">
        <v>17</v>
      </c>
      <c r="N1393">
        <v>2.5000000000000001E-2</v>
      </c>
      <c r="O1393">
        <v>1.6E-2</v>
      </c>
      <c r="P1393">
        <v>0</v>
      </c>
      <c r="Q1393">
        <v>4.3999999999999997E-2</v>
      </c>
      <c r="R1393">
        <v>1.073</v>
      </c>
      <c r="S1393">
        <v>0.61</v>
      </c>
      <c r="T1393">
        <v>1</v>
      </c>
      <c r="U1393">
        <v>386.36399999999998</v>
      </c>
      <c r="V1393" t="s">
        <v>62</v>
      </c>
      <c r="W1393">
        <v>0.27100000000000002</v>
      </c>
      <c r="X1393">
        <v>0.61199999999999999</v>
      </c>
      <c r="Y1393">
        <v>0</v>
      </c>
      <c r="Z1393">
        <v>0.50800000000000001</v>
      </c>
      <c r="AA1393" s="19">
        <v>45734.02217408565</v>
      </c>
      <c r="AB1393" t="s">
        <v>2040</v>
      </c>
    </row>
    <row r="1394" spans="1:28" hidden="1" x14ac:dyDescent="0.35">
      <c r="A1394" t="s">
        <v>1842</v>
      </c>
      <c r="B1394" t="s">
        <v>312</v>
      </c>
      <c r="C1394">
        <v>0</v>
      </c>
      <c r="D1394" s="9">
        <v>43971.153726851851</v>
      </c>
      <c r="E1394" s="9">
        <v>43971.153726851851</v>
      </c>
      <c r="F1394" t="s">
        <v>872</v>
      </c>
      <c r="G1394" t="s">
        <v>872</v>
      </c>
      <c r="H1394">
        <v>1</v>
      </c>
      <c r="I1394">
        <v>1</v>
      </c>
      <c r="J1394">
        <v>1</v>
      </c>
      <c r="K1394" t="s">
        <v>873</v>
      </c>
      <c r="L1394">
        <v>1</v>
      </c>
      <c r="M1394">
        <v>0</v>
      </c>
      <c r="N1394" t="s">
        <v>875</v>
      </c>
      <c r="O1394" t="s">
        <v>875</v>
      </c>
      <c r="P1394" t="s">
        <v>875</v>
      </c>
      <c r="Q1394" t="s">
        <v>875</v>
      </c>
      <c r="R1394" t="s">
        <v>875</v>
      </c>
      <c r="S1394" t="s">
        <v>875</v>
      </c>
      <c r="T1394" t="s">
        <v>875</v>
      </c>
      <c r="U1394" t="s">
        <v>875</v>
      </c>
      <c r="V1394" t="s">
        <v>62</v>
      </c>
      <c r="W1394" t="s">
        <v>875</v>
      </c>
      <c r="X1394" t="s">
        <v>875</v>
      </c>
      <c r="Y1394" t="s">
        <v>875</v>
      </c>
      <c r="Z1394" t="s">
        <v>875</v>
      </c>
      <c r="AA1394" s="19">
        <v>45734.022174143516</v>
      </c>
      <c r="AB1394" t="s">
        <v>2040</v>
      </c>
    </row>
    <row r="1395" spans="1:28" x14ac:dyDescent="0.35">
      <c r="A1395" t="s">
        <v>1841</v>
      </c>
      <c r="B1395" t="s">
        <v>311</v>
      </c>
      <c r="C1395">
        <v>1087</v>
      </c>
      <c r="D1395" s="9">
        <v>43479.32099537037</v>
      </c>
      <c r="E1395" s="9">
        <v>44566.473796296297</v>
      </c>
      <c r="F1395">
        <v>2136</v>
      </c>
      <c r="G1395">
        <v>2136</v>
      </c>
      <c r="H1395">
        <v>1216</v>
      </c>
      <c r="I1395">
        <v>920</v>
      </c>
      <c r="J1395">
        <v>132</v>
      </c>
      <c r="K1395">
        <v>2004</v>
      </c>
      <c r="L1395">
        <v>1461</v>
      </c>
      <c r="M1395">
        <v>543</v>
      </c>
      <c r="N1395">
        <v>1.1319999999999999</v>
      </c>
      <c r="O1395">
        <v>0.84899999999999998</v>
      </c>
      <c r="P1395">
        <v>0.13600000000000001</v>
      </c>
      <c r="Q1395">
        <v>1.39</v>
      </c>
      <c r="R1395">
        <v>0.753</v>
      </c>
      <c r="S1395">
        <v>0.57099999999999995</v>
      </c>
      <c r="T1395">
        <v>0.93100000000000005</v>
      </c>
      <c r="U1395">
        <v>390.64699999999999</v>
      </c>
      <c r="V1395" t="s">
        <v>56</v>
      </c>
      <c r="W1395">
        <v>0.96899999999999997</v>
      </c>
      <c r="X1395">
        <v>0.96899999999999997</v>
      </c>
      <c r="Y1395">
        <v>0.96599999999999997</v>
      </c>
      <c r="Z1395">
        <v>0.98099999999999998</v>
      </c>
      <c r="AA1395" s="19">
        <v>45734.022075046298</v>
      </c>
      <c r="AB1395" t="s">
        <v>2040</v>
      </c>
    </row>
    <row r="1396" spans="1:28" hidden="1" x14ac:dyDescent="0.35">
      <c r="A1396" t="s">
        <v>1841</v>
      </c>
      <c r="B1396" t="s">
        <v>312</v>
      </c>
      <c r="C1396">
        <v>99</v>
      </c>
      <c r="D1396" s="9">
        <v>44467.075844907406</v>
      </c>
      <c r="E1396" s="9">
        <v>44566.473796296297</v>
      </c>
      <c r="F1396" t="s">
        <v>872</v>
      </c>
      <c r="G1396" t="s">
        <v>872</v>
      </c>
      <c r="H1396">
        <v>293</v>
      </c>
      <c r="I1396">
        <v>200</v>
      </c>
      <c r="J1396">
        <v>22</v>
      </c>
      <c r="K1396" t="s">
        <v>873</v>
      </c>
      <c r="L1396">
        <v>317</v>
      </c>
      <c r="M1396">
        <v>155</v>
      </c>
      <c r="N1396">
        <v>2.8780000000000001</v>
      </c>
      <c r="O1396">
        <v>2.0179999999999998</v>
      </c>
      <c r="P1396">
        <v>0.193</v>
      </c>
      <c r="Q1396">
        <v>3.3660000000000001</v>
      </c>
      <c r="R1396">
        <v>0.71599999999999997</v>
      </c>
      <c r="S1396">
        <v>0.58799999999999997</v>
      </c>
      <c r="T1396">
        <v>0.96099999999999997</v>
      </c>
      <c r="U1396">
        <v>161.31899999999999</v>
      </c>
      <c r="V1396" t="s">
        <v>56</v>
      </c>
      <c r="W1396">
        <v>0.99</v>
      </c>
      <c r="X1396">
        <v>0.98699999999999999</v>
      </c>
      <c r="Y1396">
        <v>0.96399999999999997</v>
      </c>
      <c r="Z1396">
        <v>0.99399999999999999</v>
      </c>
      <c r="AA1396" s="19">
        <v>45734.022090243052</v>
      </c>
      <c r="AB1396" t="s">
        <v>2040</v>
      </c>
    </row>
    <row r="1397" spans="1:28" hidden="1" x14ac:dyDescent="0.35">
      <c r="A1397" t="s">
        <v>1077</v>
      </c>
      <c r="B1397" t="s">
        <v>312</v>
      </c>
      <c r="C1397">
        <v>0</v>
      </c>
      <c r="D1397" s="9">
        <v>42205.633333333331</v>
      </c>
      <c r="E1397" s="9">
        <v>42205.634027777778</v>
      </c>
      <c r="F1397" t="s">
        <v>872</v>
      </c>
      <c r="G1397" t="s">
        <v>872</v>
      </c>
      <c r="H1397">
        <v>1</v>
      </c>
      <c r="I1397">
        <v>1</v>
      </c>
      <c r="J1397">
        <v>1</v>
      </c>
      <c r="K1397" t="s">
        <v>873</v>
      </c>
      <c r="L1397">
        <v>2</v>
      </c>
      <c r="M1397">
        <v>-1</v>
      </c>
      <c r="N1397" t="s">
        <v>875</v>
      </c>
      <c r="O1397" t="s">
        <v>875</v>
      </c>
      <c r="P1397">
        <v>0</v>
      </c>
      <c r="Q1397">
        <v>1</v>
      </c>
      <c r="R1397" t="s">
        <v>875</v>
      </c>
      <c r="S1397" t="s">
        <v>875</v>
      </c>
      <c r="T1397" t="s">
        <v>875</v>
      </c>
      <c r="U1397" t="s">
        <v>875</v>
      </c>
      <c r="V1397" t="s">
        <v>56</v>
      </c>
      <c r="W1397" t="s">
        <v>875</v>
      </c>
      <c r="X1397" t="s">
        <v>875</v>
      </c>
      <c r="Y1397">
        <v>0</v>
      </c>
      <c r="Z1397">
        <v>1</v>
      </c>
      <c r="AA1397" s="19">
        <v>45732.998017557868</v>
      </c>
      <c r="AB1397" t="s">
        <v>1178</v>
      </c>
    </row>
    <row r="1398" spans="1:28" x14ac:dyDescent="0.35">
      <c r="A1398" t="s">
        <v>1077</v>
      </c>
      <c r="B1398" t="s">
        <v>311</v>
      </c>
      <c r="C1398">
        <v>452</v>
      </c>
      <c r="D1398" s="9">
        <v>41753.538888888892</v>
      </c>
      <c r="E1398" s="9">
        <v>42205.634027777778</v>
      </c>
      <c r="F1398">
        <v>54</v>
      </c>
      <c r="G1398">
        <v>54</v>
      </c>
      <c r="H1398">
        <v>23</v>
      </c>
      <c r="I1398">
        <v>31</v>
      </c>
      <c r="J1398">
        <v>0</v>
      </c>
      <c r="K1398">
        <v>54</v>
      </c>
      <c r="L1398">
        <v>39</v>
      </c>
      <c r="M1398">
        <v>15</v>
      </c>
      <c r="N1398">
        <v>0.32100000000000001</v>
      </c>
      <c r="O1398">
        <v>1.772</v>
      </c>
      <c r="P1398">
        <v>0</v>
      </c>
      <c r="Q1398">
        <v>5.7000000000000002E-2</v>
      </c>
      <c r="R1398">
        <v>2.7E-2</v>
      </c>
      <c r="S1398">
        <v>0.153</v>
      </c>
      <c r="T1398">
        <v>1</v>
      </c>
      <c r="U1398">
        <v>263.15800000000002</v>
      </c>
      <c r="V1398" t="s">
        <v>56</v>
      </c>
      <c r="W1398">
        <v>0.78200000000000003</v>
      </c>
      <c r="X1398">
        <v>0.872</v>
      </c>
      <c r="Y1398">
        <v>0</v>
      </c>
      <c r="Z1398">
        <v>0.246</v>
      </c>
      <c r="AA1398" s="19">
        <v>45732.998017557868</v>
      </c>
      <c r="AB1398" t="s">
        <v>1178</v>
      </c>
    </row>
    <row r="1399" spans="1:28" x14ac:dyDescent="0.35">
      <c r="A1399" t="s">
        <v>1406</v>
      </c>
      <c r="B1399" t="s">
        <v>311</v>
      </c>
      <c r="C1399">
        <v>2105</v>
      </c>
      <c r="D1399" s="9">
        <v>42432.43240740741</v>
      </c>
      <c r="E1399" s="9">
        <v>44537.63045138889</v>
      </c>
      <c r="F1399">
        <v>217</v>
      </c>
      <c r="G1399">
        <v>217</v>
      </c>
      <c r="H1399">
        <v>110</v>
      </c>
      <c r="I1399">
        <v>107</v>
      </c>
      <c r="J1399">
        <v>2</v>
      </c>
      <c r="K1399">
        <v>215</v>
      </c>
      <c r="L1399">
        <v>132</v>
      </c>
      <c r="M1399">
        <v>83</v>
      </c>
      <c r="N1399">
        <v>5.8000000000000003E-2</v>
      </c>
      <c r="O1399">
        <v>5.1999999999999998E-2</v>
      </c>
      <c r="P1399">
        <v>2.3E-2</v>
      </c>
      <c r="Q1399">
        <v>7.8E-2</v>
      </c>
      <c r="R1399">
        <v>0.89700000000000002</v>
      </c>
      <c r="S1399">
        <v>0.52700000000000002</v>
      </c>
      <c r="T1399">
        <v>0.79100000000000004</v>
      </c>
      <c r="U1399">
        <v>1064.1030000000001</v>
      </c>
      <c r="V1399" t="s">
        <v>56</v>
      </c>
      <c r="W1399">
        <v>0.97899999999999998</v>
      </c>
      <c r="X1399">
        <v>0.93500000000000005</v>
      </c>
      <c r="Y1399">
        <v>1</v>
      </c>
      <c r="Z1399">
        <v>0.95</v>
      </c>
      <c r="AA1399" s="19">
        <v>45733.913831168982</v>
      </c>
      <c r="AB1399" t="s">
        <v>1425</v>
      </c>
    </row>
    <row r="1400" spans="1:28" hidden="1" x14ac:dyDescent="0.35">
      <c r="A1400" t="s">
        <v>1406</v>
      </c>
      <c r="B1400" t="s">
        <v>312</v>
      </c>
      <c r="C1400">
        <v>77</v>
      </c>
      <c r="D1400" s="9">
        <v>44459.807337962964</v>
      </c>
      <c r="E1400" s="9">
        <v>44537.63045138889</v>
      </c>
      <c r="F1400" t="s">
        <v>872</v>
      </c>
      <c r="G1400" t="s">
        <v>872</v>
      </c>
      <c r="H1400">
        <v>1</v>
      </c>
      <c r="I1400">
        <v>5</v>
      </c>
      <c r="J1400">
        <v>1</v>
      </c>
      <c r="K1400" t="s">
        <v>873</v>
      </c>
      <c r="L1400">
        <v>1</v>
      </c>
      <c r="M1400">
        <v>3</v>
      </c>
      <c r="N1400" t="s">
        <v>875</v>
      </c>
      <c r="O1400">
        <v>3.6999999999999998E-2</v>
      </c>
      <c r="P1400" t="s">
        <v>875</v>
      </c>
      <c r="Q1400" t="s">
        <v>875</v>
      </c>
      <c r="R1400" t="s">
        <v>875</v>
      </c>
      <c r="S1400" t="s">
        <v>875</v>
      </c>
      <c r="T1400" t="s">
        <v>875</v>
      </c>
      <c r="U1400" t="s">
        <v>875</v>
      </c>
      <c r="V1400" t="s">
        <v>56</v>
      </c>
      <c r="W1400" t="s">
        <v>875</v>
      </c>
      <c r="X1400">
        <v>0.84499999999999997</v>
      </c>
      <c r="Y1400" t="s">
        <v>875</v>
      </c>
      <c r="Z1400" t="s">
        <v>875</v>
      </c>
      <c r="AA1400" s="19">
        <v>45733.913831273145</v>
      </c>
      <c r="AB1400" t="s">
        <v>1425</v>
      </c>
    </row>
    <row r="1401" spans="1:28" x14ac:dyDescent="0.35">
      <c r="A1401" t="s">
        <v>1078</v>
      </c>
      <c r="B1401" t="s">
        <v>311</v>
      </c>
      <c r="C1401">
        <v>1442</v>
      </c>
      <c r="D1401" s="9">
        <v>41116.609027777777</v>
      </c>
      <c r="E1401" s="9">
        <v>42559.590277777781</v>
      </c>
      <c r="F1401">
        <v>720</v>
      </c>
      <c r="G1401">
        <v>720</v>
      </c>
      <c r="H1401">
        <v>320</v>
      </c>
      <c r="I1401">
        <v>400</v>
      </c>
      <c r="J1401">
        <v>0</v>
      </c>
      <c r="K1401">
        <v>720</v>
      </c>
      <c r="L1401">
        <v>710</v>
      </c>
      <c r="M1401">
        <v>10</v>
      </c>
      <c r="N1401">
        <v>0.65500000000000003</v>
      </c>
      <c r="O1401">
        <v>0.83299999999999996</v>
      </c>
      <c r="P1401">
        <v>0</v>
      </c>
      <c r="Q1401">
        <v>1.1599999999999999</v>
      </c>
      <c r="R1401">
        <v>0.78</v>
      </c>
      <c r="S1401">
        <v>0.44</v>
      </c>
      <c r="T1401">
        <v>1</v>
      </c>
      <c r="U1401">
        <v>8.6210000000000004</v>
      </c>
      <c r="V1401" t="s">
        <v>80</v>
      </c>
      <c r="W1401">
        <v>0.71099999999999997</v>
      </c>
      <c r="X1401">
        <v>0.751</v>
      </c>
      <c r="Y1401">
        <v>0</v>
      </c>
      <c r="Z1401">
        <v>0.72299999999999998</v>
      </c>
      <c r="AA1401" s="19">
        <v>45732.998077916665</v>
      </c>
      <c r="AB1401" t="s">
        <v>1178</v>
      </c>
    </row>
    <row r="1402" spans="1:28" hidden="1" x14ac:dyDescent="0.35">
      <c r="A1402" t="s">
        <v>1078</v>
      </c>
      <c r="B1402" t="s">
        <v>312</v>
      </c>
      <c r="C1402">
        <v>0</v>
      </c>
      <c r="D1402" s="9">
        <v>42559.590277777781</v>
      </c>
      <c r="E1402" s="9">
        <v>42559.590277777781</v>
      </c>
      <c r="F1402" t="s">
        <v>872</v>
      </c>
      <c r="G1402" t="s">
        <v>872</v>
      </c>
      <c r="H1402">
        <v>1</v>
      </c>
      <c r="I1402">
        <v>1</v>
      </c>
      <c r="J1402">
        <v>1</v>
      </c>
      <c r="K1402" t="s">
        <v>873</v>
      </c>
      <c r="L1402">
        <v>1</v>
      </c>
      <c r="M1402">
        <v>0</v>
      </c>
      <c r="N1402" t="s">
        <v>875</v>
      </c>
      <c r="O1402" t="s">
        <v>875</v>
      </c>
      <c r="P1402">
        <v>0</v>
      </c>
      <c r="Q1402" t="s">
        <v>875</v>
      </c>
      <c r="R1402" t="s">
        <v>875</v>
      </c>
      <c r="S1402" t="s">
        <v>875</v>
      </c>
      <c r="T1402" t="s">
        <v>875</v>
      </c>
      <c r="U1402" t="s">
        <v>875</v>
      </c>
      <c r="V1402" t="s">
        <v>80</v>
      </c>
      <c r="W1402" t="s">
        <v>875</v>
      </c>
      <c r="X1402" t="s">
        <v>875</v>
      </c>
      <c r="Y1402">
        <v>0</v>
      </c>
      <c r="Z1402" t="s">
        <v>875</v>
      </c>
      <c r="AA1402" s="19">
        <v>45732.998077928241</v>
      </c>
      <c r="AB1402" t="s">
        <v>1178</v>
      </c>
    </row>
    <row r="1403" spans="1:28" hidden="1" x14ac:dyDescent="0.35">
      <c r="A1403" t="s">
        <v>149</v>
      </c>
      <c r="B1403" t="s">
        <v>312</v>
      </c>
      <c r="C1403">
        <v>84</v>
      </c>
      <c r="D1403" s="9">
        <v>45525.253472222219</v>
      </c>
      <c r="E1403" s="9">
        <v>45609.552777777775</v>
      </c>
      <c r="F1403" t="s">
        <v>872</v>
      </c>
      <c r="G1403" t="s">
        <v>872</v>
      </c>
      <c r="H1403">
        <v>14</v>
      </c>
      <c r="I1403">
        <v>2</v>
      </c>
      <c r="J1403">
        <v>3</v>
      </c>
      <c r="K1403" t="s">
        <v>873</v>
      </c>
      <c r="L1403">
        <v>7</v>
      </c>
      <c r="M1403">
        <v>7</v>
      </c>
      <c r="N1403">
        <v>0.17899999999999999</v>
      </c>
      <c r="O1403">
        <v>5.2999999999999999E-2</v>
      </c>
      <c r="P1403">
        <v>3.1E-2</v>
      </c>
      <c r="Q1403">
        <v>6.7000000000000004E-2</v>
      </c>
      <c r="R1403">
        <v>0.33300000000000002</v>
      </c>
      <c r="S1403">
        <v>0.77200000000000002</v>
      </c>
      <c r="T1403">
        <v>0.86599999999999999</v>
      </c>
      <c r="U1403">
        <v>671.64200000000005</v>
      </c>
      <c r="V1403" t="s">
        <v>56</v>
      </c>
      <c r="W1403">
        <v>0.92500000000000004</v>
      </c>
      <c r="X1403">
        <v>1</v>
      </c>
      <c r="Y1403">
        <v>0.75</v>
      </c>
      <c r="Z1403">
        <v>0.78500000000000003</v>
      </c>
      <c r="AA1403" s="9">
        <v>45713.61560986111</v>
      </c>
      <c r="AB1403" t="s">
        <v>871</v>
      </c>
    </row>
    <row r="1404" spans="1:28" hidden="1" x14ac:dyDescent="0.35">
      <c r="A1404" t="s">
        <v>149</v>
      </c>
      <c r="B1404" t="s">
        <v>312</v>
      </c>
      <c r="C1404">
        <v>0</v>
      </c>
      <c r="D1404" s="9">
        <v>44507.073680555557</v>
      </c>
      <c r="E1404" s="9">
        <v>44507.088379629633</v>
      </c>
      <c r="F1404" t="s">
        <v>872</v>
      </c>
      <c r="G1404" t="s">
        <v>872</v>
      </c>
      <c r="H1404">
        <v>1</v>
      </c>
      <c r="I1404">
        <v>2</v>
      </c>
      <c r="J1404">
        <v>1</v>
      </c>
      <c r="K1404" t="s">
        <v>873</v>
      </c>
      <c r="L1404">
        <v>1</v>
      </c>
      <c r="M1404">
        <v>1</v>
      </c>
      <c r="N1404" t="s">
        <v>875</v>
      </c>
      <c r="O1404">
        <v>1</v>
      </c>
      <c r="P1404">
        <v>0</v>
      </c>
      <c r="Q1404" t="s">
        <v>875</v>
      </c>
      <c r="R1404" t="s">
        <v>875</v>
      </c>
      <c r="S1404" t="s">
        <v>875</v>
      </c>
      <c r="T1404" t="s">
        <v>875</v>
      </c>
      <c r="U1404" t="s">
        <v>875</v>
      </c>
      <c r="V1404" t="s">
        <v>56</v>
      </c>
      <c r="W1404" t="s">
        <v>875</v>
      </c>
      <c r="X1404">
        <v>1</v>
      </c>
      <c r="Y1404">
        <v>0</v>
      </c>
      <c r="Z1404" t="s">
        <v>875</v>
      </c>
      <c r="AA1404" s="19">
        <v>45733.803090763889</v>
      </c>
      <c r="AB1404" t="s">
        <v>1197</v>
      </c>
    </row>
    <row r="1405" spans="1:28" x14ac:dyDescent="0.35">
      <c r="A1405" t="s">
        <v>149</v>
      </c>
      <c r="B1405" t="s">
        <v>311</v>
      </c>
      <c r="C1405">
        <v>1988</v>
      </c>
      <c r="D1405" s="9">
        <v>43620.668749999997</v>
      </c>
      <c r="E1405" s="9">
        <v>45609.552777777775</v>
      </c>
      <c r="F1405">
        <v>278</v>
      </c>
      <c r="G1405">
        <v>227</v>
      </c>
      <c r="H1405">
        <v>220</v>
      </c>
      <c r="I1405">
        <v>7</v>
      </c>
      <c r="J1405">
        <v>66</v>
      </c>
      <c r="K1405">
        <v>161</v>
      </c>
      <c r="L1405">
        <v>116</v>
      </c>
      <c r="M1405">
        <v>45</v>
      </c>
      <c r="N1405">
        <v>0.129</v>
      </c>
      <c r="O1405">
        <v>3.0000000000000001E-3</v>
      </c>
      <c r="P1405">
        <v>5.5E-2</v>
      </c>
      <c r="Q1405">
        <v>8.4000000000000005E-2</v>
      </c>
      <c r="R1405">
        <v>1.091</v>
      </c>
      <c r="S1405">
        <v>0.97699999999999998</v>
      </c>
      <c r="T1405">
        <v>0.58299999999999996</v>
      </c>
      <c r="U1405">
        <v>535.71400000000006</v>
      </c>
      <c r="V1405" t="s">
        <v>62</v>
      </c>
      <c r="W1405">
        <v>0.95299999999999996</v>
      </c>
      <c r="X1405">
        <v>0.93899999999999995</v>
      </c>
      <c r="Y1405">
        <v>0.92600000000000005</v>
      </c>
      <c r="Z1405">
        <v>0.93</v>
      </c>
      <c r="AA1405" s="9">
        <v>45713.615587673608</v>
      </c>
      <c r="AB1405" t="s">
        <v>871</v>
      </c>
    </row>
    <row r="1406" spans="1:28" x14ac:dyDescent="0.35">
      <c r="A1406" t="s">
        <v>149</v>
      </c>
      <c r="B1406" t="s">
        <v>311</v>
      </c>
      <c r="C1406">
        <v>1199</v>
      </c>
      <c r="D1406" s="9">
        <v>40414.456944444442</v>
      </c>
      <c r="E1406" s="9">
        <v>41614.39166666667</v>
      </c>
      <c r="F1406">
        <v>250</v>
      </c>
      <c r="G1406">
        <v>250</v>
      </c>
      <c r="H1406">
        <v>43</v>
      </c>
      <c r="I1406">
        <v>207</v>
      </c>
      <c r="J1406">
        <v>0</v>
      </c>
      <c r="K1406">
        <v>250</v>
      </c>
      <c r="L1406">
        <v>246</v>
      </c>
      <c r="M1406">
        <v>4</v>
      </c>
      <c r="N1406">
        <v>0.28399999999999997</v>
      </c>
      <c r="O1406">
        <v>2.27</v>
      </c>
      <c r="P1406">
        <v>0</v>
      </c>
      <c r="Q1406">
        <v>0.17299999999999999</v>
      </c>
      <c r="R1406">
        <v>6.8000000000000005E-2</v>
      </c>
      <c r="S1406">
        <v>0.111</v>
      </c>
      <c r="T1406">
        <v>1</v>
      </c>
      <c r="U1406">
        <v>23.120999999999999</v>
      </c>
      <c r="V1406" t="s">
        <v>80</v>
      </c>
      <c r="W1406">
        <v>0.83299999999999996</v>
      </c>
      <c r="X1406">
        <v>0.79400000000000004</v>
      </c>
      <c r="Y1406">
        <v>0</v>
      </c>
      <c r="Z1406">
        <v>0.16600000000000001</v>
      </c>
      <c r="AA1406" s="19">
        <v>45732.998135543981</v>
      </c>
      <c r="AB1406" t="s">
        <v>1178</v>
      </c>
    </row>
    <row r="1407" spans="1:28" hidden="1" x14ac:dyDescent="0.35">
      <c r="A1407" t="s">
        <v>149</v>
      </c>
      <c r="B1407" t="s">
        <v>312</v>
      </c>
      <c r="C1407">
        <v>0</v>
      </c>
      <c r="D1407" s="9">
        <v>41614.390277777777</v>
      </c>
      <c r="E1407" s="9">
        <v>41614.39166666667</v>
      </c>
      <c r="F1407" t="s">
        <v>872</v>
      </c>
      <c r="G1407" t="s">
        <v>872</v>
      </c>
      <c r="H1407">
        <v>1</v>
      </c>
      <c r="I1407">
        <v>1</v>
      </c>
      <c r="J1407">
        <v>1</v>
      </c>
      <c r="K1407" t="s">
        <v>873</v>
      </c>
      <c r="L1407">
        <v>6</v>
      </c>
      <c r="M1407">
        <v>-5</v>
      </c>
      <c r="N1407" t="s">
        <v>875</v>
      </c>
      <c r="O1407" t="s">
        <v>875</v>
      </c>
      <c r="P1407">
        <v>0</v>
      </c>
      <c r="Q1407">
        <v>3</v>
      </c>
      <c r="R1407" t="s">
        <v>875</v>
      </c>
      <c r="S1407" t="s">
        <v>875</v>
      </c>
      <c r="T1407" t="s">
        <v>875</v>
      </c>
      <c r="U1407" t="s">
        <v>875</v>
      </c>
      <c r="V1407" t="s">
        <v>80</v>
      </c>
      <c r="W1407" t="s">
        <v>875</v>
      </c>
      <c r="X1407" t="s">
        <v>875</v>
      </c>
      <c r="Y1407">
        <v>0</v>
      </c>
      <c r="Z1407">
        <v>0.68600000000000005</v>
      </c>
      <c r="AA1407" s="19">
        <v>45732.998135555557</v>
      </c>
      <c r="AB1407" t="s">
        <v>1178</v>
      </c>
    </row>
    <row r="1408" spans="1:28" x14ac:dyDescent="0.35">
      <c r="A1408" t="s">
        <v>149</v>
      </c>
      <c r="B1408" t="s">
        <v>311</v>
      </c>
      <c r="C1408">
        <v>1083</v>
      </c>
      <c r="D1408" s="9">
        <v>43423.726284722223</v>
      </c>
      <c r="E1408" s="9">
        <v>44507.088379629633</v>
      </c>
      <c r="F1408">
        <v>1058</v>
      </c>
      <c r="G1408">
        <v>1058</v>
      </c>
      <c r="H1408">
        <v>899</v>
      </c>
      <c r="I1408">
        <v>159</v>
      </c>
      <c r="J1408">
        <v>0</v>
      </c>
      <c r="K1408">
        <v>1058</v>
      </c>
      <c r="L1408">
        <v>529</v>
      </c>
      <c r="M1408">
        <v>529</v>
      </c>
      <c r="N1408">
        <v>0.77300000000000002</v>
      </c>
      <c r="O1408">
        <v>0.13</v>
      </c>
      <c r="P1408">
        <v>0</v>
      </c>
      <c r="Q1408">
        <v>0.45300000000000001</v>
      </c>
      <c r="R1408">
        <v>0.502</v>
      </c>
      <c r="S1408">
        <v>0.85599999999999998</v>
      </c>
      <c r="T1408">
        <v>1</v>
      </c>
      <c r="U1408">
        <v>1167.77</v>
      </c>
      <c r="V1408" t="s">
        <v>56</v>
      </c>
      <c r="W1408">
        <v>0.94</v>
      </c>
      <c r="X1408">
        <v>0.93799999999999994</v>
      </c>
      <c r="Y1408">
        <v>0</v>
      </c>
      <c r="Z1408">
        <v>0.93899999999999995</v>
      </c>
      <c r="AA1408" s="19">
        <v>45733.803090578702</v>
      </c>
      <c r="AB1408" t="s">
        <v>1197</v>
      </c>
    </row>
    <row r="1409" spans="1:28" x14ac:dyDescent="0.35">
      <c r="A1409" t="s">
        <v>149</v>
      </c>
      <c r="B1409" t="s">
        <v>311</v>
      </c>
      <c r="C1409">
        <v>944</v>
      </c>
      <c r="D1409" s="9">
        <v>43620.668912037036</v>
      </c>
      <c r="E1409" s="9">
        <v>44565.450648148151</v>
      </c>
      <c r="F1409">
        <v>63</v>
      </c>
      <c r="G1409">
        <v>63</v>
      </c>
      <c r="H1409">
        <v>60</v>
      </c>
      <c r="I1409">
        <v>3</v>
      </c>
      <c r="J1409">
        <v>0</v>
      </c>
      <c r="K1409">
        <v>63</v>
      </c>
      <c r="L1409">
        <v>18</v>
      </c>
      <c r="M1409">
        <v>45</v>
      </c>
      <c r="N1409">
        <v>7.6999999999999999E-2</v>
      </c>
      <c r="O1409">
        <v>6.0000000000000001E-3</v>
      </c>
      <c r="P1409">
        <v>0</v>
      </c>
      <c r="Q1409">
        <v>3.3000000000000002E-2</v>
      </c>
      <c r="R1409">
        <v>0.39800000000000002</v>
      </c>
      <c r="S1409">
        <v>0.92800000000000005</v>
      </c>
      <c r="T1409">
        <v>1</v>
      </c>
      <c r="U1409">
        <v>1363.636</v>
      </c>
      <c r="V1409" t="s">
        <v>56</v>
      </c>
      <c r="W1409">
        <v>0.91200000000000003</v>
      </c>
      <c r="X1409">
        <v>0.995</v>
      </c>
      <c r="Y1409">
        <v>0</v>
      </c>
      <c r="Z1409">
        <v>0.90600000000000003</v>
      </c>
      <c r="AA1409" s="19">
        <v>45733.913764594909</v>
      </c>
      <c r="AB1409" t="s">
        <v>1425</v>
      </c>
    </row>
    <row r="1410" spans="1:28" hidden="1" x14ac:dyDescent="0.35">
      <c r="A1410" t="s">
        <v>149</v>
      </c>
      <c r="B1410" t="s">
        <v>312</v>
      </c>
      <c r="C1410">
        <v>98</v>
      </c>
      <c r="D1410" s="9">
        <v>44466.596724537034</v>
      </c>
      <c r="E1410" s="9">
        <v>44565.450648148151</v>
      </c>
      <c r="F1410" t="s">
        <v>872</v>
      </c>
      <c r="G1410" t="s">
        <v>872</v>
      </c>
      <c r="H1410">
        <v>11</v>
      </c>
      <c r="I1410">
        <v>1</v>
      </c>
      <c r="J1410">
        <v>1</v>
      </c>
      <c r="K1410" t="s">
        <v>873</v>
      </c>
      <c r="L1410">
        <v>3</v>
      </c>
      <c r="M1410">
        <v>7</v>
      </c>
      <c r="N1410">
        <v>0.106</v>
      </c>
      <c r="O1410" t="s">
        <v>875</v>
      </c>
      <c r="P1410">
        <v>0</v>
      </c>
      <c r="Q1410">
        <v>3.5999999999999997E-2</v>
      </c>
      <c r="R1410" t="s">
        <v>875</v>
      </c>
      <c r="S1410" t="s">
        <v>875</v>
      </c>
      <c r="T1410" t="s">
        <v>875</v>
      </c>
      <c r="U1410" t="s">
        <v>875</v>
      </c>
      <c r="V1410" t="s">
        <v>56</v>
      </c>
      <c r="W1410">
        <v>0.83799999999999997</v>
      </c>
      <c r="X1410" t="s">
        <v>875</v>
      </c>
      <c r="Y1410">
        <v>0</v>
      </c>
      <c r="Z1410">
        <v>0.75</v>
      </c>
      <c r="AA1410" s="19">
        <v>45733.91376466435</v>
      </c>
      <c r="AB1410" t="s">
        <v>1425</v>
      </c>
    </row>
    <row r="1411" spans="1:28" hidden="1" x14ac:dyDescent="0.35">
      <c r="A1411" t="s">
        <v>1079</v>
      </c>
      <c r="B1411" t="s">
        <v>312</v>
      </c>
      <c r="C1411">
        <v>91</v>
      </c>
      <c r="D1411" s="9">
        <v>44092.017199074071</v>
      </c>
      <c r="E1411" s="9">
        <v>44183.755543981482</v>
      </c>
      <c r="F1411" t="s">
        <v>872</v>
      </c>
      <c r="G1411" t="s">
        <v>872</v>
      </c>
      <c r="H1411">
        <v>1</v>
      </c>
      <c r="I1411">
        <v>6</v>
      </c>
      <c r="J1411">
        <v>1</v>
      </c>
      <c r="K1411" t="s">
        <v>873</v>
      </c>
      <c r="L1411">
        <v>1</v>
      </c>
      <c r="M1411">
        <v>5</v>
      </c>
      <c r="N1411" t="s">
        <v>875</v>
      </c>
      <c r="O1411">
        <v>4.8000000000000001E-2</v>
      </c>
      <c r="P1411" t="s">
        <v>875</v>
      </c>
      <c r="Q1411" t="s">
        <v>875</v>
      </c>
      <c r="R1411" t="s">
        <v>875</v>
      </c>
      <c r="S1411" t="s">
        <v>875</v>
      </c>
      <c r="T1411" t="s">
        <v>875</v>
      </c>
      <c r="U1411" t="s">
        <v>875</v>
      </c>
      <c r="V1411" t="s">
        <v>62</v>
      </c>
      <c r="W1411" t="s">
        <v>875</v>
      </c>
      <c r="X1411">
        <v>0.72699999999999998</v>
      </c>
      <c r="Y1411" t="s">
        <v>875</v>
      </c>
      <c r="Z1411" t="s">
        <v>875</v>
      </c>
      <c r="AA1411" s="19">
        <v>45733.803032175929</v>
      </c>
      <c r="AB1411" t="s">
        <v>1197</v>
      </c>
    </row>
    <row r="1412" spans="1:28" x14ac:dyDescent="0.35">
      <c r="A1412" t="s">
        <v>1079</v>
      </c>
      <c r="B1412" t="s">
        <v>311</v>
      </c>
      <c r="C1412">
        <v>127</v>
      </c>
      <c r="D1412" s="9">
        <v>40525.606249999997</v>
      </c>
      <c r="E1412" s="9">
        <v>40652.959027777775</v>
      </c>
      <c r="F1412">
        <v>92</v>
      </c>
      <c r="G1412">
        <v>92</v>
      </c>
      <c r="H1412">
        <v>3</v>
      </c>
      <c r="I1412">
        <v>89</v>
      </c>
      <c r="J1412">
        <v>0</v>
      </c>
      <c r="K1412">
        <v>92</v>
      </c>
      <c r="L1412">
        <v>92</v>
      </c>
      <c r="M1412">
        <v>0</v>
      </c>
      <c r="N1412">
        <v>1.5</v>
      </c>
      <c r="O1412">
        <v>0.67900000000000005</v>
      </c>
      <c r="P1412">
        <v>0</v>
      </c>
      <c r="Q1412">
        <v>0.70199999999999996</v>
      </c>
      <c r="R1412">
        <v>0.32200000000000001</v>
      </c>
      <c r="S1412">
        <v>0.68799999999999994</v>
      </c>
      <c r="T1412">
        <v>1</v>
      </c>
      <c r="U1412">
        <v>0</v>
      </c>
      <c r="V1412" t="s">
        <v>80</v>
      </c>
      <c r="W1412">
        <v>0.75</v>
      </c>
      <c r="X1412">
        <v>0.67400000000000004</v>
      </c>
      <c r="Y1412">
        <v>0</v>
      </c>
      <c r="Z1412">
        <v>0.90800000000000003</v>
      </c>
      <c r="AA1412" s="19">
        <v>45732.998195474538</v>
      </c>
      <c r="AB1412" t="s">
        <v>1178</v>
      </c>
    </row>
    <row r="1413" spans="1:28" hidden="1" x14ac:dyDescent="0.35">
      <c r="A1413" t="s">
        <v>1079</v>
      </c>
      <c r="B1413" t="s">
        <v>312</v>
      </c>
      <c r="C1413">
        <v>98</v>
      </c>
      <c r="D1413" s="9">
        <v>40554.434027777781</v>
      </c>
      <c r="E1413" s="9">
        <v>40652.959027777775</v>
      </c>
      <c r="F1413" t="s">
        <v>872</v>
      </c>
      <c r="G1413" t="s">
        <v>872</v>
      </c>
      <c r="H1413">
        <v>3</v>
      </c>
      <c r="I1413">
        <v>16</v>
      </c>
      <c r="J1413">
        <v>1</v>
      </c>
      <c r="K1413" t="s">
        <v>873</v>
      </c>
      <c r="L1413">
        <v>54</v>
      </c>
      <c r="M1413">
        <v>-34</v>
      </c>
      <c r="N1413">
        <v>0.75</v>
      </c>
      <c r="O1413">
        <v>0.28999999999999998</v>
      </c>
      <c r="P1413">
        <v>0</v>
      </c>
      <c r="Q1413">
        <v>0.52600000000000002</v>
      </c>
      <c r="R1413">
        <v>0.50600000000000001</v>
      </c>
      <c r="S1413">
        <v>0.72099999999999997</v>
      </c>
      <c r="T1413">
        <v>1</v>
      </c>
      <c r="U1413">
        <v>0</v>
      </c>
      <c r="V1413" t="s">
        <v>80</v>
      </c>
      <c r="W1413">
        <v>0.75</v>
      </c>
      <c r="X1413">
        <v>0.879</v>
      </c>
      <c r="Y1413">
        <v>0</v>
      </c>
      <c r="Z1413">
        <v>0.81100000000000005</v>
      </c>
      <c r="AA1413" s="19">
        <v>45732.99820603009</v>
      </c>
      <c r="AB1413" t="s">
        <v>1178</v>
      </c>
    </row>
    <row r="1414" spans="1:28" x14ac:dyDescent="0.35">
      <c r="A1414" t="s">
        <v>1079</v>
      </c>
      <c r="B1414" t="s">
        <v>311</v>
      </c>
      <c r="C1414">
        <v>1303</v>
      </c>
      <c r="D1414" s="9">
        <v>42879.929791666669</v>
      </c>
      <c r="E1414" s="9">
        <v>44183.755543981482</v>
      </c>
      <c r="F1414">
        <v>1451</v>
      </c>
      <c r="G1414">
        <v>1451</v>
      </c>
      <c r="H1414">
        <v>1050</v>
      </c>
      <c r="I1414">
        <v>401</v>
      </c>
      <c r="J1414">
        <v>158</v>
      </c>
      <c r="K1414">
        <v>1293</v>
      </c>
      <c r="L1414">
        <v>1077</v>
      </c>
      <c r="M1414">
        <v>216</v>
      </c>
      <c r="N1414">
        <v>0.99299999999999999</v>
      </c>
      <c r="O1414">
        <v>0.36899999999999999</v>
      </c>
      <c r="P1414">
        <v>0.378</v>
      </c>
      <c r="Q1414">
        <v>1.044</v>
      </c>
      <c r="R1414">
        <v>1.0609999999999999</v>
      </c>
      <c r="S1414">
        <v>0.72899999999999998</v>
      </c>
      <c r="T1414">
        <v>0.72199999999999998</v>
      </c>
      <c r="U1414">
        <v>206.89699999999999</v>
      </c>
      <c r="V1414" t="s">
        <v>62</v>
      </c>
      <c r="W1414">
        <v>0.96299999999999997</v>
      </c>
      <c r="X1414">
        <v>0.96599999999999997</v>
      </c>
      <c r="Y1414">
        <v>0.78900000000000003</v>
      </c>
      <c r="Z1414">
        <v>0.97799999999999998</v>
      </c>
      <c r="AA1414" s="19">
        <v>45733.803031967589</v>
      </c>
      <c r="AB1414" t="s">
        <v>1197</v>
      </c>
    </row>
    <row r="1415" spans="1:28" x14ac:dyDescent="0.35">
      <c r="A1415" t="s">
        <v>1079</v>
      </c>
      <c r="B1415" t="s">
        <v>311</v>
      </c>
      <c r="C1415">
        <v>1214</v>
      </c>
      <c r="D1415" s="9">
        <v>42902.629166666666</v>
      </c>
      <c r="E1415" s="9">
        <v>44117.31527777778</v>
      </c>
      <c r="F1415">
        <v>941</v>
      </c>
      <c r="G1415">
        <v>914</v>
      </c>
      <c r="H1415">
        <v>518</v>
      </c>
      <c r="I1415">
        <v>396</v>
      </c>
      <c r="J1415">
        <v>103</v>
      </c>
      <c r="K1415">
        <v>811</v>
      </c>
      <c r="L1415">
        <v>677</v>
      </c>
      <c r="M1415">
        <v>134</v>
      </c>
      <c r="N1415">
        <v>0.53800000000000003</v>
      </c>
      <c r="O1415">
        <v>0.38200000000000001</v>
      </c>
      <c r="P1415">
        <v>0.22700000000000001</v>
      </c>
      <c r="Q1415">
        <v>0.68300000000000005</v>
      </c>
      <c r="R1415">
        <v>0.98599999999999999</v>
      </c>
      <c r="S1415">
        <v>0.58499999999999996</v>
      </c>
      <c r="T1415">
        <v>0.753</v>
      </c>
      <c r="U1415">
        <v>196.19300000000001</v>
      </c>
      <c r="V1415" t="s">
        <v>56</v>
      </c>
      <c r="W1415">
        <v>0.91900000000000004</v>
      </c>
      <c r="X1415">
        <v>0.97599999999999998</v>
      </c>
      <c r="Y1415">
        <v>0.66300000000000003</v>
      </c>
      <c r="Z1415">
        <v>0.96699999999999997</v>
      </c>
      <c r="AA1415" s="19">
        <v>45736.487819780094</v>
      </c>
      <c r="AB1415" t="s">
        <v>2054</v>
      </c>
    </row>
    <row r="1416" spans="1:28" hidden="1" x14ac:dyDescent="0.35">
      <c r="A1416" t="s">
        <v>1079</v>
      </c>
      <c r="B1416" t="s">
        <v>312</v>
      </c>
      <c r="C1416">
        <v>75</v>
      </c>
      <c r="D1416" s="9">
        <v>44041.70416666667</v>
      </c>
      <c r="E1416" s="9">
        <v>44117.31527777778</v>
      </c>
      <c r="F1416" t="s">
        <v>872</v>
      </c>
      <c r="G1416" t="s">
        <v>872</v>
      </c>
      <c r="H1416">
        <v>1</v>
      </c>
      <c r="I1416">
        <v>3</v>
      </c>
      <c r="J1416">
        <v>1</v>
      </c>
      <c r="K1416" t="s">
        <v>873</v>
      </c>
      <c r="L1416">
        <v>3</v>
      </c>
      <c r="M1416">
        <v>0</v>
      </c>
      <c r="N1416" t="s">
        <v>875</v>
      </c>
      <c r="O1416">
        <v>3.9E-2</v>
      </c>
      <c r="P1416" t="s">
        <v>875</v>
      </c>
      <c r="Q1416">
        <v>2.1999999999999999E-2</v>
      </c>
      <c r="R1416" t="s">
        <v>875</v>
      </c>
      <c r="S1416" t="s">
        <v>875</v>
      </c>
      <c r="T1416" t="s">
        <v>875</v>
      </c>
      <c r="U1416" t="s">
        <v>875</v>
      </c>
      <c r="V1416" t="s">
        <v>56</v>
      </c>
      <c r="W1416" t="s">
        <v>875</v>
      </c>
      <c r="X1416">
        <v>0.98699999999999999</v>
      </c>
      <c r="Y1416" t="s">
        <v>875</v>
      </c>
      <c r="Z1416">
        <v>0.83699999999999997</v>
      </c>
      <c r="AA1416" s="19">
        <v>45736.487819861111</v>
      </c>
      <c r="AB1416" t="s">
        <v>2054</v>
      </c>
    </row>
    <row r="1417" spans="1:28" x14ac:dyDescent="0.35">
      <c r="A1417" t="s">
        <v>1840</v>
      </c>
      <c r="B1417" t="s">
        <v>311</v>
      </c>
      <c r="C1417">
        <v>4113</v>
      </c>
      <c r="D1417" s="9">
        <v>40444.067974537036</v>
      </c>
      <c r="E1417" s="9">
        <v>44557.669768518521</v>
      </c>
      <c r="F1417">
        <v>2858</v>
      </c>
      <c r="G1417">
        <v>2858</v>
      </c>
      <c r="H1417">
        <v>2018</v>
      </c>
      <c r="I1417">
        <v>840</v>
      </c>
      <c r="J1417">
        <v>354</v>
      </c>
      <c r="K1417">
        <v>2504</v>
      </c>
      <c r="L1417">
        <v>2247</v>
      </c>
      <c r="M1417">
        <v>257</v>
      </c>
      <c r="N1417">
        <v>0.51200000000000001</v>
      </c>
      <c r="O1417">
        <v>0.218</v>
      </c>
      <c r="P1417">
        <v>9.4E-2</v>
      </c>
      <c r="Q1417">
        <v>0.58699999999999997</v>
      </c>
      <c r="R1417">
        <v>0.92300000000000004</v>
      </c>
      <c r="S1417">
        <v>0.70099999999999996</v>
      </c>
      <c r="T1417">
        <v>0.871</v>
      </c>
      <c r="U1417">
        <v>437.81900000000002</v>
      </c>
      <c r="V1417" t="s">
        <v>56</v>
      </c>
      <c r="W1417">
        <v>0.99099999999999999</v>
      </c>
      <c r="X1417">
        <v>0.99</v>
      </c>
      <c r="Y1417">
        <v>0.98199999999999998</v>
      </c>
      <c r="Z1417">
        <v>0.99399999999999999</v>
      </c>
      <c r="AA1417" s="19">
        <v>45734.021963356485</v>
      </c>
      <c r="AB1417" t="s">
        <v>2040</v>
      </c>
    </row>
    <row r="1418" spans="1:28" hidden="1" x14ac:dyDescent="0.35">
      <c r="A1418" t="s">
        <v>1840</v>
      </c>
      <c r="B1418" t="s">
        <v>312</v>
      </c>
      <c r="C1418">
        <v>94</v>
      </c>
      <c r="D1418" s="9">
        <v>44463.373495370368</v>
      </c>
      <c r="E1418" s="9">
        <v>44557.669768518521</v>
      </c>
      <c r="F1418" t="s">
        <v>872</v>
      </c>
      <c r="G1418" t="s">
        <v>872</v>
      </c>
      <c r="H1418">
        <v>40</v>
      </c>
      <c r="I1418">
        <v>25</v>
      </c>
      <c r="J1418">
        <v>7</v>
      </c>
      <c r="K1418" t="s">
        <v>873</v>
      </c>
      <c r="L1418">
        <v>48</v>
      </c>
      <c r="M1418">
        <v>9</v>
      </c>
      <c r="N1418">
        <v>0.432</v>
      </c>
      <c r="O1418">
        <v>0.29599999999999999</v>
      </c>
      <c r="P1418">
        <v>0.17399999999999999</v>
      </c>
      <c r="Q1418">
        <v>0.53800000000000003</v>
      </c>
      <c r="R1418">
        <v>0.97099999999999997</v>
      </c>
      <c r="S1418">
        <v>0.59299999999999997</v>
      </c>
      <c r="T1418">
        <v>0.76100000000000001</v>
      </c>
      <c r="U1418">
        <v>477.69499999999999</v>
      </c>
      <c r="V1418" t="s">
        <v>56</v>
      </c>
      <c r="W1418">
        <v>0.89</v>
      </c>
      <c r="X1418">
        <v>0.92800000000000005</v>
      </c>
      <c r="Y1418">
        <v>0.81399999999999995</v>
      </c>
      <c r="Z1418">
        <v>0.91700000000000004</v>
      </c>
      <c r="AA1418" s="19">
        <v>45734.021977557873</v>
      </c>
      <c r="AB1418" t="s">
        <v>2040</v>
      </c>
    </row>
    <row r="1419" spans="1:28" hidden="1" x14ac:dyDescent="0.35">
      <c r="A1419" t="s">
        <v>150</v>
      </c>
      <c r="B1419" t="s">
        <v>312</v>
      </c>
      <c r="C1419">
        <v>99</v>
      </c>
      <c r="D1419" s="9">
        <v>45505.495833333334</v>
      </c>
      <c r="E1419" s="9">
        <v>45604.863888888889</v>
      </c>
      <c r="F1419" t="s">
        <v>872</v>
      </c>
      <c r="G1419" t="s">
        <v>872</v>
      </c>
      <c r="H1419">
        <v>199</v>
      </c>
      <c r="I1419">
        <v>270</v>
      </c>
      <c r="J1419">
        <v>251</v>
      </c>
      <c r="K1419" t="s">
        <v>873</v>
      </c>
      <c r="L1419">
        <v>320</v>
      </c>
      <c r="M1419">
        <v>-101</v>
      </c>
      <c r="N1419">
        <v>2.5449999999999999</v>
      </c>
      <c r="O1419">
        <v>2.9590000000000001</v>
      </c>
      <c r="P1419">
        <v>5.2110000000000003</v>
      </c>
      <c r="Q1419">
        <v>3.742</v>
      </c>
      <c r="R1419">
        <v>12.771000000000001</v>
      </c>
      <c r="S1419">
        <v>0.46200000000000002</v>
      </c>
      <c r="T1419">
        <v>5.2999999999999999E-2</v>
      </c>
      <c r="U1419">
        <v>391.76900000000001</v>
      </c>
      <c r="V1419" t="s">
        <v>62</v>
      </c>
      <c r="W1419">
        <v>0.95799999999999996</v>
      </c>
      <c r="X1419">
        <v>0.98</v>
      </c>
      <c r="Y1419">
        <v>0.24099999999999999</v>
      </c>
      <c r="Z1419">
        <v>0.95599999999999996</v>
      </c>
      <c r="AA1419" s="9">
        <v>45713.615757604166</v>
      </c>
      <c r="AB1419" t="s">
        <v>871</v>
      </c>
    </row>
    <row r="1420" spans="1:28" x14ac:dyDescent="0.35">
      <c r="A1420" t="s">
        <v>150</v>
      </c>
      <c r="B1420" t="s">
        <v>311</v>
      </c>
      <c r="C1420">
        <v>5729</v>
      </c>
      <c r="D1420" s="9">
        <v>39875.455555555556</v>
      </c>
      <c r="E1420" s="9">
        <v>45604.863888888889</v>
      </c>
      <c r="F1420">
        <v>15138</v>
      </c>
      <c r="G1420">
        <v>15138</v>
      </c>
      <c r="H1420">
        <v>7709</v>
      </c>
      <c r="I1420">
        <v>7429</v>
      </c>
      <c r="J1420">
        <v>2851</v>
      </c>
      <c r="K1420">
        <v>12287</v>
      </c>
      <c r="L1420">
        <v>10821</v>
      </c>
      <c r="M1420">
        <v>1466</v>
      </c>
      <c r="N1420">
        <v>1.369</v>
      </c>
      <c r="O1420">
        <v>1.4690000000000001</v>
      </c>
      <c r="P1420">
        <v>0.51300000000000001</v>
      </c>
      <c r="Q1420">
        <v>2.0049999999999999</v>
      </c>
      <c r="R1420">
        <v>0.86199999999999999</v>
      </c>
      <c r="S1420">
        <v>0.48199999999999998</v>
      </c>
      <c r="T1420">
        <v>0.81899999999999995</v>
      </c>
      <c r="U1420">
        <v>731.17200000000003</v>
      </c>
      <c r="V1420" t="s">
        <v>56</v>
      </c>
      <c r="W1420">
        <v>0.99299999999999999</v>
      </c>
      <c r="X1420">
        <v>0.99</v>
      </c>
      <c r="Y1420">
        <v>0.96699999999999997</v>
      </c>
      <c r="Z1420">
        <v>0.998</v>
      </c>
      <c r="AA1420" s="9">
        <v>45713.615732407408</v>
      </c>
      <c r="AB1420" t="s">
        <v>871</v>
      </c>
    </row>
    <row r="1421" spans="1:28" x14ac:dyDescent="0.35">
      <c r="A1421" t="s">
        <v>150</v>
      </c>
      <c r="B1421" t="s">
        <v>311</v>
      </c>
      <c r="C1421">
        <v>4690</v>
      </c>
      <c r="D1421" s="9">
        <v>39875.455694444441</v>
      </c>
      <c r="E1421" s="9">
        <v>44565.724780092591</v>
      </c>
      <c r="F1421">
        <v>12284</v>
      </c>
      <c r="G1421">
        <v>12284</v>
      </c>
      <c r="H1421">
        <v>5872</v>
      </c>
      <c r="I1421">
        <v>6412</v>
      </c>
      <c r="J1421">
        <v>156</v>
      </c>
      <c r="K1421">
        <v>12128</v>
      </c>
      <c r="L1421">
        <v>10384</v>
      </c>
      <c r="M1421">
        <v>1744</v>
      </c>
      <c r="N1421">
        <v>1.296</v>
      </c>
      <c r="O1421">
        <v>1.583</v>
      </c>
      <c r="P1421">
        <v>3.5000000000000003E-2</v>
      </c>
      <c r="Q1421">
        <v>2.4119999999999999</v>
      </c>
      <c r="R1421">
        <v>0.84799999999999998</v>
      </c>
      <c r="S1421">
        <v>0.45</v>
      </c>
      <c r="T1421">
        <v>0.98799999999999999</v>
      </c>
      <c r="U1421">
        <v>723.05100000000004</v>
      </c>
      <c r="V1421" t="s">
        <v>56</v>
      </c>
      <c r="W1421">
        <v>0.99299999999999999</v>
      </c>
      <c r="X1421">
        <v>0.996</v>
      </c>
      <c r="Y1421">
        <v>0.97399999999999998</v>
      </c>
      <c r="Z1421">
        <v>0.996</v>
      </c>
      <c r="AA1421" s="19">
        <v>45733.913686967593</v>
      </c>
      <c r="AB1421" t="s">
        <v>1425</v>
      </c>
    </row>
    <row r="1422" spans="1:28" hidden="1" x14ac:dyDescent="0.35">
      <c r="A1422" t="s">
        <v>150</v>
      </c>
      <c r="B1422" t="s">
        <v>312</v>
      </c>
      <c r="C1422">
        <v>99</v>
      </c>
      <c r="D1422" s="9">
        <v>44466.582025462965</v>
      </c>
      <c r="E1422" s="9">
        <v>44565.724780092591</v>
      </c>
      <c r="F1422" t="s">
        <v>872</v>
      </c>
      <c r="G1422" t="s">
        <v>872</v>
      </c>
      <c r="H1422">
        <v>130</v>
      </c>
      <c r="I1422">
        <v>125</v>
      </c>
      <c r="J1422">
        <v>3</v>
      </c>
      <c r="K1422" t="s">
        <v>873</v>
      </c>
      <c r="L1422">
        <v>203</v>
      </c>
      <c r="M1422">
        <v>48</v>
      </c>
      <c r="N1422">
        <v>1.4339999999999999</v>
      </c>
      <c r="O1422">
        <v>1.3839999999999999</v>
      </c>
      <c r="P1422">
        <v>3.2000000000000001E-2</v>
      </c>
      <c r="Q1422">
        <v>2.0339999999999998</v>
      </c>
      <c r="R1422">
        <v>0.73</v>
      </c>
      <c r="S1422">
        <v>0.50900000000000001</v>
      </c>
      <c r="T1422">
        <v>0.98899999999999999</v>
      </c>
      <c r="U1422">
        <v>857.42399999999998</v>
      </c>
      <c r="V1422" t="s">
        <v>56</v>
      </c>
      <c r="W1422">
        <v>0.98299999999999998</v>
      </c>
      <c r="X1422">
        <v>0.99099999999999999</v>
      </c>
      <c r="Y1422">
        <v>0.85799999999999998</v>
      </c>
      <c r="Z1422">
        <v>0.95899999999999996</v>
      </c>
      <c r="AA1422" s="19">
        <v>45733.913701076388</v>
      </c>
      <c r="AB1422" t="s">
        <v>1425</v>
      </c>
    </row>
    <row r="1423" spans="1:28" x14ac:dyDescent="0.35">
      <c r="A1423" t="s">
        <v>1080</v>
      </c>
      <c r="B1423" t="s">
        <v>311</v>
      </c>
      <c r="C1423">
        <v>2038</v>
      </c>
      <c r="D1423" s="9">
        <v>41578.519444444442</v>
      </c>
      <c r="E1423" s="9">
        <v>43616.624305555553</v>
      </c>
      <c r="F1423">
        <v>748</v>
      </c>
      <c r="G1423">
        <v>748</v>
      </c>
      <c r="H1423">
        <v>0</v>
      </c>
      <c r="I1423">
        <v>748</v>
      </c>
      <c r="J1423">
        <v>0</v>
      </c>
      <c r="K1423">
        <v>748</v>
      </c>
      <c r="L1423">
        <v>57</v>
      </c>
      <c r="M1423">
        <v>691</v>
      </c>
      <c r="N1423">
        <v>0</v>
      </c>
      <c r="O1423">
        <v>0.42899999999999999</v>
      </c>
      <c r="P1423">
        <v>0</v>
      </c>
      <c r="Q1423">
        <v>9.6000000000000002E-2</v>
      </c>
      <c r="R1423">
        <v>0.224</v>
      </c>
      <c r="S1423">
        <v>0</v>
      </c>
      <c r="T1423">
        <v>1</v>
      </c>
      <c r="U1423">
        <v>7197.9170000000004</v>
      </c>
      <c r="V1423" t="s">
        <v>56</v>
      </c>
      <c r="W1423">
        <v>0</v>
      </c>
      <c r="X1423">
        <v>0.97399999999999998</v>
      </c>
      <c r="Y1423">
        <v>0</v>
      </c>
      <c r="Z1423">
        <v>0.94299999999999995</v>
      </c>
      <c r="AA1423" s="19">
        <v>45732.998264456015</v>
      </c>
      <c r="AB1423" t="s">
        <v>1178</v>
      </c>
    </row>
    <row r="1424" spans="1:28" hidden="1" x14ac:dyDescent="0.35">
      <c r="A1424" t="s">
        <v>1080</v>
      </c>
      <c r="B1424" t="s">
        <v>312</v>
      </c>
      <c r="C1424">
        <v>93</v>
      </c>
      <c r="D1424" s="9">
        <v>43523.609027777777</v>
      </c>
      <c r="E1424" s="9">
        <v>43616.624305555553</v>
      </c>
      <c r="F1424" t="s">
        <v>872</v>
      </c>
      <c r="G1424" t="s">
        <v>872</v>
      </c>
      <c r="H1424">
        <v>1</v>
      </c>
      <c r="I1424">
        <v>9</v>
      </c>
      <c r="J1424">
        <v>1</v>
      </c>
      <c r="K1424" t="s">
        <v>873</v>
      </c>
      <c r="L1424">
        <v>2</v>
      </c>
      <c r="M1424">
        <v>6</v>
      </c>
      <c r="N1424">
        <v>0</v>
      </c>
      <c r="O1424">
        <v>6.8000000000000005E-2</v>
      </c>
      <c r="P1424">
        <v>0</v>
      </c>
      <c r="Q1424">
        <v>1.9E-2</v>
      </c>
      <c r="R1424">
        <v>0.27900000000000003</v>
      </c>
      <c r="S1424">
        <v>0</v>
      </c>
      <c r="T1424">
        <v>1</v>
      </c>
      <c r="U1424">
        <v>36368.421000000002</v>
      </c>
      <c r="V1424" t="s">
        <v>56</v>
      </c>
      <c r="W1424">
        <v>0</v>
      </c>
      <c r="X1424">
        <v>0.92500000000000004</v>
      </c>
      <c r="Y1424">
        <v>0</v>
      </c>
      <c r="Z1424">
        <v>1</v>
      </c>
      <c r="AA1424" s="19">
        <v>45732.998273020836</v>
      </c>
      <c r="AB1424" t="s">
        <v>1178</v>
      </c>
    </row>
    <row r="1425" spans="1:28" x14ac:dyDescent="0.35">
      <c r="A1425" t="s">
        <v>1081</v>
      </c>
      <c r="B1425" t="s">
        <v>311</v>
      </c>
      <c r="C1425">
        <v>59</v>
      </c>
      <c r="D1425" s="9">
        <v>40812.768055555556</v>
      </c>
      <c r="E1425" s="9">
        <v>40872.747916666667</v>
      </c>
      <c r="F1425">
        <v>66</v>
      </c>
      <c r="G1425">
        <v>66</v>
      </c>
      <c r="H1425">
        <v>53</v>
      </c>
      <c r="I1425">
        <v>13</v>
      </c>
      <c r="J1425">
        <v>0</v>
      </c>
      <c r="K1425">
        <v>66</v>
      </c>
      <c r="L1425">
        <v>59</v>
      </c>
      <c r="M1425">
        <v>7</v>
      </c>
      <c r="N1425">
        <v>1.05</v>
      </c>
      <c r="O1425">
        <v>0.17</v>
      </c>
      <c r="P1425">
        <v>0</v>
      </c>
      <c r="Q1425">
        <v>1.1830000000000001</v>
      </c>
      <c r="R1425">
        <v>0.97</v>
      </c>
      <c r="S1425">
        <v>0.86099999999999999</v>
      </c>
      <c r="T1425">
        <v>1</v>
      </c>
      <c r="U1425">
        <v>5.9169999999999998</v>
      </c>
      <c r="V1425" t="s">
        <v>80</v>
      </c>
      <c r="W1425">
        <v>0.752</v>
      </c>
      <c r="X1425">
        <v>0.78200000000000003</v>
      </c>
      <c r="Y1425">
        <v>0</v>
      </c>
      <c r="Z1425">
        <v>0.76400000000000001</v>
      </c>
      <c r="AA1425" s="19">
        <v>45732.998331840281</v>
      </c>
      <c r="AB1425" t="s">
        <v>1178</v>
      </c>
    </row>
    <row r="1426" spans="1:28" hidden="1" x14ac:dyDescent="0.35">
      <c r="A1426" t="s">
        <v>1081</v>
      </c>
      <c r="B1426" t="s">
        <v>312</v>
      </c>
      <c r="C1426">
        <v>59</v>
      </c>
      <c r="D1426" s="9">
        <v>40812.768055555556</v>
      </c>
      <c r="E1426" s="9">
        <v>40872.747916666667</v>
      </c>
      <c r="F1426" t="s">
        <v>872</v>
      </c>
      <c r="G1426" t="s">
        <v>872</v>
      </c>
      <c r="H1426">
        <v>53</v>
      </c>
      <c r="I1426">
        <v>13</v>
      </c>
      <c r="J1426">
        <v>1</v>
      </c>
      <c r="K1426" t="s">
        <v>873</v>
      </c>
      <c r="L1426">
        <v>59</v>
      </c>
      <c r="M1426">
        <v>6</v>
      </c>
      <c r="N1426">
        <v>1.0409999999999999</v>
      </c>
      <c r="O1426">
        <v>0.16900000000000001</v>
      </c>
      <c r="P1426">
        <v>0</v>
      </c>
      <c r="Q1426">
        <v>1.19</v>
      </c>
      <c r="R1426">
        <v>0.98299999999999998</v>
      </c>
      <c r="S1426">
        <v>0.86</v>
      </c>
      <c r="T1426">
        <v>1</v>
      </c>
      <c r="U1426">
        <v>5.8819999999999997</v>
      </c>
      <c r="V1426" t="s">
        <v>80</v>
      </c>
      <c r="W1426">
        <v>0.747</v>
      </c>
      <c r="X1426">
        <v>0.78600000000000003</v>
      </c>
      <c r="Y1426">
        <v>0</v>
      </c>
      <c r="Z1426">
        <v>0.76500000000000001</v>
      </c>
      <c r="AA1426" s="19">
        <v>45732.99834283565</v>
      </c>
      <c r="AB1426" t="s">
        <v>1178</v>
      </c>
    </row>
    <row r="1427" spans="1:28" x14ac:dyDescent="0.35">
      <c r="A1427" t="s">
        <v>1082</v>
      </c>
      <c r="B1427" t="s">
        <v>311</v>
      </c>
      <c r="C1427">
        <v>386</v>
      </c>
      <c r="D1427" s="9">
        <v>43430.458333333336</v>
      </c>
      <c r="E1427" s="9">
        <v>43816.665277777778</v>
      </c>
      <c r="F1427">
        <v>856</v>
      </c>
      <c r="G1427">
        <v>847</v>
      </c>
      <c r="H1427">
        <v>618</v>
      </c>
      <c r="I1427">
        <v>229</v>
      </c>
      <c r="J1427">
        <v>0</v>
      </c>
      <c r="K1427">
        <v>847</v>
      </c>
      <c r="L1427">
        <v>794</v>
      </c>
      <c r="M1427">
        <v>53</v>
      </c>
      <c r="N1427">
        <v>4.1890000000000001</v>
      </c>
      <c r="O1427">
        <v>1.056</v>
      </c>
      <c r="P1427">
        <v>0</v>
      </c>
      <c r="Q1427">
        <v>3.4049999999999998</v>
      </c>
      <c r="R1427">
        <v>0.64900000000000002</v>
      </c>
      <c r="S1427">
        <v>0.79900000000000004</v>
      </c>
      <c r="T1427">
        <v>1</v>
      </c>
      <c r="U1427">
        <v>15.565</v>
      </c>
      <c r="V1427" t="s">
        <v>80</v>
      </c>
      <c r="W1427">
        <v>0.85099999999999998</v>
      </c>
      <c r="X1427">
        <v>0.78700000000000003</v>
      </c>
      <c r="Y1427">
        <v>0</v>
      </c>
      <c r="Z1427">
        <v>0.84599999999999997</v>
      </c>
      <c r="AA1427" s="19">
        <v>45732.998407222221</v>
      </c>
      <c r="AB1427" t="s">
        <v>1178</v>
      </c>
    </row>
    <row r="1428" spans="1:28" hidden="1" x14ac:dyDescent="0.35">
      <c r="A1428" t="s">
        <v>1082</v>
      </c>
      <c r="B1428" t="s">
        <v>312</v>
      </c>
      <c r="C1428">
        <v>98</v>
      </c>
      <c r="D1428" s="9">
        <v>43718.354166666664</v>
      </c>
      <c r="E1428" s="9">
        <v>43816.665277777778</v>
      </c>
      <c r="F1428" t="s">
        <v>872</v>
      </c>
      <c r="G1428" t="s">
        <v>872</v>
      </c>
      <c r="H1428">
        <v>2</v>
      </c>
      <c r="I1428">
        <v>3</v>
      </c>
      <c r="J1428">
        <v>1</v>
      </c>
      <c r="K1428" t="s">
        <v>873</v>
      </c>
      <c r="L1428">
        <v>6</v>
      </c>
      <c r="M1428">
        <v>0</v>
      </c>
      <c r="N1428">
        <v>1.2999999999999999E-2</v>
      </c>
      <c r="O1428">
        <v>3.1E-2</v>
      </c>
      <c r="P1428">
        <v>0</v>
      </c>
      <c r="Q1428">
        <v>4.9000000000000002E-2</v>
      </c>
      <c r="R1428">
        <v>1.1140000000000001</v>
      </c>
      <c r="S1428">
        <v>0.29499999999999998</v>
      </c>
      <c r="T1428">
        <v>1</v>
      </c>
      <c r="U1428">
        <v>1081.633</v>
      </c>
      <c r="V1428" t="s">
        <v>62</v>
      </c>
      <c r="W1428">
        <v>1</v>
      </c>
      <c r="X1428">
        <v>0.995</v>
      </c>
      <c r="Y1428">
        <v>0</v>
      </c>
      <c r="Z1428">
        <v>0.97299999999999998</v>
      </c>
      <c r="AA1428" s="19">
        <v>45732.998417673611</v>
      </c>
      <c r="AB1428" t="s">
        <v>1178</v>
      </c>
    </row>
    <row r="1429" spans="1:28" x14ac:dyDescent="0.35">
      <c r="A1429" t="s">
        <v>1839</v>
      </c>
      <c r="B1429" t="s">
        <v>311</v>
      </c>
      <c r="C1429">
        <v>6260</v>
      </c>
      <c r="D1429" s="9">
        <v>38287.433923611112</v>
      </c>
      <c r="E1429" s="9">
        <v>44547.856041666666</v>
      </c>
      <c r="F1429">
        <v>1620</v>
      </c>
      <c r="G1429">
        <v>1620</v>
      </c>
      <c r="H1429">
        <v>624</v>
      </c>
      <c r="I1429">
        <v>996</v>
      </c>
      <c r="J1429">
        <v>191</v>
      </c>
      <c r="K1429">
        <v>1429</v>
      </c>
      <c r="L1429">
        <v>1027</v>
      </c>
      <c r="M1429">
        <v>402</v>
      </c>
      <c r="N1429">
        <v>0.14000000000000001</v>
      </c>
      <c r="O1429">
        <v>0.20899999999999999</v>
      </c>
      <c r="P1429">
        <v>3.6999999999999998E-2</v>
      </c>
      <c r="Q1429">
        <v>0.20699999999999999</v>
      </c>
      <c r="R1429">
        <v>0.66300000000000003</v>
      </c>
      <c r="S1429">
        <v>0.40100000000000002</v>
      </c>
      <c r="T1429">
        <v>0.89400000000000002</v>
      </c>
      <c r="U1429">
        <v>1942.029</v>
      </c>
      <c r="V1429" t="s">
        <v>56</v>
      </c>
      <c r="W1429">
        <v>0.70399999999999996</v>
      </c>
      <c r="X1429">
        <v>0.86</v>
      </c>
      <c r="Y1429">
        <v>0.88300000000000001</v>
      </c>
      <c r="Z1429">
        <v>0.69299999999999995</v>
      </c>
      <c r="AA1429" s="19">
        <v>45734.021863252317</v>
      </c>
      <c r="AB1429" t="s">
        <v>2040</v>
      </c>
    </row>
    <row r="1430" spans="1:28" hidden="1" x14ac:dyDescent="0.35">
      <c r="A1430" t="s">
        <v>1839</v>
      </c>
      <c r="B1430" t="s">
        <v>312</v>
      </c>
      <c r="C1430">
        <v>72</v>
      </c>
      <c r="D1430" s="9">
        <v>44475.242673611108</v>
      </c>
      <c r="E1430" s="9">
        <v>44547.856041666666</v>
      </c>
      <c r="F1430" t="s">
        <v>872</v>
      </c>
      <c r="G1430" t="s">
        <v>872</v>
      </c>
      <c r="H1430">
        <v>1</v>
      </c>
      <c r="I1430">
        <v>3</v>
      </c>
      <c r="J1430">
        <v>1</v>
      </c>
      <c r="K1430" t="s">
        <v>873</v>
      </c>
      <c r="L1430">
        <v>2</v>
      </c>
      <c r="M1430">
        <v>1</v>
      </c>
      <c r="N1430" t="s">
        <v>875</v>
      </c>
      <c r="O1430">
        <v>2.7E-2</v>
      </c>
      <c r="P1430" t="s">
        <v>875</v>
      </c>
      <c r="Q1430">
        <v>2.1999999999999999E-2</v>
      </c>
      <c r="R1430" t="s">
        <v>875</v>
      </c>
      <c r="S1430" t="s">
        <v>875</v>
      </c>
      <c r="T1430" t="s">
        <v>875</v>
      </c>
      <c r="U1430" t="s">
        <v>875</v>
      </c>
      <c r="V1430" t="s">
        <v>56</v>
      </c>
      <c r="W1430" t="s">
        <v>875</v>
      </c>
      <c r="X1430">
        <v>0.95599999999999996</v>
      </c>
      <c r="Y1430" t="s">
        <v>875</v>
      </c>
      <c r="Z1430">
        <v>1</v>
      </c>
      <c r="AA1430" s="19">
        <v>45734.021863321759</v>
      </c>
      <c r="AB1430" t="s">
        <v>2040</v>
      </c>
    </row>
    <row r="1431" spans="1:28" x14ac:dyDescent="0.35">
      <c r="A1431" t="s">
        <v>1838</v>
      </c>
      <c r="B1431" t="s">
        <v>311</v>
      </c>
      <c r="C1431">
        <v>5210</v>
      </c>
      <c r="D1431" s="9">
        <v>38740.477766203701</v>
      </c>
      <c r="E1431" s="9">
        <v>43950.733240740738</v>
      </c>
      <c r="F1431">
        <v>384</v>
      </c>
      <c r="G1431">
        <v>384</v>
      </c>
      <c r="H1431">
        <v>129</v>
      </c>
      <c r="I1431">
        <v>255</v>
      </c>
      <c r="J1431">
        <v>100</v>
      </c>
      <c r="K1431">
        <v>284</v>
      </c>
      <c r="L1431">
        <v>224</v>
      </c>
      <c r="M1431">
        <v>60</v>
      </c>
      <c r="N1431">
        <v>4.3999999999999997E-2</v>
      </c>
      <c r="O1431">
        <v>6.9000000000000006E-2</v>
      </c>
      <c r="P1431">
        <v>3.7999999999999999E-2</v>
      </c>
      <c r="Q1431">
        <v>7.4999999999999997E-2</v>
      </c>
      <c r="R1431">
        <v>1</v>
      </c>
      <c r="S1431">
        <v>0.38900000000000001</v>
      </c>
      <c r="T1431">
        <v>0.66400000000000003</v>
      </c>
      <c r="U1431">
        <v>800</v>
      </c>
      <c r="V1431" t="s">
        <v>62</v>
      </c>
      <c r="W1431">
        <v>0.90700000000000003</v>
      </c>
      <c r="X1431">
        <v>0.89400000000000002</v>
      </c>
      <c r="Y1431">
        <v>0.86499999999999999</v>
      </c>
      <c r="Z1431">
        <v>0.82399999999999995</v>
      </c>
      <c r="AA1431" s="19">
        <v>45734.021767905091</v>
      </c>
      <c r="AB1431" t="s">
        <v>2040</v>
      </c>
    </row>
    <row r="1432" spans="1:28" hidden="1" x14ac:dyDescent="0.35">
      <c r="A1432" t="s">
        <v>1838</v>
      </c>
      <c r="B1432" t="s">
        <v>312</v>
      </c>
      <c r="C1432">
        <v>0</v>
      </c>
      <c r="D1432" s="9">
        <v>43950.733240740738</v>
      </c>
      <c r="E1432" s="9">
        <v>43950.733240740738</v>
      </c>
      <c r="F1432" t="s">
        <v>872</v>
      </c>
      <c r="G1432" t="s">
        <v>872</v>
      </c>
      <c r="H1432">
        <v>1</v>
      </c>
      <c r="I1432">
        <v>1</v>
      </c>
      <c r="J1432">
        <v>1</v>
      </c>
      <c r="K1432" t="s">
        <v>873</v>
      </c>
      <c r="L1432">
        <v>1</v>
      </c>
      <c r="M1432">
        <v>0</v>
      </c>
      <c r="N1432" t="s">
        <v>875</v>
      </c>
      <c r="O1432" t="s">
        <v>875</v>
      </c>
      <c r="P1432" t="s">
        <v>875</v>
      </c>
      <c r="Q1432" t="s">
        <v>875</v>
      </c>
      <c r="R1432" t="s">
        <v>875</v>
      </c>
      <c r="S1432" t="s">
        <v>875</v>
      </c>
      <c r="T1432" t="s">
        <v>875</v>
      </c>
      <c r="U1432" t="s">
        <v>875</v>
      </c>
      <c r="V1432" t="s">
        <v>62</v>
      </c>
      <c r="W1432" t="s">
        <v>875</v>
      </c>
      <c r="X1432" t="s">
        <v>875</v>
      </c>
      <c r="Y1432" t="s">
        <v>875</v>
      </c>
      <c r="Z1432" t="s">
        <v>875</v>
      </c>
      <c r="AA1432" s="19">
        <v>45734.021767962964</v>
      </c>
      <c r="AB1432" t="s">
        <v>2040</v>
      </c>
    </row>
    <row r="1433" spans="1:28" x14ac:dyDescent="0.35">
      <c r="A1433" t="s">
        <v>1083</v>
      </c>
      <c r="B1433" t="s">
        <v>311</v>
      </c>
      <c r="C1433">
        <v>743</v>
      </c>
      <c r="D1433" s="9">
        <v>42653.726388888892</v>
      </c>
      <c r="E1433" s="9">
        <v>43397.715277777781</v>
      </c>
      <c r="F1433">
        <v>135</v>
      </c>
      <c r="G1433">
        <v>135</v>
      </c>
      <c r="H1433">
        <v>63</v>
      </c>
      <c r="I1433">
        <v>72</v>
      </c>
      <c r="J1433">
        <v>0</v>
      </c>
      <c r="K1433">
        <v>135</v>
      </c>
      <c r="L1433">
        <v>107</v>
      </c>
      <c r="M1433">
        <v>28</v>
      </c>
      <c r="N1433">
        <v>0.124</v>
      </c>
      <c r="O1433">
        <v>0.10299999999999999</v>
      </c>
      <c r="P1433">
        <v>0</v>
      </c>
      <c r="Q1433">
        <v>0.16700000000000001</v>
      </c>
      <c r="R1433">
        <v>0.73599999999999999</v>
      </c>
      <c r="S1433">
        <v>0.54600000000000004</v>
      </c>
      <c r="T1433">
        <v>1</v>
      </c>
      <c r="U1433">
        <v>167.66499999999999</v>
      </c>
      <c r="V1433" t="s">
        <v>56</v>
      </c>
      <c r="W1433">
        <v>0.95099999999999996</v>
      </c>
      <c r="X1433">
        <v>0.97699999999999998</v>
      </c>
      <c r="Y1433">
        <v>0</v>
      </c>
      <c r="Z1433">
        <v>0.98499999999999999</v>
      </c>
      <c r="AA1433" s="19">
        <v>45732.998473159721</v>
      </c>
      <c r="AB1433" t="s">
        <v>1178</v>
      </c>
    </row>
    <row r="1434" spans="1:28" hidden="1" x14ac:dyDescent="0.35">
      <c r="A1434" t="s">
        <v>1083</v>
      </c>
      <c r="B1434" t="s">
        <v>312</v>
      </c>
      <c r="C1434">
        <v>1</v>
      </c>
      <c r="D1434" s="9">
        <v>43396.714583333334</v>
      </c>
      <c r="E1434" s="9">
        <v>43397.715277777781</v>
      </c>
      <c r="F1434" t="s">
        <v>872</v>
      </c>
      <c r="G1434" t="s">
        <v>872</v>
      </c>
      <c r="H1434">
        <v>1</v>
      </c>
      <c r="I1434">
        <v>2</v>
      </c>
      <c r="J1434">
        <v>1</v>
      </c>
      <c r="K1434" t="s">
        <v>873</v>
      </c>
      <c r="L1434">
        <v>1</v>
      </c>
      <c r="M1434">
        <v>1</v>
      </c>
      <c r="N1434" t="s">
        <v>875</v>
      </c>
      <c r="O1434">
        <v>0.5</v>
      </c>
      <c r="P1434">
        <v>0</v>
      </c>
      <c r="Q1434" t="s">
        <v>875</v>
      </c>
      <c r="R1434" t="s">
        <v>875</v>
      </c>
      <c r="S1434" t="s">
        <v>875</v>
      </c>
      <c r="T1434" t="s">
        <v>875</v>
      </c>
      <c r="U1434" t="s">
        <v>875</v>
      </c>
      <c r="V1434" t="s">
        <v>56</v>
      </c>
      <c r="W1434" t="s">
        <v>875</v>
      </c>
      <c r="X1434">
        <v>1</v>
      </c>
      <c r="Y1434">
        <v>0</v>
      </c>
      <c r="Z1434" t="s">
        <v>875</v>
      </c>
      <c r="AA1434" s="19">
        <v>45732.998473171298</v>
      </c>
      <c r="AB1434" t="s">
        <v>1178</v>
      </c>
    </row>
    <row r="1435" spans="1:28" x14ac:dyDescent="0.35">
      <c r="A1435" t="s">
        <v>1084</v>
      </c>
      <c r="B1435" t="s">
        <v>311</v>
      </c>
      <c r="C1435">
        <v>577</v>
      </c>
      <c r="D1435" s="9">
        <v>42580.604861111111</v>
      </c>
      <c r="E1435" s="9">
        <v>43157.686111111114</v>
      </c>
      <c r="F1435">
        <v>149</v>
      </c>
      <c r="G1435">
        <v>145</v>
      </c>
      <c r="H1435">
        <v>134</v>
      </c>
      <c r="I1435">
        <v>11</v>
      </c>
      <c r="J1435">
        <v>0</v>
      </c>
      <c r="K1435">
        <v>145</v>
      </c>
      <c r="L1435">
        <v>72</v>
      </c>
      <c r="M1435">
        <v>73</v>
      </c>
      <c r="N1435">
        <v>0.28699999999999998</v>
      </c>
      <c r="O1435">
        <v>3.7999999999999999E-2</v>
      </c>
      <c r="P1435">
        <v>0</v>
      </c>
      <c r="Q1435">
        <v>0.246</v>
      </c>
      <c r="R1435">
        <v>0.75700000000000001</v>
      </c>
      <c r="S1435">
        <v>0.88300000000000001</v>
      </c>
      <c r="T1435">
        <v>1</v>
      </c>
      <c r="U1435">
        <v>296.74799999999999</v>
      </c>
      <c r="V1435" t="s">
        <v>56</v>
      </c>
      <c r="W1435">
        <v>0.80800000000000005</v>
      </c>
      <c r="X1435">
        <v>0.81799999999999995</v>
      </c>
      <c r="Y1435">
        <v>0</v>
      </c>
      <c r="Z1435">
        <v>0.85699999999999998</v>
      </c>
      <c r="AA1435" s="19">
        <v>45732.998533715276</v>
      </c>
      <c r="AB1435" t="s">
        <v>1178</v>
      </c>
    </row>
    <row r="1436" spans="1:28" hidden="1" x14ac:dyDescent="0.35">
      <c r="A1436" t="s">
        <v>1084</v>
      </c>
      <c r="B1436" t="s">
        <v>312</v>
      </c>
      <c r="C1436">
        <v>94</v>
      </c>
      <c r="D1436" s="9">
        <v>43063.666666666664</v>
      </c>
      <c r="E1436" s="9">
        <v>43157.686111111114</v>
      </c>
      <c r="F1436" t="s">
        <v>872</v>
      </c>
      <c r="G1436" t="s">
        <v>872</v>
      </c>
      <c r="H1436">
        <v>65</v>
      </c>
      <c r="I1436">
        <v>2</v>
      </c>
      <c r="J1436">
        <v>1</v>
      </c>
      <c r="K1436" t="s">
        <v>873</v>
      </c>
      <c r="L1436">
        <v>10</v>
      </c>
      <c r="M1436">
        <v>58</v>
      </c>
      <c r="N1436">
        <v>0.54300000000000004</v>
      </c>
      <c r="O1436">
        <v>1.0999999999999999E-2</v>
      </c>
      <c r="P1436">
        <v>0</v>
      </c>
      <c r="Q1436">
        <v>0.104</v>
      </c>
      <c r="R1436">
        <v>0.188</v>
      </c>
      <c r="S1436">
        <v>0.98</v>
      </c>
      <c r="T1436">
        <v>1</v>
      </c>
      <c r="U1436">
        <v>701.923</v>
      </c>
      <c r="V1436" t="s">
        <v>56</v>
      </c>
      <c r="W1436">
        <v>0.86299999999999999</v>
      </c>
      <c r="X1436">
        <v>1</v>
      </c>
      <c r="Y1436">
        <v>0</v>
      </c>
      <c r="Z1436">
        <v>0.77900000000000003</v>
      </c>
      <c r="AA1436" s="19">
        <v>45732.998544074071</v>
      </c>
      <c r="AB1436" t="s">
        <v>1178</v>
      </c>
    </row>
    <row r="1437" spans="1:28" x14ac:dyDescent="0.35">
      <c r="A1437" t="s">
        <v>1085</v>
      </c>
      <c r="B1437" t="s">
        <v>311</v>
      </c>
      <c r="C1437">
        <v>1422</v>
      </c>
      <c r="D1437" s="9">
        <v>40652.493750000001</v>
      </c>
      <c r="E1437" s="9">
        <v>42075.35</v>
      </c>
      <c r="F1437">
        <v>167</v>
      </c>
      <c r="G1437">
        <v>167</v>
      </c>
      <c r="H1437">
        <v>150</v>
      </c>
      <c r="I1437">
        <v>17</v>
      </c>
      <c r="J1437">
        <v>0</v>
      </c>
      <c r="K1437">
        <v>167</v>
      </c>
      <c r="L1437">
        <v>159</v>
      </c>
      <c r="M1437">
        <v>8</v>
      </c>
      <c r="N1437">
        <v>0.14399999999999999</v>
      </c>
      <c r="O1437">
        <v>2.3580000000000001</v>
      </c>
      <c r="P1437">
        <v>0</v>
      </c>
      <c r="Q1437">
        <v>0.12</v>
      </c>
      <c r="R1437">
        <v>4.8000000000000001E-2</v>
      </c>
      <c r="S1437">
        <v>5.8000000000000003E-2</v>
      </c>
      <c r="T1437">
        <v>1</v>
      </c>
      <c r="U1437">
        <v>66.667000000000002</v>
      </c>
      <c r="V1437" t="s">
        <v>56</v>
      </c>
      <c r="W1437">
        <v>0.88200000000000001</v>
      </c>
      <c r="X1437">
        <v>0.878</v>
      </c>
      <c r="Y1437">
        <v>0</v>
      </c>
      <c r="Z1437">
        <v>0.86599999999999999</v>
      </c>
      <c r="AA1437" s="19">
        <v>45732.998605810186</v>
      </c>
      <c r="AB1437" t="s">
        <v>1178</v>
      </c>
    </row>
    <row r="1438" spans="1:28" hidden="1" x14ac:dyDescent="0.35">
      <c r="A1438" t="s">
        <v>1085</v>
      </c>
      <c r="B1438" t="s">
        <v>312</v>
      </c>
      <c r="C1438">
        <v>85</v>
      </c>
      <c r="D1438" s="9">
        <v>41989.561805555553</v>
      </c>
      <c r="E1438" s="9">
        <v>42075.35</v>
      </c>
      <c r="F1438" t="s">
        <v>872</v>
      </c>
      <c r="G1438" t="s">
        <v>872</v>
      </c>
      <c r="H1438">
        <v>2</v>
      </c>
      <c r="I1438">
        <v>17</v>
      </c>
      <c r="J1438">
        <v>1</v>
      </c>
      <c r="K1438" t="s">
        <v>873</v>
      </c>
      <c r="L1438">
        <v>12</v>
      </c>
      <c r="M1438">
        <v>6</v>
      </c>
      <c r="N1438">
        <v>3.2000000000000001E-2</v>
      </c>
      <c r="O1438">
        <v>2.1480000000000001</v>
      </c>
      <c r="P1438">
        <v>0</v>
      </c>
      <c r="Q1438">
        <v>0.14099999999999999</v>
      </c>
      <c r="R1438">
        <v>6.5000000000000002E-2</v>
      </c>
      <c r="S1438">
        <v>1.4999999999999999E-2</v>
      </c>
      <c r="T1438">
        <v>1</v>
      </c>
      <c r="U1438">
        <v>56.738</v>
      </c>
      <c r="V1438" t="s">
        <v>56</v>
      </c>
      <c r="W1438">
        <v>1</v>
      </c>
      <c r="X1438">
        <v>0.84799999999999998</v>
      </c>
      <c r="Y1438">
        <v>0</v>
      </c>
      <c r="Z1438">
        <v>0.51500000000000001</v>
      </c>
      <c r="AA1438" s="19">
        <v>45732.998616516204</v>
      </c>
      <c r="AB1438" t="s">
        <v>1178</v>
      </c>
    </row>
    <row r="1439" spans="1:28" x14ac:dyDescent="0.35">
      <c r="A1439" t="s">
        <v>1086</v>
      </c>
      <c r="B1439" t="s">
        <v>311</v>
      </c>
      <c r="C1439">
        <v>551</v>
      </c>
      <c r="D1439" s="9">
        <v>42937.44027777778</v>
      </c>
      <c r="E1439" s="9">
        <v>43488.448611111111</v>
      </c>
      <c r="F1439">
        <v>895</v>
      </c>
      <c r="G1439">
        <v>889</v>
      </c>
      <c r="H1439">
        <v>410</v>
      </c>
      <c r="I1439">
        <v>479</v>
      </c>
      <c r="J1439">
        <v>0</v>
      </c>
      <c r="K1439">
        <v>889</v>
      </c>
      <c r="L1439">
        <v>778</v>
      </c>
      <c r="M1439">
        <v>111</v>
      </c>
      <c r="N1439">
        <v>0.77800000000000002</v>
      </c>
      <c r="O1439">
        <v>0.81599999999999995</v>
      </c>
      <c r="P1439">
        <v>0</v>
      </c>
      <c r="Q1439">
        <v>1.3109999999999999</v>
      </c>
      <c r="R1439">
        <v>0.82199999999999995</v>
      </c>
      <c r="S1439">
        <v>0.48799999999999999</v>
      </c>
      <c r="T1439">
        <v>1</v>
      </c>
      <c r="U1439">
        <v>84.668000000000006</v>
      </c>
      <c r="V1439" t="s">
        <v>56</v>
      </c>
      <c r="W1439">
        <v>0.99</v>
      </c>
      <c r="X1439">
        <v>0.92400000000000004</v>
      </c>
      <c r="Y1439">
        <v>0</v>
      </c>
      <c r="Z1439">
        <v>0.98099999999999998</v>
      </c>
      <c r="AA1439" s="19">
        <v>45732.998681655095</v>
      </c>
      <c r="AB1439" t="s">
        <v>1178</v>
      </c>
    </row>
    <row r="1440" spans="1:28" hidden="1" x14ac:dyDescent="0.35">
      <c r="A1440" t="s">
        <v>1086</v>
      </c>
      <c r="B1440" t="s">
        <v>312</v>
      </c>
      <c r="C1440">
        <v>99</v>
      </c>
      <c r="D1440" s="9">
        <v>43389.40902777778</v>
      </c>
      <c r="E1440" s="9">
        <v>43488.448611111111</v>
      </c>
      <c r="F1440" t="s">
        <v>872</v>
      </c>
      <c r="G1440" t="s">
        <v>872</v>
      </c>
      <c r="H1440">
        <v>83</v>
      </c>
      <c r="I1440">
        <v>86</v>
      </c>
      <c r="J1440">
        <v>1</v>
      </c>
      <c r="K1440" t="s">
        <v>873</v>
      </c>
      <c r="L1440">
        <v>187</v>
      </c>
      <c r="M1440">
        <v>-17</v>
      </c>
      <c r="N1440">
        <v>0.93</v>
      </c>
      <c r="O1440">
        <v>1.153</v>
      </c>
      <c r="P1440">
        <v>0</v>
      </c>
      <c r="Q1440">
        <v>1.591</v>
      </c>
      <c r="R1440">
        <v>0.76400000000000001</v>
      </c>
      <c r="S1440">
        <v>0.44600000000000001</v>
      </c>
      <c r="T1440">
        <v>1</v>
      </c>
      <c r="U1440">
        <v>69.766999999999996</v>
      </c>
      <c r="V1440" t="s">
        <v>56</v>
      </c>
      <c r="W1440">
        <v>0.96399999999999997</v>
      </c>
      <c r="X1440">
        <v>0.89800000000000002</v>
      </c>
      <c r="Y1440">
        <v>0</v>
      </c>
      <c r="Z1440">
        <v>0.95</v>
      </c>
      <c r="AA1440" s="19">
        <v>45732.998692974536</v>
      </c>
      <c r="AB1440" t="s">
        <v>1178</v>
      </c>
    </row>
    <row r="1441" spans="1:28" x14ac:dyDescent="0.35">
      <c r="A1441" t="s">
        <v>1087</v>
      </c>
      <c r="B1441" t="s">
        <v>311</v>
      </c>
      <c r="C1441">
        <v>1016</v>
      </c>
      <c r="D1441" s="9">
        <v>40303.40625</v>
      </c>
      <c r="E1441" s="9">
        <v>41320.379166666666</v>
      </c>
      <c r="F1441">
        <v>160</v>
      </c>
      <c r="G1441">
        <v>160</v>
      </c>
      <c r="H1441">
        <v>157</v>
      </c>
      <c r="I1441">
        <v>3</v>
      </c>
      <c r="J1441">
        <v>0</v>
      </c>
      <c r="K1441">
        <v>160</v>
      </c>
      <c r="L1441">
        <v>160</v>
      </c>
      <c r="M1441">
        <v>0</v>
      </c>
      <c r="N1441">
        <v>0.159</v>
      </c>
      <c r="O1441">
        <v>2E-3</v>
      </c>
      <c r="P1441">
        <v>0</v>
      </c>
      <c r="Q1441">
        <v>0.15</v>
      </c>
      <c r="R1441">
        <v>0.93200000000000005</v>
      </c>
      <c r="S1441">
        <v>0.98799999999999999</v>
      </c>
      <c r="T1441">
        <v>1</v>
      </c>
      <c r="U1441">
        <v>0</v>
      </c>
      <c r="V1441" t="s">
        <v>80</v>
      </c>
      <c r="W1441">
        <v>0.84399999999999997</v>
      </c>
      <c r="X1441">
        <v>0.76</v>
      </c>
      <c r="Y1441">
        <v>0</v>
      </c>
      <c r="Z1441">
        <v>0.85699999999999998</v>
      </c>
      <c r="AA1441" s="19">
        <v>45732.998752731481</v>
      </c>
      <c r="AB1441" t="s">
        <v>1178</v>
      </c>
    </row>
    <row r="1442" spans="1:28" hidden="1" x14ac:dyDescent="0.35">
      <c r="A1442" t="s">
        <v>1087</v>
      </c>
      <c r="B1442" t="s">
        <v>312</v>
      </c>
      <c r="C1442">
        <v>99</v>
      </c>
      <c r="D1442" s="9">
        <v>41220.48541666667</v>
      </c>
      <c r="E1442" s="9">
        <v>41320.379166666666</v>
      </c>
      <c r="F1442" t="s">
        <v>872</v>
      </c>
      <c r="G1442" t="s">
        <v>872</v>
      </c>
      <c r="H1442">
        <v>7</v>
      </c>
      <c r="I1442">
        <v>1</v>
      </c>
      <c r="J1442">
        <v>1</v>
      </c>
      <c r="K1442" t="s">
        <v>873</v>
      </c>
      <c r="L1442">
        <v>8</v>
      </c>
      <c r="M1442">
        <v>-1</v>
      </c>
      <c r="N1442">
        <v>6.2E-2</v>
      </c>
      <c r="O1442" t="s">
        <v>875</v>
      </c>
      <c r="P1442">
        <v>0</v>
      </c>
      <c r="Q1442">
        <v>0.14899999999999999</v>
      </c>
      <c r="R1442" t="s">
        <v>875</v>
      </c>
      <c r="S1442" t="s">
        <v>875</v>
      </c>
      <c r="T1442" t="s">
        <v>875</v>
      </c>
      <c r="U1442" t="s">
        <v>875</v>
      </c>
      <c r="V1442" t="s">
        <v>80</v>
      </c>
      <c r="W1442">
        <v>0.874</v>
      </c>
      <c r="X1442" t="s">
        <v>875</v>
      </c>
      <c r="Y1442">
        <v>0</v>
      </c>
      <c r="Z1442">
        <v>0.79</v>
      </c>
      <c r="AA1442" s="19">
        <v>45732.998752754633</v>
      </c>
      <c r="AB1442" t="s">
        <v>1178</v>
      </c>
    </row>
    <row r="1443" spans="1:28" x14ac:dyDescent="0.35">
      <c r="A1443" t="s">
        <v>1837</v>
      </c>
      <c r="B1443" t="s">
        <v>311</v>
      </c>
      <c r="C1443">
        <v>7519</v>
      </c>
      <c r="D1443" s="9">
        <v>37045.463078703702</v>
      </c>
      <c r="E1443" s="9">
        <v>44565.207268518519</v>
      </c>
      <c r="F1443">
        <v>3316</v>
      </c>
      <c r="G1443">
        <v>3316</v>
      </c>
      <c r="H1443">
        <v>1934</v>
      </c>
      <c r="I1443">
        <v>1382</v>
      </c>
      <c r="J1443">
        <v>349</v>
      </c>
      <c r="K1443">
        <v>2967</v>
      </c>
      <c r="L1443">
        <v>2661</v>
      </c>
      <c r="M1443">
        <v>306</v>
      </c>
      <c r="N1443">
        <v>0.27</v>
      </c>
      <c r="O1443">
        <v>0.17699999999999999</v>
      </c>
      <c r="P1443">
        <v>4.2999999999999997E-2</v>
      </c>
      <c r="Q1443">
        <v>0.36299999999999999</v>
      </c>
      <c r="R1443">
        <v>0.89900000000000002</v>
      </c>
      <c r="S1443">
        <v>0.60399999999999998</v>
      </c>
      <c r="T1443">
        <v>0.90400000000000003</v>
      </c>
      <c r="U1443">
        <v>842.97500000000002</v>
      </c>
      <c r="V1443" t="s">
        <v>56</v>
      </c>
      <c r="W1443">
        <v>0.90500000000000003</v>
      </c>
      <c r="X1443">
        <v>0.97599999999999998</v>
      </c>
      <c r="Y1443">
        <v>0.96699999999999997</v>
      </c>
      <c r="Z1443">
        <v>0.93200000000000005</v>
      </c>
      <c r="AA1443" s="19">
        <v>45734.021665856482</v>
      </c>
      <c r="AB1443" t="s">
        <v>2040</v>
      </c>
    </row>
    <row r="1444" spans="1:28" hidden="1" x14ac:dyDescent="0.35">
      <c r="A1444" t="s">
        <v>1837</v>
      </c>
      <c r="B1444" t="s">
        <v>312</v>
      </c>
      <c r="C1444">
        <v>98</v>
      </c>
      <c r="D1444" s="9">
        <v>44467.103807870371</v>
      </c>
      <c r="E1444" s="9">
        <v>44565.207268518519</v>
      </c>
      <c r="F1444" t="s">
        <v>872</v>
      </c>
      <c r="G1444" t="s">
        <v>872</v>
      </c>
      <c r="H1444">
        <v>23</v>
      </c>
      <c r="I1444">
        <v>9</v>
      </c>
      <c r="J1444">
        <v>2</v>
      </c>
      <c r="K1444" t="s">
        <v>873</v>
      </c>
      <c r="L1444">
        <v>31</v>
      </c>
      <c r="M1444">
        <v>0</v>
      </c>
      <c r="N1444">
        <v>0.249</v>
      </c>
      <c r="O1444">
        <v>8.3000000000000004E-2</v>
      </c>
      <c r="P1444">
        <v>1.4E-2</v>
      </c>
      <c r="Q1444">
        <v>0.30299999999999999</v>
      </c>
      <c r="R1444">
        <v>0.95299999999999996</v>
      </c>
      <c r="S1444">
        <v>0.75</v>
      </c>
      <c r="T1444">
        <v>0.95799999999999996</v>
      </c>
      <c r="U1444">
        <v>1009.901</v>
      </c>
      <c r="V1444" t="s">
        <v>56</v>
      </c>
      <c r="W1444">
        <v>0.95599999999999996</v>
      </c>
      <c r="X1444">
        <v>0.88500000000000001</v>
      </c>
      <c r="Y1444">
        <v>1</v>
      </c>
      <c r="Z1444">
        <v>0.95099999999999996</v>
      </c>
      <c r="AA1444" s="19">
        <v>45734.021680543985</v>
      </c>
      <c r="AB1444" t="s">
        <v>2040</v>
      </c>
    </row>
    <row r="1445" spans="1:28" x14ac:dyDescent="0.35">
      <c r="A1445" t="s">
        <v>151</v>
      </c>
      <c r="B1445" t="s">
        <v>311</v>
      </c>
      <c r="C1445">
        <v>4550</v>
      </c>
      <c r="D1445" s="9">
        <v>40640.609027777777</v>
      </c>
      <c r="E1445" s="9">
        <v>45191.570138888892</v>
      </c>
      <c r="F1445">
        <v>49</v>
      </c>
      <c r="G1445">
        <v>49</v>
      </c>
      <c r="H1445">
        <v>22</v>
      </c>
      <c r="I1445">
        <v>27</v>
      </c>
      <c r="J1445">
        <v>10</v>
      </c>
      <c r="K1445">
        <v>39</v>
      </c>
      <c r="L1445">
        <v>39</v>
      </c>
      <c r="M1445">
        <v>0</v>
      </c>
      <c r="N1445">
        <v>7.0000000000000001E-3</v>
      </c>
      <c r="O1445">
        <v>7.0000000000000001E-3</v>
      </c>
      <c r="P1445">
        <v>2E-3</v>
      </c>
      <c r="Q1445">
        <v>8.9999999999999993E-3</v>
      </c>
      <c r="R1445">
        <v>0.75</v>
      </c>
      <c r="S1445">
        <v>0.5</v>
      </c>
      <c r="T1445">
        <v>0.85699999999999998</v>
      </c>
      <c r="U1445">
        <v>0</v>
      </c>
      <c r="V1445" t="s">
        <v>80</v>
      </c>
      <c r="W1445">
        <v>0.94399999999999995</v>
      </c>
      <c r="X1445">
        <v>0.90400000000000003</v>
      </c>
      <c r="Y1445">
        <v>0.90200000000000002</v>
      </c>
      <c r="Z1445">
        <v>0.88800000000000001</v>
      </c>
      <c r="AA1445" s="9">
        <v>45713.615848680558</v>
      </c>
      <c r="AB1445" t="s">
        <v>871</v>
      </c>
    </row>
    <row r="1446" spans="1:28" x14ac:dyDescent="0.35">
      <c r="A1446" t="s">
        <v>151</v>
      </c>
      <c r="B1446" t="s">
        <v>311</v>
      </c>
      <c r="C1446">
        <v>2877</v>
      </c>
      <c r="D1446" s="9">
        <v>40640.609710648147</v>
      </c>
      <c r="E1446" s="9">
        <v>43517.966053240743</v>
      </c>
      <c r="F1446">
        <v>48</v>
      </c>
      <c r="G1446">
        <v>48</v>
      </c>
      <c r="H1446">
        <v>22</v>
      </c>
      <c r="I1446">
        <v>26</v>
      </c>
      <c r="J1446">
        <v>0</v>
      </c>
      <c r="K1446">
        <v>48</v>
      </c>
      <c r="L1446">
        <v>42</v>
      </c>
      <c r="M1446">
        <v>6</v>
      </c>
      <c r="N1446">
        <v>7.0000000000000001E-3</v>
      </c>
      <c r="O1446">
        <v>8.9999999999999993E-3</v>
      </c>
      <c r="P1446">
        <v>0</v>
      </c>
      <c r="Q1446">
        <v>1.4E-2</v>
      </c>
      <c r="R1446">
        <v>0.875</v>
      </c>
      <c r="S1446">
        <v>0.438</v>
      </c>
      <c r="T1446">
        <v>1</v>
      </c>
      <c r="U1446">
        <v>428.57100000000003</v>
      </c>
      <c r="V1446" t="s">
        <v>56</v>
      </c>
      <c r="W1446">
        <v>0.94399999999999995</v>
      </c>
      <c r="X1446">
        <v>0.98199999999999998</v>
      </c>
      <c r="Y1446">
        <v>0</v>
      </c>
      <c r="Z1446">
        <v>0.94699999999999995</v>
      </c>
      <c r="AA1446" s="19">
        <v>45733.913592395831</v>
      </c>
      <c r="AB1446" t="s">
        <v>1425</v>
      </c>
    </row>
    <row r="1447" spans="1:28" hidden="1" x14ac:dyDescent="0.35">
      <c r="A1447" t="s">
        <v>151</v>
      </c>
      <c r="B1447" t="s">
        <v>312</v>
      </c>
      <c r="C1447">
        <v>6</v>
      </c>
      <c r="D1447" s="9">
        <v>43511.196446759262</v>
      </c>
      <c r="E1447" s="9">
        <v>43517.966053240743</v>
      </c>
      <c r="F1447" t="s">
        <v>872</v>
      </c>
      <c r="G1447" t="s">
        <v>872</v>
      </c>
      <c r="H1447">
        <v>1</v>
      </c>
      <c r="I1447">
        <v>1</v>
      </c>
      <c r="J1447">
        <v>1</v>
      </c>
      <c r="K1447" t="s">
        <v>873</v>
      </c>
      <c r="L1447">
        <v>4</v>
      </c>
      <c r="M1447">
        <v>-4</v>
      </c>
      <c r="N1447" t="s">
        <v>875</v>
      </c>
      <c r="O1447" t="s">
        <v>875</v>
      </c>
      <c r="P1447">
        <v>0</v>
      </c>
      <c r="Q1447">
        <v>0.66700000000000004</v>
      </c>
      <c r="R1447" t="s">
        <v>875</v>
      </c>
      <c r="S1447" t="s">
        <v>875</v>
      </c>
      <c r="T1447" t="s">
        <v>875</v>
      </c>
      <c r="U1447" t="s">
        <v>875</v>
      </c>
      <c r="V1447" t="s">
        <v>56</v>
      </c>
      <c r="W1447" t="s">
        <v>875</v>
      </c>
      <c r="X1447" t="s">
        <v>875</v>
      </c>
      <c r="Y1447">
        <v>0</v>
      </c>
      <c r="Z1447">
        <v>0.6</v>
      </c>
      <c r="AA1447" s="19">
        <v>45733.913592453704</v>
      </c>
      <c r="AB1447" t="s">
        <v>1425</v>
      </c>
    </row>
    <row r="1448" spans="1:28" x14ac:dyDescent="0.35">
      <c r="A1448" t="s">
        <v>1345</v>
      </c>
      <c r="B1448" t="s">
        <v>311</v>
      </c>
      <c r="C1448">
        <v>4644</v>
      </c>
      <c r="D1448" s="9">
        <v>39920.833923611113</v>
      </c>
      <c r="E1448" s="9">
        <v>44565.664710648147</v>
      </c>
      <c r="F1448">
        <v>3899</v>
      </c>
      <c r="G1448">
        <v>3899</v>
      </c>
      <c r="H1448">
        <v>2788</v>
      </c>
      <c r="I1448">
        <v>1111</v>
      </c>
      <c r="J1448">
        <v>1190</v>
      </c>
      <c r="K1448">
        <v>2709</v>
      </c>
      <c r="L1448">
        <v>2489</v>
      </c>
      <c r="M1448">
        <v>220</v>
      </c>
      <c r="N1448">
        <v>0.67600000000000005</v>
      </c>
      <c r="O1448">
        <v>0.253</v>
      </c>
      <c r="P1448">
        <v>0.314</v>
      </c>
      <c r="Q1448">
        <v>0.59099999999999997</v>
      </c>
      <c r="R1448">
        <v>0.96099999999999997</v>
      </c>
      <c r="S1448">
        <v>0.72799999999999998</v>
      </c>
      <c r="T1448">
        <v>0.66200000000000003</v>
      </c>
      <c r="U1448">
        <v>372.25</v>
      </c>
      <c r="V1448" t="s">
        <v>56</v>
      </c>
      <c r="W1448">
        <v>0.98299999999999998</v>
      </c>
      <c r="X1448">
        <v>0.99199999999999999</v>
      </c>
      <c r="Y1448">
        <v>0.99299999999999999</v>
      </c>
      <c r="Z1448">
        <v>0.98199999999999998</v>
      </c>
      <c r="AA1448" s="19">
        <v>45733.867234652775</v>
      </c>
      <c r="AB1448" t="s">
        <v>1355</v>
      </c>
    </row>
    <row r="1449" spans="1:28" x14ac:dyDescent="0.35">
      <c r="A1449" t="s">
        <v>1345</v>
      </c>
      <c r="B1449" t="s">
        <v>311</v>
      </c>
      <c r="C1449">
        <v>4204</v>
      </c>
      <c r="D1449" s="9">
        <v>39920.875</v>
      </c>
      <c r="E1449" s="9">
        <v>44125.720138888886</v>
      </c>
      <c r="F1449">
        <v>2984</v>
      </c>
      <c r="G1449">
        <v>2898</v>
      </c>
      <c r="H1449">
        <v>1870</v>
      </c>
      <c r="I1449">
        <v>1028</v>
      </c>
      <c r="J1449">
        <v>612</v>
      </c>
      <c r="K1449">
        <v>2286</v>
      </c>
      <c r="L1449">
        <v>2184</v>
      </c>
      <c r="M1449">
        <v>103</v>
      </c>
      <c r="N1449">
        <v>0.48899999999999999</v>
      </c>
      <c r="O1449">
        <v>0.26</v>
      </c>
      <c r="P1449">
        <v>0.17299999999999999</v>
      </c>
      <c r="Q1449">
        <v>0.56100000000000005</v>
      </c>
      <c r="R1449">
        <v>0.97399999999999998</v>
      </c>
      <c r="S1449">
        <v>0.65300000000000002</v>
      </c>
      <c r="T1449">
        <v>0.76900000000000002</v>
      </c>
      <c r="U1449">
        <v>183.601</v>
      </c>
      <c r="V1449" t="s">
        <v>56</v>
      </c>
      <c r="W1449">
        <v>0.98099999999999998</v>
      </c>
      <c r="X1449">
        <v>0.99199999999999999</v>
      </c>
      <c r="Y1449">
        <v>0.99199999999999999</v>
      </c>
      <c r="Z1449">
        <v>0.98599999999999999</v>
      </c>
      <c r="AA1449" s="19">
        <v>45736.488718773151</v>
      </c>
      <c r="AB1449" t="s">
        <v>2054</v>
      </c>
    </row>
    <row r="1450" spans="1:28" hidden="1" x14ac:dyDescent="0.35">
      <c r="A1450" t="s">
        <v>1345</v>
      </c>
      <c r="B1450" t="s">
        <v>312</v>
      </c>
      <c r="C1450">
        <v>99</v>
      </c>
      <c r="D1450" s="9">
        <v>44465.853067129632</v>
      </c>
      <c r="E1450" s="9">
        <v>44565.664710648147</v>
      </c>
      <c r="F1450" t="s">
        <v>872</v>
      </c>
      <c r="G1450" t="s">
        <v>872</v>
      </c>
      <c r="H1450">
        <v>86</v>
      </c>
      <c r="I1450">
        <v>19</v>
      </c>
      <c r="J1450">
        <v>25</v>
      </c>
      <c r="K1450" t="s">
        <v>873</v>
      </c>
      <c r="L1450">
        <v>78</v>
      </c>
      <c r="M1450">
        <v>1</v>
      </c>
      <c r="N1450">
        <v>1.024</v>
      </c>
      <c r="O1450">
        <v>0.18</v>
      </c>
      <c r="P1450">
        <v>0.28799999999999998</v>
      </c>
      <c r="Q1450">
        <v>0.89100000000000001</v>
      </c>
      <c r="R1450">
        <v>0.97299999999999998</v>
      </c>
      <c r="S1450">
        <v>0.85</v>
      </c>
      <c r="T1450">
        <v>0.76100000000000001</v>
      </c>
      <c r="U1450">
        <v>246.91399999999999</v>
      </c>
      <c r="V1450" t="s">
        <v>56</v>
      </c>
      <c r="W1450">
        <v>0.92400000000000004</v>
      </c>
      <c r="X1450">
        <v>0.89200000000000002</v>
      </c>
      <c r="Y1450">
        <v>0.97099999999999997</v>
      </c>
      <c r="Z1450">
        <v>0.96899999999999997</v>
      </c>
      <c r="AA1450" s="19">
        <v>45733.8672500463</v>
      </c>
      <c r="AB1450" t="s">
        <v>1355</v>
      </c>
    </row>
    <row r="1451" spans="1:28" hidden="1" x14ac:dyDescent="0.35">
      <c r="A1451" t="s">
        <v>1345</v>
      </c>
      <c r="B1451" t="s">
        <v>312</v>
      </c>
      <c r="C1451">
        <v>99</v>
      </c>
      <c r="D1451" s="9">
        <v>44026.122916666667</v>
      </c>
      <c r="E1451" s="9">
        <v>44125.720138888886</v>
      </c>
      <c r="F1451" t="s">
        <v>872</v>
      </c>
      <c r="G1451" t="s">
        <v>872</v>
      </c>
      <c r="H1451">
        <v>45</v>
      </c>
      <c r="I1451">
        <v>17</v>
      </c>
      <c r="J1451">
        <v>17</v>
      </c>
      <c r="K1451" t="s">
        <v>873</v>
      </c>
      <c r="L1451">
        <v>52</v>
      </c>
      <c r="M1451">
        <v>-8</v>
      </c>
      <c r="N1451">
        <v>0.58699999999999997</v>
      </c>
      <c r="O1451">
        <v>0.14799999999999999</v>
      </c>
      <c r="P1451">
        <v>0.13</v>
      </c>
      <c r="Q1451">
        <v>0.51400000000000001</v>
      </c>
      <c r="R1451">
        <v>0.85</v>
      </c>
      <c r="S1451">
        <v>0.79900000000000004</v>
      </c>
      <c r="T1451">
        <v>0.82299999999999995</v>
      </c>
      <c r="U1451">
        <v>200.38900000000001</v>
      </c>
      <c r="V1451" t="s">
        <v>56</v>
      </c>
      <c r="W1451">
        <v>0.97</v>
      </c>
      <c r="X1451">
        <v>0.92700000000000005</v>
      </c>
      <c r="Y1451">
        <v>0.92400000000000004</v>
      </c>
      <c r="Z1451">
        <v>0.98899999999999999</v>
      </c>
      <c r="AA1451" s="19">
        <v>45736.488733321756</v>
      </c>
      <c r="AB1451" t="s">
        <v>2054</v>
      </c>
    </row>
    <row r="1452" spans="1:28" x14ac:dyDescent="0.35">
      <c r="A1452" t="s">
        <v>1836</v>
      </c>
      <c r="B1452" t="s">
        <v>311</v>
      </c>
      <c r="C1452">
        <v>2785</v>
      </c>
      <c r="D1452" s="9">
        <v>37890.668206018519</v>
      </c>
      <c r="E1452" s="9">
        <v>40675.827893518515</v>
      </c>
      <c r="F1452">
        <v>104</v>
      </c>
      <c r="G1452">
        <v>104</v>
      </c>
      <c r="H1452">
        <v>11</v>
      </c>
      <c r="I1452">
        <v>93</v>
      </c>
      <c r="J1452">
        <v>22</v>
      </c>
      <c r="K1452">
        <v>82</v>
      </c>
      <c r="L1452">
        <v>55</v>
      </c>
      <c r="M1452">
        <v>27</v>
      </c>
      <c r="N1452">
        <v>6.0000000000000001E-3</v>
      </c>
      <c r="O1452">
        <v>3.9E-2</v>
      </c>
      <c r="P1452">
        <v>8.9999999999999993E-3</v>
      </c>
      <c r="Q1452">
        <v>3.5999999999999997E-2</v>
      </c>
      <c r="R1452">
        <v>1</v>
      </c>
      <c r="S1452">
        <v>0.13300000000000001</v>
      </c>
      <c r="T1452">
        <v>0.8</v>
      </c>
      <c r="U1452">
        <v>750</v>
      </c>
      <c r="V1452" t="s">
        <v>62</v>
      </c>
      <c r="W1452">
        <v>0.878</v>
      </c>
      <c r="X1452">
        <v>0.80300000000000005</v>
      </c>
      <c r="Y1452">
        <v>0.73099999999999998</v>
      </c>
      <c r="Z1452">
        <v>0.64300000000000002</v>
      </c>
      <c r="AA1452" s="19">
        <v>45734.021565266201</v>
      </c>
      <c r="AB1452" t="s">
        <v>2040</v>
      </c>
    </row>
    <row r="1453" spans="1:28" hidden="1" x14ac:dyDescent="0.35">
      <c r="A1453" t="s">
        <v>1836</v>
      </c>
      <c r="B1453" t="s">
        <v>312</v>
      </c>
      <c r="C1453">
        <v>0</v>
      </c>
      <c r="D1453" s="9">
        <v>40675.827893518515</v>
      </c>
      <c r="E1453" s="9">
        <v>40675.827893518515</v>
      </c>
      <c r="F1453" t="s">
        <v>872</v>
      </c>
      <c r="G1453" t="s">
        <v>872</v>
      </c>
      <c r="H1453">
        <v>1</v>
      </c>
      <c r="I1453">
        <v>1</v>
      </c>
      <c r="J1453">
        <v>1</v>
      </c>
      <c r="K1453" t="s">
        <v>873</v>
      </c>
      <c r="L1453">
        <v>1</v>
      </c>
      <c r="M1453">
        <v>0</v>
      </c>
      <c r="N1453" t="s">
        <v>875</v>
      </c>
      <c r="O1453" t="s">
        <v>875</v>
      </c>
      <c r="P1453" t="s">
        <v>875</v>
      </c>
      <c r="Q1453" t="s">
        <v>875</v>
      </c>
      <c r="R1453" t="s">
        <v>875</v>
      </c>
      <c r="S1453" t="s">
        <v>875</v>
      </c>
      <c r="T1453" t="s">
        <v>875</v>
      </c>
      <c r="U1453" t="s">
        <v>875</v>
      </c>
      <c r="V1453" t="s">
        <v>62</v>
      </c>
      <c r="W1453" t="s">
        <v>875</v>
      </c>
      <c r="X1453" t="s">
        <v>875</v>
      </c>
      <c r="Y1453" t="s">
        <v>875</v>
      </c>
      <c r="Z1453" t="s">
        <v>875</v>
      </c>
      <c r="AA1453" s="19">
        <v>45734.021565324074</v>
      </c>
      <c r="AB1453" t="s">
        <v>2040</v>
      </c>
    </row>
    <row r="1454" spans="1:28" x14ac:dyDescent="0.35">
      <c r="A1454" t="s">
        <v>1088</v>
      </c>
      <c r="B1454" t="s">
        <v>311</v>
      </c>
      <c r="C1454">
        <v>1869</v>
      </c>
      <c r="D1454" s="9">
        <v>39874.666666666664</v>
      </c>
      <c r="E1454" s="9">
        <v>41744.45416666667</v>
      </c>
      <c r="F1454">
        <v>487</v>
      </c>
      <c r="G1454">
        <v>487</v>
      </c>
      <c r="H1454">
        <v>458</v>
      </c>
      <c r="I1454">
        <v>29</v>
      </c>
      <c r="J1454">
        <v>0</v>
      </c>
      <c r="K1454">
        <v>487</v>
      </c>
      <c r="L1454">
        <v>469</v>
      </c>
      <c r="M1454">
        <v>18</v>
      </c>
      <c r="N1454">
        <v>0.33400000000000002</v>
      </c>
      <c r="O1454">
        <v>1.7999999999999999E-2</v>
      </c>
      <c r="P1454">
        <v>0</v>
      </c>
      <c r="Q1454">
        <v>0.32800000000000001</v>
      </c>
      <c r="R1454">
        <v>0.93200000000000005</v>
      </c>
      <c r="S1454">
        <v>0.94899999999999995</v>
      </c>
      <c r="T1454">
        <v>1</v>
      </c>
      <c r="U1454">
        <v>54.878</v>
      </c>
      <c r="V1454" t="s">
        <v>56</v>
      </c>
      <c r="W1454">
        <v>0.76500000000000001</v>
      </c>
      <c r="X1454">
        <v>0.59699999999999998</v>
      </c>
      <c r="Y1454">
        <v>0</v>
      </c>
      <c r="Z1454">
        <v>0.78800000000000003</v>
      </c>
      <c r="AA1454" s="19">
        <v>45732.998810358797</v>
      </c>
      <c r="AB1454" t="s">
        <v>1178</v>
      </c>
    </row>
    <row r="1455" spans="1:28" hidden="1" x14ac:dyDescent="0.35">
      <c r="A1455" t="s">
        <v>1088</v>
      </c>
      <c r="B1455" t="s">
        <v>312</v>
      </c>
      <c r="C1455">
        <v>0</v>
      </c>
      <c r="D1455" s="9">
        <v>41744.427777777775</v>
      </c>
      <c r="E1455" s="9">
        <v>41744.45416666667</v>
      </c>
      <c r="F1455" t="s">
        <v>872</v>
      </c>
      <c r="G1455" t="s">
        <v>872</v>
      </c>
      <c r="H1455">
        <v>1</v>
      </c>
      <c r="I1455">
        <v>1</v>
      </c>
      <c r="J1455">
        <v>1</v>
      </c>
      <c r="K1455" t="s">
        <v>873</v>
      </c>
      <c r="L1455">
        <v>11</v>
      </c>
      <c r="M1455">
        <v>-10</v>
      </c>
      <c r="N1455" t="s">
        <v>875</v>
      </c>
      <c r="O1455" t="s">
        <v>875</v>
      </c>
      <c r="P1455">
        <v>0</v>
      </c>
      <c r="Q1455">
        <v>5.5</v>
      </c>
      <c r="R1455" t="s">
        <v>875</v>
      </c>
      <c r="S1455" t="s">
        <v>875</v>
      </c>
      <c r="T1455" t="s">
        <v>875</v>
      </c>
      <c r="U1455" t="s">
        <v>875</v>
      </c>
      <c r="V1455" t="s">
        <v>56</v>
      </c>
      <c r="W1455" t="s">
        <v>875</v>
      </c>
      <c r="X1455" t="s">
        <v>875</v>
      </c>
      <c r="Y1455">
        <v>0</v>
      </c>
      <c r="Z1455">
        <v>0.25</v>
      </c>
      <c r="AA1455" s="19">
        <v>45732.998810370373</v>
      </c>
      <c r="AB1455" t="s">
        <v>1178</v>
      </c>
    </row>
    <row r="1456" spans="1:28" x14ac:dyDescent="0.35">
      <c r="A1456" t="s">
        <v>1405</v>
      </c>
      <c r="B1456" t="s">
        <v>311</v>
      </c>
      <c r="C1456">
        <v>5778</v>
      </c>
      <c r="D1456" s="9">
        <v>38358.712847222225</v>
      </c>
      <c r="E1456" s="9">
        <v>44137.507488425923</v>
      </c>
      <c r="F1456">
        <v>105</v>
      </c>
      <c r="G1456">
        <v>105</v>
      </c>
      <c r="H1456">
        <v>66</v>
      </c>
      <c r="I1456">
        <v>39</v>
      </c>
      <c r="J1456">
        <v>1</v>
      </c>
      <c r="K1456">
        <v>104</v>
      </c>
      <c r="L1456">
        <v>49</v>
      </c>
      <c r="M1456">
        <v>55</v>
      </c>
      <c r="N1456">
        <v>1.4E-2</v>
      </c>
      <c r="O1456">
        <v>7.0000000000000001E-3</v>
      </c>
      <c r="P1456">
        <v>0</v>
      </c>
      <c r="Q1456">
        <v>1.2E-2</v>
      </c>
      <c r="R1456">
        <v>0.57099999999999995</v>
      </c>
      <c r="S1456">
        <v>0.66700000000000004</v>
      </c>
      <c r="T1456">
        <v>1</v>
      </c>
      <c r="U1456">
        <v>4583.3329999999996</v>
      </c>
      <c r="V1456" t="s">
        <v>56</v>
      </c>
      <c r="W1456">
        <v>0.52600000000000002</v>
      </c>
      <c r="X1456">
        <v>0.61</v>
      </c>
      <c r="Y1456">
        <v>0</v>
      </c>
      <c r="Z1456">
        <v>0.45100000000000001</v>
      </c>
      <c r="AA1456" s="19">
        <v>45733.913528854166</v>
      </c>
      <c r="AB1456" t="s">
        <v>1425</v>
      </c>
    </row>
    <row r="1457" spans="1:28" hidden="1" x14ac:dyDescent="0.35">
      <c r="A1457" t="s">
        <v>1405</v>
      </c>
      <c r="B1457" t="s">
        <v>312</v>
      </c>
      <c r="C1457">
        <v>0</v>
      </c>
      <c r="D1457" s="9">
        <v>44137.507488425923</v>
      </c>
      <c r="E1457" s="9">
        <v>44137.507488425923</v>
      </c>
      <c r="F1457" t="s">
        <v>872</v>
      </c>
      <c r="G1457" t="s">
        <v>872</v>
      </c>
      <c r="H1457">
        <v>1</v>
      </c>
      <c r="I1457">
        <v>1</v>
      </c>
      <c r="J1457">
        <v>1</v>
      </c>
      <c r="K1457" t="s">
        <v>873</v>
      </c>
      <c r="L1457">
        <v>1</v>
      </c>
      <c r="M1457">
        <v>0</v>
      </c>
      <c r="N1457" t="s">
        <v>875</v>
      </c>
      <c r="O1457" t="s">
        <v>875</v>
      </c>
      <c r="P1457" t="s">
        <v>875</v>
      </c>
      <c r="Q1457" t="s">
        <v>875</v>
      </c>
      <c r="R1457" t="s">
        <v>875</v>
      </c>
      <c r="S1457" t="s">
        <v>875</v>
      </c>
      <c r="T1457" t="s">
        <v>875</v>
      </c>
      <c r="U1457" t="s">
        <v>875</v>
      </c>
      <c r="V1457" t="s">
        <v>56</v>
      </c>
      <c r="W1457" t="s">
        <v>875</v>
      </c>
      <c r="X1457" t="s">
        <v>875</v>
      </c>
      <c r="Y1457" t="s">
        <v>875</v>
      </c>
      <c r="Z1457" t="s">
        <v>875</v>
      </c>
      <c r="AA1457" s="19">
        <v>45733.913529027777</v>
      </c>
      <c r="AB1457" t="s">
        <v>1425</v>
      </c>
    </row>
    <row r="1458" spans="1:28" x14ac:dyDescent="0.35">
      <c r="A1458" t="s">
        <v>152</v>
      </c>
      <c r="B1458" t="s">
        <v>311</v>
      </c>
      <c r="C1458">
        <v>8223</v>
      </c>
      <c r="D1458" s="9">
        <v>36987.15902777778</v>
      </c>
      <c r="E1458" s="9">
        <v>45210.580555555556</v>
      </c>
      <c r="F1458">
        <v>6835</v>
      </c>
      <c r="G1458">
        <v>6835</v>
      </c>
      <c r="H1458">
        <v>2518</v>
      </c>
      <c r="I1458">
        <v>4317</v>
      </c>
      <c r="J1458">
        <v>2546</v>
      </c>
      <c r="K1458">
        <v>4289</v>
      </c>
      <c r="L1458">
        <v>4007</v>
      </c>
      <c r="M1458">
        <v>282</v>
      </c>
      <c r="N1458">
        <v>0.91200000000000003</v>
      </c>
      <c r="O1458">
        <v>1.3</v>
      </c>
      <c r="P1458">
        <v>0.72499999999999998</v>
      </c>
      <c r="Q1458">
        <v>1.548</v>
      </c>
      <c r="R1458">
        <v>1.0409999999999999</v>
      </c>
      <c r="S1458">
        <v>0.41199999999999998</v>
      </c>
      <c r="T1458">
        <v>0.67200000000000004</v>
      </c>
      <c r="U1458">
        <v>182.17099999999999</v>
      </c>
      <c r="V1458" t="s">
        <v>62</v>
      </c>
      <c r="W1458">
        <v>0.94499999999999995</v>
      </c>
      <c r="X1458">
        <v>0.98</v>
      </c>
      <c r="Y1458">
        <v>0.91700000000000004</v>
      </c>
      <c r="Z1458">
        <v>0.96899999999999997</v>
      </c>
      <c r="AA1458" s="9">
        <v>45713.615948796294</v>
      </c>
      <c r="AB1458" t="s">
        <v>871</v>
      </c>
    </row>
    <row r="1459" spans="1:28" x14ac:dyDescent="0.35">
      <c r="A1459" t="s">
        <v>152</v>
      </c>
      <c r="B1459" t="s">
        <v>311</v>
      </c>
      <c r="C1459">
        <v>6926</v>
      </c>
      <c r="D1459" s="9">
        <v>36987.159375000003</v>
      </c>
      <c r="E1459" s="9">
        <v>43914.068645833337</v>
      </c>
      <c r="F1459">
        <v>6837</v>
      </c>
      <c r="G1459">
        <v>6837</v>
      </c>
      <c r="H1459">
        <v>2519</v>
      </c>
      <c r="I1459">
        <v>4318</v>
      </c>
      <c r="J1459">
        <v>67</v>
      </c>
      <c r="K1459">
        <v>6770</v>
      </c>
      <c r="L1459">
        <v>6486</v>
      </c>
      <c r="M1459">
        <v>284</v>
      </c>
      <c r="N1459">
        <v>0.91200000000000003</v>
      </c>
      <c r="O1459">
        <v>1.3009999999999999</v>
      </c>
      <c r="P1459">
        <v>2.1999999999999999E-2</v>
      </c>
      <c r="Q1459">
        <v>2.169</v>
      </c>
      <c r="R1459">
        <v>0.99</v>
      </c>
      <c r="S1459">
        <v>0.41199999999999998</v>
      </c>
      <c r="T1459">
        <v>0.99</v>
      </c>
      <c r="U1459">
        <v>130.93600000000001</v>
      </c>
      <c r="V1459" t="s">
        <v>56</v>
      </c>
      <c r="W1459">
        <v>0.94499999999999995</v>
      </c>
      <c r="X1459">
        <v>0.98</v>
      </c>
      <c r="Y1459">
        <v>0.91500000000000004</v>
      </c>
      <c r="Z1459">
        <v>0.97299999999999998</v>
      </c>
      <c r="AA1459" s="19">
        <v>45733.91346210648</v>
      </c>
      <c r="AB1459" t="s">
        <v>1425</v>
      </c>
    </row>
    <row r="1460" spans="1:28" hidden="1" x14ac:dyDescent="0.35">
      <c r="A1460" t="s">
        <v>152</v>
      </c>
      <c r="B1460" t="s">
        <v>312</v>
      </c>
      <c r="C1460">
        <v>0</v>
      </c>
      <c r="D1460" s="9">
        <v>43914.068645833337</v>
      </c>
      <c r="E1460" s="9">
        <v>43914.068645833337</v>
      </c>
      <c r="F1460" t="s">
        <v>872</v>
      </c>
      <c r="G1460" t="s">
        <v>872</v>
      </c>
      <c r="H1460">
        <v>1</v>
      </c>
      <c r="I1460">
        <v>1</v>
      </c>
      <c r="J1460">
        <v>1</v>
      </c>
      <c r="K1460" t="s">
        <v>873</v>
      </c>
      <c r="L1460">
        <v>1</v>
      </c>
      <c r="M1460">
        <v>0</v>
      </c>
      <c r="N1460" t="s">
        <v>875</v>
      </c>
      <c r="O1460" t="s">
        <v>875</v>
      </c>
      <c r="P1460" t="s">
        <v>875</v>
      </c>
      <c r="Q1460" t="s">
        <v>875</v>
      </c>
      <c r="R1460" t="s">
        <v>875</v>
      </c>
      <c r="S1460" t="s">
        <v>875</v>
      </c>
      <c r="T1460" t="s">
        <v>875</v>
      </c>
      <c r="U1460" t="s">
        <v>875</v>
      </c>
      <c r="V1460" t="s">
        <v>56</v>
      </c>
      <c r="W1460" t="s">
        <v>875</v>
      </c>
      <c r="X1460" t="s">
        <v>875</v>
      </c>
      <c r="Y1460" t="s">
        <v>875</v>
      </c>
      <c r="Z1460" t="s">
        <v>875</v>
      </c>
      <c r="AA1460" s="19">
        <v>45733.913462245371</v>
      </c>
      <c r="AB1460" t="s">
        <v>1425</v>
      </c>
    </row>
    <row r="1461" spans="1:28" x14ac:dyDescent="0.35">
      <c r="A1461" t="s">
        <v>1404</v>
      </c>
      <c r="B1461" t="s">
        <v>311</v>
      </c>
      <c r="C1461">
        <v>5185</v>
      </c>
      <c r="D1461" s="9">
        <v>38435.659641203703</v>
      </c>
      <c r="E1461" s="9">
        <v>43621.381377314814</v>
      </c>
      <c r="F1461">
        <v>218</v>
      </c>
      <c r="G1461">
        <v>218</v>
      </c>
      <c r="H1461">
        <v>147</v>
      </c>
      <c r="I1461">
        <v>71</v>
      </c>
      <c r="J1461">
        <v>0</v>
      </c>
      <c r="K1461">
        <v>218</v>
      </c>
      <c r="L1461">
        <v>185</v>
      </c>
      <c r="M1461">
        <v>33</v>
      </c>
      <c r="N1461">
        <v>5.2999999999999999E-2</v>
      </c>
      <c r="O1461">
        <v>1.9E-2</v>
      </c>
      <c r="P1461">
        <v>0</v>
      </c>
      <c r="Q1461">
        <v>6.7000000000000004E-2</v>
      </c>
      <c r="R1461">
        <v>0.93100000000000005</v>
      </c>
      <c r="S1461">
        <v>0.73599999999999999</v>
      </c>
      <c r="T1461">
        <v>1</v>
      </c>
      <c r="U1461">
        <v>492.53699999999998</v>
      </c>
      <c r="V1461" t="s">
        <v>56</v>
      </c>
      <c r="W1461">
        <v>0.94799999999999995</v>
      </c>
      <c r="X1461">
        <v>0.88900000000000001</v>
      </c>
      <c r="Y1461">
        <v>0</v>
      </c>
      <c r="Z1461">
        <v>0.91100000000000003</v>
      </c>
      <c r="AA1461" s="19">
        <v>45733.913378321762</v>
      </c>
      <c r="AB1461" t="s">
        <v>1425</v>
      </c>
    </row>
    <row r="1462" spans="1:28" hidden="1" x14ac:dyDescent="0.35">
      <c r="A1462" t="s">
        <v>1404</v>
      </c>
      <c r="B1462" t="s">
        <v>312</v>
      </c>
      <c r="C1462">
        <v>2</v>
      </c>
      <c r="D1462" s="9">
        <v>43619.047071759262</v>
      </c>
      <c r="E1462" s="9">
        <v>43621.381377314814</v>
      </c>
      <c r="F1462" t="s">
        <v>872</v>
      </c>
      <c r="G1462" t="s">
        <v>872</v>
      </c>
      <c r="H1462">
        <v>1</v>
      </c>
      <c r="I1462">
        <v>1</v>
      </c>
      <c r="J1462">
        <v>1</v>
      </c>
      <c r="K1462" t="s">
        <v>873</v>
      </c>
      <c r="L1462">
        <v>1</v>
      </c>
      <c r="M1462">
        <v>-1</v>
      </c>
      <c r="N1462" t="s">
        <v>875</v>
      </c>
      <c r="O1462" t="s">
        <v>875</v>
      </c>
      <c r="P1462">
        <v>0</v>
      </c>
      <c r="Q1462" t="s">
        <v>875</v>
      </c>
      <c r="R1462" t="s">
        <v>875</v>
      </c>
      <c r="S1462" t="s">
        <v>875</v>
      </c>
      <c r="T1462" t="s">
        <v>875</v>
      </c>
      <c r="U1462" t="s">
        <v>875</v>
      </c>
      <c r="V1462" t="s">
        <v>56</v>
      </c>
      <c r="W1462" t="s">
        <v>875</v>
      </c>
      <c r="X1462" t="s">
        <v>875</v>
      </c>
      <c r="Y1462">
        <v>0</v>
      </c>
      <c r="Z1462" t="s">
        <v>875</v>
      </c>
      <c r="AA1462" s="19">
        <v>45733.913378391204</v>
      </c>
      <c r="AB1462" t="s">
        <v>1425</v>
      </c>
    </row>
    <row r="1463" spans="1:28" x14ac:dyDescent="0.35">
      <c r="A1463" t="s">
        <v>153</v>
      </c>
      <c r="B1463" t="s">
        <v>311</v>
      </c>
      <c r="C1463">
        <v>3554</v>
      </c>
      <c r="D1463" s="9">
        <v>42052.690972222219</v>
      </c>
      <c r="E1463" s="9">
        <v>45607.618750000001</v>
      </c>
      <c r="F1463">
        <v>635</v>
      </c>
      <c r="G1463">
        <v>635</v>
      </c>
      <c r="H1463">
        <v>104</v>
      </c>
      <c r="I1463">
        <v>531</v>
      </c>
      <c r="J1463">
        <v>154</v>
      </c>
      <c r="K1463">
        <v>481</v>
      </c>
      <c r="L1463">
        <v>445</v>
      </c>
      <c r="M1463">
        <v>36</v>
      </c>
      <c r="N1463">
        <v>4.4999999999999998E-2</v>
      </c>
      <c r="O1463">
        <v>0.18</v>
      </c>
      <c r="P1463">
        <v>5.8000000000000003E-2</v>
      </c>
      <c r="Q1463">
        <v>0.13400000000000001</v>
      </c>
      <c r="R1463">
        <v>0.80200000000000005</v>
      </c>
      <c r="S1463">
        <v>0.2</v>
      </c>
      <c r="T1463">
        <v>0.74199999999999999</v>
      </c>
      <c r="U1463">
        <v>268.65699999999998</v>
      </c>
      <c r="V1463" t="s">
        <v>56</v>
      </c>
      <c r="W1463">
        <v>0.83799999999999997</v>
      </c>
      <c r="X1463">
        <v>0.88400000000000001</v>
      </c>
      <c r="Y1463">
        <v>0.91600000000000004</v>
      </c>
      <c r="Z1463">
        <v>0.97599999999999998</v>
      </c>
      <c r="AA1463" s="9">
        <v>45713.616039907407</v>
      </c>
      <c r="AB1463" t="s">
        <v>871</v>
      </c>
    </row>
    <row r="1464" spans="1:28" x14ac:dyDescent="0.35">
      <c r="A1464" t="s">
        <v>153</v>
      </c>
      <c r="B1464" t="s">
        <v>311</v>
      </c>
      <c r="C1464">
        <v>2498</v>
      </c>
      <c r="D1464" s="9">
        <v>42052.691400462965</v>
      </c>
      <c r="E1464" s="9">
        <v>44551.663738425923</v>
      </c>
      <c r="F1464">
        <v>524</v>
      </c>
      <c r="G1464">
        <v>524</v>
      </c>
      <c r="H1464">
        <v>40</v>
      </c>
      <c r="I1464">
        <v>484</v>
      </c>
      <c r="J1464">
        <v>8</v>
      </c>
      <c r="K1464">
        <v>516</v>
      </c>
      <c r="L1464">
        <v>464</v>
      </c>
      <c r="M1464">
        <v>52</v>
      </c>
      <c r="N1464">
        <v>1.7000000000000001E-2</v>
      </c>
      <c r="O1464">
        <v>0.24</v>
      </c>
      <c r="P1464">
        <v>3.0000000000000001E-3</v>
      </c>
      <c r="Q1464">
        <v>0.23</v>
      </c>
      <c r="R1464">
        <v>0.90600000000000003</v>
      </c>
      <c r="S1464">
        <v>6.6000000000000003E-2</v>
      </c>
      <c r="T1464">
        <v>0.98799999999999999</v>
      </c>
      <c r="U1464">
        <v>226.08699999999999</v>
      </c>
      <c r="V1464" t="s">
        <v>56</v>
      </c>
      <c r="W1464">
        <v>0.58499999999999996</v>
      </c>
      <c r="X1464">
        <v>0.92600000000000005</v>
      </c>
      <c r="Y1464">
        <v>0.93200000000000005</v>
      </c>
      <c r="Z1464">
        <v>0.98399999999999999</v>
      </c>
      <c r="AA1464" s="19">
        <v>45733.913304791669</v>
      </c>
      <c r="AB1464" t="s">
        <v>1425</v>
      </c>
    </row>
    <row r="1465" spans="1:28" hidden="1" x14ac:dyDescent="0.35">
      <c r="A1465" t="s">
        <v>153</v>
      </c>
      <c r="B1465" t="s">
        <v>312</v>
      </c>
      <c r="C1465">
        <v>99</v>
      </c>
      <c r="D1465" s="9">
        <v>44452.443402777775</v>
      </c>
      <c r="E1465" s="9">
        <v>44551.663738425923</v>
      </c>
      <c r="F1465" t="s">
        <v>872</v>
      </c>
      <c r="G1465" t="s">
        <v>872</v>
      </c>
      <c r="H1465">
        <v>15</v>
      </c>
      <c r="I1465">
        <v>4</v>
      </c>
      <c r="J1465">
        <v>1</v>
      </c>
      <c r="K1465" t="s">
        <v>873</v>
      </c>
      <c r="L1465">
        <v>22</v>
      </c>
      <c r="M1465">
        <v>-3</v>
      </c>
      <c r="N1465">
        <v>0.159</v>
      </c>
      <c r="O1465">
        <v>4.1000000000000002E-2</v>
      </c>
      <c r="P1465" t="s">
        <v>875</v>
      </c>
      <c r="Q1465">
        <v>0.217</v>
      </c>
      <c r="R1465" t="s">
        <v>875</v>
      </c>
      <c r="S1465" t="s">
        <v>875</v>
      </c>
      <c r="T1465" t="s">
        <v>875</v>
      </c>
      <c r="U1465" t="s">
        <v>875</v>
      </c>
      <c r="V1465" t="s">
        <v>56</v>
      </c>
      <c r="W1465">
        <v>0.76700000000000002</v>
      </c>
      <c r="X1465">
        <v>0.77800000000000002</v>
      </c>
      <c r="Y1465" t="s">
        <v>875</v>
      </c>
      <c r="Z1465">
        <v>0.94</v>
      </c>
      <c r="AA1465" s="19">
        <v>45733.913304872687</v>
      </c>
      <c r="AB1465" t="s">
        <v>1425</v>
      </c>
    </row>
    <row r="1466" spans="1:28" x14ac:dyDescent="0.35">
      <c r="A1466" t="s">
        <v>154</v>
      </c>
      <c r="B1466" t="s">
        <v>311</v>
      </c>
      <c r="C1466">
        <v>6186</v>
      </c>
      <c r="D1466" s="9">
        <v>39157.240277777775</v>
      </c>
      <c r="E1466" s="9">
        <v>45343.418055555558</v>
      </c>
      <c r="F1466">
        <v>3954</v>
      </c>
      <c r="G1466">
        <v>3886</v>
      </c>
      <c r="H1466">
        <v>1685</v>
      </c>
      <c r="I1466">
        <v>2201</v>
      </c>
      <c r="J1466">
        <v>918</v>
      </c>
      <c r="K1466">
        <v>2968</v>
      </c>
      <c r="L1466">
        <v>2841</v>
      </c>
      <c r="M1466">
        <v>127</v>
      </c>
      <c r="N1466">
        <v>0.378</v>
      </c>
      <c r="O1466">
        <v>0.53300000000000003</v>
      </c>
      <c r="P1466">
        <v>0.214</v>
      </c>
      <c r="Q1466">
        <v>0.63300000000000001</v>
      </c>
      <c r="R1466">
        <v>0.90800000000000003</v>
      </c>
      <c r="S1466">
        <v>0.41499999999999998</v>
      </c>
      <c r="T1466">
        <v>0.76500000000000001</v>
      </c>
      <c r="U1466">
        <v>200.63200000000001</v>
      </c>
      <c r="V1466" t="s">
        <v>56</v>
      </c>
      <c r="W1466">
        <v>0.97799999999999998</v>
      </c>
      <c r="X1466">
        <v>0.97399999999999998</v>
      </c>
      <c r="Y1466">
        <v>0.97099999999999997</v>
      </c>
      <c r="Z1466">
        <v>0.97899999999999998</v>
      </c>
      <c r="AA1466" s="9">
        <v>45713.61613869213</v>
      </c>
      <c r="AB1466" t="s">
        <v>871</v>
      </c>
    </row>
    <row r="1467" spans="1:28" x14ac:dyDescent="0.35">
      <c r="A1467" t="s">
        <v>154</v>
      </c>
      <c r="B1467" t="s">
        <v>311</v>
      </c>
      <c r="C1467">
        <v>5408</v>
      </c>
      <c r="D1467" s="9">
        <v>39157.240844907406</v>
      </c>
      <c r="E1467" s="9">
        <v>44565.574050925927</v>
      </c>
      <c r="F1467">
        <v>3880</v>
      </c>
      <c r="G1467">
        <v>3880</v>
      </c>
      <c r="H1467">
        <v>1685</v>
      </c>
      <c r="I1467">
        <v>2195</v>
      </c>
      <c r="J1467">
        <v>114</v>
      </c>
      <c r="K1467">
        <v>3766</v>
      </c>
      <c r="L1467">
        <v>3625</v>
      </c>
      <c r="M1467">
        <v>141</v>
      </c>
      <c r="N1467">
        <v>0.378</v>
      </c>
      <c r="O1467">
        <v>0.53800000000000003</v>
      </c>
      <c r="P1467">
        <v>2.5999999999999999E-2</v>
      </c>
      <c r="Q1467">
        <v>0.82499999999999996</v>
      </c>
      <c r="R1467">
        <v>0.92700000000000005</v>
      </c>
      <c r="S1467">
        <v>0.41299999999999998</v>
      </c>
      <c r="T1467">
        <v>0.97199999999999998</v>
      </c>
      <c r="U1467">
        <v>170.90899999999999</v>
      </c>
      <c r="V1467" t="s">
        <v>56</v>
      </c>
      <c r="W1467">
        <v>0.97799999999999998</v>
      </c>
      <c r="X1467">
        <v>0.97799999999999998</v>
      </c>
      <c r="Y1467">
        <v>0.97399999999999998</v>
      </c>
      <c r="Z1467">
        <v>0.98399999999999999</v>
      </c>
      <c r="AA1467" s="19">
        <v>45733.913231817132</v>
      </c>
      <c r="AB1467" t="s">
        <v>1425</v>
      </c>
    </row>
    <row r="1468" spans="1:28" hidden="1" x14ac:dyDescent="0.35">
      <c r="A1468" t="s">
        <v>154</v>
      </c>
      <c r="B1468" t="s">
        <v>312</v>
      </c>
      <c r="C1468">
        <v>99</v>
      </c>
      <c r="D1468" s="9">
        <v>44466.417731481481</v>
      </c>
      <c r="E1468" s="9">
        <v>44565.574050925927</v>
      </c>
      <c r="F1468" t="s">
        <v>872</v>
      </c>
      <c r="G1468" t="s">
        <v>872</v>
      </c>
      <c r="H1468">
        <v>6</v>
      </c>
      <c r="I1468">
        <v>12</v>
      </c>
      <c r="J1468">
        <v>1</v>
      </c>
      <c r="K1468" t="s">
        <v>873</v>
      </c>
      <c r="L1468">
        <v>11</v>
      </c>
      <c r="M1468">
        <v>5</v>
      </c>
      <c r="N1468">
        <v>4.2000000000000003E-2</v>
      </c>
      <c r="O1468">
        <v>9.2999999999999999E-2</v>
      </c>
      <c r="P1468" t="s">
        <v>875</v>
      </c>
      <c r="Q1468">
        <v>0.10299999999999999</v>
      </c>
      <c r="R1468" t="s">
        <v>875</v>
      </c>
      <c r="S1468" t="s">
        <v>875</v>
      </c>
      <c r="T1468" t="s">
        <v>875</v>
      </c>
      <c r="U1468" t="s">
        <v>875</v>
      </c>
      <c r="V1468" t="s">
        <v>56</v>
      </c>
      <c r="W1468">
        <v>0.90100000000000002</v>
      </c>
      <c r="X1468">
        <v>0.84</v>
      </c>
      <c r="Y1468" t="s">
        <v>875</v>
      </c>
      <c r="Z1468">
        <v>0.97499999999999998</v>
      </c>
      <c r="AA1468" s="19">
        <v>45733.913231886574</v>
      </c>
      <c r="AB1468" t="s">
        <v>1425</v>
      </c>
    </row>
    <row r="1469" spans="1:28" hidden="1" x14ac:dyDescent="0.35">
      <c r="A1469" t="s">
        <v>155</v>
      </c>
      <c r="B1469" t="s">
        <v>312</v>
      </c>
      <c r="C1469">
        <v>99</v>
      </c>
      <c r="D1469" s="9">
        <v>45508.004861111112</v>
      </c>
      <c r="E1469" s="9">
        <v>45607.655555555553</v>
      </c>
      <c r="F1469" t="s">
        <v>872</v>
      </c>
      <c r="G1469" t="s">
        <v>872</v>
      </c>
      <c r="H1469">
        <v>133</v>
      </c>
      <c r="I1469">
        <v>128</v>
      </c>
      <c r="J1469">
        <v>68</v>
      </c>
      <c r="K1469" t="s">
        <v>873</v>
      </c>
      <c r="L1469">
        <v>257</v>
      </c>
      <c r="M1469">
        <v>-63</v>
      </c>
      <c r="N1469">
        <v>1.357</v>
      </c>
      <c r="O1469">
        <v>1.3640000000000001</v>
      </c>
      <c r="P1469">
        <v>0.70599999999999996</v>
      </c>
      <c r="Q1469">
        <v>2.4510000000000001</v>
      </c>
      <c r="R1469">
        <v>1.216</v>
      </c>
      <c r="S1469">
        <v>0.499</v>
      </c>
      <c r="T1469">
        <v>0.74099999999999999</v>
      </c>
      <c r="U1469">
        <v>272.13400000000001</v>
      </c>
      <c r="V1469" t="s">
        <v>62</v>
      </c>
      <c r="W1469">
        <v>0.98799999999999999</v>
      </c>
      <c r="X1469">
        <v>0.97</v>
      </c>
      <c r="Y1469">
        <v>0.97099999999999997</v>
      </c>
      <c r="Z1469">
        <v>0.97899999999999998</v>
      </c>
      <c r="AA1469" s="9">
        <v>45713.616296990738</v>
      </c>
      <c r="AB1469" t="s">
        <v>871</v>
      </c>
    </row>
    <row r="1470" spans="1:28" x14ac:dyDescent="0.35">
      <c r="A1470" t="s">
        <v>155</v>
      </c>
      <c r="B1470" t="s">
        <v>311</v>
      </c>
      <c r="C1470">
        <v>4311</v>
      </c>
      <c r="D1470" s="9">
        <v>41296.436805555553</v>
      </c>
      <c r="E1470" s="9">
        <v>45607.655555555553</v>
      </c>
      <c r="F1470">
        <v>21678</v>
      </c>
      <c r="G1470">
        <v>21649</v>
      </c>
      <c r="H1470">
        <v>5868</v>
      </c>
      <c r="I1470">
        <v>15781</v>
      </c>
      <c r="J1470">
        <v>4822</v>
      </c>
      <c r="K1470">
        <v>16827</v>
      </c>
      <c r="L1470">
        <v>16160</v>
      </c>
      <c r="M1470">
        <v>667</v>
      </c>
      <c r="N1470">
        <v>1.7030000000000001</v>
      </c>
      <c r="O1470">
        <v>4.6950000000000003</v>
      </c>
      <c r="P1470">
        <v>1.4490000000000001</v>
      </c>
      <c r="Q1470">
        <v>4.7590000000000003</v>
      </c>
      <c r="R1470">
        <v>0.96199999999999997</v>
      </c>
      <c r="S1470">
        <v>0.26600000000000001</v>
      </c>
      <c r="T1470">
        <v>0.77400000000000002</v>
      </c>
      <c r="U1470">
        <v>140.155</v>
      </c>
      <c r="V1470" t="s">
        <v>56</v>
      </c>
      <c r="W1470">
        <v>0.96799999999999997</v>
      </c>
      <c r="X1470">
        <v>0.81100000000000005</v>
      </c>
      <c r="Y1470">
        <v>0.97599999999999998</v>
      </c>
      <c r="Z1470">
        <v>0.85899999999999999</v>
      </c>
      <c r="AA1470" s="9">
        <v>45713.616274560183</v>
      </c>
      <c r="AB1470" t="s">
        <v>871</v>
      </c>
    </row>
    <row r="1471" spans="1:28" x14ac:dyDescent="0.35">
      <c r="A1471" t="s">
        <v>155</v>
      </c>
      <c r="B1471" t="s">
        <v>311</v>
      </c>
      <c r="C1471">
        <v>3268</v>
      </c>
      <c r="D1471" s="9">
        <v>41296.436990740738</v>
      </c>
      <c r="E1471" s="9">
        <v>44565.25403935185</v>
      </c>
      <c r="F1471">
        <v>16905</v>
      </c>
      <c r="G1471">
        <v>16905</v>
      </c>
      <c r="H1471">
        <v>4253</v>
      </c>
      <c r="I1471">
        <v>12652</v>
      </c>
      <c r="J1471">
        <v>327</v>
      </c>
      <c r="K1471">
        <v>16578</v>
      </c>
      <c r="L1471">
        <v>15535</v>
      </c>
      <c r="M1471">
        <v>1043</v>
      </c>
      <c r="N1471">
        <v>1.7529999999999999</v>
      </c>
      <c r="O1471">
        <v>5.8090000000000002</v>
      </c>
      <c r="P1471">
        <v>0.122</v>
      </c>
      <c r="Q1471">
        <v>7.0179999999999998</v>
      </c>
      <c r="R1471">
        <v>0.94299999999999995</v>
      </c>
      <c r="S1471">
        <v>0.23200000000000001</v>
      </c>
      <c r="T1471">
        <v>0.98399999999999999</v>
      </c>
      <c r="U1471">
        <v>148.61799999999999</v>
      </c>
      <c r="V1471" t="s">
        <v>56</v>
      </c>
      <c r="W1471">
        <v>0.98</v>
      </c>
      <c r="X1471">
        <v>0.88400000000000001</v>
      </c>
      <c r="Y1471">
        <v>0.96599999999999997</v>
      </c>
      <c r="Z1471">
        <v>0.93300000000000005</v>
      </c>
      <c r="AA1471" s="19">
        <v>45733.913126689811</v>
      </c>
      <c r="AB1471" t="s">
        <v>1425</v>
      </c>
    </row>
    <row r="1472" spans="1:28" hidden="1" x14ac:dyDescent="0.35">
      <c r="A1472" t="s">
        <v>155</v>
      </c>
      <c r="B1472" t="s">
        <v>312</v>
      </c>
      <c r="C1472">
        <v>99</v>
      </c>
      <c r="D1472" s="9">
        <v>44466.017407407409</v>
      </c>
      <c r="E1472" s="9">
        <v>44565.25403935185</v>
      </c>
      <c r="F1472" t="s">
        <v>872</v>
      </c>
      <c r="G1472" t="s">
        <v>872</v>
      </c>
      <c r="H1472">
        <v>171</v>
      </c>
      <c r="I1472">
        <v>136</v>
      </c>
      <c r="J1472">
        <v>22</v>
      </c>
      <c r="K1472" t="s">
        <v>873</v>
      </c>
      <c r="L1472">
        <v>225</v>
      </c>
      <c r="M1472">
        <v>59</v>
      </c>
      <c r="N1472">
        <v>1.831</v>
      </c>
      <c r="O1472">
        <v>1.4450000000000001</v>
      </c>
      <c r="P1472">
        <v>0.20899999999999999</v>
      </c>
      <c r="Q1472">
        <v>2.1920000000000002</v>
      </c>
      <c r="R1472">
        <v>0.71499999999999997</v>
      </c>
      <c r="S1472">
        <v>0.55900000000000005</v>
      </c>
      <c r="T1472">
        <v>0.93600000000000005</v>
      </c>
      <c r="U1472">
        <v>475.82100000000003</v>
      </c>
      <c r="V1472" t="s">
        <v>56</v>
      </c>
      <c r="W1472">
        <v>0.96199999999999997</v>
      </c>
      <c r="X1472">
        <v>0.98499999999999999</v>
      </c>
      <c r="Y1472">
        <v>0.86099999999999999</v>
      </c>
      <c r="Z1472">
        <v>0.97099999999999997</v>
      </c>
      <c r="AA1472" s="19">
        <v>45733.913144282407</v>
      </c>
      <c r="AB1472" t="s">
        <v>1425</v>
      </c>
    </row>
    <row r="1473" spans="1:28" x14ac:dyDescent="0.35">
      <c r="A1473" t="s">
        <v>156</v>
      </c>
      <c r="B1473" t="s">
        <v>311</v>
      </c>
      <c r="C1473">
        <v>5917</v>
      </c>
      <c r="D1473" s="9">
        <v>39524.738888888889</v>
      </c>
      <c r="E1473" s="9">
        <v>45441.855555555558</v>
      </c>
      <c r="F1473">
        <v>231</v>
      </c>
      <c r="G1473">
        <v>231</v>
      </c>
      <c r="H1473">
        <v>140</v>
      </c>
      <c r="I1473">
        <v>91</v>
      </c>
      <c r="J1473">
        <v>22</v>
      </c>
      <c r="K1473">
        <v>209</v>
      </c>
      <c r="L1473">
        <v>189</v>
      </c>
      <c r="M1473">
        <v>20</v>
      </c>
      <c r="N1473">
        <v>2.3E-2</v>
      </c>
      <c r="O1473">
        <v>1.9E-2</v>
      </c>
      <c r="P1473">
        <v>4.0000000000000001E-3</v>
      </c>
      <c r="Q1473">
        <v>3.5999999999999997E-2</v>
      </c>
      <c r="R1473">
        <v>0.94699999999999995</v>
      </c>
      <c r="S1473">
        <v>0.54800000000000004</v>
      </c>
      <c r="T1473">
        <v>0.90500000000000003</v>
      </c>
      <c r="U1473">
        <v>555.55600000000004</v>
      </c>
      <c r="V1473" t="s">
        <v>56</v>
      </c>
      <c r="W1473">
        <v>0.89300000000000002</v>
      </c>
      <c r="X1473">
        <v>0.97099999999999997</v>
      </c>
      <c r="Y1473">
        <v>0.93400000000000005</v>
      </c>
      <c r="Z1473">
        <v>0.94299999999999995</v>
      </c>
      <c r="AA1473" s="9">
        <v>45713.616379884261</v>
      </c>
      <c r="AB1473" t="s">
        <v>871</v>
      </c>
    </row>
    <row r="1474" spans="1:28" x14ac:dyDescent="0.35">
      <c r="A1474" t="s">
        <v>156</v>
      </c>
      <c r="B1474" t="s">
        <v>311</v>
      </c>
      <c r="C1474">
        <v>4936</v>
      </c>
      <c r="D1474" s="9">
        <v>39524.739236111112</v>
      </c>
      <c r="E1474" s="9">
        <v>44461.654652777775</v>
      </c>
      <c r="F1474">
        <v>224</v>
      </c>
      <c r="G1474">
        <v>224</v>
      </c>
      <c r="H1474">
        <v>136</v>
      </c>
      <c r="I1474">
        <v>88</v>
      </c>
      <c r="J1474">
        <v>2</v>
      </c>
      <c r="K1474">
        <v>222</v>
      </c>
      <c r="L1474">
        <v>206</v>
      </c>
      <c r="M1474">
        <v>16</v>
      </c>
      <c r="N1474">
        <v>2.4E-2</v>
      </c>
      <c r="O1474">
        <v>0.02</v>
      </c>
      <c r="P1474">
        <v>1E-3</v>
      </c>
      <c r="Q1474">
        <v>0.04</v>
      </c>
      <c r="R1474">
        <v>0.93</v>
      </c>
      <c r="S1474">
        <v>0.54500000000000004</v>
      </c>
      <c r="T1474">
        <v>0.97699999999999998</v>
      </c>
      <c r="U1474">
        <v>400</v>
      </c>
      <c r="V1474" t="s">
        <v>56</v>
      </c>
      <c r="W1474">
        <v>0.88600000000000001</v>
      </c>
      <c r="X1474">
        <v>0.98299999999999998</v>
      </c>
      <c r="Y1474">
        <v>1</v>
      </c>
      <c r="Z1474">
        <v>0.94299999999999995</v>
      </c>
      <c r="AA1474" s="19">
        <v>45733.913003020833</v>
      </c>
      <c r="AB1474" t="s">
        <v>1425</v>
      </c>
    </row>
    <row r="1475" spans="1:28" hidden="1" x14ac:dyDescent="0.35">
      <c r="A1475" t="s">
        <v>156</v>
      </c>
      <c r="B1475" t="s">
        <v>312</v>
      </c>
      <c r="C1475">
        <v>50</v>
      </c>
      <c r="D1475" s="9">
        <v>44411.632418981484</v>
      </c>
      <c r="E1475" s="9">
        <v>44461.654652777775</v>
      </c>
      <c r="F1475" t="s">
        <v>872</v>
      </c>
      <c r="G1475" t="s">
        <v>872</v>
      </c>
      <c r="H1475">
        <v>1</v>
      </c>
      <c r="I1475">
        <v>2</v>
      </c>
      <c r="J1475">
        <v>1</v>
      </c>
      <c r="K1475" t="s">
        <v>873</v>
      </c>
      <c r="L1475">
        <v>3</v>
      </c>
      <c r="M1475">
        <v>-2</v>
      </c>
      <c r="N1475" t="s">
        <v>875</v>
      </c>
      <c r="O1475">
        <v>0.02</v>
      </c>
      <c r="P1475" t="s">
        <v>875</v>
      </c>
      <c r="Q1475">
        <v>0.03</v>
      </c>
      <c r="R1475" t="s">
        <v>875</v>
      </c>
      <c r="S1475" t="s">
        <v>875</v>
      </c>
      <c r="T1475" t="s">
        <v>875</v>
      </c>
      <c r="U1475" t="s">
        <v>875</v>
      </c>
      <c r="V1475" t="s">
        <v>56</v>
      </c>
      <c r="W1475" t="s">
        <v>875</v>
      </c>
      <c r="X1475">
        <v>1</v>
      </c>
      <c r="Y1475" t="s">
        <v>875</v>
      </c>
      <c r="Z1475">
        <v>0.75</v>
      </c>
      <c r="AA1475" s="19">
        <v>45733.913003148147</v>
      </c>
      <c r="AB1475" t="s">
        <v>1425</v>
      </c>
    </row>
    <row r="1476" spans="1:28" x14ac:dyDescent="0.35">
      <c r="A1476" t="s">
        <v>157</v>
      </c>
      <c r="B1476" t="s">
        <v>311</v>
      </c>
      <c r="C1476">
        <v>3991</v>
      </c>
      <c r="D1476" s="9">
        <v>41570.447222222225</v>
      </c>
      <c r="E1476" s="9">
        <v>45561.595833333333</v>
      </c>
      <c r="F1476">
        <v>510</v>
      </c>
      <c r="G1476">
        <v>510</v>
      </c>
      <c r="H1476">
        <v>325</v>
      </c>
      <c r="I1476">
        <v>185</v>
      </c>
      <c r="J1476">
        <v>17</v>
      </c>
      <c r="K1476">
        <v>493</v>
      </c>
      <c r="L1476">
        <v>400</v>
      </c>
      <c r="M1476">
        <v>93</v>
      </c>
      <c r="N1476">
        <v>8.3000000000000004E-2</v>
      </c>
      <c r="O1476">
        <v>5.8000000000000003E-2</v>
      </c>
      <c r="P1476">
        <v>6.0000000000000001E-3</v>
      </c>
      <c r="Q1476">
        <v>0.105</v>
      </c>
      <c r="R1476">
        <v>0.77800000000000002</v>
      </c>
      <c r="S1476">
        <v>0.58899999999999997</v>
      </c>
      <c r="T1476">
        <v>0.95699999999999996</v>
      </c>
      <c r="U1476">
        <v>885.71400000000006</v>
      </c>
      <c r="V1476" t="s">
        <v>56</v>
      </c>
      <c r="W1476">
        <v>0.94299999999999995</v>
      </c>
      <c r="X1476">
        <v>0.91900000000000004</v>
      </c>
      <c r="Y1476">
        <v>0.88</v>
      </c>
      <c r="Z1476">
        <v>0.94199999999999995</v>
      </c>
      <c r="AA1476" s="9">
        <v>45713.61646488426</v>
      </c>
      <c r="AB1476" t="s">
        <v>871</v>
      </c>
    </row>
    <row r="1477" spans="1:28" x14ac:dyDescent="0.35">
      <c r="A1477" t="s">
        <v>157</v>
      </c>
      <c r="B1477" t="s">
        <v>311</v>
      </c>
      <c r="C1477">
        <v>2980</v>
      </c>
      <c r="D1477" s="9">
        <v>41570.447384259256</v>
      </c>
      <c r="E1477" s="9">
        <v>44550.498761574076</v>
      </c>
      <c r="F1477">
        <v>434</v>
      </c>
      <c r="G1477">
        <v>434</v>
      </c>
      <c r="H1477">
        <v>261</v>
      </c>
      <c r="I1477">
        <v>173</v>
      </c>
      <c r="J1477">
        <v>2</v>
      </c>
      <c r="K1477">
        <v>432</v>
      </c>
      <c r="L1477">
        <v>345</v>
      </c>
      <c r="M1477">
        <v>87</v>
      </c>
      <c r="N1477">
        <v>0.105</v>
      </c>
      <c r="O1477">
        <v>7.0000000000000007E-2</v>
      </c>
      <c r="P1477">
        <v>3.0000000000000001E-3</v>
      </c>
      <c r="Q1477">
        <v>0.13500000000000001</v>
      </c>
      <c r="R1477">
        <v>0.78500000000000003</v>
      </c>
      <c r="S1477">
        <v>0.6</v>
      </c>
      <c r="T1477">
        <v>0.98299999999999998</v>
      </c>
      <c r="U1477">
        <v>644.44399999999996</v>
      </c>
      <c r="V1477" t="s">
        <v>56</v>
      </c>
      <c r="W1477">
        <v>0.95699999999999996</v>
      </c>
      <c r="X1477">
        <v>0.96799999999999997</v>
      </c>
      <c r="Y1477">
        <v>1</v>
      </c>
      <c r="Z1477">
        <v>0.95699999999999996</v>
      </c>
      <c r="AA1477" s="19">
        <v>45733.912927361111</v>
      </c>
      <c r="AB1477" t="s">
        <v>1425</v>
      </c>
    </row>
    <row r="1478" spans="1:28" hidden="1" x14ac:dyDescent="0.35">
      <c r="A1478" t="s">
        <v>157</v>
      </c>
      <c r="B1478" t="s">
        <v>312</v>
      </c>
      <c r="C1478">
        <v>97</v>
      </c>
      <c r="D1478" s="9">
        <v>44452.856516203705</v>
      </c>
      <c r="E1478" s="9">
        <v>44550.498761574076</v>
      </c>
      <c r="F1478" t="s">
        <v>872</v>
      </c>
      <c r="G1478" t="s">
        <v>872</v>
      </c>
      <c r="H1478">
        <v>2</v>
      </c>
      <c r="I1478">
        <v>1</v>
      </c>
      <c r="J1478">
        <v>1</v>
      </c>
      <c r="K1478" t="s">
        <v>873</v>
      </c>
      <c r="L1478">
        <v>3</v>
      </c>
      <c r="M1478">
        <v>-2</v>
      </c>
      <c r="N1478">
        <v>2.4E-2</v>
      </c>
      <c r="O1478" t="s">
        <v>875</v>
      </c>
      <c r="P1478" t="s">
        <v>875</v>
      </c>
      <c r="Q1478">
        <v>2.1000000000000001E-2</v>
      </c>
      <c r="R1478" t="s">
        <v>875</v>
      </c>
      <c r="S1478" t="s">
        <v>875</v>
      </c>
      <c r="T1478" t="s">
        <v>875</v>
      </c>
      <c r="U1478" t="s">
        <v>875</v>
      </c>
      <c r="V1478" t="s">
        <v>56</v>
      </c>
      <c r="W1478">
        <v>1</v>
      </c>
      <c r="X1478" t="s">
        <v>875</v>
      </c>
      <c r="Y1478" t="s">
        <v>875</v>
      </c>
      <c r="Z1478">
        <v>0.999</v>
      </c>
      <c r="AA1478" s="19">
        <v>45733.912927546298</v>
      </c>
      <c r="AB1478" t="s">
        <v>1425</v>
      </c>
    </row>
    <row r="1479" spans="1:28" x14ac:dyDescent="0.35">
      <c r="A1479" t="s">
        <v>1403</v>
      </c>
      <c r="B1479" t="s">
        <v>311</v>
      </c>
      <c r="C1479">
        <v>6454</v>
      </c>
      <c r="D1479" s="9">
        <v>37881.224421296298</v>
      </c>
      <c r="E1479" s="9">
        <v>44335.378078703703</v>
      </c>
      <c r="F1479">
        <v>3762</v>
      </c>
      <c r="G1479">
        <v>3762</v>
      </c>
      <c r="H1479">
        <v>1777</v>
      </c>
      <c r="I1479">
        <v>1985</v>
      </c>
      <c r="J1479">
        <v>8</v>
      </c>
      <c r="K1479">
        <v>3754</v>
      </c>
      <c r="L1479">
        <v>3315</v>
      </c>
      <c r="M1479">
        <v>439</v>
      </c>
      <c r="N1479">
        <v>0.79100000000000004</v>
      </c>
      <c r="O1479">
        <v>0.879</v>
      </c>
      <c r="P1479">
        <v>4.0000000000000001E-3</v>
      </c>
      <c r="Q1479">
        <v>1.3340000000000001</v>
      </c>
      <c r="R1479">
        <v>0.80100000000000005</v>
      </c>
      <c r="S1479">
        <v>0.47399999999999998</v>
      </c>
      <c r="T1479">
        <v>0.998</v>
      </c>
      <c r="U1479">
        <v>329.08499999999998</v>
      </c>
      <c r="V1479" t="s">
        <v>56</v>
      </c>
      <c r="W1479">
        <v>0.88500000000000001</v>
      </c>
      <c r="X1479">
        <v>0.86499999999999999</v>
      </c>
      <c r="Y1479">
        <v>0.97299999999999998</v>
      </c>
      <c r="Z1479">
        <v>0.83099999999999996</v>
      </c>
      <c r="AA1479" s="19">
        <v>45733.912854363429</v>
      </c>
      <c r="AB1479" t="s">
        <v>1425</v>
      </c>
    </row>
    <row r="1480" spans="1:28" hidden="1" x14ac:dyDescent="0.35">
      <c r="A1480" t="s">
        <v>1403</v>
      </c>
      <c r="B1480" t="s">
        <v>312</v>
      </c>
      <c r="C1480">
        <v>0</v>
      </c>
      <c r="D1480" s="9">
        <v>44335.350162037037</v>
      </c>
      <c r="E1480" s="9">
        <v>44335.378078703703</v>
      </c>
      <c r="F1480" t="s">
        <v>872</v>
      </c>
      <c r="G1480" t="s">
        <v>872</v>
      </c>
      <c r="H1480">
        <v>1</v>
      </c>
      <c r="I1480">
        <v>1</v>
      </c>
      <c r="J1480">
        <v>1</v>
      </c>
      <c r="K1480" t="s">
        <v>873</v>
      </c>
      <c r="L1480">
        <v>1</v>
      </c>
      <c r="M1480">
        <v>-1</v>
      </c>
      <c r="N1480" t="s">
        <v>875</v>
      </c>
      <c r="O1480" t="s">
        <v>875</v>
      </c>
      <c r="P1480" t="s">
        <v>875</v>
      </c>
      <c r="Q1480" t="s">
        <v>875</v>
      </c>
      <c r="R1480" t="s">
        <v>875</v>
      </c>
      <c r="S1480" t="s">
        <v>875</v>
      </c>
      <c r="T1480" t="s">
        <v>875</v>
      </c>
      <c r="U1480" t="s">
        <v>875</v>
      </c>
      <c r="V1480" t="s">
        <v>56</v>
      </c>
      <c r="W1480" t="s">
        <v>875</v>
      </c>
      <c r="X1480" t="s">
        <v>875</v>
      </c>
      <c r="Y1480" t="s">
        <v>875</v>
      </c>
      <c r="Z1480" t="s">
        <v>875</v>
      </c>
      <c r="AA1480" s="19">
        <v>45733.912854467591</v>
      </c>
      <c r="AB1480" t="s">
        <v>1425</v>
      </c>
    </row>
    <row r="1481" spans="1:28" x14ac:dyDescent="0.35">
      <c r="A1481" t="s">
        <v>1402</v>
      </c>
      <c r="B1481" t="s">
        <v>311</v>
      </c>
      <c r="C1481">
        <v>1540</v>
      </c>
      <c r="D1481" s="9">
        <v>39758.763414351852</v>
      </c>
      <c r="E1481" s="9">
        <v>41299.130925925929</v>
      </c>
      <c r="F1481">
        <v>312</v>
      </c>
      <c r="G1481">
        <v>312</v>
      </c>
      <c r="H1481">
        <v>83</v>
      </c>
      <c r="I1481">
        <v>229</v>
      </c>
      <c r="J1481">
        <v>4</v>
      </c>
      <c r="K1481">
        <v>308</v>
      </c>
      <c r="L1481">
        <v>308</v>
      </c>
      <c r="M1481">
        <v>0</v>
      </c>
      <c r="N1481">
        <v>6.4000000000000001E-2</v>
      </c>
      <c r="O1481">
        <v>0.161</v>
      </c>
      <c r="P1481">
        <v>4.0000000000000001E-3</v>
      </c>
      <c r="Q1481">
        <v>0.189</v>
      </c>
      <c r="R1481">
        <v>0.85499999999999998</v>
      </c>
      <c r="S1481">
        <v>0.28399999999999997</v>
      </c>
      <c r="T1481">
        <v>0.98199999999999998</v>
      </c>
      <c r="U1481">
        <v>0</v>
      </c>
      <c r="V1481" t="s">
        <v>80</v>
      </c>
      <c r="W1481">
        <v>0.93500000000000005</v>
      </c>
      <c r="X1481">
        <v>0.94499999999999995</v>
      </c>
      <c r="Y1481">
        <v>0.876</v>
      </c>
      <c r="Z1481">
        <v>0.95399999999999996</v>
      </c>
      <c r="AA1481" s="19">
        <v>45733.912778310187</v>
      </c>
      <c r="AB1481" t="s">
        <v>1425</v>
      </c>
    </row>
    <row r="1482" spans="1:28" hidden="1" x14ac:dyDescent="0.35">
      <c r="A1482" t="s">
        <v>1402</v>
      </c>
      <c r="B1482" t="s">
        <v>312</v>
      </c>
      <c r="C1482">
        <v>99</v>
      </c>
      <c r="D1482" s="9">
        <v>41199.650868055556</v>
      </c>
      <c r="E1482" s="9">
        <v>41299.130925925929</v>
      </c>
      <c r="F1482" t="s">
        <v>872</v>
      </c>
      <c r="G1482" t="s">
        <v>872</v>
      </c>
      <c r="H1482">
        <v>2</v>
      </c>
      <c r="I1482">
        <v>4</v>
      </c>
      <c r="J1482">
        <v>1</v>
      </c>
      <c r="K1482" t="s">
        <v>873</v>
      </c>
      <c r="L1482">
        <v>57</v>
      </c>
      <c r="M1482">
        <v>-51</v>
      </c>
      <c r="N1482">
        <v>0.14299999999999999</v>
      </c>
      <c r="O1482">
        <v>6.8000000000000005E-2</v>
      </c>
      <c r="P1482" t="s">
        <v>875</v>
      </c>
      <c r="Q1482">
        <v>0.32700000000000001</v>
      </c>
      <c r="R1482" t="s">
        <v>875</v>
      </c>
      <c r="S1482" t="s">
        <v>875</v>
      </c>
      <c r="T1482" t="s">
        <v>875</v>
      </c>
      <c r="U1482" t="s">
        <v>875</v>
      </c>
      <c r="V1482" t="s">
        <v>80</v>
      </c>
      <c r="W1482">
        <v>1</v>
      </c>
      <c r="X1482">
        <v>0.83099999999999996</v>
      </c>
      <c r="Y1482" t="s">
        <v>875</v>
      </c>
      <c r="Z1482">
        <v>0.34200000000000003</v>
      </c>
      <c r="AA1482" s="19">
        <v>45733.912778483798</v>
      </c>
      <c r="AB1482" t="s">
        <v>1425</v>
      </c>
    </row>
    <row r="1483" spans="1:28" hidden="1" x14ac:dyDescent="0.35">
      <c r="A1483" t="s">
        <v>158</v>
      </c>
      <c r="B1483" t="s">
        <v>312</v>
      </c>
      <c r="C1483">
        <v>99</v>
      </c>
      <c r="D1483" s="9">
        <v>45511.486111111109</v>
      </c>
      <c r="E1483" s="9">
        <v>45610.768750000003</v>
      </c>
      <c r="F1483" t="s">
        <v>872</v>
      </c>
      <c r="G1483" t="s">
        <v>872</v>
      </c>
      <c r="H1483">
        <v>10</v>
      </c>
      <c r="I1483">
        <v>3</v>
      </c>
      <c r="J1483">
        <v>4</v>
      </c>
      <c r="K1483" t="s">
        <v>873</v>
      </c>
      <c r="L1483">
        <v>8</v>
      </c>
      <c r="M1483">
        <v>2</v>
      </c>
      <c r="N1483">
        <v>8.4000000000000005E-2</v>
      </c>
      <c r="O1483">
        <v>7.6999999999999999E-2</v>
      </c>
      <c r="P1483">
        <v>0.17199999999999999</v>
      </c>
      <c r="Q1483">
        <v>0.14699999999999999</v>
      </c>
      <c r="R1483">
        <v>-13.364000000000001</v>
      </c>
      <c r="S1483">
        <v>0.52200000000000002</v>
      </c>
      <c r="T1483">
        <v>-6.8000000000000005E-2</v>
      </c>
      <c r="U1483">
        <v>7809.5240000000003</v>
      </c>
      <c r="V1483" t="s">
        <v>56</v>
      </c>
      <c r="W1483">
        <v>0.81299999999999994</v>
      </c>
      <c r="X1483">
        <v>0.95899999999999996</v>
      </c>
      <c r="Y1483">
        <v>0.995</v>
      </c>
      <c r="Z1483">
        <v>0.81799999999999995</v>
      </c>
      <c r="AA1483" s="9">
        <v>45713.616626134259</v>
      </c>
      <c r="AB1483" t="s">
        <v>871</v>
      </c>
    </row>
    <row r="1484" spans="1:28" x14ac:dyDescent="0.35">
      <c r="A1484" t="s">
        <v>158</v>
      </c>
      <c r="B1484" t="s">
        <v>311</v>
      </c>
      <c r="C1484">
        <v>7958</v>
      </c>
      <c r="D1484" s="9">
        <v>37652.447916666664</v>
      </c>
      <c r="E1484" s="9">
        <v>45610.768750000003</v>
      </c>
      <c r="F1484">
        <v>24947</v>
      </c>
      <c r="G1484">
        <v>24890</v>
      </c>
      <c r="H1484">
        <v>9471</v>
      </c>
      <c r="I1484">
        <v>15419</v>
      </c>
      <c r="J1484">
        <v>4967</v>
      </c>
      <c r="K1484">
        <v>19923</v>
      </c>
      <c r="L1484">
        <v>18775</v>
      </c>
      <c r="M1484">
        <v>1148</v>
      </c>
      <c r="N1484">
        <v>1.7110000000000001</v>
      </c>
      <c r="O1484">
        <v>3.4079999999999999</v>
      </c>
      <c r="P1484">
        <v>0.95599999999999996</v>
      </c>
      <c r="Q1484">
        <v>3.714</v>
      </c>
      <c r="R1484">
        <v>0.89200000000000002</v>
      </c>
      <c r="S1484">
        <v>0.33400000000000002</v>
      </c>
      <c r="T1484">
        <v>0.81299999999999994</v>
      </c>
      <c r="U1484">
        <v>309.101</v>
      </c>
      <c r="V1484" t="s">
        <v>56</v>
      </c>
      <c r="W1484">
        <v>0.97599999999999998</v>
      </c>
      <c r="X1484">
        <v>0.93899999999999995</v>
      </c>
      <c r="Y1484">
        <v>0.93700000000000006</v>
      </c>
      <c r="Z1484">
        <v>0.95399999999999996</v>
      </c>
      <c r="AA1484" s="9">
        <v>45713.616606006944</v>
      </c>
      <c r="AB1484" t="s">
        <v>871</v>
      </c>
    </row>
    <row r="1485" spans="1:28" x14ac:dyDescent="0.35">
      <c r="A1485" t="s">
        <v>158</v>
      </c>
      <c r="B1485" t="s">
        <v>311</v>
      </c>
      <c r="C1485">
        <v>6908</v>
      </c>
      <c r="D1485" s="9">
        <v>37652.448055555556</v>
      </c>
      <c r="E1485" s="9">
        <v>44560.519803240742</v>
      </c>
      <c r="F1485">
        <v>23261</v>
      </c>
      <c r="G1485">
        <v>23261</v>
      </c>
      <c r="H1485">
        <v>8669</v>
      </c>
      <c r="I1485">
        <v>14592</v>
      </c>
      <c r="J1485">
        <v>813</v>
      </c>
      <c r="K1485">
        <v>22448</v>
      </c>
      <c r="L1485">
        <v>21268</v>
      </c>
      <c r="M1485">
        <v>1180</v>
      </c>
      <c r="N1485">
        <v>1.7190000000000001</v>
      </c>
      <c r="O1485">
        <v>3.4</v>
      </c>
      <c r="P1485">
        <v>0.16800000000000001</v>
      </c>
      <c r="Q1485">
        <v>4.5540000000000003</v>
      </c>
      <c r="R1485">
        <v>0.92</v>
      </c>
      <c r="S1485">
        <v>0.33600000000000002</v>
      </c>
      <c r="T1485">
        <v>0.96699999999999997</v>
      </c>
      <c r="U1485">
        <v>259.113</v>
      </c>
      <c r="V1485" t="s">
        <v>56</v>
      </c>
      <c r="W1485">
        <v>0.98699999999999999</v>
      </c>
      <c r="X1485">
        <v>0.96399999999999997</v>
      </c>
      <c r="Y1485">
        <v>0.97699999999999998</v>
      </c>
      <c r="Z1485">
        <v>0.97199999999999998</v>
      </c>
      <c r="AA1485" s="19">
        <v>45733.912698321757</v>
      </c>
      <c r="AB1485" t="s">
        <v>1425</v>
      </c>
    </row>
    <row r="1486" spans="1:28" hidden="1" x14ac:dyDescent="0.35">
      <c r="A1486" t="s">
        <v>158</v>
      </c>
      <c r="B1486" t="s">
        <v>312</v>
      </c>
      <c r="C1486">
        <v>99</v>
      </c>
      <c r="D1486" s="9">
        <v>44460.632997685185</v>
      </c>
      <c r="E1486" s="9">
        <v>44560.519803240742</v>
      </c>
      <c r="F1486" t="s">
        <v>872</v>
      </c>
      <c r="G1486" t="s">
        <v>872</v>
      </c>
      <c r="H1486">
        <v>94</v>
      </c>
      <c r="I1486">
        <v>65</v>
      </c>
      <c r="J1486">
        <v>10</v>
      </c>
      <c r="K1486" t="s">
        <v>873</v>
      </c>
      <c r="L1486">
        <v>137</v>
      </c>
      <c r="M1486">
        <v>13</v>
      </c>
      <c r="N1486">
        <v>0.92600000000000005</v>
      </c>
      <c r="O1486">
        <v>0.60599999999999998</v>
      </c>
      <c r="P1486">
        <v>0.10100000000000001</v>
      </c>
      <c r="Q1486">
        <v>1.254</v>
      </c>
      <c r="R1486">
        <v>0.876</v>
      </c>
      <c r="S1486">
        <v>0.60399999999999998</v>
      </c>
      <c r="T1486">
        <v>0.93400000000000005</v>
      </c>
      <c r="U1486">
        <v>940.98900000000003</v>
      </c>
      <c r="V1486" t="s">
        <v>56</v>
      </c>
      <c r="W1486">
        <v>0.97</v>
      </c>
      <c r="X1486">
        <v>0.95799999999999996</v>
      </c>
      <c r="Y1486">
        <v>0.92100000000000004</v>
      </c>
      <c r="Z1486">
        <v>0.98299999999999998</v>
      </c>
      <c r="AA1486" s="19">
        <v>45733.912711840276</v>
      </c>
      <c r="AB1486" t="s">
        <v>1425</v>
      </c>
    </row>
    <row r="1487" spans="1:28" x14ac:dyDescent="0.35">
      <c r="A1487" t="s">
        <v>159</v>
      </c>
      <c r="B1487" t="s">
        <v>311</v>
      </c>
      <c r="C1487">
        <v>7269</v>
      </c>
      <c r="D1487" s="9">
        <v>38335.699999999997</v>
      </c>
      <c r="E1487" s="9">
        <v>45604.841666666667</v>
      </c>
      <c r="F1487">
        <v>1130</v>
      </c>
      <c r="G1487">
        <v>1130</v>
      </c>
      <c r="H1487">
        <v>763</v>
      </c>
      <c r="I1487">
        <v>367</v>
      </c>
      <c r="J1487">
        <v>96</v>
      </c>
      <c r="K1487">
        <v>1034</v>
      </c>
      <c r="L1487">
        <v>982</v>
      </c>
      <c r="M1487">
        <v>52</v>
      </c>
      <c r="N1487">
        <v>0.14899999999999999</v>
      </c>
      <c r="O1487">
        <v>7.2999999999999995E-2</v>
      </c>
      <c r="P1487">
        <v>2.1000000000000001E-2</v>
      </c>
      <c r="Q1487">
        <v>0.20399999999999999</v>
      </c>
      <c r="R1487">
        <v>1.0149999999999999</v>
      </c>
      <c r="S1487">
        <v>0.67100000000000004</v>
      </c>
      <c r="T1487">
        <v>0.90500000000000003</v>
      </c>
      <c r="U1487">
        <v>254.90199999999999</v>
      </c>
      <c r="V1487" t="s">
        <v>62</v>
      </c>
      <c r="W1487">
        <v>0.73599999999999999</v>
      </c>
      <c r="X1487">
        <v>0.88100000000000001</v>
      </c>
      <c r="Y1487">
        <v>0.72399999999999998</v>
      </c>
      <c r="Z1487">
        <v>0.77100000000000002</v>
      </c>
      <c r="AA1487" s="9">
        <v>45713.616716574077</v>
      </c>
      <c r="AB1487" t="s">
        <v>871</v>
      </c>
    </row>
    <row r="1488" spans="1:28" x14ac:dyDescent="0.35">
      <c r="A1488" t="s">
        <v>159</v>
      </c>
      <c r="B1488" t="s">
        <v>311</v>
      </c>
      <c r="C1488">
        <v>6194</v>
      </c>
      <c r="D1488" s="9">
        <v>38335.700092592589</v>
      </c>
      <c r="E1488" s="9">
        <v>44529.709756944445</v>
      </c>
      <c r="F1488">
        <v>1065</v>
      </c>
      <c r="G1488">
        <v>1065</v>
      </c>
      <c r="H1488">
        <v>726</v>
      </c>
      <c r="I1488">
        <v>339</v>
      </c>
      <c r="J1488">
        <v>2</v>
      </c>
      <c r="K1488">
        <v>1063</v>
      </c>
      <c r="L1488">
        <v>1019</v>
      </c>
      <c r="M1488">
        <v>44</v>
      </c>
      <c r="N1488">
        <v>0.20699999999999999</v>
      </c>
      <c r="O1488">
        <v>8.7999999999999995E-2</v>
      </c>
      <c r="P1488">
        <v>8.9999999999999993E-3</v>
      </c>
      <c r="Q1488">
        <v>0.318</v>
      </c>
      <c r="R1488">
        <v>1.1120000000000001</v>
      </c>
      <c r="S1488">
        <v>0.70199999999999996</v>
      </c>
      <c r="T1488">
        <v>0.96899999999999997</v>
      </c>
      <c r="U1488">
        <v>138.36500000000001</v>
      </c>
      <c r="V1488" t="s">
        <v>62</v>
      </c>
      <c r="W1488">
        <v>0.82299999999999995</v>
      </c>
      <c r="X1488">
        <v>0.91300000000000003</v>
      </c>
      <c r="Y1488">
        <v>1</v>
      </c>
      <c r="Z1488">
        <v>0.877</v>
      </c>
      <c r="AA1488" s="19">
        <v>45733.912576898147</v>
      </c>
      <c r="AB1488" t="s">
        <v>1425</v>
      </c>
    </row>
    <row r="1489" spans="1:28" hidden="1" x14ac:dyDescent="0.35">
      <c r="A1489" t="s">
        <v>159</v>
      </c>
      <c r="B1489" t="s">
        <v>312</v>
      </c>
      <c r="C1489">
        <v>90</v>
      </c>
      <c r="D1489" s="9">
        <v>44438.912222222221</v>
      </c>
      <c r="E1489" s="9">
        <v>44529.709756944445</v>
      </c>
      <c r="F1489" t="s">
        <v>872</v>
      </c>
      <c r="G1489" t="s">
        <v>872</v>
      </c>
      <c r="H1489">
        <v>5</v>
      </c>
      <c r="I1489">
        <v>6</v>
      </c>
      <c r="J1489">
        <v>1</v>
      </c>
      <c r="K1489" t="s">
        <v>873</v>
      </c>
      <c r="L1489">
        <v>3</v>
      </c>
      <c r="M1489">
        <v>7</v>
      </c>
      <c r="N1489">
        <v>2.9000000000000001E-2</v>
      </c>
      <c r="O1489">
        <v>8.2000000000000003E-2</v>
      </c>
      <c r="P1489" t="s">
        <v>875</v>
      </c>
      <c r="Q1489">
        <v>0.05</v>
      </c>
      <c r="R1489" t="s">
        <v>875</v>
      </c>
      <c r="S1489" t="s">
        <v>875</v>
      </c>
      <c r="T1489" t="s">
        <v>875</v>
      </c>
      <c r="U1489" t="s">
        <v>875</v>
      </c>
      <c r="V1489" t="s">
        <v>62</v>
      </c>
      <c r="W1489">
        <v>0.52500000000000002</v>
      </c>
      <c r="X1489">
        <v>0.86099999999999999</v>
      </c>
      <c r="Y1489" t="s">
        <v>875</v>
      </c>
      <c r="Z1489">
        <v>0.75</v>
      </c>
      <c r="AA1489" s="19">
        <v>45733.912576979164</v>
      </c>
      <c r="AB1489" t="s">
        <v>1425</v>
      </c>
    </row>
    <row r="1490" spans="1:28" x14ac:dyDescent="0.35">
      <c r="A1490" t="s">
        <v>160</v>
      </c>
      <c r="B1490" t="s">
        <v>311</v>
      </c>
      <c r="C1490">
        <v>5998</v>
      </c>
      <c r="D1490" s="9">
        <v>39546.265972222223</v>
      </c>
      <c r="E1490" s="9">
        <v>45544.643750000003</v>
      </c>
      <c r="F1490">
        <v>132</v>
      </c>
      <c r="G1490">
        <v>132</v>
      </c>
      <c r="H1490">
        <v>81</v>
      </c>
      <c r="I1490">
        <v>51</v>
      </c>
      <c r="J1490">
        <v>36</v>
      </c>
      <c r="K1490">
        <v>96</v>
      </c>
      <c r="L1490">
        <v>93</v>
      </c>
      <c r="M1490">
        <v>3</v>
      </c>
      <c r="N1490">
        <v>1.2E-2</v>
      </c>
      <c r="O1490">
        <v>8.9999999999999993E-3</v>
      </c>
      <c r="P1490">
        <v>5.0000000000000001E-3</v>
      </c>
      <c r="Q1490">
        <v>1.4E-2</v>
      </c>
      <c r="R1490">
        <v>0.875</v>
      </c>
      <c r="S1490">
        <v>0.57099999999999995</v>
      </c>
      <c r="T1490">
        <v>0.76200000000000001</v>
      </c>
      <c r="U1490">
        <v>214.286</v>
      </c>
      <c r="V1490" t="s">
        <v>56</v>
      </c>
      <c r="W1490">
        <v>0.97499999999999998</v>
      </c>
      <c r="X1490">
        <v>0.88900000000000001</v>
      </c>
      <c r="Y1490">
        <v>0.92</v>
      </c>
      <c r="Z1490">
        <v>0.98299999999999998</v>
      </c>
      <c r="AA1490" s="9">
        <v>45713.616799791664</v>
      </c>
      <c r="AB1490" t="s">
        <v>871</v>
      </c>
    </row>
    <row r="1491" spans="1:28" x14ac:dyDescent="0.35">
      <c r="A1491" t="s">
        <v>160</v>
      </c>
      <c r="B1491" t="s">
        <v>311</v>
      </c>
      <c r="C1491">
        <v>5000</v>
      </c>
      <c r="D1491" s="9">
        <v>39546.26662037037</v>
      </c>
      <c r="E1491" s="9">
        <v>44546.834687499999</v>
      </c>
      <c r="F1491">
        <v>108</v>
      </c>
      <c r="G1491">
        <v>108</v>
      </c>
      <c r="H1491">
        <v>63</v>
      </c>
      <c r="I1491">
        <v>45</v>
      </c>
      <c r="J1491">
        <v>0</v>
      </c>
      <c r="K1491">
        <v>108</v>
      </c>
      <c r="L1491">
        <v>100</v>
      </c>
      <c r="M1491">
        <v>8</v>
      </c>
      <c r="N1491">
        <v>1.0999999999999999E-2</v>
      </c>
      <c r="O1491">
        <v>1.2E-2</v>
      </c>
      <c r="P1491">
        <v>0</v>
      </c>
      <c r="Q1491">
        <v>1.9E-2</v>
      </c>
      <c r="R1491">
        <v>0.82599999999999996</v>
      </c>
      <c r="S1491">
        <v>0.47799999999999998</v>
      </c>
      <c r="T1491">
        <v>1</v>
      </c>
      <c r="U1491">
        <v>421.053</v>
      </c>
      <c r="V1491" t="s">
        <v>56</v>
      </c>
      <c r="W1491">
        <v>0.97599999999999998</v>
      </c>
      <c r="X1491">
        <v>0.93400000000000005</v>
      </c>
      <c r="Y1491">
        <v>0</v>
      </c>
      <c r="Z1491">
        <v>0.94899999999999995</v>
      </c>
      <c r="AA1491" s="19">
        <v>45733.912507407411</v>
      </c>
      <c r="AB1491" t="s">
        <v>1425</v>
      </c>
    </row>
    <row r="1492" spans="1:28" hidden="1" x14ac:dyDescent="0.35">
      <c r="A1492" t="s">
        <v>160</v>
      </c>
      <c r="B1492" t="s">
        <v>312</v>
      </c>
      <c r="C1492">
        <v>0</v>
      </c>
      <c r="D1492" s="9">
        <v>44546.73978009259</v>
      </c>
      <c r="E1492" s="9">
        <v>44546.834687499999</v>
      </c>
      <c r="F1492" t="s">
        <v>872</v>
      </c>
      <c r="G1492" t="s">
        <v>872</v>
      </c>
      <c r="H1492">
        <v>8</v>
      </c>
      <c r="I1492">
        <v>1</v>
      </c>
      <c r="J1492">
        <v>1</v>
      </c>
      <c r="K1492" t="s">
        <v>873</v>
      </c>
      <c r="L1492">
        <v>8</v>
      </c>
      <c r="M1492">
        <v>-1</v>
      </c>
      <c r="N1492">
        <v>4</v>
      </c>
      <c r="O1492" t="s">
        <v>875</v>
      </c>
      <c r="P1492">
        <v>0</v>
      </c>
      <c r="Q1492">
        <v>4</v>
      </c>
      <c r="R1492" t="s">
        <v>875</v>
      </c>
      <c r="S1492" t="s">
        <v>875</v>
      </c>
      <c r="T1492" t="s">
        <v>875</v>
      </c>
      <c r="U1492" t="s">
        <v>875</v>
      </c>
      <c r="V1492" t="s">
        <v>56</v>
      </c>
      <c r="W1492">
        <v>0.33300000000000002</v>
      </c>
      <c r="X1492" t="s">
        <v>875</v>
      </c>
      <c r="Y1492">
        <v>0</v>
      </c>
      <c r="Z1492">
        <v>0.33300000000000002</v>
      </c>
      <c r="AA1492" s="19">
        <v>45733.912507499997</v>
      </c>
      <c r="AB1492" t="s">
        <v>1425</v>
      </c>
    </row>
    <row r="1493" spans="1:28" x14ac:dyDescent="0.35">
      <c r="A1493" t="s">
        <v>161</v>
      </c>
      <c r="B1493" t="s">
        <v>311</v>
      </c>
      <c r="C1493">
        <v>5639</v>
      </c>
      <c r="D1493" s="9">
        <v>39723.458333333336</v>
      </c>
      <c r="E1493" s="9">
        <v>45363.445833333331</v>
      </c>
      <c r="F1493">
        <v>240</v>
      </c>
      <c r="G1493">
        <v>240</v>
      </c>
      <c r="H1493">
        <v>82</v>
      </c>
      <c r="I1493">
        <v>158</v>
      </c>
      <c r="J1493">
        <v>29</v>
      </c>
      <c r="K1493">
        <v>211</v>
      </c>
      <c r="L1493">
        <v>193</v>
      </c>
      <c r="M1493">
        <v>18</v>
      </c>
      <c r="N1493">
        <v>1.0999999999999999E-2</v>
      </c>
      <c r="O1493">
        <v>0.03</v>
      </c>
      <c r="P1493">
        <v>6.0000000000000001E-3</v>
      </c>
      <c r="Q1493">
        <v>0.03</v>
      </c>
      <c r="R1493">
        <v>0.85699999999999998</v>
      </c>
      <c r="S1493">
        <v>0.26800000000000002</v>
      </c>
      <c r="T1493">
        <v>0.85399999999999998</v>
      </c>
      <c r="U1493">
        <v>600</v>
      </c>
      <c r="V1493" t="s">
        <v>56</v>
      </c>
      <c r="W1493">
        <v>0.80200000000000005</v>
      </c>
      <c r="X1493">
        <v>0.91</v>
      </c>
      <c r="Y1493">
        <v>0.96899999999999997</v>
      </c>
      <c r="Z1493">
        <v>0.83</v>
      </c>
      <c r="AA1493" s="9">
        <v>45713.616881354166</v>
      </c>
      <c r="AB1493" t="s">
        <v>871</v>
      </c>
    </row>
    <row r="1494" spans="1:28" x14ac:dyDescent="0.35">
      <c r="A1494" t="s">
        <v>161</v>
      </c>
      <c r="B1494" t="s">
        <v>311</v>
      </c>
      <c r="C1494">
        <v>4687</v>
      </c>
      <c r="D1494" s="9">
        <v>39723.458773148152</v>
      </c>
      <c r="E1494" s="9">
        <v>44411.279386574075</v>
      </c>
      <c r="F1494">
        <v>220</v>
      </c>
      <c r="G1494">
        <v>220</v>
      </c>
      <c r="H1494">
        <v>67</v>
      </c>
      <c r="I1494">
        <v>153</v>
      </c>
      <c r="J1494">
        <v>2</v>
      </c>
      <c r="K1494">
        <v>218</v>
      </c>
      <c r="L1494">
        <v>202</v>
      </c>
      <c r="M1494">
        <v>16</v>
      </c>
      <c r="N1494">
        <v>1.4E-2</v>
      </c>
      <c r="O1494">
        <v>3.2000000000000001E-2</v>
      </c>
      <c r="P1494">
        <v>9.0999999999999998E-2</v>
      </c>
      <c r="Q1494">
        <v>4.2999999999999997E-2</v>
      </c>
      <c r="R1494">
        <v>-0.95599999999999996</v>
      </c>
      <c r="S1494">
        <v>0.30399999999999999</v>
      </c>
      <c r="T1494">
        <v>-0.97799999999999998</v>
      </c>
      <c r="U1494">
        <v>372.09300000000002</v>
      </c>
      <c r="V1494" t="s">
        <v>56</v>
      </c>
      <c r="W1494">
        <v>0.69199999999999995</v>
      </c>
      <c r="X1494">
        <v>0.92700000000000005</v>
      </c>
      <c r="Y1494">
        <v>1</v>
      </c>
      <c r="Z1494">
        <v>0.874</v>
      </c>
      <c r="AA1494" s="19">
        <v>45733.91243960648</v>
      </c>
      <c r="AB1494" t="s">
        <v>1425</v>
      </c>
    </row>
    <row r="1495" spans="1:28" hidden="1" x14ac:dyDescent="0.35">
      <c r="A1495" t="s">
        <v>161</v>
      </c>
      <c r="B1495" t="s">
        <v>312</v>
      </c>
      <c r="C1495">
        <v>90</v>
      </c>
      <c r="D1495" s="9">
        <v>44320.821504629632</v>
      </c>
      <c r="E1495" s="9">
        <v>44411.279386574075</v>
      </c>
      <c r="F1495" t="s">
        <v>872</v>
      </c>
      <c r="G1495" t="s">
        <v>872</v>
      </c>
      <c r="H1495">
        <v>1</v>
      </c>
      <c r="I1495">
        <v>2</v>
      </c>
      <c r="J1495">
        <v>1</v>
      </c>
      <c r="K1495" t="s">
        <v>873</v>
      </c>
      <c r="L1495">
        <v>1</v>
      </c>
      <c r="M1495">
        <v>0</v>
      </c>
      <c r="N1495" t="s">
        <v>875</v>
      </c>
      <c r="O1495">
        <v>1.0999999999999999E-2</v>
      </c>
      <c r="P1495" t="s">
        <v>875</v>
      </c>
      <c r="Q1495" t="s">
        <v>875</v>
      </c>
      <c r="R1495" t="s">
        <v>875</v>
      </c>
      <c r="S1495" t="s">
        <v>875</v>
      </c>
      <c r="T1495" t="s">
        <v>875</v>
      </c>
      <c r="U1495" t="s">
        <v>875</v>
      </c>
      <c r="V1495" t="s">
        <v>56</v>
      </c>
      <c r="W1495" t="s">
        <v>875</v>
      </c>
      <c r="X1495">
        <v>1</v>
      </c>
      <c r="Y1495" t="s">
        <v>875</v>
      </c>
      <c r="Z1495" t="s">
        <v>875</v>
      </c>
      <c r="AA1495" s="19">
        <v>45733.91243960648</v>
      </c>
      <c r="AB1495" t="s">
        <v>1425</v>
      </c>
    </row>
    <row r="1496" spans="1:28" x14ac:dyDescent="0.35">
      <c r="A1496" t="s">
        <v>162</v>
      </c>
      <c r="B1496" t="s">
        <v>311</v>
      </c>
      <c r="C1496">
        <v>6292</v>
      </c>
      <c r="D1496" s="9">
        <v>39198.963194444441</v>
      </c>
      <c r="E1496" s="9">
        <v>45491.699305555558</v>
      </c>
      <c r="F1496">
        <v>423</v>
      </c>
      <c r="G1496">
        <v>423</v>
      </c>
      <c r="H1496">
        <v>227</v>
      </c>
      <c r="I1496">
        <v>196</v>
      </c>
      <c r="J1496">
        <v>34</v>
      </c>
      <c r="K1496">
        <v>389</v>
      </c>
      <c r="L1496">
        <v>370</v>
      </c>
      <c r="M1496">
        <v>19</v>
      </c>
      <c r="N1496">
        <v>3.2000000000000001E-2</v>
      </c>
      <c r="O1496">
        <v>3.4000000000000002E-2</v>
      </c>
      <c r="P1496">
        <v>4.0000000000000001E-3</v>
      </c>
      <c r="Q1496">
        <v>5.3999999999999999E-2</v>
      </c>
      <c r="R1496">
        <v>0.871</v>
      </c>
      <c r="S1496">
        <v>0.48499999999999999</v>
      </c>
      <c r="T1496">
        <v>0.93899999999999995</v>
      </c>
      <c r="U1496">
        <v>351.85199999999998</v>
      </c>
      <c r="V1496" t="s">
        <v>56</v>
      </c>
      <c r="W1496">
        <v>0.63100000000000001</v>
      </c>
      <c r="X1496">
        <v>0.76200000000000001</v>
      </c>
      <c r="Y1496">
        <v>0.88900000000000001</v>
      </c>
      <c r="Z1496">
        <v>0.67800000000000005</v>
      </c>
      <c r="AA1496" s="9">
        <v>45713.616963506945</v>
      </c>
      <c r="AB1496" t="s">
        <v>871</v>
      </c>
    </row>
    <row r="1497" spans="1:28" x14ac:dyDescent="0.35">
      <c r="A1497" t="s">
        <v>162</v>
      </c>
      <c r="B1497" t="s">
        <v>311</v>
      </c>
      <c r="C1497">
        <v>5229</v>
      </c>
      <c r="D1497" s="9">
        <v>39198.963518518518</v>
      </c>
      <c r="E1497" s="9">
        <v>44428.379618055558</v>
      </c>
      <c r="F1497">
        <v>392</v>
      </c>
      <c r="G1497">
        <v>392</v>
      </c>
      <c r="H1497">
        <v>205</v>
      </c>
      <c r="I1497">
        <v>187</v>
      </c>
      <c r="J1497">
        <v>2</v>
      </c>
      <c r="K1497">
        <v>390</v>
      </c>
      <c r="L1497">
        <v>355</v>
      </c>
      <c r="M1497">
        <v>35</v>
      </c>
      <c r="N1497">
        <v>4.4999999999999998E-2</v>
      </c>
      <c r="O1497">
        <v>4.2000000000000003E-2</v>
      </c>
      <c r="P1497">
        <v>1E-3</v>
      </c>
      <c r="Q1497">
        <v>7.3999999999999996E-2</v>
      </c>
      <c r="R1497">
        <v>0.86</v>
      </c>
      <c r="S1497">
        <v>0.51700000000000002</v>
      </c>
      <c r="T1497">
        <v>0.98899999999999999</v>
      </c>
      <c r="U1497">
        <v>472.97300000000001</v>
      </c>
      <c r="V1497" t="s">
        <v>56</v>
      </c>
      <c r="W1497">
        <v>0.57299999999999995</v>
      </c>
      <c r="X1497">
        <v>0.80100000000000005</v>
      </c>
      <c r="Y1497">
        <v>1</v>
      </c>
      <c r="Z1497">
        <v>0.66600000000000004</v>
      </c>
      <c r="AA1497" s="19">
        <v>45733.912371597224</v>
      </c>
      <c r="AB1497" t="s">
        <v>1425</v>
      </c>
    </row>
    <row r="1498" spans="1:28" hidden="1" x14ac:dyDescent="0.35">
      <c r="A1498" t="s">
        <v>162</v>
      </c>
      <c r="B1498" t="s">
        <v>312</v>
      </c>
      <c r="C1498">
        <v>35</v>
      </c>
      <c r="D1498" s="9">
        <v>44392.913437499999</v>
      </c>
      <c r="E1498" s="9">
        <v>44428.379618055558</v>
      </c>
      <c r="F1498" t="s">
        <v>872</v>
      </c>
      <c r="G1498" t="s">
        <v>872</v>
      </c>
      <c r="H1498">
        <v>2</v>
      </c>
      <c r="I1498">
        <v>1</v>
      </c>
      <c r="J1498">
        <v>1</v>
      </c>
      <c r="K1498" t="s">
        <v>873</v>
      </c>
      <c r="L1498">
        <v>3</v>
      </c>
      <c r="M1498">
        <v>-1</v>
      </c>
      <c r="N1498">
        <v>2.9000000000000001E-2</v>
      </c>
      <c r="O1498" t="s">
        <v>875</v>
      </c>
      <c r="P1498" t="s">
        <v>875</v>
      </c>
      <c r="Q1498">
        <v>1.5</v>
      </c>
      <c r="R1498" t="s">
        <v>875</v>
      </c>
      <c r="S1498" t="s">
        <v>875</v>
      </c>
      <c r="T1498" t="s">
        <v>875</v>
      </c>
      <c r="U1498" t="s">
        <v>875</v>
      </c>
      <c r="V1498" t="s">
        <v>56</v>
      </c>
      <c r="W1498">
        <v>1</v>
      </c>
      <c r="X1498" t="s">
        <v>875</v>
      </c>
      <c r="Y1498" t="s">
        <v>875</v>
      </c>
      <c r="Z1498">
        <v>0.75</v>
      </c>
      <c r="AA1498" s="19">
        <v>45733.912371782404</v>
      </c>
      <c r="AB1498" t="s">
        <v>1425</v>
      </c>
    </row>
    <row r="1499" spans="1:28" x14ac:dyDescent="0.35">
      <c r="A1499" t="s">
        <v>163</v>
      </c>
      <c r="B1499" t="s">
        <v>311</v>
      </c>
      <c r="C1499">
        <v>3957</v>
      </c>
      <c r="D1499" s="9">
        <v>39313.965277777781</v>
      </c>
      <c r="E1499" s="9">
        <v>43271.777083333334</v>
      </c>
      <c r="F1499">
        <v>55</v>
      </c>
      <c r="G1499">
        <v>55</v>
      </c>
      <c r="H1499">
        <v>35</v>
      </c>
      <c r="I1499">
        <v>20</v>
      </c>
      <c r="J1499">
        <v>5</v>
      </c>
      <c r="K1499">
        <v>50</v>
      </c>
      <c r="L1499">
        <v>38</v>
      </c>
      <c r="M1499">
        <v>12</v>
      </c>
      <c r="N1499">
        <v>4.7E-2</v>
      </c>
      <c r="O1499">
        <v>8.0000000000000002E-3</v>
      </c>
      <c r="P1499">
        <v>1E-3</v>
      </c>
      <c r="Q1499">
        <v>2.8000000000000001E-2</v>
      </c>
      <c r="R1499">
        <v>0.51900000000000002</v>
      </c>
      <c r="S1499">
        <v>0.85499999999999998</v>
      </c>
      <c r="T1499">
        <v>0.98199999999999998</v>
      </c>
      <c r="U1499">
        <v>428.57100000000003</v>
      </c>
      <c r="V1499" t="s">
        <v>56</v>
      </c>
      <c r="W1499">
        <v>0.94499999999999995</v>
      </c>
      <c r="X1499">
        <v>0.82099999999999995</v>
      </c>
      <c r="Y1499">
        <v>0.80900000000000005</v>
      </c>
      <c r="Z1499">
        <v>0.75700000000000001</v>
      </c>
      <c r="AA1499" s="9">
        <v>45713.617042546299</v>
      </c>
      <c r="AB1499" t="s">
        <v>871</v>
      </c>
    </row>
    <row r="1500" spans="1:28" x14ac:dyDescent="0.35">
      <c r="A1500" t="s">
        <v>163</v>
      </c>
      <c r="B1500" t="s">
        <v>311</v>
      </c>
      <c r="C1500">
        <v>3957</v>
      </c>
      <c r="D1500" s="9">
        <v>39313.965613425928</v>
      </c>
      <c r="E1500" s="9">
        <v>43271.777233796296</v>
      </c>
      <c r="F1500">
        <v>55</v>
      </c>
      <c r="G1500">
        <v>55</v>
      </c>
      <c r="H1500">
        <v>35</v>
      </c>
      <c r="I1500">
        <v>20</v>
      </c>
      <c r="J1500">
        <v>0</v>
      </c>
      <c r="K1500">
        <v>55</v>
      </c>
      <c r="L1500">
        <v>43</v>
      </c>
      <c r="M1500">
        <v>12</v>
      </c>
      <c r="N1500">
        <v>4.7E-2</v>
      </c>
      <c r="O1500">
        <v>8.0000000000000002E-3</v>
      </c>
      <c r="P1500">
        <v>0</v>
      </c>
      <c r="Q1500">
        <v>0.01</v>
      </c>
      <c r="R1500">
        <v>0.182</v>
      </c>
      <c r="S1500">
        <v>0.85499999999999998</v>
      </c>
      <c r="T1500">
        <v>1</v>
      </c>
      <c r="U1500">
        <v>1200</v>
      </c>
      <c r="V1500" t="s">
        <v>56</v>
      </c>
      <c r="W1500">
        <v>0.94499999999999995</v>
      </c>
      <c r="X1500">
        <v>0.82099999999999995</v>
      </c>
      <c r="Y1500">
        <v>0</v>
      </c>
      <c r="Z1500">
        <v>0.51600000000000001</v>
      </c>
      <c r="AA1500" s="19">
        <v>45733.912303460645</v>
      </c>
      <c r="AB1500" t="s">
        <v>1425</v>
      </c>
    </row>
    <row r="1501" spans="1:28" hidden="1" x14ac:dyDescent="0.35">
      <c r="A1501" t="s">
        <v>163</v>
      </c>
      <c r="B1501" t="s">
        <v>312</v>
      </c>
      <c r="C1501">
        <v>64</v>
      </c>
      <c r="D1501" s="9">
        <v>43207.435833333337</v>
      </c>
      <c r="E1501" s="9">
        <v>43271.777233796296</v>
      </c>
      <c r="F1501" t="s">
        <v>872</v>
      </c>
      <c r="G1501" t="s">
        <v>872</v>
      </c>
      <c r="H1501">
        <v>1</v>
      </c>
      <c r="I1501">
        <v>1</v>
      </c>
      <c r="J1501">
        <v>1</v>
      </c>
      <c r="K1501" t="s">
        <v>873</v>
      </c>
      <c r="L1501">
        <v>3</v>
      </c>
      <c r="M1501">
        <v>-2</v>
      </c>
      <c r="N1501" t="s">
        <v>875</v>
      </c>
      <c r="O1501" t="s">
        <v>875</v>
      </c>
      <c r="P1501">
        <v>0</v>
      </c>
      <c r="Q1501">
        <v>2.3E-2</v>
      </c>
      <c r="R1501" t="s">
        <v>875</v>
      </c>
      <c r="S1501" t="s">
        <v>875</v>
      </c>
      <c r="T1501" t="s">
        <v>875</v>
      </c>
      <c r="U1501" t="s">
        <v>875</v>
      </c>
      <c r="V1501" t="s">
        <v>56</v>
      </c>
      <c r="W1501" t="s">
        <v>875</v>
      </c>
      <c r="X1501" t="s">
        <v>875</v>
      </c>
      <c r="Y1501">
        <v>0</v>
      </c>
      <c r="Z1501">
        <v>0.75</v>
      </c>
      <c r="AA1501" s="19">
        <v>45733.912303530095</v>
      </c>
      <c r="AB1501" t="s">
        <v>1425</v>
      </c>
    </row>
    <row r="1502" spans="1:28" x14ac:dyDescent="0.35">
      <c r="A1502" t="s">
        <v>164</v>
      </c>
      <c r="B1502" t="s">
        <v>311</v>
      </c>
      <c r="C1502">
        <v>5768</v>
      </c>
      <c r="D1502" s="9">
        <v>39142.859722222223</v>
      </c>
      <c r="E1502" s="9">
        <v>44911.640972222223</v>
      </c>
      <c r="F1502">
        <v>5339</v>
      </c>
      <c r="G1502">
        <v>5339</v>
      </c>
      <c r="H1502">
        <v>1786</v>
      </c>
      <c r="I1502">
        <v>3553</v>
      </c>
      <c r="J1502">
        <v>1372</v>
      </c>
      <c r="K1502">
        <v>3967</v>
      </c>
      <c r="L1502">
        <v>3965</v>
      </c>
      <c r="M1502">
        <v>2</v>
      </c>
      <c r="N1502">
        <v>0.85799999999999998</v>
      </c>
      <c r="O1502">
        <v>1.67</v>
      </c>
      <c r="P1502">
        <v>0.26200000000000001</v>
      </c>
      <c r="Q1502">
        <v>1.849</v>
      </c>
      <c r="R1502">
        <v>0.81599999999999995</v>
      </c>
      <c r="S1502">
        <v>0.33900000000000002</v>
      </c>
      <c r="T1502">
        <v>0.89600000000000002</v>
      </c>
      <c r="U1502">
        <v>1.0820000000000001</v>
      </c>
      <c r="V1502" t="s">
        <v>80</v>
      </c>
      <c r="W1502">
        <v>0.91600000000000004</v>
      </c>
      <c r="X1502">
        <v>0.95499999999999996</v>
      </c>
      <c r="Y1502">
        <v>0.90100000000000002</v>
      </c>
      <c r="Z1502">
        <v>0.94799999999999995</v>
      </c>
      <c r="AA1502" s="9">
        <v>45713.617142662035</v>
      </c>
      <c r="AB1502" t="s">
        <v>871</v>
      </c>
    </row>
    <row r="1503" spans="1:28" x14ac:dyDescent="0.35">
      <c r="A1503" t="s">
        <v>164</v>
      </c>
      <c r="B1503" t="s">
        <v>311</v>
      </c>
      <c r="C1503">
        <v>5022</v>
      </c>
      <c r="D1503" s="9">
        <v>39142.859918981485</v>
      </c>
      <c r="E1503" s="9">
        <v>44165.409143518518</v>
      </c>
      <c r="F1503">
        <v>5342</v>
      </c>
      <c r="G1503">
        <v>5342</v>
      </c>
      <c r="H1503">
        <v>1786</v>
      </c>
      <c r="I1503">
        <v>3556</v>
      </c>
      <c r="J1503">
        <v>50</v>
      </c>
      <c r="K1503">
        <v>5292</v>
      </c>
      <c r="L1503">
        <v>5290</v>
      </c>
      <c r="M1503">
        <v>2</v>
      </c>
      <c r="N1503">
        <v>0.88100000000000001</v>
      </c>
      <c r="O1503">
        <v>1.6719999999999999</v>
      </c>
      <c r="P1503">
        <v>1.7000000000000001E-2</v>
      </c>
      <c r="Q1503">
        <v>1.3180000000000001</v>
      </c>
      <c r="R1503">
        <v>0.52</v>
      </c>
      <c r="S1503">
        <v>0.34499999999999997</v>
      </c>
      <c r="T1503">
        <v>0.99299999999999999</v>
      </c>
      <c r="U1503">
        <v>1.5169999999999999</v>
      </c>
      <c r="V1503" t="s">
        <v>80</v>
      </c>
      <c r="W1503">
        <v>0.93600000000000005</v>
      </c>
      <c r="X1503">
        <v>0.95499999999999996</v>
      </c>
      <c r="Y1503">
        <v>0.82599999999999996</v>
      </c>
      <c r="Z1503">
        <v>0.76900000000000002</v>
      </c>
      <c r="AA1503" s="19">
        <v>45733.912243541665</v>
      </c>
      <c r="AB1503" t="s">
        <v>1425</v>
      </c>
    </row>
    <row r="1504" spans="1:28" hidden="1" x14ac:dyDescent="0.35">
      <c r="A1504" t="s">
        <v>164</v>
      </c>
      <c r="B1504" t="s">
        <v>312</v>
      </c>
      <c r="C1504">
        <v>0</v>
      </c>
      <c r="D1504" s="9">
        <v>44165.408622685187</v>
      </c>
      <c r="E1504" s="9">
        <v>44165.409143518518</v>
      </c>
      <c r="F1504" t="s">
        <v>872</v>
      </c>
      <c r="G1504" t="s">
        <v>872</v>
      </c>
      <c r="H1504">
        <v>1</v>
      </c>
      <c r="I1504">
        <v>1</v>
      </c>
      <c r="J1504">
        <v>1</v>
      </c>
      <c r="K1504" t="s">
        <v>873</v>
      </c>
      <c r="L1504">
        <v>1</v>
      </c>
      <c r="M1504">
        <v>-1</v>
      </c>
      <c r="N1504" t="s">
        <v>875</v>
      </c>
      <c r="O1504" t="s">
        <v>875</v>
      </c>
      <c r="P1504" t="s">
        <v>875</v>
      </c>
      <c r="Q1504" t="s">
        <v>875</v>
      </c>
      <c r="R1504" t="s">
        <v>875</v>
      </c>
      <c r="S1504" t="s">
        <v>875</v>
      </c>
      <c r="T1504" t="s">
        <v>875</v>
      </c>
      <c r="U1504" t="s">
        <v>875</v>
      </c>
      <c r="V1504" t="s">
        <v>80</v>
      </c>
      <c r="W1504" t="s">
        <v>875</v>
      </c>
      <c r="X1504" t="s">
        <v>875</v>
      </c>
      <c r="Y1504" t="s">
        <v>875</v>
      </c>
      <c r="Z1504" t="s">
        <v>875</v>
      </c>
      <c r="AA1504" s="19">
        <v>45733.912243726852</v>
      </c>
      <c r="AB1504" t="s">
        <v>1425</v>
      </c>
    </row>
    <row r="1505" spans="1:28" x14ac:dyDescent="0.35">
      <c r="A1505" t="s">
        <v>165</v>
      </c>
      <c r="B1505" t="s">
        <v>311</v>
      </c>
      <c r="C1505">
        <v>7267</v>
      </c>
      <c r="D1505" s="9">
        <v>38314.171527777777</v>
      </c>
      <c r="E1505" s="9">
        <v>45581.320833333331</v>
      </c>
      <c r="F1505">
        <v>8951</v>
      </c>
      <c r="G1505">
        <v>8893</v>
      </c>
      <c r="H1505">
        <v>4234</v>
      </c>
      <c r="I1505">
        <v>4659</v>
      </c>
      <c r="J1505">
        <v>1997</v>
      </c>
      <c r="K1505">
        <v>6896</v>
      </c>
      <c r="L1505">
        <v>5338</v>
      </c>
      <c r="M1505">
        <v>1558</v>
      </c>
      <c r="N1505">
        <v>0.66900000000000004</v>
      </c>
      <c r="O1505">
        <v>0.77700000000000002</v>
      </c>
      <c r="P1505">
        <v>0.28799999999999998</v>
      </c>
      <c r="Q1505">
        <v>0.86899999999999999</v>
      </c>
      <c r="R1505">
        <v>0.75</v>
      </c>
      <c r="S1505">
        <v>0.46300000000000002</v>
      </c>
      <c r="T1505">
        <v>0.80100000000000005</v>
      </c>
      <c r="U1505">
        <v>1792.865</v>
      </c>
      <c r="V1505" t="s">
        <v>56</v>
      </c>
      <c r="W1505">
        <v>0.97599999999999998</v>
      </c>
      <c r="X1505">
        <v>0.95499999999999996</v>
      </c>
      <c r="Y1505">
        <v>0.94899999999999995</v>
      </c>
      <c r="Z1505">
        <v>0.96099999999999997</v>
      </c>
      <c r="AA1505" s="9">
        <v>45713.617245162037</v>
      </c>
      <c r="AB1505" t="s">
        <v>871</v>
      </c>
    </row>
    <row r="1506" spans="1:28" x14ac:dyDescent="0.35">
      <c r="A1506" t="s">
        <v>165</v>
      </c>
      <c r="B1506" t="s">
        <v>311</v>
      </c>
      <c r="C1506">
        <v>6251</v>
      </c>
      <c r="D1506" s="9">
        <v>38314.172164351854</v>
      </c>
      <c r="E1506" s="9">
        <v>44565.416273148148</v>
      </c>
      <c r="F1506">
        <v>8675</v>
      </c>
      <c r="G1506">
        <v>8675</v>
      </c>
      <c r="H1506">
        <v>4179</v>
      </c>
      <c r="I1506">
        <v>4496</v>
      </c>
      <c r="J1506">
        <v>245</v>
      </c>
      <c r="K1506">
        <v>8430</v>
      </c>
      <c r="L1506">
        <v>6805</v>
      </c>
      <c r="M1506">
        <v>1625</v>
      </c>
      <c r="N1506">
        <v>0.67</v>
      </c>
      <c r="O1506">
        <v>0.77300000000000002</v>
      </c>
      <c r="P1506">
        <v>4.1000000000000002E-2</v>
      </c>
      <c r="Q1506">
        <v>1.115</v>
      </c>
      <c r="R1506">
        <v>0.79500000000000004</v>
      </c>
      <c r="S1506">
        <v>0.46400000000000002</v>
      </c>
      <c r="T1506">
        <v>0.97199999999999998</v>
      </c>
      <c r="U1506">
        <v>1457.3989999999999</v>
      </c>
      <c r="V1506" t="s">
        <v>56</v>
      </c>
      <c r="W1506">
        <v>0.97599999999999998</v>
      </c>
      <c r="X1506">
        <v>0.95099999999999996</v>
      </c>
      <c r="Y1506">
        <v>0.88400000000000001</v>
      </c>
      <c r="Z1506">
        <v>0.97099999999999997</v>
      </c>
      <c r="AA1506" s="19">
        <v>45733.912149317126</v>
      </c>
      <c r="AB1506" t="s">
        <v>1425</v>
      </c>
    </row>
    <row r="1507" spans="1:28" hidden="1" x14ac:dyDescent="0.35">
      <c r="A1507" t="s">
        <v>165</v>
      </c>
      <c r="B1507" t="s">
        <v>312</v>
      </c>
      <c r="C1507">
        <v>99</v>
      </c>
      <c r="D1507" s="9">
        <v>44465.75209490741</v>
      </c>
      <c r="E1507" s="9">
        <v>44565.416273148148</v>
      </c>
      <c r="F1507" t="s">
        <v>872</v>
      </c>
      <c r="G1507" t="s">
        <v>872</v>
      </c>
      <c r="H1507">
        <v>23</v>
      </c>
      <c r="I1507">
        <v>46</v>
      </c>
      <c r="J1507">
        <v>12</v>
      </c>
      <c r="K1507" t="s">
        <v>873</v>
      </c>
      <c r="L1507">
        <v>64</v>
      </c>
      <c r="M1507">
        <v>-6</v>
      </c>
      <c r="N1507">
        <v>0.23100000000000001</v>
      </c>
      <c r="O1507">
        <v>0.49</v>
      </c>
      <c r="P1507">
        <v>0.11600000000000001</v>
      </c>
      <c r="Q1507">
        <v>0.68899999999999995</v>
      </c>
      <c r="R1507">
        <v>1.139</v>
      </c>
      <c r="S1507">
        <v>0.32</v>
      </c>
      <c r="T1507">
        <v>0.83899999999999997</v>
      </c>
      <c r="U1507">
        <v>2358.491</v>
      </c>
      <c r="V1507" t="s">
        <v>62</v>
      </c>
      <c r="W1507">
        <v>0.97399999999999998</v>
      </c>
      <c r="X1507">
        <v>0.98699999999999999</v>
      </c>
      <c r="Y1507">
        <v>0.67200000000000004</v>
      </c>
      <c r="Z1507">
        <v>0.98799999999999999</v>
      </c>
      <c r="AA1507" s="19">
        <v>45733.912162824075</v>
      </c>
      <c r="AB1507" t="s">
        <v>1425</v>
      </c>
    </row>
    <row r="1508" spans="1:28" x14ac:dyDescent="0.35">
      <c r="A1508" t="s">
        <v>1401</v>
      </c>
      <c r="B1508" t="s">
        <v>311</v>
      </c>
      <c r="C1508">
        <v>5607</v>
      </c>
      <c r="D1508" s="9">
        <v>38691.428587962961</v>
      </c>
      <c r="E1508" s="9">
        <v>44298.553865740738</v>
      </c>
      <c r="F1508">
        <v>2901</v>
      </c>
      <c r="G1508">
        <v>2901</v>
      </c>
      <c r="H1508">
        <v>1155</v>
      </c>
      <c r="I1508">
        <v>1746</v>
      </c>
      <c r="J1508">
        <v>55</v>
      </c>
      <c r="K1508">
        <v>2846</v>
      </c>
      <c r="L1508">
        <v>2439</v>
      </c>
      <c r="M1508">
        <v>407</v>
      </c>
      <c r="N1508">
        <v>0.45500000000000002</v>
      </c>
      <c r="O1508">
        <v>0.68200000000000005</v>
      </c>
      <c r="P1508">
        <v>1.0999999999999999E-2</v>
      </c>
      <c r="Q1508">
        <v>0.76500000000000001</v>
      </c>
      <c r="R1508">
        <v>0.67900000000000005</v>
      </c>
      <c r="S1508">
        <v>0.4</v>
      </c>
      <c r="T1508">
        <v>0.99</v>
      </c>
      <c r="U1508">
        <v>532.02599999999995</v>
      </c>
      <c r="V1508" t="s">
        <v>56</v>
      </c>
      <c r="W1508">
        <v>0.98399999999999999</v>
      </c>
      <c r="X1508">
        <v>0.995</v>
      </c>
      <c r="Y1508">
        <v>0.80700000000000005</v>
      </c>
      <c r="Z1508">
        <v>0.90200000000000002</v>
      </c>
      <c r="AA1508" s="19">
        <v>45733.912061331015</v>
      </c>
      <c r="AB1508" t="s">
        <v>1425</v>
      </c>
    </row>
    <row r="1509" spans="1:28" hidden="1" x14ac:dyDescent="0.35">
      <c r="A1509" t="s">
        <v>1401</v>
      </c>
      <c r="B1509" t="s">
        <v>312</v>
      </c>
      <c r="C1509">
        <v>0</v>
      </c>
      <c r="D1509" s="9">
        <v>44298.553865740738</v>
      </c>
      <c r="E1509" s="9">
        <v>44298.553865740738</v>
      </c>
      <c r="F1509" t="s">
        <v>872</v>
      </c>
      <c r="G1509" t="s">
        <v>872</v>
      </c>
      <c r="H1509">
        <v>1</v>
      </c>
      <c r="I1509">
        <v>1</v>
      </c>
      <c r="J1509">
        <v>1</v>
      </c>
      <c r="K1509" t="s">
        <v>873</v>
      </c>
      <c r="L1509">
        <v>1</v>
      </c>
      <c r="M1509">
        <v>0</v>
      </c>
      <c r="N1509" t="s">
        <v>875</v>
      </c>
      <c r="O1509" t="s">
        <v>875</v>
      </c>
      <c r="P1509" t="s">
        <v>875</v>
      </c>
      <c r="Q1509" t="s">
        <v>875</v>
      </c>
      <c r="R1509" t="s">
        <v>875</v>
      </c>
      <c r="S1509" t="s">
        <v>875</v>
      </c>
      <c r="T1509" t="s">
        <v>875</v>
      </c>
      <c r="U1509" t="s">
        <v>875</v>
      </c>
      <c r="V1509" t="s">
        <v>56</v>
      </c>
      <c r="W1509" t="s">
        <v>875</v>
      </c>
      <c r="X1509" t="s">
        <v>875</v>
      </c>
      <c r="Y1509" t="s">
        <v>875</v>
      </c>
      <c r="Z1509" t="s">
        <v>875</v>
      </c>
      <c r="AA1509" s="19">
        <v>45733.912061469906</v>
      </c>
      <c r="AB1509" t="s">
        <v>1425</v>
      </c>
    </row>
    <row r="1510" spans="1:28" x14ac:dyDescent="0.35">
      <c r="A1510" t="s">
        <v>1400</v>
      </c>
      <c r="B1510" t="s">
        <v>311</v>
      </c>
      <c r="C1510">
        <v>6009</v>
      </c>
      <c r="D1510" s="9">
        <v>38317.514976851853</v>
      </c>
      <c r="E1510" s="9">
        <v>44327.162314814814</v>
      </c>
      <c r="F1510">
        <v>5012</v>
      </c>
      <c r="G1510">
        <v>5012</v>
      </c>
      <c r="H1510">
        <v>2249</v>
      </c>
      <c r="I1510">
        <v>2763</v>
      </c>
      <c r="J1510">
        <v>110</v>
      </c>
      <c r="K1510">
        <v>4902</v>
      </c>
      <c r="L1510">
        <v>4004</v>
      </c>
      <c r="M1510">
        <v>898</v>
      </c>
      <c r="N1510">
        <v>1.1839999999999999</v>
      </c>
      <c r="O1510">
        <v>1.224</v>
      </c>
      <c r="P1510">
        <v>4.2999999999999997E-2</v>
      </c>
      <c r="Q1510">
        <v>1.371</v>
      </c>
      <c r="R1510">
        <v>0.57999999999999996</v>
      </c>
      <c r="S1510">
        <v>0.49199999999999999</v>
      </c>
      <c r="T1510">
        <v>0.98199999999999998</v>
      </c>
      <c r="U1510">
        <v>654.99599999999998</v>
      </c>
      <c r="V1510" t="s">
        <v>56</v>
      </c>
      <c r="W1510">
        <v>0.81100000000000005</v>
      </c>
      <c r="X1510">
        <v>0.84499999999999997</v>
      </c>
      <c r="Y1510">
        <v>0.59699999999999998</v>
      </c>
      <c r="Z1510">
        <v>0.753</v>
      </c>
      <c r="AA1510" s="19">
        <v>45733.911989849534</v>
      </c>
      <c r="AB1510" t="s">
        <v>1425</v>
      </c>
    </row>
    <row r="1511" spans="1:28" hidden="1" x14ac:dyDescent="0.35">
      <c r="A1511" t="s">
        <v>1400</v>
      </c>
      <c r="B1511" t="s">
        <v>312</v>
      </c>
      <c r="C1511">
        <v>28</v>
      </c>
      <c r="D1511" s="9">
        <v>44298.73238425926</v>
      </c>
      <c r="E1511" s="9">
        <v>44327.162314814814</v>
      </c>
      <c r="F1511" t="s">
        <v>872</v>
      </c>
      <c r="G1511" t="s">
        <v>872</v>
      </c>
      <c r="H1511">
        <v>1</v>
      </c>
      <c r="I1511">
        <v>1</v>
      </c>
      <c r="J1511">
        <v>1</v>
      </c>
      <c r="K1511" t="s">
        <v>873</v>
      </c>
      <c r="L1511">
        <v>16</v>
      </c>
      <c r="M1511">
        <v>-15</v>
      </c>
      <c r="N1511" t="s">
        <v>875</v>
      </c>
      <c r="O1511" t="s">
        <v>875</v>
      </c>
      <c r="P1511" t="s">
        <v>875</v>
      </c>
      <c r="Q1511">
        <v>0.28999999999999998</v>
      </c>
      <c r="R1511" t="s">
        <v>875</v>
      </c>
      <c r="S1511" t="s">
        <v>875</v>
      </c>
      <c r="T1511" t="s">
        <v>875</v>
      </c>
      <c r="U1511" t="s">
        <v>875</v>
      </c>
      <c r="V1511" t="s">
        <v>56</v>
      </c>
      <c r="W1511" t="s">
        <v>875</v>
      </c>
      <c r="X1511" t="s">
        <v>875</v>
      </c>
      <c r="Y1511" t="s">
        <v>875</v>
      </c>
      <c r="Z1511">
        <v>0.34</v>
      </c>
      <c r="AA1511" s="19">
        <v>45733.911989849534</v>
      </c>
      <c r="AB1511" t="s">
        <v>1425</v>
      </c>
    </row>
    <row r="1512" spans="1:28" x14ac:dyDescent="0.35">
      <c r="A1512" t="s">
        <v>1399</v>
      </c>
      <c r="B1512" t="s">
        <v>311</v>
      </c>
      <c r="C1512">
        <v>5312</v>
      </c>
      <c r="D1512" s="9">
        <v>38845.735625000001</v>
      </c>
      <c r="E1512" s="9">
        <v>44157.809525462966</v>
      </c>
      <c r="F1512">
        <v>55</v>
      </c>
      <c r="G1512">
        <v>55</v>
      </c>
      <c r="H1512">
        <v>37</v>
      </c>
      <c r="I1512">
        <v>18</v>
      </c>
      <c r="J1512">
        <v>1</v>
      </c>
      <c r="K1512">
        <v>54</v>
      </c>
      <c r="L1512">
        <v>28</v>
      </c>
      <c r="M1512">
        <v>26</v>
      </c>
      <c r="N1512">
        <v>7.0000000000000001E-3</v>
      </c>
      <c r="O1512">
        <v>1.4999999999999999E-2</v>
      </c>
      <c r="P1512">
        <v>0</v>
      </c>
      <c r="Q1512">
        <v>2.3E-2</v>
      </c>
      <c r="R1512">
        <v>1.0449999999999999</v>
      </c>
      <c r="S1512">
        <v>0.318</v>
      </c>
      <c r="T1512">
        <v>1</v>
      </c>
      <c r="U1512">
        <v>1130.4349999999999</v>
      </c>
      <c r="V1512" t="s">
        <v>62</v>
      </c>
      <c r="W1512">
        <v>0.33100000000000002</v>
      </c>
      <c r="X1512">
        <v>0.89400000000000002</v>
      </c>
      <c r="Y1512">
        <v>0</v>
      </c>
      <c r="Z1512">
        <v>0.89100000000000001</v>
      </c>
      <c r="AA1512" s="19">
        <v>45733.911914976852</v>
      </c>
      <c r="AB1512" t="s">
        <v>1425</v>
      </c>
    </row>
    <row r="1513" spans="1:28" hidden="1" x14ac:dyDescent="0.35">
      <c r="A1513" t="s">
        <v>1399</v>
      </c>
      <c r="B1513" t="s">
        <v>312</v>
      </c>
      <c r="C1513">
        <v>0</v>
      </c>
      <c r="D1513" s="9">
        <v>44157.809525462966</v>
      </c>
      <c r="E1513" s="9">
        <v>44157.809525462966</v>
      </c>
      <c r="F1513" t="s">
        <v>872</v>
      </c>
      <c r="G1513" t="s">
        <v>872</v>
      </c>
      <c r="H1513">
        <v>1</v>
      </c>
      <c r="I1513">
        <v>1</v>
      </c>
      <c r="J1513">
        <v>1</v>
      </c>
      <c r="K1513" t="s">
        <v>873</v>
      </c>
      <c r="L1513">
        <v>1</v>
      </c>
      <c r="M1513">
        <v>0</v>
      </c>
      <c r="N1513" t="s">
        <v>875</v>
      </c>
      <c r="O1513" t="s">
        <v>875</v>
      </c>
      <c r="P1513" t="s">
        <v>875</v>
      </c>
      <c r="Q1513" t="s">
        <v>875</v>
      </c>
      <c r="R1513" t="s">
        <v>875</v>
      </c>
      <c r="S1513" t="s">
        <v>875</v>
      </c>
      <c r="T1513" t="s">
        <v>875</v>
      </c>
      <c r="U1513" t="s">
        <v>875</v>
      </c>
      <c r="V1513" t="s">
        <v>62</v>
      </c>
      <c r="W1513" t="s">
        <v>875</v>
      </c>
      <c r="X1513" t="s">
        <v>875</v>
      </c>
      <c r="Y1513" t="s">
        <v>875</v>
      </c>
      <c r="Z1513" t="s">
        <v>875</v>
      </c>
      <c r="AA1513" s="19">
        <v>45733.911915069446</v>
      </c>
      <c r="AB1513" t="s">
        <v>1425</v>
      </c>
    </row>
    <row r="1514" spans="1:28" x14ac:dyDescent="0.35">
      <c r="A1514" t="s">
        <v>1398</v>
      </c>
      <c r="B1514" t="s">
        <v>311</v>
      </c>
      <c r="C1514">
        <v>4548</v>
      </c>
      <c r="D1514" s="9">
        <v>39868.64503472222</v>
      </c>
      <c r="E1514" s="9">
        <v>44417.49895833333</v>
      </c>
      <c r="F1514">
        <v>88</v>
      </c>
      <c r="G1514">
        <v>88</v>
      </c>
      <c r="H1514">
        <v>45</v>
      </c>
      <c r="I1514">
        <v>43</v>
      </c>
      <c r="J1514">
        <v>2</v>
      </c>
      <c r="K1514">
        <v>86</v>
      </c>
      <c r="L1514">
        <v>79</v>
      </c>
      <c r="M1514">
        <v>7</v>
      </c>
      <c r="N1514">
        <v>8.9999999999999993E-3</v>
      </c>
      <c r="O1514">
        <v>8.9999999999999993E-3</v>
      </c>
      <c r="P1514">
        <v>0</v>
      </c>
      <c r="Q1514">
        <v>1.6E-2</v>
      </c>
      <c r="R1514">
        <v>0.88900000000000001</v>
      </c>
      <c r="S1514">
        <v>0.5</v>
      </c>
      <c r="T1514">
        <v>1</v>
      </c>
      <c r="U1514">
        <v>437.5</v>
      </c>
      <c r="V1514" t="s">
        <v>56</v>
      </c>
      <c r="W1514">
        <v>0.86599999999999999</v>
      </c>
      <c r="X1514">
        <v>0.89800000000000002</v>
      </c>
      <c r="Y1514">
        <v>0</v>
      </c>
      <c r="Z1514">
        <v>0.84799999999999998</v>
      </c>
      <c r="AA1514" s="19">
        <v>45733.911855393519</v>
      </c>
      <c r="AB1514" t="s">
        <v>1425</v>
      </c>
    </row>
    <row r="1515" spans="1:28" hidden="1" x14ac:dyDescent="0.35">
      <c r="A1515" t="s">
        <v>1398</v>
      </c>
      <c r="B1515" t="s">
        <v>312</v>
      </c>
      <c r="C1515">
        <v>91</v>
      </c>
      <c r="D1515" s="9">
        <v>44325.672812500001</v>
      </c>
      <c r="E1515" s="9">
        <v>44417.49895833333</v>
      </c>
      <c r="F1515" t="s">
        <v>872</v>
      </c>
      <c r="G1515" t="s">
        <v>872</v>
      </c>
      <c r="H1515">
        <v>1</v>
      </c>
      <c r="I1515">
        <v>1</v>
      </c>
      <c r="J1515">
        <v>1</v>
      </c>
      <c r="K1515" t="s">
        <v>873</v>
      </c>
      <c r="L1515">
        <v>2</v>
      </c>
      <c r="M1515">
        <v>0</v>
      </c>
      <c r="N1515" t="s">
        <v>875</v>
      </c>
      <c r="O1515" t="s">
        <v>875</v>
      </c>
      <c r="P1515" t="s">
        <v>875</v>
      </c>
      <c r="Q1515" t="s">
        <v>875</v>
      </c>
      <c r="R1515" t="s">
        <v>875</v>
      </c>
      <c r="S1515" t="s">
        <v>875</v>
      </c>
      <c r="T1515" t="s">
        <v>875</v>
      </c>
      <c r="U1515" t="s">
        <v>875</v>
      </c>
      <c r="V1515" t="s">
        <v>56</v>
      </c>
      <c r="W1515" t="s">
        <v>875</v>
      </c>
      <c r="X1515" t="s">
        <v>875</v>
      </c>
      <c r="Y1515" t="s">
        <v>875</v>
      </c>
      <c r="Z1515" t="s">
        <v>875</v>
      </c>
      <c r="AA1515" s="19">
        <v>45733.91185542824</v>
      </c>
      <c r="AB1515" t="s">
        <v>1425</v>
      </c>
    </row>
    <row r="1516" spans="1:28" hidden="1" x14ac:dyDescent="0.35">
      <c r="A1516" t="s">
        <v>166</v>
      </c>
      <c r="B1516" t="s">
        <v>312</v>
      </c>
      <c r="C1516">
        <v>94</v>
      </c>
      <c r="D1516" s="9">
        <v>45513.397222222222</v>
      </c>
      <c r="E1516" s="9">
        <v>45607.62777777778</v>
      </c>
      <c r="F1516" t="s">
        <v>872</v>
      </c>
      <c r="G1516" t="s">
        <v>872</v>
      </c>
      <c r="H1516">
        <v>16</v>
      </c>
      <c r="I1516">
        <v>17</v>
      </c>
      <c r="J1516">
        <v>6</v>
      </c>
      <c r="K1516" t="s">
        <v>873</v>
      </c>
      <c r="L1516">
        <v>28</v>
      </c>
      <c r="M1516">
        <v>0</v>
      </c>
      <c r="N1516">
        <v>0.16700000000000001</v>
      </c>
      <c r="O1516">
        <v>0.20399999999999999</v>
      </c>
      <c r="P1516">
        <v>5.8999999999999997E-2</v>
      </c>
      <c r="Q1516">
        <v>0.373</v>
      </c>
      <c r="R1516">
        <v>1.196</v>
      </c>
      <c r="S1516">
        <v>0.45</v>
      </c>
      <c r="T1516">
        <v>0.84099999999999997</v>
      </c>
      <c r="U1516">
        <v>769.43700000000001</v>
      </c>
      <c r="V1516" t="s">
        <v>62</v>
      </c>
      <c r="W1516">
        <v>0.96199999999999997</v>
      </c>
      <c r="X1516">
        <v>0.95199999999999996</v>
      </c>
      <c r="Y1516">
        <v>0.753</v>
      </c>
      <c r="Z1516">
        <v>0.88500000000000001</v>
      </c>
      <c r="AA1516" s="9">
        <v>45713.617366689818</v>
      </c>
      <c r="AB1516" t="s">
        <v>871</v>
      </c>
    </row>
    <row r="1517" spans="1:28" x14ac:dyDescent="0.35">
      <c r="A1517" t="s">
        <v>166</v>
      </c>
      <c r="B1517" t="s">
        <v>311</v>
      </c>
      <c r="C1517">
        <v>6897</v>
      </c>
      <c r="D1517" s="9">
        <v>38709.710416666669</v>
      </c>
      <c r="E1517" s="9">
        <v>45607.62777777778</v>
      </c>
      <c r="F1517">
        <v>3692</v>
      </c>
      <c r="G1517">
        <v>3692</v>
      </c>
      <c r="H1517">
        <v>1943</v>
      </c>
      <c r="I1517">
        <v>1749</v>
      </c>
      <c r="J1517">
        <v>664</v>
      </c>
      <c r="K1517">
        <v>3028</v>
      </c>
      <c r="L1517">
        <v>2741</v>
      </c>
      <c r="M1517">
        <v>287</v>
      </c>
      <c r="N1517">
        <v>0.309</v>
      </c>
      <c r="O1517">
        <v>0.314</v>
      </c>
      <c r="P1517">
        <v>0.128</v>
      </c>
      <c r="Q1517">
        <v>0.46</v>
      </c>
      <c r="R1517">
        <v>0.92900000000000005</v>
      </c>
      <c r="S1517">
        <v>0.496</v>
      </c>
      <c r="T1517">
        <v>0.79500000000000004</v>
      </c>
      <c r="U1517">
        <v>623.91300000000001</v>
      </c>
      <c r="V1517" t="s">
        <v>56</v>
      </c>
      <c r="W1517">
        <v>0.96199999999999997</v>
      </c>
      <c r="X1517">
        <v>0.95199999999999996</v>
      </c>
      <c r="Y1517">
        <v>0.91800000000000004</v>
      </c>
      <c r="Z1517">
        <v>0.96199999999999997</v>
      </c>
      <c r="AA1517" s="9">
        <v>45713.617343379628</v>
      </c>
      <c r="AB1517" t="s">
        <v>871</v>
      </c>
    </row>
    <row r="1518" spans="1:28" x14ac:dyDescent="0.35">
      <c r="A1518" t="s">
        <v>166</v>
      </c>
      <c r="B1518" t="s">
        <v>311</v>
      </c>
      <c r="C1518">
        <v>5844</v>
      </c>
      <c r="D1518" s="9">
        <v>38709.710462962961</v>
      </c>
      <c r="E1518" s="9">
        <v>44554.347754629627</v>
      </c>
      <c r="F1518">
        <v>3372</v>
      </c>
      <c r="G1518">
        <v>3372</v>
      </c>
      <c r="H1518">
        <v>1751</v>
      </c>
      <c r="I1518">
        <v>1621</v>
      </c>
      <c r="J1518">
        <v>61</v>
      </c>
      <c r="K1518">
        <v>3311</v>
      </c>
      <c r="L1518">
        <v>3067</v>
      </c>
      <c r="M1518">
        <v>244</v>
      </c>
      <c r="N1518">
        <v>0.33700000000000002</v>
      </c>
      <c r="O1518">
        <v>0.33500000000000002</v>
      </c>
      <c r="P1518">
        <v>1.4999999999999999E-2</v>
      </c>
      <c r="Q1518">
        <v>0.621</v>
      </c>
      <c r="R1518">
        <v>0.94499999999999995</v>
      </c>
      <c r="S1518">
        <v>0.501</v>
      </c>
      <c r="T1518">
        <v>0.97799999999999998</v>
      </c>
      <c r="U1518">
        <v>392.91500000000002</v>
      </c>
      <c r="V1518" t="s">
        <v>56</v>
      </c>
      <c r="W1518">
        <v>0.96599999999999997</v>
      </c>
      <c r="X1518">
        <v>0.95399999999999996</v>
      </c>
      <c r="Y1518">
        <v>0.80500000000000005</v>
      </c>
      <c r="Z1518">
        <v>0.96099999999999997</v>
      </c>
      <c r="AA1518" s="19">
        <v>45733.91177702546</v>
      </c>
      <c r="AB1518" t="s">
        <v>1425</v>
      </c>
    </row>
    <row r="1519" spans="1:28" hidden="1" x14ac:dyDescent="0.35">
      <c r="A1519" t="s">
        <v>166</v>
      </c>
      <c r="B1519" t="s">
        <v>312</v>
      </c>
      <c r="C1519">
        <v>99</v>
      </c>
      <c r="D1519" s="9">
        <v>44454.558807870373</v>
      </c>
      <c r="E1519" s="9">
        <v>44554.347754629627</v>
      </c>
      <c r="F1519" t="s">
        <v>872</v>
      </c>
      <c r="G1519" t="s">
        <v>872</v>
      </c>
      <c r="H1519">
        <v>10</v>
      </c>
      <c r="I1519">
        <v>14</v>
      </c>
      <c r="J1519">
        <v>3</v>
      </c>
      <c r="K1519" t="s">
        <v>873</v>
      </c>
      <c r="L1519">
        <v>12</v>
      </c>
      <c r="M1519">
        <v>8</v>
      </c>
      <c r="N1519">
        <v>8.3000000000000004E-2</v>
      </c>
      <c r="O1519">
        <v>0.13</v>
      </c>
      <c r="P1519">
        <v>2.1999999999999999E-2</v>
      </c>
      <c r="Q1519">
        <v>0.12</v>
      </c>
      <c r="R1519">
        <v>0.628</v>
      </c>
      <c r="S1519">
        <v>0.39</v>
      </c>
      <c r="T1519">
        <v>0.89700000000000002</v>
      </c>
      <c r="U1519">
        <v>2033.3330000000001</v>
      </c>
      <c r="V1519" t="s">
        <v>56</v>
      </c>
      <c r="W1519">
        <v>0.90200000000000002</v>
      </c>
      <c r="X1519">
        <v>0.98599999999999999</v>
      </c>
      <c r="Y1519">
        <v>0.76100000000000001</v>
      </c>
      <c r="Z1519">
        <v>0.95699999999999996</v>
      </c>
      <c r="AA1519" s="19">
        <v>45733.911791064813</v>
      </c>
      <c r="AB1519" t="s">
        <v>1425</v>
      </c>
    </row>
    <row r="1520" spans="1:28" x14ac:dyDescent="0.35">
      <c r="A1520" t="s">
        <v>167</v>
      </c>
      <c r="B1520" t="s">
        <v>311</v>
      </c>
      <c r="C1520">
        <v>6340</v>
      </c>
      <c r="D1520" s="9">
        <v>39053.517361111109</v>
      </c>
      <c r="E1520" s="9">
        <v>45393.550694444442</v>
      </c>
      <c r="F1520">
        <v>212</v>
      </c>
      <c r="G1520">
        <v>212</v>
      </c>
      <c r="H1520">
        <v>126</v>
      </c>
      <c r="I1520">
        <v>86</v>
      </c>
      <c r="J1520">
        <v>18</v>
      </c>
      <c r="K1520">
        <v>194</v>
      </c>
      <c r="L1520">
        <v>176</v>
      </c>
      <c r="M1520">
        <v>18</v>
      </c>
      <c r="N1520">
        <v>1.7000000000000001E-2</v>
      </c>
      <c r="O1520">
        <v>1.7999999999999999E-2</v>
      </c>
      <c r="P1520">
        <v>4.0000000000000001E-3</v>
      </c>
      <c r="Q1520">
        <v>2.5000000000000001E-2</v>
      </c>
      <c r="R1520">
        <v>0.80600000000000005</v>
      </c>
      <c r="S1520">
        <v>0.48599999999999999</v>
      </c>
      <c r="T1520">
        <v>0.88600000000000001</v>
      </c>
      <c r="U1520">
        <v>720</v>
      </c>
      <c r="V1520" t="s">
        <v>56</v>
      </c>
      <c r="W1520">
        <v>0.54200000000000004</v>
      </c>
      <c r="X1520">
        <v>0.68600000000000005</v>
      </c>
      <c r="Y1520">
        <v>0.877</v>
      </c>
      <c r="Z1520">
        <v>0.55800000000000005</v>
      </c>
      <c r="AA1520" s="9">
        <v>45713.617455150466</v>
      </c>
      <c r="AB1520" t="s">
        <v>871</v>
      </c>
    </row>
    <row r="1521" spans="1:28" x14ac:dyDescent="0.35">
      <c r="A1521" t="s">
        <v>168</v>
      </c>
      <c r="B1521" t="s">
        <v>311</v>
      </c>
      <c r="C1521">
        <v>7338</v>
      </c>
      <c r="D1521" s="9">
        <v>38266.25277777778</v>
      </c>
      <c r="E1521" s="9">
        <v>45604.267361111109</v>
      </c>
      <c r="F1521">
        <v>3654</v>
      </c>
      <c r="G1521">
        <v>3654</v>
      </c>
      <c r="H1521">
        <v>2003</v>
      </c>
      <c r="I1521">
        <v>1651</v>
      </c>
      <c r="J1521">
        <v>934</v>
      </c>
      <c r="K1521">
        <v>2720</v>
      </c>
      <c r="L1521">
        <v>2680</v>
      </c>
      <c r="M1521">
        <v>40</v>
      </c>
      <c r="N1521">
        <v>0.28499999999999998</v>
      </c>
      <c r="O1521">
        <v>0.30099999999999999</v>
      </c>
      <c r="P1521">
        <v>0.155</v>
      </c>
      <c r="Q1521">
        <v>0.40200000000000002</v>
      </c>
      <c r="R1521">
        <v>0.93300000000000005</v>
      </c>
      <c r="S1521">
        <v>0.48599999999999999</v>
      </c>
      <c r="T1521">
        <v>0.73499999999999999</v>
      </c>
      <c r="U1521">
        <v>99.501999999999995</v>
      </c>
      <c r="V1521" t="s">
        <v>56</v>
      </c>
      <c r="W1521">
        <v>0.871</v>
      </c>
      <c r="X1521">
        <v>0.78700000000000003</v>
      </c>
      <c r="Y1521">
        <v>0.80500000000000005</v>
      </c>
      <c r="Z1521">
        <v>0.85199999999999998</v>
      </c>
      <c r="AA1521" s="9">
        <v>45713.61755422454</v>
      </c>
      <c r="AB1521" t="s">
        <v>871</v>
      </c>
    </row>
    <row r="1522" spans="1:28" x14ac:dyDescent="0.35">
      <c r="A1522" t="s">
        <v>168</v>
      </c>
      <c r="B1522" t="s">
        <v>311</v>
      </c>
      <c r="C1522">
        <v>6299</v>
      </c>
      <c r="D1522" s="9">
        <v>38266.252893518518</v>
      </c>
      <c r="E1522" s="9">
        <v>44565.360729166663</v>
      </c>
      <c r="F1522">
        <v>3476</v>
      </c>
      <c r="G1522">
        <v>3476</v>
      </c>
      <c r="H1522">
        <v>1849</v>
      </c>
      <c r="I1522">
        <v>1627</v>
      </c>
      <c r="J1522">
        <v>76</v>
      </c>
      <c r="K1522">
        <v>3400</v>
      </c>
      <c r="L1522">
        <v>3344</v>
      </c>
      <c r="M1522">
        <v>56</v>
      </c>
      <c r="N1522">
        <v>0.34899999999999998</v>
      </c>
      <c r="O1522">
        <v>0.34200000000000003</v>
      </c>
      <c r="P1522">
        <v>1.7000000000000001E-2</v>
      </c>
      <c r="Q1522">
        <v>0.67300000000000004</v>
      </c>
      <c r="R1522">
        <v>0.999</v>
      </c>
      <c r="S1522">
        <v>0.505</v>
      </c>
      <c r="T1522">
        <v>0.97499999999999998</v>
      </c>
      <c r="U1522">
        <v>83.21</v>
      </c>
      <c r="V1522" t="s">
        <v>56</v>
      </c>
      <c r="W1522">
        <v>0.90200000000000002</v>
      </c>
      <c r="X1522">
        <v>0.83099999999999996</v>
      </c>
      <c r="Y1522">
        <v>0.78700000000000003</v>
      </c>
      <c r="Z1522">
        <v>0.89500000000000002</v>
      </c>
      <c r="AA1522" s="19">
        <v>45733.911701620367</v>
      </c>
      <c r="AB1522" t="s">
        <v>1425</v>
      </c>
    </row>
    <row r="1523" spans="1:28" hidden="1" x14ac:dyDescent="0.35">
      <c r="A1523" t="s">
        <v>168</v>
      </c>
      <c r="B1523" t="s">
        <v>312</v>
      </c>
      <c r="C1523">
        <v>98</v>
      </c>
      <c r="D1523" s="9">
        <v>44467.333518518521</v>
      </c>
      <c r="E1523" s="9">
        <v>44565.360729166663</v>
      </c>
      <c r="F1523" t="s">
        <v>872</v>
      </c>
      <c r="G1523" t="s">
        <v>872</v>
      </c>
      <c r="H1523">
        <v>16</v>
      </c>
      <c r="I1523">
        <v>1</v>
      </c>
      <c r="J1523">
        <v>1</v>
      </c>
      <c r="K1523" t="s">
        <v>873</v>
      </c>
      <c r="L1523">
        <v>8</v>
      </c>
      <c r="M1523">
        <v>9</v>
      </c>
      <c r="N1523">
        <v>0.14499999999999999</v>
      </c>
      <c r="O1523" t="s">
        <v>875</v>
      </c>
      <c r="P1523" t="s">
        <v>875</v>
      </c>
      <c r="Q1523">
        <v>6.3E-2</v>
      </c>
      <c r="R1523" t="s">
        <v>875</v>
      </c>
      <c r="S1523" t="s">
        <v>875</v>
      </c>
      <c r="T1523" t="s">
        <v>875</v>
      </c>
      <c r="U1523" t="s">
        <v>875</v>
      </c>
      <c r="V1523" t="s">
        <v>56</v>
      </c>
      <c r="W1523">
        <v>0.91200000000000003</v>
      </c>
      <c r="X1523" t="s">
        <v>875</v>
      </c>
      <c r="Y1523" t="s">
        <v>875</v>
      </c>
      <c r="Z1523">
        <v>0.77900000000000003</v>
      </c>
      <c r="AA1523" s="19">
        <v>45733.911701747682</v>
      </c>
      <c r="AB1523" t="s">
        <v>1425</v>
      </c>
    </row>
    <row r="1524" spans="1:28" hidden="1" x14ac:dyDescent="0.35">
      <c r="A1524" t="s">
        <v>1089</v>
      </c>
      <c r="B1524" t="s">
        <v>312</v>
      </c>
      <c r="C1524">
        <v>0</v>
      </c>
      <c r="D1524" s="9">
        <v>41276.429166666669</v>
      </c>
      <c r="E1524" s="9">
        <v>41276.429861111108</v>
      </c>
      <c r="F1524" t="s">
        <v>872</v>
      </c>
      <c r="G1524" t="s">
        <v>872</v>
      </c>
      <c r="H1524">
        <v>1</v>
      </c>
      <c r="I1524">
        <v>1</v>
      </c>
      <c r="J1524">
        <v>1</v>
      </c>
      <c r="K1524" t="s">
        <v>873</v>
      </c>
      <c r="L1524">
        <v>4</v>
      </c>
      <c r="M1524">
        <v>-3</v>
      </c>
      <c r="N1524" t="s">
        <v>875</v>
      </c>
      <c r="O1524" t="s">
        <v>875</v>
      </c>
      <c r="P1524">
        <v>0</v>
      </c>
      <c r="Q1524" t="s">
        <v>875</v>
      </c>
      <c r="R1524" t="s">
        <v>875</v>
      </c>
      <c r="S1524" t="s">
        <v>875</v>
      </c>
      <c r="T1524" t="s">
        <v>875</v>
      </c>
      <c r="U1524" t="s">
        <v>875</v>
      </c>
      <c r="V1524" t="s">
        <v>80</v>
      </c>
      <c r="W1524" t="s">
        <v>875</v>
      </c>
      <c r="X1524" t="s">
        <v>875</v>
      </c>
      <c r="Y1524">
        <v>0</v>
      </c>
      <c r="Z1524" t="s">
        <v>875</v>
      </c>
      <c r="AA1524" s="19">
        <v>45732.998865324073</v>
      </c>
      <c r="AB1524" t="s">
        <v>1178</v>
      </c>
    </row>
    <row r="1525" spans="1:28" x14ac:dyDescent="0.35">
      <c r="A1525" t="s">
        <v>1089</v>
      </c>
      <c r="B1525" t="s">
        <v>311</v>
      </c>
      <c r="C1525">
        <v>581</v>
      </c>
      <c r="D1525" s="9">
        <v>40694.530555555553</v>
      </c>
      <c r="E1525" s="9">
        <v>41276.429861111108</v>
      </c>
      <c r="F1525">
        <v>61</v>
      </c>
      <c r="G1525">
        <v>61</v>
      </c>
      <c r="H1525">
        <v>55</v>
      </c>
      <c r="I1525">
        <v>6</v>
      </c>
      <c r="J1525">
        <v>0</v>
      </c>
      <c r="K1525">
        <v>61</v>
      </c>
      <c r="L1525">
        <v>61</v>
      </c>
      <c r="M1525">
        <v>0</v>
      </c>
      <c r="N1525">
        <v>0.34699999999999998</v>
      </c>
      <c r="O1525">
        <v>3.5000000000000003E-2</v>
      </c>
      <c r="P1525">
        <v>0</v>
      </c>
      <c r="Q1525">
        <v>0.104</v>
      </c>
      <c r="R1525">
        <v>0.27200000000000002</v>
      </c>
      <c r="S1525">
        <v>0.90800000000000003</v>
      </c>
      <c r="T1525">
        <v>1</v>
      </c>
      <c r="U1525">
        <v>0</v>
      </c>
      <c r="V1525" t="s">
        <v>80</v>
      </c>
      <c r="W1525">
        <v>0.73699999999999999</v>
      </c>
      <c r="X1525">
        <v>0.61599999999999999</v>
      </c>
      <c r="Y1525">
        <v>0</v>
      </c>
      <c r="Z1525">
        <v>0.52300000000000002</v>
      </c>
      <c r="AA1525" s="19">
        <v>45732.998865324073</v>
      </c>
      <c r="AB1525" t="s">
        <v>1178</v>
      </c>
    </row>
    <row r="1526" spans="1:28" hidden="1" x14ac:dyDescent="0.35">
      <c r="A1526" t="s">
        <v>1273</v>
      </c>
      <c r="B1526" t="s">
        <v>312</v>
      </c>
      <c r="C1526">
        <v>0</v>
      </c>
      <c r="D1526" s="9">
        <v>44278.3359375</v>
      </c>
      <c r="E1526" s="9">
        <v>44278.3359375</v>
      </c>
      <c r="F1526" t="s">
        <v>872</v>
      </c>
      <c r="G1526" t="s">
        <v>872</v>
      </c>
      <c r="H1526">
        <v>1</v>
      </c>
      <c r="I1526">
        <v>1</v>
      </c>
      <c r="J1526">
        <v>1</v>
      </c>
      <c r="K1526" t="s">
        <v>873</v>
      </c>
      <c r="L1526">
        <v>1</v>
      </c>
      <c r="M1526">
        <v>0</v>
      </c>
      <c r="N1526" t="s">
        <v>875</v>
      </c>
      <c r="O1526" t="s">
        <v>875</v>
      </c>
      <c r="P1526" t="s">
        <v>875</v>
      </c>
      <c r="Q1526" t="s">
        <v>875</v>
      </c>
      <c r="R1526" t="s">
        <v>875</v>
      </c>
      <c r="S1526" t="s">
        <v>875</v>
      </c>
      <c r="T1526" t="s">
        <v>875</v>
      </c>
      <c r="U1526" t="s">
        <v>875</v>
      </c>
      <c r="V1526" t="s">
        <v>56</v>
      </c>
      <c r="W1526" t="s">
        <v>875</v>
      </c>
      <c r="X1526" t="s">
        <v>875</v>
      </c>
      <c r="Y1526" t="s">
        <v>875</v>
      </c>
      <c r="Z1526" t="s">
        <v>875</v>
      </c>
      <c r="AA1526" s="19">
        <v>45733.828589814817</v>
      </c>
      <c r="AB1526" t="s">
        <v>1303</v>
      </c>
    </row>
    <row r="1527" spans="1:28" x14ac:dyDescent="0.35">
      <c r="A1527" t="s">
        <v>1273</v>
      </c>
      <c r="B1527" t="s">
        <v>311</v>
      </c>
      <c r="C1527">
        <v>2952</v>
      </c>
      <c r="D1527" s="9">
        <v>41325.428472222222</v>
      </c>
      <c r="E1527" s="9">
        <v>44278.3359375</v>
      </c>
      <c r="F1527">
        <v>40</v>
      </c>
      <c r="G1527">
        <v>40</v>
      </c>
      <c r="H1527">
        <v>16</v>
      </c>
      <c r="I1527">
        <v>24</v>
      </c>
      <c r="J1527">
        <v>1</v>
      </c>
      <c r="K1527">
        <v>39</v>
      </c>
      <c r="L1527">
        <v>4</v>
      </c>
      <c r="M1527">
        <v>35</v>
      </c>
      <c r="N1527">
        <v>6.0000000000000001E-3</v>
      </c>
      <c r="O1527">
        <v>8.9999999999999993E-3</v>
      </c>
      <c r="P1527">
        <v>0</v>
      </c>
      <c r="Q1527">
        <v>2E-3</v>
      </c>
      <c r="R1527">
        <v>0.13300000000000001</v>
      </c>
      <c r="S1527">
        <v>0.4</v>
      </c>
      <c r="T1527">
        <v>1</v>
      </c>
      <c r="U1527">
        <v>17500</v>
      </c>
      <c r="V1527" t="s">
        <v>56</v>
      </c>
      <c r="W1527">
        <v>0.70099999999999996</v>
      </c>
      <c r="X1527">
        <v>0.84</v>
      </c>
      <c r="Y1527">
        <v>0</v>
      </c>
      <c r="Z1527">
        <v>0.95899999999999996</v>
      </c>
      <c r="AA1527" s="19">
        <v>45733.828589814817</v>
      </c>
      <c r="AB1527" t="s">
        <v>1303</v>
      </c>
    </row>
    <row r="1528" spans="1:28" hidden="1" x14ac:dyDescent="0.35">
      <c r="A1528" t="s">
        <v>1272</v>
      </c>
      <c r="B1528" t="s">
        <v>312</v>
      </c>
      <c r="C1528">
        <v>0</v>
      </c>
      <c r="D1528" s="9">
        <v>43980.176319444443</v>
      </c>
      <c r="E1528" s="9">
        <v>43980.176319444443</v>
      </c>
      <c r="F1528" t="s">
        <v>872</v>
      </c>
      <c r="G1528" t="s">
        <v>872</v>
      </c>
      <c r="H1528">
        <v>1</v>
      </c>
      <c r="I1528">
        <v>1</v>
      </c>
      <c r="J1528">
        <v>1</v>
      </c>
      <c r="K1528" t="s">
        <v>873</v>
      </c>
      <c r="L1528">
        <v>1</v>
      </c>
      <c r="M1528">
        <v>0</v>
      </c>
      <c r="N1528" t="s">
        <v>875</v>
      </c>
      <c r="O1528" t="s">
        <v>875</v>
      </c>
      <c r="P1528" t="s">
        <v>875</v>
      </c>
      <c r="Q1528" t="s">
        <v>875</v>
      </c>
      <c r="R1528" t="s">
        <v>875</v>
      </c>
      <c r="S1528" t="s">
        <v>875</v>
      </c>
      <c r="T1528" t="s">
        <v>875</v>
      </c>
      <c r="U1528" t="s">
        <v>875</v>
      </c>
      <c r="V1528" t="s">
        <v>56</v>
      </c>
      <c r="W1528" t="s">
        <v>875</v>
      </c>
      <c r="X1528" t="s">
        <v>875</v>
      </c>
      <c r="Y1528" t="s">
        <v>875</v>
      </c>
      <c r="Z1528" t="s">
        <v>875</v>
      </c>
      <c r="AA1528" s="19">
        <v>45733.828533437503</v>
      </c>
      <c r="AB1528" t="s">
        <v>1303</v>
      </c>
    </row>
    <row r="1529" spans="1:28" x14ac:dyDescent="0.35">
      <c r="A1529" t="s">
        <v>1272</v>
      </c>
      <c r="B1529" t="s">
        <v>311</v>
      </c>
      <c r="C1529">
        <v>2650</v>
      </c>
      <c r="D1529" s="9">
        <v>41329.985648148147</v>
      </c>
      <c r="E1529" s="9">
        <v>43980.176319444443</v>
      </c>
      <c r="F1529">
        <v>39</v>
      </c>
      <c r="G1529">
        <v>39</v>
      </c>
      <c r="H1529">
        <v>14</v>
      </c>
      <c r="I1529">
        <v>25</v>
      </c>
      <c r="J1529">
        <v>3</v>
      </c>
      <c r="K1529">
        <v>36</v>
      </c>
      <c r="L1529">
        <v>8</v>
      </c>
      <c r="M1529">
        <v>28</v>
      </c>
      <c r="N1529">
        <v>7.0000000000000001E-3</v>
      </c>
      <c r="O1529">
        <v>8.9999999999999993E-3</v>
      </c>
      <c r="P1529">
        <v>1E-3</v>
      </c>
      <c r="Q1529">
        <v>4.0000000000000001E-3</v>
      </c>
      <c r="R1529">
        <v>0.26700000000000002</v>
      </c>
      <c r="S1529">
        <v>0.438</v>
      </c>
      <c r="T1529">
        <v>0.93799999999999994</v>
      </c>
      <c r="U1529">
        <v>7000</v>
      </c>
      <c r="V1529" t="s">
        <v>56</v>
      </c>
      <c r="W1529">
        <v>0.94699999999999995</v>
      </c>
      <c r="X1529">
        <v>0.88800000000000001</v>
      </c>
      <c r="Y1529">
        <v>0.81299999999999994</v>
      </c>
      <c r="Z1529">
        <v>0.90900000000000003</v>
      </c>
      <c r="AA1529" s="19">
        <v>45733.828533368054</v>
      </c>
      <c r="AB1529" t="s">
        <v>1303</v>
      </c>
    </row>
    <row r="1530" spans="1:28" x14ac:dyDescent="0.35">
      <c r="A1530" t="s">
        <v>1835</v>
      </c>
      <c r="B1530" t="s">
        <v>311</v>
      </c>
      <c r="C1530">
        <v>5462</v>
      </c>
      <c r="D1530" s="9">
        <v>38572.633414351854</v>
      </c>
      <c r="E1530" s="9">
        <v>44035.598865740743</v>
      </c>
      <c r="F1530">
        <v>78</v>
      </c>
      <c r="G1530">
        <v>78</v>
      </c>
      <c r="H1530">
        <v>21</v>
      </c>
      <c r="I1530">
        <v>57</v>
      </c>
      <c r="J1530">
        <v>9</v>
      </c>
      <c r="K1530">
        <v>69</v>
      </c>
      <c r="L1530">
        <v>54</v>
      </c>
      <c r="M1530">
        <v>15</v>
      </c>
      <c r="N1530">
        <v>3.0000000000000001E-3</v>
      </c>
      <c r="O1530">
        <v>1.2E-2</v>
      </c>
      <c r="P1530">
        <v>3.0000000000000001E-3</v>
      </c>
      <c r="Q1530">
        <v>1.4E-2</v>
      </c>
      <c r="R1530">
        <v>1.167</v>
      </c>
      <c r="S1530">
        <v>0.2</v>
      </c>
      <c r="T1530">
        <v>0.8</v>
      </c>
      <c r="U1530">
        <v>1071.4290000000001</v>
      </c>
      <c r="V1530" t="s">
        <v>62</v>
      </c>
      <c r="W1530">
        <v>0.81399999999999995</v>
      </c>
      <c r="X1530">
        <v>0.61</v>
      </c>
      <c r="Y1530">
        <v>0.69099999999999995</v>
      </c>
      <c r="Z1530">
        <v>0.73699999999999999</v>
      </c>
      <c r="AA1530" s="19">
        <v>45734.021478194445</v>
      </c>
      <c r="AB1530" t="s">
        <v>2040</v>
      </c>
    </row>
    <row r="1531" spans="1:28" hidden="1" x14ac:dyDescent="0.35">
      <c r="A1531" t="s">
        <v>1835</v>
      </c>
      <c r="B1531" t="s">
        <v>312</v>
      </c>
      <c r="C1531">
        <v>0</v>
      </c>
      <c r="D1531" s="9">
        <v>44035.432291666664</v>
      </c>
      <c r="E1531" s="9">
        <v>44035.598865740743</v>
      </c>
      <c r="F1531" t="s">
        <v>872</v>
      </c>
      <c r="G1531" t="s">
        <v>872</v>
      </c>
      <c r="H1531">
        <v>1</v>
      </c>
      <c r="I1531">
        <v>1</v>
      </c>
      <c r="J1531">
        <v>1</v>
      </c>
      <c r="K1531" t="s">
        <v>873</v>
      </c>
      <c r="L1531">
        <v>1</v>
      </c>
      <c r="M1531">
        <v>1</v>
      </c>
      <c r="N1531" t="s">
        <v>875</v>
      </c>
      <c r="O1531" t="s">
        <v>875</v>
      </c>
      <c r="P1531" t="s">
        <v>875</v>
      </c>
      <c r="Q1531" t="s">
        <v>875</v>
      </c>
      <c r="R1531" t="s">
        <v>875</v>
      </c>
      <c r="S1531" t="s">
        <v>875</v>
      </c>
      <c r="T1531" t="s">
        <v>875</v>
      </c>
      <c r="U1531" t="s">
        <v>875</v>
      </c>
      <c r="V1531" t="s">
        <v>62</v>
      </c>
      <c r="W1531" t="s">
        <v>875</v>
      </c>
      <c r="X1531" t="s">
        <v>875</v>
      </c>
      <c r="Y1531" t="s">
        <v>875</v>
      </c>
      <c r="Z1531" t="s">
        <v>875</v>
      </c>
      <c r="AA1531" s="19">
        <v>45734.021478275463</v>
      </c>
      <c r="AB1531" t="s">
        <v>2040</v>
      </c>
    </row>
    <row r="1532" spans="1:28" x14ac:dyDescent="0.35">
      <c r="A1532" t="s">
        <v>1834</v>
      </c>
      <c r="B1532" t="s">
        <v>311</v>
      </c>
      <c r="C1532">
        <v>3164</v>
      </c>
      <c r="D1532" s="9">
        <v>41402.043865740743</v>
      </c>
      <c r="E1532" s="9">
        <v>44566.344953703701</v>
      </c>
      <c r="F1532">
        <v>1510</v>
      </c>
      <c r="G1532">
        <v>1510</v>
      </c>
      <c r="H1532">
        <v>682</v>
      </c>
      <c r="I1532">
        <v>828</v>
      </c>
      <c r="J1532">
        <v>191</v>
      </c>
      <c r="K1532">
        <v>1319</v>
      </c>
      <c r="L1532">
        <v>862</v>
      </c>
      <c r="M1532">
        <v>457</v>
      </c>
      <c r="N1532">
        <v>0.24199999999999999</v>
      </c>
      <c r="O1532">
        <v>0.317</v>
      </c>
      <c r="P1532">
        <v>6.6000000000000003E-2</v>
      </c>
      <c r="Q1532">
        <v>0.32100000000000001</v>
      </c>
      <c r="R1532">
        <v>0.65100000000000002</v>
      </c>
      <c r="S1532">
        <v>0.433</v>
      </c>
      <c r="T1532">
        <v>0.88200000000000001</v>
      </c>
      <c r="U1532">
        <v>1423.6759999999999</v>
      </c>
      <c r="V1532" t="s">
        <v>56</v>
      </c>
      <c r="W1532">
        <v>0.86799999999999999</v>
      </c>
      <c r="X1532">
        <v>0.90600000000000003</v>
      </c>
      <c r="Y1532">
        <v>0.85599999999999998</v>
      </c>
      <c r="Z1532">
        <v>0.90200000000000002</v>
      </c>
      <c r="AA1532" s="19">
        <v>45734.021392199073</v>
      </c>
      <c r="AB1532" t="s">
        <v>2040</v>
      </c>
    </row>
    <row r="1533" spans="1:28" hidden="1" x14ac:dyDescent="0.35">
      <c r="A1533" t="s">
        <v>1834</v>
      </c>
      <c r="B1533" t="s">
        <v>312</v>
      </c>
      <c r="C1533">
        <v>92</v>
      </c>
      <c r="D1533" s="9">
        <v>44474.311122685183</v>
      </c>
      <c r="E1533" s="9">
        <v>44566.344953703701</v>
      </c>
      <c r="F1533" t="s">
        <v>872</v>
      </c>
      <c r="G1533" t="s">
        <v>872</v>
      </c>
      <c r="H1533">
        <v>5</v>
      </c>
      <c r="I1533">
        <v>4</v>
      </c>
      <c r="J1533">
        <v>1</v>
      </c>
      <c r="K1533" t="s">
        <v>873</v>
      </c>
      <c r="L1533">
        <v>5</v>
      </c>
      <c r="M1533">
        <v>2</v>
      </c>
      <c r="N1533">
        <v>5.7000000000000002E-2</v>
      </c>
      <c r="O1533">
        <v>3.1E-2</v>
      </c>
      <c r="P1533" t="s">
        <v>875</v>
      </c>
      <c r="Q1533">
        <v>6.6000000000000003E-2</v>
      </c>
      <c r="R1533" t="s">
        <v>875</v>
      </c>
      <c r="S1533" t="s">
        <v>875</v>
      </c>
      <c r="T1533" t="s">
        <v>875</v>
      </c>
      <c r="U1533" t="s">
        <v>875</v>
      </c>
      <c r="V1533" t="s">
        <v>56</v>
      </c>
      <c r="W1533">
        <v>0.96199999999999997</v>
      </c>
      <c r="X1533">
        <v>0.94699999999999995</v>
      </c>
      <c r="Y1533" t="s">
        <v>875</v>
      </c>
      <c r="Z1533">
        <v>0.85899999999999999</v>
      </c>
      <c r="AA1533" s="19">
        <v>45734.021392268522</v>
      </c>
      <c r="AB1533" t="s">
        <v>2040</v>
      </c>
    </row>
    <row r="1534" spans="1:28" x14ac:dyDescent="0.35">
      <c r="A1534" t="s">
        <v>1833</v>
      </c>
      <c r="B1534" t="s">
        <v>311</v>
      </c>
      <c r="C1534">
        <v>6318</v>
      </c>
      <c r="D1534" s="9">
        <v>38246.156909722224</v>
      </c>
      <c r="E1534" s="9">
        <v>44564.337650462963</v>
      </c>
      <c r="F1534">
        <v>4486</v>
      </c>
      <c r="G1534">
        <v>4486</v>
      </c>
      <c r="H1534">
        <v>2222</v>
      </c>
      <c r="I1534">
        <v>2264</v>
      </c>
      <c r="J1534">
        <v>595</v>
      </c>
      <c r="K1534">
        <v>3891</v>
      </c>
      <c r="L1534">
        <v>3316</v>
      </c>
      <c r="M1534">
        <v>575</v>
      </c>
      <c r="N1534">
        <v>0.34899999999999998</v>
      </c>
      <c r="O1534">
        <v>0.497</v>
      </c>
      <c r="P1534">
        <v>9.8000000000000004E-2</v>
      </c>
      <c r="Q1534">
        <v>0.55400000000000005</v>
      </c>
      <c r="R1534">
        <v>0.74099999999999999</v>
      </c>
      <c r="S1534">
        <v>0.41299999999999998</v>
      </c>
      <c r="T1534">
        <v>0.88400000000000001</v>
      </c>
      <c r="U1534">
        <v>1037.9059999999999</v>
      </c>
      <c r="V1534" t="s">
        <v>56</v>
      </c>
      <c r="W1534">
        <v>0.92900000000000005</v>
      </c>
      <c r="X1534">
        <v>0.92200000000000004</v>
      </c>
      <c r="Y1534">
        <v>0.89700000000000002</v>
      </c>
      <c r="Z1534">
        <v>0.89700000000000002</v>
      </c>
      <c r="AA1534" s="19">
        <v>45734.021295902778</v>
      </c>
      <c r="AB1534" t="s">
        <v>2040</v>
      </c>
    </row>
    <row r="1535" spans="1:28" hidden="1" x14ac:dyDescent="0.35">
      <c r="A1535" t="s">
        <v>1833</v>
      </c>
      <c r="B1535" t="s">
        <v>312</v>
      </c>
      <c r="C1535">
        <v>97</v>
      </c>
      <c r="D1535" s="9">
        <v>44466.469537037039</v>
      </c>
      <c r="E1535" s="9">
        <v>44564.337650462963</v>
      </c>
      <c r="F1535" t="s">
        <v>872</v>
      </c>
      <c r="G1535" t="s">
        <v>872</v>
      </c>
      <c r="H1535">
        <v>26</v>
      </c>
      <c r="I1535">
        <v>1</v>
      </c>
      <c r="J1535">
        <v>3</v>
      </c>
      <c r="K1535" t="s">
        <v>873</v>
      </c>
      <c r="L1535">
        <v>22</v>
      </c>
      <c r="M1535">
        <v>1</v>
      </c>
      <c r="N1535">
        <v>0.26100000000000001</v>
      </c>
      <c r="O1535" t="s">
        <v>875</v>
      </c>
      <c r="P1535">
        <v>1.5</v>
      </c>
      <c r="Q1535">
        <v>0.23</v>
      </c>
      <c r="R1535" t="s">
        <v>875</v>
      </c>
      <c r="S1535" t="s">
        <v>875</v>
      </c>
      <c r="T1535" t="s">
        <v>875</v>
      </c>
      <c r="U1535" t="s">
        <v>875</v>
      </c>
      <c r="V1535" t="s">
        <v>56</v>
      </c>
      <c r="W1535">
        <v>0.95399999999999996</v>
      </c>
      <c r="X1535" t="s">
        <v>875</v>
      </c>
      <c r="Y1535">
        <v>0.75</v>
      </c>
      <c r="Z1535">
        <v>0.93200000000000005</v>
      </c>
      <c r="AA1535" s="19">
        <v>45734.021296006948</v>
      </c>
      <c r="AB1535" t="s">
        <v>2040</v>
      </c>
    </row>
    <row r="1536" spans="1:28" x14ac:dyDescent="0.35">
      <c r="A1536" t="s">
        <v>1832</v>
      </c>
      <c r="B1536" t="s">
        <v>311</v>
      </c>
      <c r="C1536">
        <v>3538</v>
      </c>
      <c r="D1536" s="9">
        <v>38729.901122685187</v>
      </c>
      <c r="E1536" s="9">
        <v>42268.118067129632</v>
      </c>
      <c r="F1536">
        <v>30</v>
      </c>
      <c r="G1536">
        <v>30</v>
      </c>
      <c r="H1536">
        <v>18</v>
      </c>
      <c r="I1536">
        <v>12</v>
      </c>
      <c r="J1536">
        <v>5</v>
      </c>
      <c r="K1536">
        <v>25</v>
      </c>
      <c r="L1536">
        <v>12</v>
      </c>
      <c r="M1536">
        <v>13</v>
      </c>
      <c r="N1536">
        <v>5.0000000000000001E-3</v>
      </c>
      <c r="O1536">
        <v>8.0000000000000002E-3</v>
      </c>
      <c r="P1536">
        <v>3.0000000000000001E-3</v>
      </c>
      <c r="Q1536">
        <v>8.9999999999999993E-3</v>
      </c>
      <c r="R1536">
        <v>0.9</v>
      </c>
      <c r="S1536">
        <v>0.38500000000000001</v>
      </c>
      <c r="T1536">
        <v>0.76900000000000002</v>
      </c>
      <c r="U1536">
        <v>1444.444</v>
      </c>
      <c r="V1536" t="s">
        <v>56</v>
      </c>
      <c r="W1536">
        <v>0.745</v>
      </c>
      <c r="X1536">
        <v>0.68500000000000005</v>
      </c>
      <c r="Y1536">
        <v>0.72899999999999998</v>
      </c>
      <c r="Z1536">
        <v>0.25700000000000001</v>
      </c>
      <c r="AA1536" s="19">
        <v>45734.021193923611</v>
      </c>
      <c r="AB1536" t="s">
        <v>2040</v>
      </c>
    </row>
    <row r="1537" spans="1:28" hidden="1" x14ac:dyDescent="0.35">
      <c r="A1537" t="s">
        <v>1832</v>
      </c>
      <c r="B1537" t="s">
        <v>312</v>
      </c>
      <c r="C1537">
        <v>0</v>
      </c>
      <c r="D1537" s="9">
        <v>42268.118067129632</v>
      </c>
      <c r="E1537" s="9">
        <v>42268.118067129632</v>
      </c>
      <c r="F1537" t="s">
        <v>872</v>
      </c>
      <c r="G1537" t="s">
        <v>872</v>
      </c>
      <c r="H1537">
        <v>1</v>
      </c>
      <c r="I1537">
        <v>1</v>
      </c>
      <c r="J1537">
        <v>1</v>
      </c>
      <c r="K1537" t="s">
        <v>873</v>
      </c>
      <c r="L1537">
        <v>1</v>
      </c>
      <c r="M1537">
        <v>0</v>
      </c>
      <c r="N1537" t="s">
        <v>875</v>
      </c>
      <c r="O1537" t="s">
        <v>875</v>
      </c>
      <c r="P1537" t="s">
        <v>875</v>
      </c>
      <c r="Q1537" t="s">
        <v>875</v>
      </c>
      <c r="R1537" t="s">
        <v>875</v>
      </c>
      <c r="S1537" t="s">
        <v>875</v>
      </c>
      <c r="T1537" t="s">
        <v>875</v>
      </c>
      <c r="U1537" t="s">
        <v>875</v>
      </c>
      <c r="V1537" t="s">
        <v>56</v>
      </c>
      <c r="W1537" t="s">
        <v>875</v>
      </c>
      <c r="X1537" t="s">
        <v>875</v>
      </c>
      <c r="Y1537" t="s">
        <v>875</v>
      </c>
      <c r="Z1537" t="s">
        <v>875</v>
      </c>
      <c r="AA1537" s="19">
        <v>45734.021193981484</v>
      </c>
      <c r="AB1537" t="s">
        <v>2040</v>
      </c>
    </row>
    <row r="1538" spans="1:28" x14ac:dyDescent="0.35">
      <c r="A1538" t="s">
        <v>1831</v>
      </c>
      <c r="B1538" t="s">
        <v>311</v>
      </c>
      <c r="C1538">
        <v>4871</v>
      </c>
      <c r="D1538" s="9">
        <v>38245.722384259258</v>
      </c>
      <c r="E1538" s="9">
        <v>43117.636377314811</v>
      </c>
      <c r="F1538">
        <v>50</v>
      </c>
      <c r="G1538">
        <v>50</v>
      </c>
      <c r="H1538">
        <v>31</v>
      </c>
      <c r="I1538">
        <v>19</v>
      </c>
      <c r="J1538">
        <v>5</v>
      </c>
      <c r="K1538">
        <v>45</v>
      </c>
      <c r="L1538">
        <v>29</v>
      </c>
      <c r="M1538">
        <v>16</v>
      </c>
      <c r="N1538">
        <v>8.9999999999999993E-3</v>
      </c>
      <c r="O1538">
        <v>6.0000000000000001E-3</v>
      </c>
      <c r="P1538">
        <v>2E-3</v>
      </c>
      <c r="Q1538">
        <v>7.0000000000000001E-3</v>
      </c>
      <c r="R1538">
        <v>0.53800000000000003</v>
      </c>
      <c r="S1538">
        <v>0.6</v>
      </c>
      <c r="T1538">
        <v>0.86699999999999999</v>
      </c>
      <c r="U1538">
        <v>2285.7139999999999</v>
      </c>
      <c r="V1538" t="s">
        <v>56</v>
      </c>
      <c r="W1538">
        <v>0.80100000000000005</v>
      </c>
      <c r="X1538">
        <v>0.91900000000000004</v>
      </c>
      <c r="Y1538">
        <v>0.94399999999999995</v>
      </c>
      <c r="Z1538">
        <v>0.81200000000000006</v>
      </c>
      <c r="AA1538" s="19">
        <v>45734.021107858796</v>
      </c>
      <c r="AB1538" t="s">
        <v>2040</v>
      </c>
    </row>
    <row r="1539" spans="1:28" hidden="1" x14ac:dyDescent="0.35">
      <c r="A1539" t="s">
        <v>1831</v>
      </c>
      <c r="B1539" t="s">
        <v>312</v>
      </c>
      <c r="C1539">
        <v>44</v>
      </c>
      <c r="D1539" s="9">
        <v>43072.652233796296</v>
      </c>
      <c r="E1539" s="9">
        <v>43117.636377314811</v>
      </c>
      <c r="F1539" t="s">
        <v>872</v>
      </c>
      <c r="G1539" t="s">
        <v>872</v>
      </c>
      <c r="H1539">
        <v>1</v>
      </c>
      <c r="I1539">
        <v>2</v>
      </c>
      <c r="J1539">
        <v>1</v>
      </c>
      <c r="K1539" t="s">
        <v>873</v>
      </c>
      <c r="L1539">
        <v>2</v>
      </c>
      <c r="M1539">
        <v>-1</v>
      </c>
      <c r="N1539" t="s">
        <v>875</v>
      </c>
      <c r="O1539">
        <v>2.1999999999999999E-2</v>
      </c>
      <c r="P1539" t="s">
        <v>875</v>
      </c>
      <c r="Q1539">
        <v>0.1</v>
      </c>
      <c r="R1539" t="s">
        <v>875</v>
      </c>
      <c r="S1539" t="s">
        <v>875</v>
      </c>
      <c r="T1539" t="s">
        <v>875</v>
      </c>
      <c r="U1539" t="s">
        <v>875</v>
      </c>
      <c r="V1539" t="s">
        <v>56</v>
      </c>
      <c r="W1539" t="s">
        <v>875</v>
      </c>
      <c r="X1539">
        <v>1</v>
      </c>
      <c r="Y1539" t="s">
        <v>875</v>
      </c>
      <c r="Z1539">
        <v>1</v>
      </c>
      <c r="AA1539" s="19">
        <v>45734.021107916669</v>
      </c>
      <c r="AB1539" t="s">
        <v>2040</v>
      </c>
    </row>
    <row r="1540" spans="1:28" x14ac:dyDescent="0.35">
      <c r="A1540" t="s">
        <v>1830</v>
      </c>
      <c r="B1540" t="s">
        <v>311</v>
      </c>
      <c r="C1540">
        <v>3113</v>
      </c>
      <c r="D1540" s="9">
        <v>41453.03402777778</v>
      </c>
      <c r="E1540" s="9">
        <v>44566.566412037035</v>
      </c>
      <c r="F1540">
        <v>560</v>
      </c>
      <c r="G1540">
        <v>560</v>
      </c>
      <c r="H1540">
        <v>292</v>
      </c>
      <c r="I1540">
        <v>268</v>
      </c>
      <c r="J1540">
        <v>63</v>
      </c>
      <c r="K1540">
        <v>497</v>
      </c>
      <c r="L1540">
        <v>423</v>
      </c>
      <c r="M1540">
        <v>74</v>
      </c>
      <c r="N1540">
        <v>0.105</v>
      </c>
      <c r="O1540">
        <v>8.4000000000000005E-2</v>
      </c>
      <c r="P1540">
        <v>2.3E-2</v>
      </c>
      <c r="Q1540">
        <v>0.14000000000000001</v>
      </c>
      <c r="R1540">
        <v>0.84299999999999997</v>
      </c>
      <c r="S1540">
        <v>0.55600000000000005</v>
      </c>
      <c r="T1540">
        <v>0.878</v>
      </c>
      <c r="U1540">
        <v>528.57100000000003</v>
      </c>
      <c r="V1540" t="s">
        <v>56</v>
      </c>
      <c r="W1540">
        <v>0.95299999999999996</v>
      </c>
      <c r="X1540">
        <v>0.98299999999999998</v>
      </c>
      <c r="Y1540">
        <v>0.96299999999999997</v>
      </c>
      <c r="Z1540">
        <v>0.95099999999999996</v>
      </c>
      <c r="AA1540" s="19">
        <v>45734.021016631945</v>
      </c>
      <c r="AB1540" t="s">
        <v>2040</v>
      </c>
    </row>
    <row r="1541" spans="1:28" hidden="1" x14ac:dyDescent="0.35">
      <c r="A1541" t="s">
        <v>1830</v>
      </c>
      <c r="B1541" t="s">
        <v>312</v>
      </c>
      <c r="C1541">
        <v>91</v>
      </c>
      <c r="D1541" s="9">
        <v>44474.594699074078</v>
      </c>
      <c r="E1541" s="9">
        <v>44566.566412037035</v>
      </c>
      <c r="F1541" t="s">
        <v>872</v>
      </c>
      <c r="G1541" t="s">
        <v>872</v>
      </c>
      <c r="H1541">
        <v>6</v>
      </c>
      <c r="I1541">
        <v>12</v>
      </c>
      <c r="J1541">
        <v>1</v>
      </c>
      <c r="K1541" t="s">
        <v>873</v>
      </c>
      <c r="L1541">
        <v>21</v>
      </c>
      <c r="M1541">
        <v>-3</v>
      </c>
      <c r="N1541">
        <v>0.06</v>
      </c>
      <c r="O1541">
        <v>0.11</v>
      </c>
      <c r="P1541" t="s">
        <v>875</v>
      </c>
      <c r="Q1541">
        <v>0.191</v>
      </c>
      <c r="R1541" t="s">
        <v>875</v>
      </c>
      <c r="S1541" t="s">
        <v>875</v>
      </c>
      <c r="T1541" t="s">
        <v>875</v>
      </c>
      <c r="U1541" t="s">
        <v>875</v>
      </c>
      <c r="V1541" t="s">
        <v>56</v>
      </c>
      <c r="W1541">
        <v>0.98499999999999999</v>
      </c>
      <c r="X1541">
        <v>0.93300000000000005</v>
      </c>
      <c r="Y1541" t="s">
        <v>875</v>
      </c>
      <c r="Z1541">
        <v>0.95799999999999996</v>
      </c>
      <c r="AA1541" s="19">
        <v>45734.021016712963</v>
      </c>
      <c r="AB1541" t="s">
        <v>2040</v>
      </c>
    </row>
    <row r="1542" spans="1:28" x14ac:dyDescent="0.35">
      <c r="A1542" t="s">
        <v>1829</v>
      </c>
      <c r="B1542" t="s">
        <v>311</v>
      </c>
      <c r="C1542">
        <v>5648</v>
      </c>
      <c r="D1542" s="9">
        <v>38904.824143518519</v>
      </c>
      <c r="E1542" s="9">
        <v>44553.637372685182</v>
      </c>
      <c r="F1542">
        <v>210</v>
      </c>
      <c r="G1542">
        <v>210</v>
      </c>
      <c r="H1542">
        <v>50</v>
      </c>
      <c r="I1542">
        <v>160</v>
      </c>
      <c r="J1542">
        <v>49</v>
      </c>
      <c r="K1542">
        <v>161</v>
      </c>
      <c r="L1542">
        <v>161</v>
      </c>
      <c r="M1542">
        <v>0</v>
      </c>
      <c r="N1542">
        <v>8.9999999999999993E-3</v>
      </c>
      <c r="O1542">
        <v>0.03</v>
      </c>
      <c r="P1542">
        <v>8.9999999999999993E-3</v>
      </c>
      <c r="Q1542">
        <v>0.03</v>
      </c>
      <c r="R1542">
        <v>1</v>
      </c>
      <c r="S1542">
        <v>0.23100000000000001</v>
      </c>
      <c r="T1542">
        <v>0.76900000000000002</v>
      </c>
      <c r="U1542">
        <v>0</v>
      </c>
      <c r="V1542" t="s">
        <v>92</v>
      </c>
      <c r="W1542">
        <v>0.97399999999999998</v>
      </c>
      <c r="X1542">
        <v>0.98799999999999999</v>
      </c>
      <c r="Y1542">
        <v>0.97299999999999998</v>
      </c>
      <c r="Z1542">
        <v>0.97499999999999998</v>
      </c>
      <c r="AA1542" s="19">
        <v>45734.020924050928</v>
      </c>
      <c r="AB1542" t="s">
        <v>2040</v>
      </c>
    </row>
    <row r="1543" spans="1:28" hidden="1" x14ac:dyDescent="0.35">
      <c r="A1543" t="s">
        <v>1829</v>
      </c>
      <c r="B1543" t="s">
        <v>312</v>
      </c>
      <c r="C1543">
        <v>24</v>
      </c>
      <c r="D1543" s="9">
        <v>44528.676342592589</v>
      </c>
      <c r="E1543" s="9">
        <v>44553.637372685182</v>
      </c>
      <c r="F1543" t="s">
        <v>872</v>
      </c>
      <c r="G1543" t="s">
        <v>872</v>
      </c>
      <c r="H1543">
        <v>1</v>
      </c>
      <c r="I1543">
        <v>1</v>
      </c>
      <c r="J1543">
        <v>1</v>
      </c>
      <c r="K1543" t="s">
        <v>873</v>
      </c>
      <c r="L1543">
        <v>5</v>
      </c>
      <c r="M1543">
        <v>-3</v>
      </c>
      <c r="N1543" t="s">
        <v>875</v>
      </c>
      <c r="O1543" t="s">
        <v>875</v>
      </c>
      <c r="P1543" t="s">
        <v>875</v>
      </c>
      <c r="Q1543">
        <v>0.10299999999999999</v>
      </c>
      <c r="R1543" t="s">
        <v>875</v>
      </c>
      <c r="S1543" t="s">
        <v>875</v>
      </c>
      <c r="T1543" t="s">
        <v>875</v>
      </c>
      <c r="U1543" t="s">
        <v>875</v>
      </c>
      <c r="V1543" t="s">
        <v>92</v>
      </c>
      <c r="W1543" t="s">
        <v>875</v>
      </c>
      <c r="X1543" t="s">
        <v>875</v>
      </c>
      <c r="Y1543" t="s">
        <v>875</v>
      </c>
      <c r="Z1543">
        <v>0.76</v>
      </c>
      <c r="AA1543" s="19">
        <v>45734.02092412037</v>
      </c>
      <c r="AB1543" t="s">
        <v>2040</v>
      </c>
    </row>
    <row r="1544" spans="1:28" x14ac:dyDescent="0.35">
      <c r="A1544" t="s">
        <v>1090</v>
      </c>
      <c r="B1544" t="s">
        <v>311</v>
      </c>
      <c r="C1544">
        <v>658</v>
      </c>
      <c r="D1544" s="9">
        <v>40497.397916666669</v>
      </c>
      <c r="E1544" s="9">
        <v>41156.364583333336</v>
      </c>
      <c r="F1544">
        <v>107</v>
      </c>
      <c r="G1544">
        <v>107</v>
      </c>
      <c r="H1544">
        <v>102</v>
      </c>
      <c r="I1544">
        <v>5</v>
      </c>
      <c r="J1544">
        <v>0</v>
      </c>
      <c r="K1544">
        <v>107</v>
      </c>
      <c r="L1544">
        <v>107</v>
      </c>
      <c r="M1544">
        <v>0</v>
      </c>
      <c r="N1544">
        <v>0.29299999999999998</v>
      </c>
      <c r="O1544">
        <v>5.2999999999999999E-2</v>
      </c>
      <c r="P1544">
        <v>0</v>
      </c>
      <c r="Q1544">
        <v>0.22</v>
      </c>
      <c r="R1544">
        <v>0.63600000000000001</v>
      </c>
      <c r="S1544">
        <v>0.84699999999999998</v>
      </c>
      <c r="T1544">
        <v>1</v>
      </c>
      <c r="U1544">
        <v>0</v>
      </c>
      <c r="V1544" t="s">
        <v>80</v>
      </c>
      <c r="W1544">
        <v>0.85699999999999998</v>
      </c>
      <c r="X1544">
        <v>0.72699999999999998</v>
      </c>
      <c r="Y1544">
        <v>0</v>
      </c>
      <c r="Z1544">
        <v>0.92</v>
      </c>
      <c r="AA1544" s="19">
        <v>45732.998923692132</v>
      </c>
      <c r="AB1544" t="s">
        <v>1178</v>
      </c>
    </row>
    <row r="1545" spans="1:28" hidden="1" x14ac:dyDescent="0.35">
      <c r="A1545" t="s">
        <v>1090</v>
      </c>
      <c r="B1545" t="s">
        <v>312</v>
      </c>
      <c r="C1545">
        <v>91</v>
      </c>
      <c r="D1545" s="9">
        <v>41064.404861111114</v>
      </c>
      <c r="E1545" s="9">
        <v>41156.364583333336</v>
      </c>
      <c r="F1545" t="s">
        <v>872</v>
      </c>
      <c r="G1545" t="s">
        <v>872</v>
      </c>
      <c r="H1545">
        <v>3</v>
      </c>
      <c r="I1545">
        <v>1</v>
      </c>
      <c r="J1545">
        <v>1</v>
      </c>
      <c r="K1545" t="s">
        <v>873</v>
      </c>
      <c r="L1545">
        <v>29</v>
      </c>
      <c r="M1545">
        <v>-27</v>
      </c>
      <c r="N1545">
        <v>2.5999999999999999E-2</v>
      </c>
      <c r="O1545" t="s">
        <v>875</v>
      </c>
      <c r="P1545">
        <v>0</v>
      </c>
      <c r="Q1545">
        <v>0.27400000000000002</v>
      </c>
      <c r="R1545" t="s">
        <v>875</v>
      </c>
      <c r="S1545" t="s">
        <v>875</v>
      </c>
      <c r="T1545" t="s">
        <v>875</v>
      </c>
      <c r="U1545" t="s">
        <v>875</v>
      </c>
      <c r="V1545" t="s">
        <v>80</v>
      </c>
      <c r="W1545">
        <v>0.75</v>
      </c>
      <c r="X1545" t="s">
        <v>875</v>
      </c>
      <c r="Y1545">
        <v>0</v>
      </c>
      <c r="Z1545">
        <v>0.73099999999999998</v>
      </c>
      <c r="AA1545" s="19">
        <v>45732.998923703701</v>
      </c>
      <c r="AB1545" t="s">
        <v>1178</v>
      </c>
    </row>
    <row r="1546" spans="1:28" hidden="1" x14ac:dyDescent="0.35">
      <c r="A1546" t="s">
        <v>1271</v>
      </c>
      <c r="B1546" t="s">
        <v>312</v>
      </c>
      <c r="C1546">
        <v>0</v>
      </c>
      <c r="D1546" s="9">
        <v>44089.269421296296</v>
      </c>
      <c r="E1546" s="9">
        <v>44089.308171296296</v>
      </c>
      <c r="F1546" t="s">
        <v>872</v>
      </c>
      <c r="G1546" t="s">
        <v>872</v>
      </c>
      <c r="H1546">
        <v>1</v>
      </c>
      <c r="I1546">
        <v>1</v>
      </c>
      <c r="J1546">
        <v>1</v>
      </c>
      <c r="K1546" t="s">
        <v>873</v>
      </c>
      <c r="L1546">
        <v>1</v>
      </c>
      <c r="M1546">
        <v>-1</v>
      </c>
      <c r="N1546" t="s">
        <v>875</v>
      </c>
      <c r="O1546" t="s">
        <v>875</v>
      </c>
      <c r="P1546" t="s">
        <v>875</v>
      </c>
      <c r="Q1546" t="s">
        <v>875</v>
      </c>
      <c r="R1546" t="s">
        <v>875</v>
      </c>
      <c r="S1546" t="s">
        <v>875</v>
      </c>
      <c r="T1546" t="s">
        <v>875</v>
      </c>
      <c r="U1546" t="s">
        <v>875</v>
      </c>
      <c r="V1546" t="s">
        <v>56</v>
      </c>
      <c r="W1546" t="s">
        <v>875</v>
      </c>
      <c r="X1546" t="s">
        <v>875</v>
      </c>
      <c r="Y1546" t="s">
        <v>875</v>
      </c>
      <c r="Z1546" t="s">
        <v>875</v>
      </c>
      <c r="AA1546" s="19">
        <v>45733.8284752662</v>
      </c>
      <c r="AB1546" t="s">
        <v>1303</v>
      </c>
    </row>
    <row r="1547" spans="1:28" x14ac:dyDescent="0.35">
      <c r="A1547" t="s">
        <v>1271</v>
      </c>
      <c r="B1547" t="s">
        <v>311</v>
      </c>
      <c r="C1547">
        <v>3714</v>
      </c>
      <c r="D1547" s="9">
        <v>40375.048831018517</v>
      </c>
      <c r="E1547" s="9">
        <v>44089.308171296296</v>
      </c>
      <c r="F1547">
        <v>136</v>
      </c>
      <c r="G1547">
        <v>136</v>
      </c>
      <c r="H1547">
        <v>39</v>
      </c>
      <c r="I1547">
        <v>97</v>
      </c>
      <c r="J1547">
        <v>23</v>
      </c>
      <c r="K1547">
        <v>113</v>
      </c>
      <c r="L1547">
        <v>88</v>
      </c>
      <c r="M1547">
        <v>25</v>
      </c>
      <c r="N1547">
        <v>1.6E-2</v>
      </c>
      <c r="O1547">
        <v>4.1000000000000002E-2</v>
      </c>
      <c r="P1547">
        <v>0.01</v>
      </c>
      <c r="Q1547">
        <v>3.6999999999999998E-2</v>
      </c>
      <c r="R1547">
        <v>0.78700000000000003</v>
      </c>
      <c r="S1547">
        <v>0.28100000000000003</v>
      </c>
      <c r="T1547">
        <v>0.82499999999999996</v>
      </c>
      <c r="U1547">
        <v>675.67600000000004</v>
      </c>
      <c r="V1547" t="s">
        <v>56</v>
      </c>
      <c r="W1547">
        <v>0.92800000000000005</v>
      </c>
      <c r="X1547">
        <v>0.89200000000000002</v>
      </c>
      <c r="Y1547">
        <v>0.83099999999999996</v>
      </c>
      <c r="Z1547">
        <v>0.85799999999999998</v>
      </c>
      <c r="AA1547" s="19">
        <v>45733.828475046299</v>
      </c>
      <c r="AB1547" t="s">
        <v>1303</v>
      </c>
    </row>
    <row r="1548" spans="1:28" x14ac:dyDescent="0.35">
      <c r="A1548" t="s">
        <v>169</v>
      </c>
      <c r="B1548" t="s">
        <v>311</v>
      </c>
      <c r="C1548">
        <v>4061</v>
      </c>
      <c r="D1548" s="9">
        <v>40869.354861111111</v>
      </c>
      <c r="E1548" s="9">
        <v>44930.65</v>
      </c>
      <c r="F1548">
        <v>785</v>
      </c>
      <c r="G1548">
        <v>785</v>
      </c>
      <c r="H1548">
        <v>461</v>
      </c>
      <c r="I1548">
        <v>324</v>
      </c>
      <c r="J1548">
        <v>105</v>
      </c>
      <c r="K1548">
        <v>680</v>
      </c>
      <c r="L1548">
        <v>609</v>
      </c>
      <c r="M1548">
        <v>71</v>
      </c>
      <c r="N1548">
        <v>0.16900000000000001</v>
      </c>
      <c r="O1548">
        <v>0.24</v>
      </c>
      <c r="P1548">
        <v>4.9000000000000002E-2</v>
      </c>
      <c r="Q1548">
        <v>0.25800000000000001</v>
      </c>
      <c r="R1548">
        <v>0.71699999999999997</v>
      </c>
      <c r="S1548">
        <v>0.41299999999999998</v>
      </c>
      <c r="T1548">
        <v>0.88</v>
      </c>
      <c r="U1548">
        <v>275.19400000000002</v>
      </c>
      <c r="V1548" t="s">
        <v>56</v>
      </c>
      <c r="W1548">
        <v>0.54300000000000004</v>
      </c>
      <c r="X1548">
        <v>0.70099999999999996</v>
      </c>
      <c r="Y1548">
        <v>0.63200000000000001</v>
      </c>
      <c r="Z1548">
        <v>0.58399999999999996</v>
      </c>
      <c r="AA1548" s="9">
        <v>45713.617668564817</v>
      </c>
      <c r="AB1548" t="s">
        <v>871</v>
      </c>
    </row>
    <row r="1549" spans="1:28" x14ac:dyDescent="0.35">
      <c r="A1549" t="s">
        <v>169</v>
      </c>
      <c r="B1549" t="s">
        <v>311</v>
      </c>
      <c r="C1549">
        <v>3676</v>
      </c>
      <c r="D1549" s="9">
        <v>40869.354884259257</v>
      </c>
      <c r="E1549" s="9">
        <v>44545.703310185185</v>
      </c>
      <c r="F1549">
        <v>780</v>
      </c>
      <c r="G1549">
        <v>780</v>
      </c>
      <c r="H1549">
        <v>457</v>
      </c>
      <c r="I1549">
        <v>323</v>
      </c>
      <c r="J1549">
        <v>7</v>
      </c>
      <c r="K1549">
        <v>773</v>
      </c>
      <c r="L1549">
        <v>701</v>
      </c>
      <c r="M1549">
        <v>72</v>
      </c>
      <c r="N1549">
        <v>0.20200000000000001</v>
      </c>
      <c r="O1549">
        <v>0.314</v>
      </c>
      <c r="P1549">
        <v>2E-3</v>
      </c>
      <c r="Q1549">
        <v>0.39800000000000002</v>
      </c>
      <c r="R1549">
        <v>0.77400000000000002</v>
      </c>
      <c r="S1549">
        <v>0.39100000000000001</v>
      </c>
      <c r="T1549">
        <v>0.996</v>
      </c>
      <c r="U1549">
        <v>180.905</v>
      </c>
      <c r="V1549" t="s">
        <v>56</v>
      </c>
      <c r="W1549">
        <v>0.59399999999999997</v>
      </c>
      <c r="X1549">
        <v>0.86899999999999999</v>
      </c>
      <c r="Y1549">
        <v>0.74</v>
      </c>
      <c r="Z1549">
        <v>0.72099999999999997</v>
      </c>
      <c r="AA1549" s="19">
        <v>45733.911625821762</v>
      </c>
      <c r="AB1549" t="s">
        <v>1425</v>
      </c>
    </row>
    <row r="1550" spans="1:28" hidden="1" x14ac:dyDescent="0.35">
      <c r="A1550" t="s">
        <v>169</v>
      </c>
      <c r="B1550" t="s">
        <v>312</v>
      </c>
      <c r="C1550">
        <v>0</v>
      </c>
      <c r="D1550" s="9">
        <v>44545.589085648149</v>
      </c>
      <c r="E1550" s="9">
        <v>44545.703310185185</v>
      </c>
      <c r="F1550" t="s">
        <v>872</v>
      </c>
      <c r="G1550" t="s">
        <v>872</v>
      </c>
      <c r="H1550">
        <v>1</v>
      </c>
      <c r="I1550">
        <v>1</v>
      </c>
      <c r="J1550">
        <v>1</v>
      </c>
      <c r="K1550" t="s">
        <v>873</v>
      </c>
      <c r="L1550">
        <v>1</v>
      </c>
      <c r="M1550">
        <v>-1</v>
      </c>
      <c r="N1550" t="s">
        <v>875</v>
      </c>
      <c r="O1550" t="s">
        <v>875</v>
      </c>
      <c r="P1550" t="s">
        <v>875</v>
      </c>
      <c r="Q1550" t="s">
        <v>875</v>
      </c>
      <c r="R1550" t="s">
        <v>875</v>
      </c>
      <c r="S1550" t="s">
        <v>875</v>
      </c>
      <c r="T1550" t="s">
        <v>875</v>
      </c>
      <c r="U1550" t="s">
        <v>875</v>
      </c>
      <c r="V1550" t="s">
        <v>56</v>
      </c>
      <c r="W1550" t="s">
        <v>875</v>
      </c>
      <c r="X1550" t="s">
        <v>875</v>
      </c>
      <c r="Y1550" t="s">
        <v>875</v>
      </c>
      <c r="Z1550" t="s">
        <v>875</v>
      </c>
      <c r="AA1550" s="19">
        <v>45733.911625937501</v>
      </c>
      <c r="AB1550" t="s">
        <v>1425</v>
      </c>
    </row>
    <row r="1551" spans="1:28" hidden="1" x14ac:dyDescent="0.35">
      <c r="A1551" t="s">
        <v>170</v>
      </c>
      <c r="B1551" t="s">
        <v>312</v>
      </c>
      <c r="C1551">
        <v>97</v>
      </c>
      <c r="D1551" s="9">
        <v>45513.536111111112</v>
      </c>
      <c r="E1551" s="9">
        <v>45611.491666666669</v>
      </c>
      <c r="F1551" t="s">
        <v>872</v>
      </c>
      <c r="G1551" t="s">
        <v>872</v>
      </c>
      <c r="H1551">
        <v>32</v>
      </c>
      <c r="I1551">
        <v>57</v>
      </c>
      <c r="J1551">
        <v>5</v>
      </c>
      <c r="K1551" t="s">
        <v>873</v>
      </c>
      <c r="L1551">
        <v>77</v>
      </c>
      <c r="M1551">
        <v>6</v>
      </c>
      <c r="N1551">
        <v>0.36199999999999999</v>
      </c>
      <c r="O1551">
        <v>0.51300000000000001</v>
      </c>
      <c r="P1551">
        <v>6.5000000000000002E-2</v>
      </c>
      <c r="Q1551">
        <v>0.82099999999999995</v>
      </c>
      <c r="R1551">
        <v>1.014</v>
      </c>
      <c r="S1551">
        <v>0.41399999999999998</v>
      </c>
      <c r="T1551">
        <v>0.92600000000000005</v>
      </c>
      <c r="U1551">
        <v>176.614</v>
      </c>
      <c r="V1551" t="s">
        <v>62</v>
      </c>
      <c r="W1551">
        <v>0.91300000000000003</v>
      </c>
      <c r="X1551">
        <v>0.97099999999999997</v>
      </c>
      <c r="Y1551">
        <v>0.97</v>
      </c>
      <c r="Z1551">
        <v>0.96099999999999997</v>
      </c>
      <c r="AA1551" s="9">
        <v>45713.617791736113</v>
      </c>
      <c r="AB1551" t="s">
        <v>871</v>
      </c>
    </row>
    <row r="1552" spans="1:28" x14ac:dyDescent="0.35">
      <c r="A1552" t="s">
        <v>170</v>
      </c>
      <c r="B1552" t="s">
        <v>311</v>
      </c>
      <c r="C1552">
        <v>3201</v>
      </c>
      <c r="D1552" s="9">
        <v>42410.397222222222</v>
      </c>
      <c r="E1552" s="9">
        <v>45611.491666666669</v>
      </c>
      <c r="F1552">
        <v>2293</v>
      </c>
      <c r="G1552">
        <v>2272</v>
      </c>
      <c r="H1552">
        <v>625</v>
      </c>
      <c r="I1552">
        <v>1647</v>
      </c>
      <c r="J1552">
        <v>451</v>
      </c>
      <c r="K1552">
        <v>1821</v>
      </c>
      <c r="L1552">
        <v>1676</v>
      </c>
      <c r="M1552">
        <v>145</v>
      </c>
      <c r="N1552">
        <v>0.17</v>
      </c>
      <c r="O1552">
        <v>0.42699999999999999</v>
      </c>
      <c r="P1552">
        <v>0.14699999999999999</v>
      </c>
      <c r="Q1552">
        <v>0.442</v>
      </c>
      <c r="R1552">
        <v>0.98199999999999998</v>
      </c>
      <c r="S1552">
        <v>0.28499999999999998</v>
      </c>
      <c r="T1552">
        <v>0.754</v>
      </c>
      <c r="U1552">
        <v>328.05399999999997</v>
      </c>
      <c r="V1552" t="s">
        <v>56</v>
      </c>
      <c r="W1552">
        <v>0.95399999999999996</v>
      </c>
      <c r="X1552">
        <v>0.77800000000000002</v>
      </c>
      <c r="Y1552">
        <v>0.81499999999999995</v>
      </c>
      <c r="Z1552">
        <v>0.88200000000000001</v>
      </c>
      <c r="AA1552" s="9">
        <v>45713.6177675</v>
      </c>
      <c r="AB1552" t="s">
        <v>871</v>
      </c>
    </row>
    <row r="1553" spans="1:28" x14ac:dyDescent="0.35">
      <c r="A1553" t="s">
        <v>170</v>
      </c>
      <c r="B1553" t="s">
        <v>311</v>
      </c>
      <c r="C1553">
        <v>2155</v>
      </c>
      <c r="D1553" s="9">
        <v>42410.397604166668</v>
      </c>
      <c r="E1553" s="9">
        <v>44565.503831018519</v>
      </c>
      <c r="F1553">
        <v>1657</v>
      </c>
      <c r="G1553">
        <v>1657</v>
      </c>
      <c r="H1553">
        <v>334</v>
      </c>
      <c r="I1553">
        <v>1323</v>
      </c>
      <c r="J1553">
        <v>38</v>
      </c>
      <c r="K1553">
        <v>1619</v>
      </c>
      <c r="L1553">
        <v>1557</v>
      </c>
      <c r="M1553">
        <v>62</v>
      </c>
      <c r="N1553">
        <v>0.14799999999999999</v>
      </c>
      <c r="O1553">
        <v>0.74099999999999999</v>
      </c>
      <c r="P1553">
        <v>0.02</v>
      </c>
      <c r="Q1553">
        <v>0.90200000000000002</v>
      </c>
      <c r="R1553">
        <v>1.038</v>
      </c>
      <c r="S1553">
        <v>0.16600000000000001</v>
      </c>
      <c r="T1553">
        <v>0.97799999999999998</v>
      </c>
      <c r="U1553">
        <v>68.736000000000004</v>
      </c>
      <c r="V1553" t="s">
        <v>62</v>
      </c>
      <c r="W1553">
        <v>0.78600000000000003</v>
      </c>
      <c r="X1553">
        <v>0.73699999999999999</v>
      </c>
      <c r="Y1553">
        <v>0.94499999999999995</v>
      </c>
      <c r="Z1553">
        <v>0.84399999999999997</v>
      </c>
      <c r="AA1553" s="19">
        <v>45733.911556192128</v>
      </c>
      <c r="AB1553" t="s">
        <v>1425</v>
      </c>
    </row>
    <row r="1554" spans="1:28" hidden="1" x14ac:dyDescent="0.35">
      <c r="A1554" t="s">
        <v>170</v>
      </c>
      <c r="B1554" t="s">
        <v>312</v>
      </c>
      <c r="C1554">
        <v>91</v>
      </c>
      <c r="D1554" s="9">
        <v>44473.657754629632</v>
      </c>
      <c r="E1554" s="9">
        <v>44565.503831018519</v>
      </c>
      <c r="F1554" t="s">
        <v>872</v>
      </c>
      <c r="G1554" t="s">
        <v>872</v>
      </c>
      <c r="H1554">
        <v>31</v>
      </c>
      <c r="I1554">
        <v>25</v>
      </c>
      <c r="J1554">
        <v>1</v>
      </c>
      <c r="K1554" t="s">
        <v>873</v>
      </c>
      <c r="L1554">
        <v>31</v>
      </c>
      <c r="M1554">
        <v>24</v>
      </c>
      <c r="N1554">
        <v>0.48499999999999999</v>
      </c>
      <c r="O1554">
        <v>0.28299999999999997</v>
      </c>
      <c r="P1554" t="s">
        <v>875</v>
      </c>
      <c r="Q1554">
        <v>0.38600000000000001</v>
      </c>
      <c r="R1554" t="s">
        <v>875</v>
      </c>
      <c r="S1554" t="s">
        <v>875</v>
      </c>
      <c r="T1554" t="s">
        <v>875</v>
      </c>
      <c r="U1554" t="s">
        <v>875</v>
      </c>
      <c r="V1554" t="s">
        <v>62</v>
      </c>
      <c r="W1554">
        <v>0.96</v>
      </c>
      <c r="X1554">
        <v>0.97099999999999997</v>
      </c>
      <c r="Y1554" t="s">
        <v>875</v>
      </c>
      <c r="Z1554">
        <v>0.97299999999999998</v>
      </c>
      <c r="AA1554" s="19">
        <v>45733.911556423613</v>
      </c>
      <c r="AB1554" t="s">
        <v>1425</v>
      </c>
    </row>
    <row r="1555" spans="1:28" x14ac:dyDescent="0.35">
      <c r="A1555" t="s">
        <v>1828</v>
      </c>
      <c r="B1555" t="s">
        <v>311</v>
      </c>
      <c r="C1555">
        <v>4454</v>
      </c>
      <c r="D1555" s="9">
        <v>40092.733958333331</v>
      </c>
      <c r="E1555" s="9">
        <v>44547.096087962964</v>
      </c>
      <c r="F1555">
        <v>45</v>
      </c>
      <c r="G1555">
        <v>45</v>
      </c>
      <c r="H1555">
        <v>29</v>
      </c>
      <c r="I1555">
        <v>16</v>
      </c>
      <c r="J1555">
        <v>3</v>
      </c>
      <c r="K1555">
        <v>42</v>
      </c>
      <c r="L1555">
        <v>37</v>
      </c>
      <c r="M1555">
        <v>5</v>
      </c>
      <c r="N1555">
        <v>5.0000000000000001E-3</v>
      </c>
      <c r="O1555">
        <v>3.0000000000000001E-3</v>
      </c>
      <c r="P1555">
        <v>1E-3</v>
      </c>
      <c r="Q1555">
        <v>6.0000000000000001E-3</v>
      </c>
      <c r="R1555">
        <v>0.85699999999999998</v>
      </c>
      <c r="S1555">
        <v>0.625</v>
      </c>
      <c r="T1555">
        <v>0.875</v>
      </c>
      <c r="U1555">
        <v>833.33299999999997</v>
      </c>
      <c r="V1555" t="s">
        <v>56</v>
      </c>
      <c r="W1555">
        <v>0.74399999999999999</v>
      </c>
      <c r="X1555">
        <v>0.82899999999999996</v>
      </c>
      <c r="Y1555">
        <v>0.94399999999999995</v>
      </c>
      <c r="Z1555">
        <v>0.68700000000000006</v>
      </c>
      <c r="AA1555" s="19">
        <v>45734.020832638889</v>
      </c>
      <c r="AB1555" t="s">
        <v>2040</v>
      </c>
    </row>
    <row r="1556" spans="1:28" hidden="1" x14ac:dyDescent="0.35">
      <c r="A1556" t="s">
        <v>1828</v>
      </c>
      <c r="B1556" t="s">
        <v>312</v>
      </c>
      <c r="C1556">
        <v>0</v>
      </c>
      <c r="D1556" s="9">
        <v>44547.096087962964</v>
      </c>
      <c r="E1556" s="9">
        <v>44547.096087962964</v>
      </c>
      <c r="F1556" t="s">
        <v>872</v>
      </c>
      <c r="G1556" t="s">
        <v>872</v>
      </c>
      <c r="H1556">
        <v>1</v>
      </c>
      <c r="I1556">
        <v>1</v>
      </c>
      <c r="J1556">
        <v>1</v>
      </c>
      <c r="K1556" t="s">
        <v>873</v>
      </c>
      <c r="L1556">
        <v>1</v>
      </c>
      <c r="M1556">
        <v>0</v>
      </c>
      <c r="N1556" t="s">
        <v>875</v>
      </c>
      <c r="O1556" t="s">
        <v>875</v>
      </c>
      <c r="P1556" t="s">
        <v>875</v>
      </c>
      <c r="Q1556" t="s">
        <v>875</v>
      </c>
      <c r="R1556" t="s">
        <v>875</v>
      </c>
      <c r="S1556" t="s">
        <v>875</v>
      </c>
      <c r="T1556" t="s">
        <v>875</v>
      </c>
      <c r="U1556" t="s">
        <v>875</v>
      </c>
      <c r="V1556" t="s">
        <v>56</v>
      </c>
      <c r="W1556" t="s">
        <v>875</v>
      </c>
      <c r="X1556" t="s">
        <v>875</v>
      </c>
      <c r="Y1556" t="s">
        <v>875</v>
      </c>
      <c r="Z1556" t="s">
        <v>875</v>
      </c>
      <c r="AA1556" s="19">
        <v>45734.020832696762</v>
      </c>
      <c r="AB1556" t="s">
        <v>2040</v>
      </c>
    </row>
    <row r="1557" spans="1:28" x14ac:dyDescent="0.35">
      <c r="A1557" t="s">
        <v>1827</v>
      </c>
      <c r="B1557" t="s">
        <v>311</v>
      </c>
      <c r="C1557">
        <v>6115</v>
      </c>
      <c r="D1557" s="9">
        <v>38444.251157407409</v>
      </c>
      <c r="E1557" s="9">
        <v>44559.525000000001</v>
      </c>
      <c r="F1557">
        <v>797</v>
      </c>
      <c r="G1557">
        <v>797</v>
      </c>
      <c r="H1557">
        <v>376</v>
      </c>
      <c r="I1557">
        <v>421</v>
      </c>
      <c r="J1557">
        <v>68</v>
      </c>
      <c r="K1557">
        <v>729</v>
      </c>
      <c r="L1557">
        <v>687</v>
      </c>
      <c r="M1557">
        <v>42</v>
      </c>
      <c r="N1557">
        <v>0.06</v>
      </c>
      <c r="O1557">
        <v>0.104</v>
      </c>
      <c r="P1557">
        <v>0.01</v>
      </c>
      <c r="Q1557">
        <v>0.115</v>
      </c>
      <c r="R1557">
        <v>0.747</v>
      </c>
      <c r="S1557">
        <v>0.36599999999999999</v>
      </c>
      <c r="T1557">
        <v>0.93899999999999995</v>
      </c>
      <c r="U1557">
        <v>365.21699999999998</v>
      </c>
      <c r="V1557" t="s">
        <v>56</v>
      </c>
      <c r="W1557">
        <v>0.78200000000000003</v>
      </c>
      <c r="X1557">
        <v>0.53800000000000003</v>
      </c>
      <c r="Y1557">
        <v>0.76800000000000002</v>
      </c>
      <c r="Z1557">
        <v>0.61899999999999999</v>
      </c>
      <c r="AA1557" s="19">
        <v>45734.020747025461</v>
      </c>
      <c r="AB1557" t="s">
        <v>2040</v>
      </c>
    </row>
    <row r="1558" spans="1:28" hidden="1" x14ac:dyDescent="0.35">
      <c r="A1558" t="s">
        <v>1827</v>
      </c>
      <c r="B1558" t="s">
        <v>312</v>
      </c>
      <c r="C1558">
        <v>33</v>
      </c>
      <c r="D1558" s="9">
        <v>44525.808240740742</v>
      </c>
      <c r="E1558" s="9">
        <v>44559.525000000001</v>
      </c>
      <c r="F1558" t="s">
        <v>872</v>
      </c>
      <c r="G1558" t="s">
        <v>872</v>
      </c>
      <c r="H1558">
        <v>2</v>
      </c>
      <c r="I1558">
        <v>1</v>
      </c>
      <c r="J1558">
        <v>1</v>
      </c>
      <c r="K1558" t="s">
        <v>873</v>
      </c>
      <c r="L1558">
        <v>2</v>
      </c>
      <c r="M1558">
        <v>1</v>
      </c>
      <c r="N1558">
        <v>1</v>
      </c>
      <c r="O1558" t="s">
        <v>875</v>
      </c>
      <c r="P1558" t="s">
        <v>875</v>
      </c>
      <c r="Q1558">
        <v>2.9000000000000001E-2</v>
      </c>
      <c r="R1558" t="s">
        <v>875</v>
      </c>
      <c r="S1558" t="s">
        <v>875</v>
      </c>
      <c r="T1558" t="s">
        <v>875</v>
      </c>
      <c r="U1558" t="s">
        <v>875</v>
      </c>
      <c r="V1558" t="s">
        <v>56</v>
      </c>
      <c r="W1558">
        <v>1</v>
      </c>
      <c r="X1558" t="s">
        <v>875</v>
      </c>
      <c r="Y1558" t="s">
        <v>875</v>
      </c>
      <c r="Z1558">
        <v>1</v>
      </c>
      <c r="AA1558" s="19">
        <v>45734.020747106479</v>
      </c>
      <c r="AB1558" t="s">
        <v>2040</v>
      </c>
    </row>
    <row r="1559" spans="1:28" x14ac:dyDescent="0.35">
      <c r="A1559" t="s">
        <v>1091</v>
      </c>
      <c r="B1559" t="s">
        <v>311</v>
      </c>
      <c r="C1559">
        <v>1567</v>
      </c>
      <c r="D1559" s="9">
        <v>40498.362500000003</v>
      </c>
      <c r="E1559" s="9">
        <v>42065.461805555555</v>
      </c>
      <c r="F1559">
        <v>320</v>
      </c>
      <c r="G1559">
        <v>320</v>
      </c>
      <c r="H1559">
        <v>320</v>
      </c>
      <c r="I1559">
        <v>0</v>
      </c>
      <c r="J1559">
        <v>0</v>
      </c>
      <c r="K1559">
        <v>320</v>
      </c>
      <c r="L1559">
        <v>293</v>
      </c>
      <c r="M1559">
        <v>27</v>
      </c>
      <c r="N1559">
        <v>0.21199999999999999</v>
      </c>
      <c r="O1559">
        <v>0</v>
      </c>
      <c r="P1559">
        <v>0</v>
      </c>
      <c r="Q1559">
        <v>0.191</v>
      </c>
      <c r="R1559">
        <v>0.90100000000000002</v>
      </c>
      <c r="S1559">
        <v>1</v>
      </c>
      <c r="T1559">
        <v>1</v>
      </c>
      <c r="U1559">
        <v>141.36099999999999</v>
      </c>
      <c r="V1559" t="s">
        <v>56</v>
      </c>
      <c r="W1559">
        <v>0.91500000000000004</v>
      </c>
      <c r="X1559">
        <v>0</v>
      </c>
      <c r="Y1559">
        <v>0</v>
      </c>
      <c r="Z1559">
        <v>0.91600000000000004</v>
      </c>
      <c r="AA1559" s="19">
        <v>45732.998981793979</v>
      </c>
      <c r="AB1559" t="s">
        <v>1178</v>
      </c>
    </row>
    <row r="1560" spans="1:28" hidden="1" x14ac:dyDescent="0.35">
      <c r="A1560" t="s">
        <v>1091</v>
      </c>
      <c r="B1560" t="s">
        <v>312</v>
      </c>
      <c r="C1560">
        <v>88</v>
      </c>
      <c r="D1560" s="9">
        <v>41977.459722222222</v>
      </c>
      <c r="E1560" s="9">
        <v>42065.461805555555</v>
      </c>
      <c r="F1560" t="s">
        <v>872</v>
      </c>
      <c r="G1560" t="s">
        <v>872</v>
      </c>
      <c r="H1560">
        <v>14</v>
      </c>
      <c r="I1560">
        <v>1</v>
      </c>
      <c r="J1560">
        <v>1</v>
      </c>
      <c r="K1560" t="s">
        <v>873</v>
      </c>
      <c r="L1560">
        <v>2</v>
      </c>
      <c r="M1560">
        <v>11</v>
      </c>
      <c r="N1560">
        <v>0.09</v>
      </c>
      <c r="O1560">
        <v>0</v>
      </c>
      <c r="P1560">
        <v>0</v>
      </c>
      <c r="Q1560">
        <v>0.14299999999999999</v>
      </c>
      <c r="R1560">
        <v>1.589</v>
      </c>
      <c r="S1560">
        <v>1</v>
      </c>
      <c r="T1560">
        <v>1</v>
      </c>
      <c r="U1560">
        <v>188.81100000000001</v>
      </c>
      <c r="V1560" t="s">
        <v>62</v>
      </c>
      <c r="W1560">
        <v>0.254</v>
      </c>
      <c r="X1560">
        <v>0</v>
      </c>
      <c r="Y1560">
        <v>0</v>
      </c>
      <c r="Z1560">
        <v>1</v>
      </c>
      <c r="AA1560" s="19">
        <v>45732.998990185188</v>
      </c>
      <c r="AB1560" t="s">
        <v>1178</v>
      </c>
    </row>
    <row r="1561" spans="1:28" x14ac:dyDescent="0.35">
      <c r="A1561" t="s">
        <v>1826</v>
      </c>
      <c r="B1561" t="s">
        <v>311</v>
      </c>
      <c r="C1561">
        <v>6089</v>
      </c>
      <c r="D1561" s="9">
        <v>37455.866122685184</v>
      </c>
      <c r="E1561" s="9">
        <v>43545.733136574076</v>
      </c>
      <c r="F1561">
        <v>291</v>
      </c>
      <c r="G1561">
        <v>291</v>
      </c>
      <c r="H1561">
        <v>129</v>
      </c>
      <c r="I1561">
        <v>162</v>
      </c>
      <c r="J1561">
        <v>34</v>
      </c>
      <c r="K1561">
        <v>257</v>
      </c>
      <c r="L1561">
        <v>155</v>
      </c>
      <c r="M1561">
        <v>102</v>
      </c>
      <c r="N1561">
        <v>3.4000000000000002E-2</v>
      </c>
      <c r="O1561">
        <v>0.05</v>
      </c>
      <c r="P1561">
        <v>0.01</v>
      </c>
      <c r="Q1561">
        <v>0.06</v>
      </c>
      <c r="R1561">
        <v>0.81100000000000005</v>
      </c>
      <c r="S1561">
        <v>0.40500000000000003</v>
      </c>
      <c r="T1561">
        <v>0.88100000000000001</v>
      </c>
      <c r="U1561">
        <v>1700</v>
      </c>
      <c r="V1561" t="s">
        <v>56</v>
      </c>
      <c r="W1561">
        <v>0.45200000000000001</v>
      </c>
      <c r="X1561">
        <v>0.60299999999999998</v>
      </c>
      <c r="Y1561">
        <v>0.48899999999999999</v>
      </c>
      <c r="Z1561">
        <v>0.55900000000000005</v>
      </c>
      <c r="AA1561" s="19">
        <v>45734.020654479165</v>
      </c>
      <c r="AB1561" t="s">
        <v>2040</v>
      </c>
    </row>
    <row r="1562" spans="1:28" hidden="1" x14ac:dyDescent="0.35">
      <c r="A1562" t="s">
        <v>1826</v>
      </c>
      <c r="B1562" t="s">
        <v>312</v>
      </c>
      <c r="C1562">
        <v>0</v>
      </c>
      <c r="D1562" s="9">
        <v>43545.733136574076</v>
      </c>
      <c r="E1562" s="9">
        <v>43545.733136574076</v>
      </c>
      <c r="F1562" t="s">
        <v>872</v>
      </c>
      <c r="G1562" t="s">
        <v>872</v>
      </c>
      <c r="H1562">
        <v>1</v>
      </c>
      <c r="I1562">
        <v>1</v>
      </c>
      <c r="J1562">
        <v>1</v>
      </c>
      <c r="K1562" t="s">
        <v>873</v>
      </c>
      <c r="L1562">
        <v>1</v>
      </c>
      <c r="M1562">
        <v>0</v>
      </c>
      <c r="N1562" t="s">
        <v>875</v>
      </c>
      <c r="O1562" t="s">
        <v>875</v>
      </c>
      <c r="P1562" t="s">
        <v>875</v>
      </c>
      <c r="Q1562" t="s">
        <v>875</v>
      </c>
      <c r="R1562" t="s">
        <v>875</v>
      </c>
      <c r="S1562" t="s">
        <v>875</v>
      </c>
      <c r="T1562" t="s">
        <v>875</v>
      </c>
      <c r="U1562" t="s">
        <v>875</v>
      </c>
      <c r="V1562" t="s">
        <v>56</v>
      </c>
      <c r="W1562" t="s">
        <v>875</v>
      </c>
      <c r="X1562" t="s">
        <v>875</v>
      </c>
      <c r="Y1562" t="s">
        <v>875</v>
      </c>
      <c r="Z1562" t="s">
        <v>875</v>
      </c>
      <c r="AA1562" s="19">
        <v>45734.020654537038</v>
      </c>
      <c r="AB1562" t="s">
        <v>2040</v>
      </c>
    </row>
    <row r="1563" spans="1:28" x14ac:dyDescent="0.35">
      <c r="A1563" t="s">
        <v>1825</v>
      </c>
      <c r="B1563" t="s">
        <v>311</v>
      </c>
      <c r="C1563">
        <v>4045</v>
      </c>
      <c r="D1563" s="9">
        <v>40520.694490740738</v>
      </c>
      <c r="E1563" s="9">
        <v>44565.957118055558</v>
      </c>
      <c r="F1563">
        <v>2225</v>
      </c>
      <c r="G1563">
        <v>2225</v>
      </c>
      <c r="H1563">
        <v>1066</v>
      </c>
      <c r="I1563">
        <v>1159</v>
      </c>
      <c r="J1563">
        <v>252</v>
      </c>
      <c r="K1563">
        <v>1973</v>
      </c>
      <c r="L1563">
        <v>1827</v>
      </c>
      <c r="M1563">
        <v>146</v>
      </c>
      <c r="N1563">
        <v>0.26500000000000001</v>
      </c>
      <c r="O1563">
        <v>0.29799999999999999</v>
      </c>
      <c r="P1563">
        <v>6.7000000000000004E-2</v>
      </c>
      <c r="Q1563">
        <v>0.52700000000000002</v>
      </c>
      <c r="R1563">
        <v>1.0629999999999999</v>
      </c>
      <c r="S1563">
        <v>0.47099999999999997</v>
      </c>
      <c r="T1563">
        <v>0.88100000000000001</v>
      </c>
      <c r="U1563">
        <v>277.04000000000002</v>
      </c>
      <c r="V1563" t="s">
        <v>62</v>
      </c>
      <c r="W1563">
        <v>0.995</v>
      </c>
      <c r="X1563">
        <v>0.98099999999999998</v>
      </c>
      <c r="Y1563">
        <v>0.97099999999999997</v>
      </c>
      <c r="Z1563">
        <v>0.98499999999999999</v>
      </c>
      <c r="AA1563" s="19">
        <v>45734.020553391201</v>
      </c>
      <c r="AB1563" t="s">
        <v>2040</v>
      </c>
    </row>
    <row r="1564" spans="1:28" hidden="1" x14ac:dyDescent="0.35">
      <c r="A1564" t="s">
        <v>1825</v>
      </c>
      <c r="B1564" t="s">
        <v>312</v>
      </c>
      <c r="C1564">
        <v>99</v>
      </c>
      <c r="D1564" s="9">
        <v>44466.300775462965</v>
      </c>
      <c r="E1564" s="9">
        <v>44565.957118055558</v>
      </c>
      <c r="F1564" t="s">
        <v>872</v>
      </c>
      <c r="G1564" t="s">
        <v>872</v>
      </c>
      <c r="H1564">
        <v>42</v>
      </c>
      <c r="I1564">
        <v>29</v>
      </c>
      <c r="J1564">
        <v>6</v>
      </c>
      <c r="K1564" t="s">
        <v>873</v>
      </c>
      <c r="L1564">
        <v>60</v>
      </c>
      <c r="M1564">
        <v>4</v>
      </c>
      <c r="N1564">
        <v>0.36899999999999999</v>
      </c>
      <c r="O1564">
        <v>0.25900000000000001</v>
      </c>
      <c r="P1564">
        <v>7.5999999999999998E-2</v>
      </c>
      <c r="Q1564">
        <v>0.52200000000000002</v>
      </c>
      <c r="R1564">
        <v>0.94599999999999995</v>
      </c>
      <c r="S1564">
        <v>0.58799999999999997</v>
      </c>
      <c r="T1564">
        <v>0.879</v>
      </c>
      <c r="U1564">
        <v>279.69299999999998</v>
      </c>
      <c r="V1564" t="s">
        <v>56</v>
      </c>
      <c r="W1564">
        <v>0.90900000000000003</v>
      </c>
      <c r="X1564">
        <v>0.97799999999999998</v>
      </c>
      <c r="Y1564">
        <v>0.85899999999999999</v>
      </c>
      <c r="Z1564">
        <v>0.95899999999999996</v>
      </c>
      <c r="AA1564" s="19">
        <v>45734.020567314816</v>
      </c>
      <c r="AB1564" t="s">
        <v>2040</v>
      </c>
    </row>
    <row r="1565" spans="1:28" x14ac:dyDescent="0.35">
      <c r="A1565" t="s">
        <v>1824</v>
      </c>
      <c r="B1565" t="s">
        <v>311</v>
      </c>
      <c r="C1565">
        <v>6748</v>
      </c>
      <c r="D1565" s="9">
        <v>37785.108622685184</v>
      </c>
      <c r="E1565" s="9">
        <v>44533.284375000003</v>
      </c>
      <c r="F1565">
        <v>348</v>
      </c>
      <c r="G1565">
        <v>348</v>
      </c>
      <c r="H1565">
        <v>164</v>
      </c>
      <c r="I1565">
        <v>184</v>
      </c>
      <c r="J1565">
        <v>46</v>
      </c>
      <c r="K1565">
        <v>302</v>
      </c>
      <c r="L1565">
        <v>298</v>
      </c>
      <c r="M1565">
        <v>4</v>
      </c>
      <c r="N1565">
        <v>2.7E-2</v>
      </c>
      <c r="O1565">
        <v>0.03</v>
      </c>
      <c r="P1565">
        <v>8.9999999999999993E-3</v>
      </c>
      <c r="Q1565">
        <v>5.2999999999999999E-2</v>
      </c>
      <c r="R1565">
        <v>1.1040000000000001</v>
      </c>
      <c r="S1565">
        <v>0.47399999999999998</v>
      </c>
      <c r="T1565">
        <v>0.84199999999999997</v>
      </c>
      <c r="U1565">
        <v>75.471999999999994</v>
      </c>
      <c r="V1565" t="s">
        <v>62</v>
      </c>
      <c r="W1565">
        <v>0.97099999999999997</v>
      </c>
      <c r="X1565">
        <v>0.94</v>
      </c>
      <c r="Y1565">
        <v>0.93600000000000005</v>
      </c>
      <c r="Z1565">
        <v>0.96899999999999997</v>
      </c>
      <c r="AA1565" s="19">
        <v>45734.020454976853</v>
      </c>
      <c r="AB1565" t="s">
        <v>2040</v>
      </c>
    </row>
    <row r="1566" spans="1:28" hidden="1" x14ac:dyDescent="0.35">
      <c r="A1566" t="s">
        <v>1824</v>
      </c>
      <c r="B1566" t="s">
        <v>312</v>
      </c>
      <c r="C1566">
        <v>31</v>
      </c>
      <c r="D1566" s="9">
        <v>44502.101678240739</v>
      </c>
      <c r="E1566" s="9">
        <v>44533.284375000003</v>
      </c>
      <c r="F1566" t="s">
        <v>872</v>
      </c>
      <c r="G1566" t="s">
        <v>872</v>
      </c>
      <c r="H1566">
        <v>1</v>
      </c>
      <c r="I1566">
        <v>3</v>
      </c>
      <c r="J1566">
        <v>1</v>
      </c>
      <c r="K1566" t="s">
        <v>873</v>
      </c>
      <c r="L1566">
        <v>3</v>
      </c>
      <c r="M1566">
        <v>-1</v>
      </c>
      <c r="N1566" t="s">
        <v>875</v>
      </c>
      <c r="O1566">
        <v>5.8999999999999997E-2</v>
      </c>
      <c r="P1566" t="s">
        <v>875</v>
      </c>
      <c r="Q1566">
        <v>0.75</v>
      </c>
      <c r="R1566" t="s">
        <v>875</v>
      </c>
      <c r="S1566" t="s">
        <v>875</v>
      </c>
      <c r="T1566" t="s">
        <v>875</v>
      </c>
      <c r="U1566" t="s">
        <v>875</v>
      </c>
      <c r="V1566" t="s">
        <v>62</v>
      </c>
      <c r="W1566" t="s">
        <v>875</v>
      </c>
      <c r="X1566">
        <v>0.90900000000000003</v>
      </c>
      <c r="Y1566" t="s">
        <v>875</v>
      </c>
      <c r="Z1566">
        <v>0.75</v>
      </c>
      <c r="AA1566" s="19">
        <v>45734.020455069447</v>
      </c>
      <c r="AB1566" t="s">
        <v>2040</v>
      </c>
    </row>
    <row r="1567" spans="1:28" x14ac:dyDescent="0.35">
      <c r="A1567" t="s">
        <v>1092</v>
      </c>
      <c r="B1567" t="s">
        <v>311</v>
      </c>
      <c r="C1567">
        <v>1231</v>
      </c>
      <c r="D1567" s="9">
        <v>39861.638194444444</v>
      </c>
      <c r="E1567" s="9">
        <v>41093.465277777781</v>
      </c>
      <c r="F1567">
        <v>287</v>
      </c>
      <c r="G1567">
        <v>287</v>
      </c>
      <c r="H1567">
        <v>277</v>
      </c>
      <c r="I1567">
        <v>10</v>
      </c>
      <c r="J1567">
        <v>0</v>
      </c>
      <c r="K1567">
        <v>287</v>
      </c>
      <c r="L1567">
        <v>287</v>
      </c>
      <c r="M1567">
        <v>0</v>
      </c>
      <c r="N1567">
        <v>0.36099999999999999</v>
      </c>
      <c r="O1567">
        <v>2.5999999999999999E-2</v>
      </c>
      <c r="P1567">
        <v>0</v>
      </c>
      <c r="Q1567">
        <v>0.35499999999999998</v>
      </c>
      <c r="R1567">
        <v>0.91700000000000004</v>
      </c>
      <c r="S1567">
        <v>0.93300000000000005</v>
      </c>
      <c r="T1567">
        <v>1</v>
      </c>
      <c r="U1567">
        <v>0</v>
      </c>
      <c r="V1567" t="s">
        <v>80</v>
      </c>
      <c r="W1567">
        <v>0.89400000000000002</v>
      </c>
      <c r="X1567">
        <v>0.72599999999999998</v>
      </c>
      <c r="Y1567">
        <v>0</v>
      </c>
      <c r="Z1567">
        <v>0.88600000000000001</v>
      </c>
      <c r="AA1567" s="19">
        <v>45732.999052129628</v>
      </c>
      <c r="AB1567" t="s">
        <v>1178</v>
      </c>
    </row>
    <row r="1568" spans="1:28" hidden="1" x14ac:dyDescent="0.35">
      <c r="A1568" t="s">
        <v>1092</v>
      </c>
      <c r="B1568" t="s">
        <v>312</v>
      </c>
      <c r="C1568">
        <v>8</v>
      </c>
      <c r="D1568" s="9">
        <v>41085.355555555558</v>
      </c>
      <c r="E1568" s="9">
        <v>41093.465277777781</v>
      </c>
      <c r="F1568" t="s">
        <v>872</v>
      </c>
      <c r="G1568" t="s">
        <v>872</v>
      </c>
      <c r="H1568">
        <v>1</v>
      </c>
      <c r="I1568">
        <v>1</v>
      </c>
      <c r="J1568">
        <v>1</v>
      </c>
      <c r="K1568" t="s">
        <v>873</v>
      </c>
      <c r="L1568">
        <v>1</v>
      </c>
      <c r="M1568">
        <v>-1</v>
      </c>
      <c r="N1568" t="s">
        <v>875</v>
      </c>
      <c r="O1568" t="s">
        <v>875</v>
      </c>
      <c r="P1568">
        <v>0</v>
      </c>
      <c r="Q1568" t="s">
        <v>875</v>
      </c>
      <c r="R1568" t="s">
        <v>875</v>
      </c>
      <c r="S1568" t="s">
        <v>875</v>
      </c>
      <c r="T1568" t="s">
        <v>875</v>
      </c>
      <c r="U1568" t="s">
        <v>875</v>
      </c>
      <c r="V1568" t="s">
        <v>80</v>
      </c>
      <c r="W1568" t="s">
        <v>875</v>
      </c>
      <c r="X1568" t="s">
        <v>875</v>
      </c>
      <c r="Y1568">
        <v>0</v>
      </c>
      <c r="Z1568" t="s">
        <v>875</v>
      </c>
      <c r="AA1568" s="19">
        <v>45732.999052141204</v>
      </c>
      <c r="AB1568" t="s">
        <v>1178</v>
      </c>
    </row>
    <row r="1569" spans="1:28" x14ac:dyDescent="0.35">
      <c r="A1569" t="s">
        <v>1093</v>
      </c>
      <c r="B1569" t="s">
        <v>311</v>
      </c>
      <c r="C1569">
        <v>1539</v>
      </c>
      <c r="D1569" s="9">
        <v>39868.524305555555</v>
      </c>
      <c r="E1569" s="9">
        <v>41408.431250000001</v>
      </c>
      <c r="F1569">
        <v>342</v>
      </c>
      <c r="G1569">
        <v>342</v>
      </c>
      <c r="H1569">
        <v>327</v>
      </c>
      <c r="I1569">
        <v>15</v>
      </c>
      <c r="J1569">
        <v>0</v>
      </c>
      <c r="K1569">
        <v>342</v>
      </c>
      <c r="L1569">
        <v>342</v>
      </c>
      <c r="M1569">
        <v>0</v>
      </c>
      <c r="N1569">
        <v>0.26100000000000001</v>
      </c>
      <c r="O1569">
        <v>0.19500000000000001</v>
      </c>
      <c r="P1569">
        <v>0</v>
      </c>
      <c r="Q1569">
        <v>0.27400000000000002</v>
      </c>
      <c r="R1569">
        <v>0.60099999999999998</v>
      </c>
      <c r="S1569">
        <v>0.57199999999999995</v>
      </c>
      <c r="T1569">
        <v>1</v>
      </c>
      <c r="U1569">
        <v>0</v>
      </c>
      <c r="V1569" t="s">
        <v>80</v>
      </c>
      <c r="W1569">
        <v>0.92300000000000004</v>
      </c>
      <c r="X1569">
        <v>0.88600000000000001</v>
      </c>
      <c r="Y1569">
        <v>0</v>
      </c>
      <c r="Z1569">
        <v>0.91500000000000004</v>
      </c>
      <c r="AA1569" s="19">
        <v>45732.999113032405</v>
      </c>
      <c r="AB1569" t="s">
        <v>1178</v>
      </c>
    </row>
    <row r="1570" spans="1:28" hidden="1" x14ac:dyDescent="0.35">
      <c r="A1570" t="s">
        <v>1093</v>
      </c>
      <c r="B1570" t="s">
        <v>312</v>
      </c>
      <c r="C1570">
        <v>4</v>
      </c>
      <c r="D1570" s="9">
        <v>41404.393055555556</v>
      </c>
      <c r="E1570" s="9">
        <v>41408.431250000001</v>
      </c>
      <c r="F1570" t="s">
        <v>872</v>
      </c>
      <c r="G1570" t="s">
        <v>872</v>
      </c>
      <c r="H1570">
        <v>1</v>
      </c>
      <c r="I1570">
        <v>1</v>
      </c>
      <c r="J1570">
        <v>1</v>
      </c>
      <c r="K1570" t="s">
        <v>873</v>
      </c>
      <c r="L1570">
        <v>1</v>
      </c>
      <c r="M1570">
        <v>-1</v>
      </c>
      <c r="N1570" t="s">
        <v>875</v>
      </c>
      <c r="O1570" t="s">
        <v>875</v>
      </c>
      <c r="P1570">
        <v>0</v>
      </c>
      <c r="Q1570" t="s">
        <v>875</v>
      </c>
      <c r="R1570" t="s">
        <v>875</v>
      </c>
      <c r="S1570" t="s">
        <v>875</v>
      </c>
      <c r="T1570" t="s">
        <v>875</v>
      </c>
      <c r="U1570" t="s">
        <v>875</v>
      </c>
      <c r="V1570" t="s">
        <v>80</v>
      </c>
      <c r="W1570" t="s">
        <v>875</v>
      </c>
      <c r="X1570" t="s">
        <v>875</v>
      </c>
      <c r="Y1570">
        <v>0</v>
      </c>
      <c r="Z1570" t="s">
        <v>875</v>
      </c>
      <c r="AA1570" s="19">
        <v>45732.999113043981</v>
      </c>
      <c r="AB1570" t="s">
        <v>1178</v>
      </c>
    </row>
    <row r="1571" spans="1:28" hidden="1" x14ac:dyDescent="0.35">
      <c r="A1571" t="s">
        <v>171</v>
      </c>
      <c r="B1571" t="s">
        <v>312</v>
      </c>
      <c r="C1571">
        <v>98</v>
      </c>
      <c r="D1571" s="9">
        <v>45509.216666666667</v>
      </c>
      <c r="E1571" s="9">
        <v>45607.525000000001</v>
      </c>
      <c r="F1571" t="s">
        <v>872</v>
      </c>
      <c r="G1571" t="s">
        <v>872</v>
      </c>
      <c r="H1571">
        <v>20</v>
      </c>
      <c r="I1571">
        <v>16</v>
      </c>
      <c r="J1571">
        <v>5</v>
      </c>
      <c r="K1571" t="s">
        <v>873</v>
      </c>
      <c r="L1571">
        <v>25</v>
      </c>
      <c r="M1571">
        <v>7</v>
      </c>
      <c r="N1571">
        <v>0.17100000000000001</v>
      </c>
      <c r="O1571">
        <v>0.13300000000000001</v>
      </c>
      <c r="P1571">
        <v>4.3999999999999997E-2</v>
      </c>
      <c r="Q1571">
        <v>0.27600000000000002</v>
      </c>
      <c r="R1571">
        <v>1.0620000000000001</v>
      </c>
      <c r="S1571">
        <v>0.56200000000000006</v>
      </c>
      <c r="T1571">
        <v>0.85499999999999998</v>
      </c>
      <c r="U1571">
        <v>224.63800000000001</v>
      </c>
      <c r="V1571" t="s">
        <v>62</v>
      </c>
      <c r="W1571">
        <v>0.94699999999999995</v>
      </c>
      <c r="X1571">
        <v>0.95499999999999996</v>
      </c>
      <c r="Y1571">
        <v>0.94799999999999995</v>
      </c>
      <c r="Z1571">
        <v>0.95399999999999996</v>
      </c>
      <c r="AA1571" s="9">
        <v>45713.61791335648</v>
      </c>
      <c r="AB1571" t="s">
        <v>871</v>
      </c>
    </row>
    <row r="1572" spans="1:28" x14ac:dyDescent="0.35">
      <c r="A1572" t="s">
        <v>171</v>
      </c>
      <c r="B1572" t="s">
        <v>311</v>
      </c>
      <c r="C1572">
        <v>7262</v>
      </c>
      <c r="D1572" s="9">
        <v>38345.375694444447</v>
      </c>
      <c r="E1572" s="9">
        <v>45607.525000000001</v>
      </c>
      <c r="F1572">
        <v>2694</v>
      </c>
      <c r="G1572">
        <v>2694</v>
      </c>
      <c r="H1572">
        <v>1437</v>
      </c>
      <c r="I1572">
        <v>1257</v>
      </c>
      <c r="J1572">
        <v>498</v>
      </c>
      <c r="K1572">
        <v>2196</v>
      </c>
      <c r="L1572">
        <v>2134</v>
      </c>
      <c r="M1572">
        <v>62</v>
      </c>
      <c r="N1572">
        <v>0.19400000000000001</v>
      </c>
      <c r="O1572">
        <v>0.185</v>
      </c>
      <c r="P1572">
        <v>7.8E-2</v>
      </c>
      <c r="Q1572">
        <v>0.3</v>
      </c>
      <c r="R1572">
        <v>0.997</v>
      </c>
      <c r="S1572">
        <v>0.51200000000000001</v>
      </c>
      <c r="T1572">
        <v>0.79400000000000004</v>
      </c>
      <c r="U1572">
        <v>206.667</v>
      </c>
      <c r="V1572" t="s">
        <v>56</v>
      </c>
      <c r="W1572">
        <v>0.97099999999999997</v>
      </c>
      <c r="X1572">
        <v>0.95899999999999996</v>
      </c>
      <c r="Y1572">
        <v>0.98699999999999999</v>
      </c>
      <c r="Z1572">
        <v>0.96499999999999997</v>
      </c>
      <c r="AA1572" s="9">
        <v>45713.617889108798</v>
      </c>
      <c r="AB1572" t="s">
        <v>871</v>
      </c>
    </row>
    <row r="1573" spans="1:28" x14ac:dyDescent="0.35">
      <c r="A1573" t="s">
        <v>171</v>
      </c>
      <c r="B1573" t="s">
        <v>311</v>
      </c>
      <c r="C1573">
        <v>6220</v>
      </c>
      <c r="D1573" s="9">
        <v>38345.375775462962</v>
      </c>
      <c r="E1573" s="9">
        <v>44565.601782407408</v>
      </c>
      <c r="F1573">
        <v>2450</v>
      </c>
      <c r="G1573">
        <v>2450</v>
      </c>
      <c r="H1573">
        <v>1289</v>
      </c>
      <c r="I1573">
        <v>1161</v>
      </c>
      <c r="J1573">
        <v>87</v>
      </c>
      <c r="K1573">
        <v>2363</v>
      </c>
      <c r="L1573">
        <v>2319</v>
      </c>
      <c r="M1573">
        <v>44</v>
      </c>
      <c r="N1573">
        <v>0.20899999999999999</v>
      </c>
      <c r="O1573">
        <v>0.20599999999999999</v>
      </c>
      <c r="P1573">
        <v>1.2999999999999999E-2</v>
      </c>
      <c r="Q1573">
        <v>0.39800000000000002</v>
      </c>
      <c r="R1573">
        <v>0.99</v>
      </c>
      <c r="S1573">
        <v>0.504</v>
      </c>
      <c r="T1573">
        <v>0.96899999999999997</v>
      </c>
      <c r="U1573">
        <v>110.553</v>
      </c>
      <c r="V1573" t="s">
        <v>56</v>
      </c>
      <c r="W1573">
        <v>0.97199999999999998</v>
      </c>
      <c r="X1573">
        <v>0.97799999999999998</v>
      </c>
      <c r="Y1573">
        <v>0.98499999999999999</v>
      </c>
      <c r="Z1573">
        <v>0.97799999999999998</v>
      </c>
      <c r="AA1573" s="19">
        <v>45733.911484745367</v>
      </c>
      <c r="AB1573" t="s">
        <v>1425</v>
      </c>
    </row>
    <row r="1574" spans="1:28" hidden="1" x14ac:dyDescent="0.35">
      <c r="A1574" t="s">
        <v>171</v>
      </c>
      <c r="B1574" t="s">
        <v>312</v>
      </c>
      <c r="C1574">
        <v>97</v>
      </c>
      <c r="D1574" s="9">
        <v>44468.276875000003</v>
      </c>
      <c r="E1574" s="9">
        <v>44565.601782407408</v>
      </c>
      <c r="F1574" t="s">
        <v>872</v>
      </c>
      <c r="G1574" t="s">
        <v>872</v>
      </c>
      <c r="H1574">
        <v>25</v>
      </c>
      <c r="I1574">
        <v>5</v>
      </c>
      <c r="J1574">
        <v>1</v>
      </c>
      <c r="K1574" t="s">
        <v>873</v>
      </c>
      <c r="L1574">
        <v>17</v>
      </c>
      <c r="M1574">
        <v>12</v>
      </c>
      <c r="N1574">
        <v>0.23799999999999999</v>
      </c>
      <c r="O1574">
        <v>3.3000000000000002E-2</v>
      </c>
      <c r="P1574" t="s">
        <v>875</v>
      </c>
      <c r="Q1574">
        <v>0.14399999999999999</v>
      </c>
      <c r="R1574" t="s">
        <v>875</v>
      </c>
      <c r="S1574" t="s">
        <v>875</v>
      </c>
      <c r="T1574" t="s">
        <v>875</v>
      </c>
      <c r="U1574" t="s">
        <v>875</v>
      </c>
      <c r="V1574" t="s">
        <v>56</v>
      </c>
      <c r="W1574">
        <v>0.95699999999999996</v>
      </c>
      <c r="X1574">
        <v>0.90500000000000003</v>
      </c>
      <c r="Y1574" t="s">
        <v>875</v>
      </c>
      <c r="Z1574">
        <v>0.89400000000000002</v>
      </c>
      <c r="AA1574" s="19">
        <v>45733.911484965276</v>
      </c>
      <c r="AB1574" t="s">
        <v>1425</v>
      </c>
    </row>
    <row r="1575" spans="1:28" x14ac:dyDescent="0.35">
      <c r="A1575" t="s">
        <v>1094</v>
      </c>
      <c r="B1575" t="s">
        <v>311</v>
      </c>
      <c r="C1575">
        <v>1867</v>
      </c>
      <c r="D1575" s="9">
        <v>39877.53125</v>
      </c>
      <c r="E1575" s="9">
        <v>41744.682638888888</v>
      </c>
      <c r="F1575">
        <v>97</v>
      </c>
      <c r="G1575">
        <v>97</v>
      </c>
      <c r="H1575">
        <v>96</v>
      </c>
      <c r="I1575">
        <v>1</v>
      </c>
      <c r="J1575">
        <v>0</v>
      </c>
      <c r="K1575">
        <v>97</v>
      </c>
      <c r="L1575">
        <v>97</v>
      </c>
      <c r="M1575">
        <v>0</v>
      </c>
      <c r="N1575">
        <v>0.08</v>
      </c>
      <c r="O1575">
        <v>0</v>
      </c>
      <c r="P1575">
        <v>0</v>
      </c>
      <c r="Q1575">
        <v>6.7000000000000004E-2</v>
      </c>
      <c r="R1575">
        <v>0.83799999999999997</v>
      </c>
      <c r="S1575">
        <v>1</v>
      </c>
      <c r="T1575">
        <v>1</v>
      </c>
      <c r="U1575">
        <v>0</v>
      </c>
      <c r="V1575" t="s">
        <v>80</v>
      </c>
      <c r="W1575">
        <v>0.872</v>
      </c>
      <c r="X1575">
        <v>0</v>
      </c>
      <c r="Y1575">
        <v>0</v>
      </c>
      <c r="Z1575">
        <v>0.89400000000000002</v>
      </c>
      <c r="AA1575" s="19">
        <v>45732.999166516202</v>
      </c>
      <c r="AB1575" t="s">
        <v>1178</v>
      </c>
    </row>
    <row r="1576" spans="1:28" hidden="1" x14ac:dyDescent="0.35">
      <c r="A1576" t="s">
        <v>1094</v>
      </c>
      <c r="B1576" t="s">
        <v>312</v>
      </c>
      <c r="C1576">
        <v>0</v>
      </c>
      <c r="D1576" s="9">
        <v>41744.682638888888</v>
      </c>
      <c r="E1576" s="9">
        <v>41744.682638888888</v>
      </c>
      <c r="F1576" t="s">
        <v>872</v>
      </c>
      <c r="G1576" t="s">
        <v>872</v>
      </c>
      <c r="H1576">
        <v>1</v>
      </c>
      <c r="I1576">
        <v>1</v>
      </c>
      <c r="J1576">
        <v>1</v>
      </c>
      <c r="K1576" t="s">
        <v>873</v>
      </c>
      <c r="L1576">
        <v>1</v>
      </c>
      <c r="M1576">
        <v>0</v>
      </c>
      <c r="N1576" t="s">
        <v>875</v>
      </c>
      <c r="O1576" t="s">
        <v>875</v>
      </c>
      <c r="P1576">
        <v>0</v>
      </c>
      <c r="Q1576" t="s">
        <v>875</v>
      </c>
      <c r="R1576" t="s">
        <v>875</v>
      </c>
      <c r="S1576" t="s">
        <v>875</v>
      </c>
      <c r="T1576" t="s">
        <v>875</v>
      </c>
      <c r="U1576" t="s">
        <v>875</v>
      </c>
      <c r="V1576" t="s">
        <v>80</v>
      </c>
      <c r="W1576" t="s">
        <v>875</v>
      </c>
      <c r="X1576" t="s">
        <v>875</v>
      </c>
      <c r="Y1576">
        <v>0</v>
      </c>
      <c r="Z1576" t="s">
        <v>875</v>
      </c>
      <c r="AA1576" s="19">
        <v>45732.999166527778</v>
      </c>
      <c r="AB1576" t="s">
        <v>1178</v>
      </c>
    </row>
    <row r="1577" spans="1:28" x14ac:dyDescent="0.35">
      <c r="A1577" t="s">
        <v>1095</v>
      </c>
      <c r="B1577" t="s">
        <v>311</v>
      </c>
      <c r="C1577">
        <v>613</v>
      </c>
      <c r="D1577" s="9">
        <v>40791.50277777778</v>
      </c>
      <c r="E1577" s="9">
        <v>41404.538194444445</v>
      </c>
      <c r="F1577">
        <v>51</v>
      </c>
      <c r="G1577">
        <v>51</v>
      </c>
      <c r="H1577">
        <v>32</v>
      </c>
      <c r="I1577">
        <v>19</v>
      </c>
      <c r="J1577">
        <v>0</v>
      </c>
      <c r="K1577">
        <v>51</v>
      </c>
      <c r="L1577">
        <v>51</v>
      </c>
      <c r="M1577">
        <v>0</v>
      </c>
      <c r="N1577">
        <v>0.13300000000000001</v>
      </c>
      <c r="O1577">
        <v>0.23200000000000001</v>
      </c>
      <c r="P1577">
        <v>0</v>
      </c>
      <c r="Q1577">
        <v>0.13500000000000001</v>
      </c>
      <c r="R1577">
        <v>0.37</v>
      </c>
      <c r="S1577">
        <v>0.36399999999999999</v>
      </c>
      <c r="T1577">
        <v>1</v>
      </c>
      <c r="U1577">
        <v>0</v>
      </c>
      <c r="V1577" t="s">
        <v>80</v>
      </c>
      <c r="W1577">
        <v>0.80800000000000005</v>
      </c>
      <c r="X1577">
        <v>0.876</v>
      </c>
      <c r="Y1577">
        <v>0</v>
      </c>
      <c r="Z1577">
        <v>0.6</v>
      </c>
      <c r="AA1577" s="19">
        <v>45732.999221840277</v>
      </c>
      <c r="AB1577" t="s">
        <v>1178</v>
      </c>
    </row>
    <row r="1578" spans="1:28" hidden="1" x14ac:dyDescent="0.35">
      <c r="A1578" t="s">
        <v>1095</v>
      </c>
      <c r="B1578" t="s">
        <v>312</v>
      </c>
      <c r="C1578">
        <v>0</v>
      </c>
      <c r="D1578" s="9">
        <v>41404.538194444445</v>
      </c>
      <c r="E1578" s="9">
        <v>41404.538194444445</v>
      </c>
      <c r="F1578" t="s">
        <v>872</v>
      </c>
      <c r="G1578" t="s">
        <v>872</v>
      </c>
      <c r="H1578">
        <v>1</v>
      </c>
      <c r="I1578">
        <v>1</v>
      </c>
      <c r="J1578">
        <v>1</v>
      </c>
      <c r="K1578" t="s">
        <v>873</v>
      </c>
      <c r="L1578">
        <v>2</v>
      </c>
      <c r="M1578">
        <v>-1</v>
      </c>
      <c r="N1578" t="s">
        <v>875</v>
      </c>
      <c r="O1578" t="s">
        <v>875</v>
      </c>
      <c r="P1578">
        <v>0</v>
      </c>
      <c r="Q1578" t="s">
        <v>875</v>
      </c>
      <c r="R1578" t="s">
        <v>875</v>
      </c>
      <c r="S1578" t="s">
        <v>875</v>
      </c>
      <c r="T1578" t="s">
        <v>875</v>
      </c>
      <c r="U1578" t="s">
        <v>875</v>
      </c>
      <c r="V1578" t="s">
        <v>80</v>
      </c>
      <c r="W1578" t="s">
        <v>875</v>
      </c>
      <c r="X1578" t="s">
        <v>875</v>
      </c>
      <c r="Y1578">
        <v>0</v>
      </c>
      <c r="Z1578" t="s">
        <v>875</v>
      </c>
      <c r="AA1578" s="19">
        <v>45732.999221863429</v>
      </c>
      <c r="AB1578" t="s">
        <v>1178</v>
      </c>
    </row>
    <row r="1579" spans="1:28" hidden="1" x14ac:dyDescent="0.35">
      <c r="A1579" t="s">
        <v>1270</v>
      </c>
      <c r="B1579" t="s">
        <v>312</v>
      </c>
      <c r="C1579">
        <v>0</v>
      </c>
      <c r="D1579" s="9">
        <v>43748.068865740737</v>
      </c>
      <c r="E1579" s="9">
        <v>43748.068865740737</v>
      </c>
      <c r="F1579" t="s">
        <v>872</v>
      </c>
      <c r="G1579" t="s">
        <v>872</v>
      </c>
      <c r="H1579">
        <v>1</v>
      </c>
      <c r="I1579">
        <v>1</v>
      </c>
      <c r="J1579">
        <v>1</v>
      </c>
      <c r="K1579" t="s">
        <v>873</v>
      </c>
      <c r="L1579">
        <v>1</v>
      </c>
      <c r="M1579">
        <v>0</v>
      </c>
      <c r="N1579" t="s">
        <v>875</v>
      </c>
      <c r="O1579" t="s">
        <v>875</v>
      </c>
      <c r="P1579" t="s">
        <v>875</v>
      </c>
      <c r="Q1579" t="s">
        <v>875</v>
      </c>
      <c r="R1579" t="s">
        <v>875</v>
      </c>
      <c r="S1579" t="s">
        <v>875</v>
      </c>
      <c r="T1579" t="s">
        <v>875</v>
      </c>
      <c r="U1579" t="s">
        <v>875</v>
      </c>
      <c r="V1579" t="s">
        <v>56</v>
      </c>
      <c r="W1579" t="s">
        <v>875</v>
      </c>
      <c r="X1579" t="s">
        <v>875</v>
      </c>
      <c r="Y1579" t="s">
        <v>875</v>
      </c>
      <c r="Z1579" t="s">
        <v>875</v>
      </c>
      <c r="AA1579" s="19">
        <v>45733.828410844908</v>
      </c>
      <c r="AB1579" t="s">
        <v>1303</v>
      </c>
    </row>
    <row r="1580" spans="1:28" x14ac:dyDescent="0.35">
      <c r="A1580" t="s">
        <v>1270</v>
      </c>
      <c r="B1580" t="s">
        <v>311</v>
      </c>
      <c r="C1580">
        <v>3178</v>
      </c>
      <c r="D1580" s="9">
        <v>40569.188287037039</v>
      </c>
      <c r="E1580" s="9">
        <v>43748.068865740737</v>
      </c>
      <c r="F1580">
        <v>40</v>
      </c>
      <c r="G1580">
        <v>40</v>
      </c>
      <c r="H1580">
        <v>25</v>
      </c>
      <c r="I1580">
        <v>15</v>
      </c>
      <c r="J1580">
        <v>3</v>
      </c>
      <c r="K1580">
        <v>37</v>
      </c>
      <c r="L1580">
        <v>27</v>
      </c>
      <c r="M1580">
        <v>10</v>
      </c>
      <c r="N1580">
        <v>1.0999999999999999E-2</v>
      </c>
      <c r="O1580">
        <v>6.0000000000000001E-3</v>
      </c>
      <c r="P1580">
        <v>1E-3</v>
      </c>
      <c r="Q1580">
        <v>0.01</v>
      </c>
      <c r="R1580">
        <v>0.625</v>
      </c>
      <c r="S1580">
        <v>0.64700000000000002</v>
      </c>
      <c r="T1580">
        <v>0.94099999999999995</v>
      </c>
      <c r="U1580">
        <v>1000</v>
      </c>
      <c r="V1580" t="s">
        <v>56</v>
      </c>
      <c r="W1580">
        <v>0.84799999999999998</v>
      </c>
      <c r="X1580">
        <v>0.97799999999999998</v>
      </c>
      <c r="Y1580">
        <v>0.91700000000000004</v>
      </c>
      <c r="Z1580">
        <v>0.69399999999999995</v>
      </c>
      <c r="AA1580" s="19">
        <v>45733.828410740738</v>
      </c>
      <c r="AB1580" t="s">
        <v>1303</v>
      </c>
    </row>
    <row r="1581" spans="1:28" hidden="1" x14ac:dyDescent="0.35">
      <c r="A1581" t="s">
        <v>1222</v>
      </c>
      <c r="B1581" t="s">
        <v>312</v>
      </c>
      <c r="C1581">
        <v>99</v>
      </c>
      <c r="D1581" s="9">
        <v>44466.002789351849</v>
      </c>
      <c r="E1581" s="9">
        <v>44565.325775462959</v>
      </c>
      <c r="F1581" t="s">
        <v>872</v>
      </c>
      <c r="G1581" t="s">
        <v>872</v>
      </c>
      <c r="H1581">
        <v>24</v>
      </c>
      <c r="I1581">
        <v>9</v>
      </c>
      <c r="J1581">
        <v>1</v>
      </c>
      <c r="K1581" t="s">
        <v>873</v>
      </c>
      <c r="L1581">
        <v>2</v>
      </c>
      <c r="M1581">
        <v>29</v>
      </c>
      <c r="N1581">
        <v>0.23200000000000001</v>
      </c>
      <c r="O1581">
        <v>9.8000000000000004E-2</v>
      </c>
      <c r="P1581" t="s">
        <v>875</v>
      </c>
      <c r="Q1581" t="s">
        <v>875</v>
      </c>
      <c r="R1581" t="s">
        <v>875</v>
      </c>
      <c r="S1581" t="s">
        <v>875</v>
      </c>
      <c r="T1581" t="s">
        <v>875</v>
      </c>
      <c r="U1581" t="s">
        <v>875</v>
      </c>
      <c r="V1581" t="s">
        <v>56</v>
      </c>
      <c r="W1581">
        <v>0.99</v>
      </c>
      <c r="X1581">
        <v>0.85499999999999998</v>
      </c>
      <c r="Y1581" t="s">
        <v>875</v>
      </c>
      <c r="Z1581" t="s">
        <v>875</v>
      </c>
      <c r="AA1581" s="19">
        <v>45733.883854837964</v>
      </c>
      <c r="AB1581" t="s">
        <v>1234</v>
      </c>
    </row>
    <row r="1582" spans="1:28" x14ac:dyDescent="0.35">
      <c r="A1582" t="s">
        <v>1222</v>
      </c>
      <c r="B1582" t="s">
        <v>311</v>
      </c>
      <c r="C1582">
        <v>663</v>
      </c>
      <c r="D1582" s="9">
        <v>43902.289293981485</v>
      </c>
      <c r="E1582" s="9">
        <v>44565.325775462959</v>
      </c>
      <c r="F1582">
        <v>342</v>
      </c>
      <c r="G1582">
        <v>342</v>
      </c>
      <c r="H1582">
        <v>249</v>
      </c>
      <c r="I1582">
        <v>93</v>
      </c>
      <c r="J1582">
        <v>11</v>
      </c>
      <c r="K1582">
        <v>331</v>
      </c>
      <c r="L1582">
        <v>46</v>
      </c>
      <c r="M1582">
        <v>285</v>
      </c>
      <c r="N1582">
        <v>0.40200000000000002</v>
      </c>
      <c r="O1582">
        <v>0.14699999999999999</v>
      </c>
      <c r="P1582">
        <v>1.6E-2</v>
      </c>
      <c r="Q1582">
        <v>8.5000000000000006E-2</v>
      </c>
      <c r="R1582">
        <v>0.159</v>
      </c>
      <c r="S1582">
        <v>0.73199999999999998</v>
      </c>
      <c r="T1582">
        <v>0.97099999999999997</v>
      </c>
      <c r="U1582">
        <v>3352.9409999999998</v>
      </c>
      <c r="V1582" t="s">
        <v>56</v>
      </c>
      <c r="W1582">
        <v>0.98</v>
      </c>
      <c r="X1582">
        <v>0.99399999999999999</v>
      </c>
      <c r="Y1582">
        <v>0.97199999999999998</v>
      </c>
      <c r="Z1582">
        <v>0.86299999999999999</v>
      </c>
      <c r="AA1582" s="19">
        <v>45733.88385471065</v>
      </c>
      <c r="AB1582" t="s">
        <v>1234</v>
      </c>
    </row>
    <row r="1583" spans="1:28" x14ac:dyDescent="0.35">
      <c r="A1583" t="s">
        <v>1096</v>
      </c>
      <c r="B1583" t="s">
        <v>311</v>
      </c>
      <c r="C1583">
        <v>2230</v>
      </c>
      <c r="D1583" s="9">
        <v>39864.674305555556</v>
      </c>
      <c r="E1583" s="9">
        <v>42094.866666666669</v>
      </c>
      <c r="F1583">
        <v>68</v>
      </c>
      <c r="G1583">
        <v>68</v>
      </c>
      <c r="H1583">
        <v>68</v>
      </c>
      <c r="I1583">
        <v>0</v>
      </c>
      <c r="J1583">
        <v>0</v>
      </c>
      <c r="K1583">
        <v>68</v>
      </c>
      <c r="L1583">
        <v>68</v>
      </c>
      <c r="M1583">
        <v>0</v>
      </c>
      <c r="N1583">
        <v>4.4999999999999998E-2</v>
      </c>
      <c r="O1583">
        <v>0</v>
      </c>
      <c r="P1583">
        <v>0</v>
      </c>
      <c r="Q1583">
        <v>4.1000000000000002E-2</v>
      </c>
      <c r="R1583">
        <v>0.91100000000000003</v>
      </c>
      <c r="S1583">
        <v>1</v>
      </c>
      <c r="T1583">
        <v>1</v>
      </c>
      <c r="U1583">
        <v>0</v>
      </c>
      <c r="V1583" t="s">
        <v>80</v>
      </c>
      <c r="W1583">
        <v>0.93100000000000005</v>
      </c>
      <c r="X1583">
        <v>0</v>
      </c>
      <c r="Y1583">
        <v>0</v>
      </c>
      <c r="Z1583">
        <v>0.90600000000000003</v>
      </c>
      <c r="AA1583" s="19">
        <v>45732.999275277776</v>
      </c>
      <c r="AB1583" t="s">
        <v>1178</v>
      </c>
    </row>
    <row r="1584" spans="1:28" hidden="1" x14ac:dyDescent="0.35">
      <c r="A1584" t="s">
        <v>1096</v>
      </c>
      <c r="B1584" t="s">
        <v>312</v>
      </c>
      <c r="C1584">
        <v>0</v>
      </c>
      <c r="D1584" s="9">
        <v>42094.866666666669</v>
      </c>
      <c r="E1584" s="9">
        <v>42094.866666666669</v>
      </c>
      <c r="F1584" t="s">
        <v>872</v>
      </c>
      <c r="G1584" t="s">
        <v>872</v>
      </c>
      <c r="H1584">
        <v>1</v>
      </c>
      <c r="I1584">
        <v>1</v>
      </c>
      <c r="J1584">
        <v>1</v>
      </c>
      <c r="K1584" t="s">
        <v>873</v>
      </c>
      <c r="L1584">
        <v>1</v>
      </c>
      <c r="M1584">
        <v>0</v>
      </c>
      <c r="N1584" t="s">
        <v>875</v>
      </c>
      <c r="O1584">
        <v>0</v>
      </c>
      <c r="P1584">
        <v>0</v>
      </c>
      <c r="Q1584" t="s">
        <v>875</v>
      </c>
      <c r="R1584" t="s">
        <v>875</v>
      </c>
      <c r="S1584" t="s">
        <v>875</v>
      </c>
      <c r="T1584" t="s">
        <v>875</v>
      </c>
      <c r="U1584" t="s">
        <v>875</v>
      </c>
      <c r="V1584" t="s">
        <v>80</v>
      </c>
      <c r="W1584" t="s">
        <v>875</v>
      </c>
      <c r="X1584">
        <v>0</v>
      </c>
      <c r="Y1584">
        <v>0</v>
      </c>
      <c r="Z1584" t="s">
        <v>875</v>
      </c>
      <c r="AA1584" s="19">
        <v>45732.999275289352</v>
      </c>
      <c r="AB1584" t="s">
        <v>1178</v>
      </c>
    </row>
    <row r="1585" spans="1:28" hidden="1" x14ac:dyDescent="0.35">
      <c r="A1585" t="s">
        <v>1097</v>
      </c>
      <c r="B1585" t="s">
        <v>312</v>
      </c>
      <c r="C1585">
        <v>3</v>
      </c>
      <c r="D1585" s="9">
        <v>41404.390277777777</v>
      </c>
      <c r="E1585" s="9">
        <v>41407.599999999999</v>
      </c>
      <c r="F1585" t="s">
        <v>872</v>
      </c>
      <c r="G1585" t="s">
        <v>872</v>
      </c>
      <c r="H1585">
        <v>1</v>
      </c>
      <c r="I1585">
        <v>1</v>
      </c>
      <c r="J1585">
        <v>1</v>
      </c>
      <c r="K1585" t="s">
        <v>873</v>
      </c>
      <c r="L1585">
        <v>1</v>
      </c>
      <c r="M1585">
        <v>-1</v>
      </c>
      <c r="N1585" t="s">
        <v>875</v>
      </c>
      <c r="O1585">
        <v>0</v>
      </c>
      <c r="P1585">
        <v>0</v>
      </c>
      <c r="Q1585" t="s">
        <v>875</v>
      </c>
      <c r="R1585" t="s">
        <v>875</v>
      </c>
      <c r="S1585" t="s">
        <v>875</v>
      </c>
      <c r="T1585" t="s">
        <v>875</v>
      </c>
      <c r="U1585" t="s">
        <v>875</v>
      </c>
      <c r="V1585" t="s">
        <v>80</v>
      </c>
      <c r="W1585" t="s">
        <v>875</v>
      </c>
      <c r="X1585">
        <v>0</v>
      </c>
      <c r="Y1585">
        <v>0</v>
      </c>
      <c r="Z1585" t="s">
        <v>875</v>
      </c>
      <c r="AA1585" s="19">
        <v>45732.99933363426</v>
      </c>
      <c r="AB1585" t="s">
        <v>1178</v>
      </c>
    </row>
    <row r="1586" spans="1:28" x14ac:dyDescent="0.35">
      <c r="A1586" t="s">
        <v>1097</v>
      </c>
      <c r="B1586" t="s">
        <v>311</v>
      </c>
      <c r="C1586">
        <v>1524</v>
      </c>
      <c r="D1586" s="9">
        <v>39883.425694444442</v>
      </c>
      <c r="E1586" s="9">
        <v>41407.599999999999</v>
      </c>
      <c r="F1586">
        <v>56</v>
      </c>
      <c r="G1586">
        <v>56</v>
      </c>
      <c r="H1586">
        <v>56</v>
      </c>
      <c r="I1586">
        <v>0</v>
      </c>
      <c r="J1586">
        <v>0</v>
      </c>
      <c r="K1586">
        <v>56</v>
      </c>
      <c r="L1586">
        <v>56</v>
      </c>
      <c r="M1586">
        <v>0</v>
      </c>
      <c r="N1586">
        <v>3.7999999999999999E-2</v>
      </c>
      <c r="O1586">
        <v>0</v>
      </c>
      <c r="P1586">
        <v>0</v>
      </c>
      <c r="Q1586">
        <v>3.6999999999999998E-2</v>
      </c>
      <c r="R1586">
        <v>0.97399999999999998</v>
      </c>
      <c r="S1586">
        <v>1</v>
      </c>
      <c r="T1586">
        <v>1</v>
      </c>
      <c r="U1586">
        <v>0</v>
      </c>
      <c r="V1586" t="s">
        <v>80</v>
      </c>
      <c r="W1586">
        <v>0.85399999999999998</v>
      </c>
      <c r="X1586">
        <v>0</v>
      </c>
      <c r="Y1586">
        <v>0</v>
      </c>
      <c r="Z1586">
        <v>0.86</v>
      </c>
      <c r="AA1586" s="19">
        <v>45732.99933363426</v>
      </c>
      <c r="AB1586" t="s">
        <v>1178</v>
      </c>
    </row>
    <row r="1587" spans="1:28" x14ac:dyDescent="0.35">
      <c r="A1587" t="s">
        <v>172</v>
      </c>
      <c r="B1587" t="s">
        <v>311</v>
      </c>
      <c r="C1587">
        <v>1392</v>
      </c>
      <c r="D1587" s="9">
        <v>44217.167361111111</v>
      </c>
      <c r="E1587" s="9">
        <v>45609.55</v>
      </c>
      <c r="F1587">
        <v>158</v>
      </c>
      <c r="G1587">
        <v>140</v>
      </c>
      <c r="H1587">
        <v>114</v>
      </c>
      <c r="I1587">
        <v>26</v>
      </c>
      <c r="J1587">
        <v>24</v>
      </c>
      <c r="K1587">
        <v>116</v>
      </c>
      <c r="L1587">
        <v>89</v>
      </c>
      <c r="M1587">
        <v>27</v>
      </c>
      <c r="N1587">
        <v>7.5999999999999998E-2</v>
      </c>
      <c r="O1587">
        <v>2.3E-2</v>
      </c>
      <c r="P1587">
        <v>2.1999999999999999E-2</v>
      </c>
      <c r="Q1587">
        <v>6.5000000000000002E-2</v>
      </c>
      <c r="R1587">
        <v>0.84399999999999997</v>
      </c>
      <c r="S1587">
        <v>0.76800000000000002</v>
      </c>
      <c r="T1587">
        <v>0.77800000000000002</v>
      </c>
      <c r="U1587">
        <v>415.38499999999999</v>
      </c>
      <c r="V1587" t="s">
        <v>56</v>
      </c>
      <c r="W1587">
        <v>0.98399999999999999</v>
      </c>
      <c r="X1587">
        <v>0.91200000000000003</v>
      </c>
      <c r="Y1587">
        <v>0.95099999999999996</v>
      </c>
      <c r="Z1587">
        <v>0.98299999999999998</v>
      </c>
      <c r="AA1587" s="9">
        <v>45713.674418425922</v>
      </c>
      <c r="AB1587" t="s">
        <v>871</v>
      </c>
    </row>
    <row r="1588" spans="1:28" x14ac:dyDescent="0.35">
      <c r="A1588" t="s">
        <v>1098</v>
      </c>
      <c r="B1588" t="s">
        <v>311</v>
      </c>
      <c r="C1588">
        <v>1883</v>
      </c>
      <c r="D1588" s="9">
        <v>39864.53402777778</v>
      </c>
      <c r="E1588" s="9">
        <v>41747.631249999999</v>
      </c>
      <c r="F1588">
        <v>395</v>
      </c>
      <c r="G1588">
        <v>395</v>
      </c>
      <c r="H1588">
        <v>383</v>
      </c>
      <c r="I1588">
        <v>12</v>
      </c>
      <c r="J1588">
        <v>0</v>
      </c>
      <c r="K1588">
        <v>395</v>
      </c>
      <c r="L1588">
        <v>389</v>
      </c>
      <c r="M1588">
        <v>6</v>
      </c>
      <c r="N1588">
        <v>0.23</v>
      </c>
      <c r="O1588">
        <v>0.02</v>
      </c>
      <c r="P1588">
        <v>0</v>
      </c>
      <c r="Q1588">
        <v>0.23400000000000001</v>
      </c>
      <c r="R1588">
        <v>0.93600000000000005</v>
      </c>
      <c r="S1588">
        <v>0.92</v>
      </c>
      <c r="T1588">
        <v>1</v>
      </c>
      <c r="U1588">
        <v>25.640999999999998</v>
      </c>
      <c r="V1588" t="s">
        <v>80</v>
      </c>
      <c r="W1588">
        <v>0.93799999999999994</v>
      </c>
      <c r="X1588">
        <v>0.29199999999999998</v>
      </c>
      <c r="Y1588">
        <v>0</v>
      </c>
      <c r="Z1588">
        <v>0.94499999999999995</v>
      </c>
      <c r="AA1588" s="19">
        <v>45732.999394282408</v>
      </c>
      <c r="AB1588" t="s">
        <v>1178</v>
      </c>
    </row>
    <row r="1589" spans="1:28" hidden="1" x14ac:dyDescent="0.35">
      <c r="A1589" t="s">
        <v>1098</v>
      </c>
      <c r="B1589" t="s">
        <v>312</v>
      </c>
      <c r="C1589">
        <v>18</v>
      </c>
      <c r="D1589" s="9">
        <v>41729.57708333333</v>
      </c>
      <c r="E1589" s="9">
        <v>41747.631249999999</v>
      </c>
      <c r="F1589" t="s">
        <v>872</v>
      </c>
      <c r="G1589" t="s">
        <v>872</v>
      </c>
      <c r="H1589">
        <v>1</v>
      </c>
      <c r="I1589">
        <v>1</v>
      </c>
      <c r="J1589">
        <v>1</v>
      </c>
      <c r="K1589" t="s">
        <v>873</v>
      </c>
      <c r="L1589">
        <v>7</v>
      </c>
      <c r="M1589">
        <v>-7</v>
      </c>
      <c r="N1589" t="s">
        <v>875</v>
      </c>
      <c r="O1589" t="s">
        <v>875</v>
      </c>
      <c r="P1589">
        <v>0</v>
      </c>
      <c r="Q1589">
        <v>0.875</v>
      </c>
      <c r="R1589" t="s">
        <v>875</v>
      </c>
      <c r="S1589" t="s">
        <v>875</v>
      </c>
      <c r="T1589" t="s">
        <v>875</v>
      </c>
      <c r="U1589" t="s">
        <v>875</v>
      </c>
      <c r="V1589" t="s">
        <v>80</v>
      </c>
      <c r="W1589" t="s">
        <v>875</v>
      </c>
      <c r="X1589" t="s">
        <v>875</v>
      </c>
      <c r="Y1589">
        <v>0</v>
      </c>
      <c r="Z1589">
        <v>0.625</v>
      </c>
      <c r="AA1589" s="19">
        <v>45732.999394305552</v>
      </c>
      <c r="AB1589" t="s">
        <v>1178</v>
      </c>
    </row>
    <row r="1590" spans="1:28" x14ac:dyDescent="0.35">
      <c r="A1590" t="s">
        <v>1099</v>
      </c>
      <c r="B1590" t="s">
        <v>311</v>
      </c>
      <c r="C1590">
        <v>147</v>
      </c>
      <c r="D1590" s="9">
        <v>42614.415972222225</v>
      </c>
      <c r="E1590" s="9">
        <v>42761.577777777777</v>
      </c>
      <c r="F1590">
        <v>62</v>
      </c>
      <c r="G1590">
        <v>62</v>
      </c>
      <c r="H1590">
        <v>61</v>
      </c>
      <c r="I1590">
        <v>1</v>
      </c>
      <c r="J1590">
        <v>0</v>
      </c>
      <c r="K1590">
        <v>62</v>
      </c>
      <c r="L1590">
        <v>62</v>
      </c>
      <c r="M1590">
        <v>0</v>
      </c>
      <c r="N1590">
        <v>0.252</v>
      </c>
      <c r="O1590">
        <v>0</v>
      </c>
      <c r="P1590">
        <v>0</v>
      </c>
      <c r="Q1590">
        <v>0.32600000000000001</v>
      </c>
      <c r="R1590">
        <v>1.294</v>
      </c>
      <c r="S1590">
        <v>1</v>
      </c>
      <c r="T1590">
        <v>1</v>
      </c>
      <c r="U1590">
        <v>0</v>
      </c>
      <c r="V1590" t="s">
        <v>92</v>
      </c>
      <c r="W1590">
        <v>0.54600000000000004</v>
      </c>
      <c r="X1590">
        <v>0</v>
      </c>
      <c r="Y1590">
        <v>0</v>
      </c>
      <c r="Z1590">
        <v>0.73499999999999999</v>
      </c>
      <c r="AA1590" s="19">
        <v>45732.99945171296</v>
      </c>
      <c r="AB1590" t="s">
        <v>1178</v>
      </c>
    </row>
    <row r="1591" spans="1:28" hidden="1" x14ac:dyDescent="0.35">
      <c r="A1591" t="s">
        <v>1099</v>
      </c>
      <c r="B1591" t="s">
        <v>312</v>
      </c>
      <c r="C1591">
        <v>28</v>
      </c>
      <c r="D1591" s="9">
        <v>42733.555555555555</v>
      </c>
      <c r="E1591" s="9">
        <v>42761.577777777777</v>
      </c>
      <c r="F1591" t="s">
        <v>872</v>
      </c>
      <c r="G1591" t="s">
        <v>872</v>
      </c>
      <c r="H1591">
        <v>14</v>
      </c>
      <c r="I1591">
        <v>1</v>
      </c>
      <c r="J1591">
        <v>1</v>
      </c>
      <c r="K1591" t="s">
        <v>873</v>
      </c>
      <c r="L1591">
        <v>45</v>
      </c>
      <c r="M1591">
        <v>-30</v>
      </c>
      <c r="N1591" t="s">
        <v>875</v>
      </c>
      <c r="O1591" t="s">
        <v>875</v>
      </c>
      <c r="P1591">
        <v>0</v>
      </c>
      <c r="Q1591">
        <v>1.06</v>
      </c>
      <c r="R1591" t="s">
        <v>875</v>
      </c>
      <c r="S1591" t="s">
        <v>875</v>
      </c>
      <c r="T1591" t="s">
        <v>875</v>
      </c>
      <c r="U1591" t="s">
        <v>875</v>
      </c>
      <c r="V1591" t="s">
        <v>92</v>
      </c>
      <c r="W1591" t="s">
        <v>875</v>
      </c>
      <c r="X1591" t="s">
        <v>875</v>
      </c>
      <c r="Y1591">
        <v>0</v>
      </c>
      <c r="Z1591">
        <v>0.66500000000000004</v>
      </c>
      <c r="AA1591" s="19">
        <v>45732.999451724536</v>
      </c>
      <c r="AB1591" t="s">
        <v>1178</v>
      </c>
    </row>
    <row r="1592" spans="1:28" x14ac:dyDescent="0.35">
      <c r="A1592" t="s">
        <v>1100</v>
      </c>
      <c r="B1592" t="s">
        <v>311</v>
      </c>
      <c r="C1592">
        <v>394</v>
      </c>
      <c r="D1592" s="9">
        <v>40207.631249999999</v>
      </c>
      <c r="E1592" s="9">
        <v>40602.48541666667</v>
      </c>
      <c r="F1592">
        <v>726</v>
      </c>
      <c r="G1592">
        <v>726</v>
      </c>
      <c r="H1592">
        <v>456</v>
      </c>
      <c r="I1592">
        <v>270</v>
      </c>
      <c r="J1592">
        <v>0</v>
      </c>
      <c r="K1592">
        <v>726</v>
      </c>
      <c r="L1592">
        <v>719</v>
      </c>
      <c r="M1592">
        <v>7</v>
      </c>
      <c r="N1592">
        <v>1.6870000000000001</v>
      </c>
      <c r="O1592">
        <v>1.2050000000000001</v>
      </c>
      <c r="P1592">
        <v>0</v>
      </c>
      <c r="Q1592">
        <v>2.4220000000000002</v>
      </c>
      <c r="R1592">
        <v>0.83699999999999997</v>
      </c>
      <c r="S1592">
        <v>0.58299999999999996</v>
      </c>
      <c r="T1592">
        <v>1</v>
      </c>
      <c r="U1592">
        <v>2.89</v>
      </c>
      <c r="V1592" t="s">
        <v>80</v>
      </c>
      <c r="W1592">
        <v>0.96</v>
      </c>
      <c r="X1592">
        <v>0.94499999999999995</v>
      </c>
      <c r="Y1592">
        <v>0</v>
      </c>
      <c r="Z1592">
        <v>0.96799999999999997</v>
      </c>
      <c r="AA1592" s="19">
        <v>45732.999513668983</v>
      </c>
      <c r="AB1592" t="s">
        <v>1178</v>
      </c>
    </row>
    <row r="1593" spans="1:28" hidden="1" x14ac:dyDescent="0.35">
      <c r="A1593" t="s">
        <v>1100</v>
      </c>
      <c r="B1593" t="s">
        <v>312</v>
      </c>
      <c r="C1593">
        <v>84</v>
      </c>
      <c r="D1593" s="9">
        <v>40518.393750000003</v>
      </c>
      <c r="E1593" s="9">
        <v>40602.48541666667</v>
      </c>
      <c r="F1593" t="s">
        <v>872</v>
      </c>
      <c r="G1593" t="s">
        <v>872</v>
      </c>
      <c r="H1593">
        <v>6</v>
      </c>
      <c r="I1593">
        <v>1</v>
      </c>
      <c r="J1593">
        <v>1</v>
      </c>
      <c r="K1593" t="s">
        <v>873</v>
      </c>
      <c r="L1593">
        <v>58</v>
      </c>
      <c r="M1593">
        <v>-50</v>
      </c>
      <c r="N1593">
        <v>4.2999999999999997E-2</v>
      </c>
      <c r="O1593" t="s">
        <v>875</v>
      </c>
      <c r="P1593">
        <v>0</v>
      </c>
      <c r="Q1593">
        <v>0.68799999999999994</v>
      </c>
      <c r="R1593" t="s">
        <v>875</v>
      </c>
      <c r="S1593" t="s">
        <v>875</v>
      </c>
      <c r="T1593" t="s">
        <v>875</v>
      </c>
      <c r="U1593" t="s">
        <v>875</v>
      </c>
      <c r="V1593" t="s">
        <v>80</v>
      </c>
      <c r="W1593">
        <v>0.71399999999999997</v>
      </c>
      <c r="X1593" t="s">
        <v>875</v>
      </c>
      <c r="Y1593">
        <v>0</v>
      </c>
      <c r="Z1593">
        <v>6.2E-2</v>
      </c>
      <c r="AA1593" s="19">
        <v>45732.999513680559</v>
      </c>
      <c r="AB1593" t="s">
        <v>1178</v>
      </c>
    </row>
    <row r="1594" spans="1:28" x14ac:dyDescent="0.35">
      <c r="A1594" t="s">
        <v>1823</v>
      </c>
      <c r="B1594" t="s">
        <v>311</v>
      </c>
      <c r="C1594">
        <v>2728</v>
      </c>
      <c r="D1594" s="9">
        <v>41817.516782407409</v>
      </c>
      <c r="E1594" s="9">
        <v>44545.817384259259</v>
      </c>
      <c r="F1594">
        <v>352</v>
      </c>
      <c r="G1594">
        <v>352</v>
      </c>
      <c r="H1594">
        <v>137</v>
      </c>
      <c r="I1594">
        <v>215</v>
      </c>
      <c r="J1594">
        <v>16</v>
      </c>
      <c r="K1594">
        <v>336</v>
      </c>
      <c r="L1594">
        <v>305</v>
      </c>
      <c r="M1594">
        <v>31</v>
      </c>
      <c r="N1594">
        <v>4.9000000000000002E-2</v>
      </c>
      <c r="O1594">
        <v>8.8999999999999996E-2</v>
      </c>
      <c r="P1594">
        <v>1.2999999999999999E-2</v>
      </c>
      <c r="Q1594">
        <v>0.11799999999999999</v>
      </c>
      <c r="R1594">
        <v>0.94399999999999995</v>
      </c>
      <c r="S1594">
        <v>0.35499999999999998</v>
      </c>
      <c r="T1594">
        <v>0.90600000000000003</v>
      </c>
      <c r="U1594">
        <v>262.71199999999999</v>
      </c>
      <c r="V1594" t="s">
        <v>56</v>
      </c>
      <c r="W1594">
        <v>0.996</v>
      </c>
      <c r="X1594">
        <v>0.93</v>
      </c>
      <c r="Y1594">
        <v>0.98</v>
      </c>
      <c r="Z1594">
        <v>0.96799999999999997</v>
      </c>
      <c r="AA1594" s="19">
        <v>45734.020363368058</v>
      </c>
      <c r="AB1594" t="s">
        <v>2040</v>
      </c>
    </row>
    <row r="1595" spans="1:28" hidden="1" x14ac:dyDescent="0.35">
      <c r="A1595" t="s">
        <v>1823</v>
      </c>
      <c r="B1595" t="s">
        <v>312</v>
      </c>
      <c r="C1595">
        <v>85</v>
      </c>
      <c r="D1595" s="9">
        <v>44460.373171296298</v>
      </c>
      <c r="E1595" s="9">
        <v>44545.817384259259</v>
      </c>
      <c r="F1595" t="s">
        <v>872</v>
      </c>
      <c r="G1595" t="s">
        <v>872</v>
      </c>
      <c r="H1595">
        <v>4</v>
      </c>
      <c r="I1595">
        <v>2</v>
      </c>
      <c r="J1595">
        <v>1</v>
      </c>
      <c r="K1595" t="s">
        <v>873</v>
      </c>
      <c r="L1595">
        <v>4</v>
      </c>
      <c r="M1595">
        <v>1</v>
      </c>
      <c r="N1595">
        <v>3.2000000000000001E-2</v>
      </c>
      <c r="O1595">
        <v>1.7999999999999999E-2</v>
      </c>
      <c r="P1595" t="s">
        <v>875</v>
      </c>
      <c r="Q1595">
        <v>3.7999999999999999E-2</v>
      </c>
      <c r="R1595" t="s">
        <v>875</v>
      </c>
      <c r="S1595" t="s">
        <v>875</v>
      </c>
      <c r="T1595" t="s">
        <v>875</v>
      </c>
      <c r="U1595" t="s">
        <v>875</v>
      </c>
      <c r="V1595" t="s">
        <v>56</v>
      </c>
      <c r="W1595">
        <v>0.97</v>
      </c>
      <c r="X1595">
        <v>1</v>
      </c>
      <c r="Y1595" t="s">
        <v>875</v>
      </c>
      <c r="Z1595">
        <v>0.89300000000000002</v>
      </c>
      <c r="AA1595" s="19">
        <v>45734.020363425923</v>
      </c>
      <c r="AB1595" t="s">
        <v>2040</v>
      </c>
    </row>
    <row r="1596" spans="1:28" x14ac:dyDescent="0.35">
      <c r="A1596" t="s">
        <v>1822</v>
      </c>
      <c r="B1596" t="s">
        <v>311</v>
      </c>
      <c r="C1596">
        <v>3824</v>
      </c>
      <c r="D1596" s="9">
        <v>40689.105057870373</v>
      </c>
      <c r="E1596" s="9">
        <v>44513.295752314814</v>
      </c>
      <c r="F1596">
        <v>345</v>
      </c>
      <c r="G1596">
        <v>345</v>
      </c>
      <c r="H1596">
        <v>71</v>
      </c>
      <c r="I1596">
        <v>274</v>
      </c>
      <c r="J1596">
        <v>224</v>
      </c>
      <c r="K1596">
        <v>121</v>
      </c>
      <c r="L1596">
        <v>61</v>
      </c>
      <c r="M1596">
        <v>60</v>
      </c>
      <c r="N1596">
        <v>2.8000000000000001E-2</v>
      </c>
      <c r="O1596">
        <v>0.13400000000000001</v>
      </c>
      <c r="P1596">
        <v>0.13900000000000001</v>
      </c>
      <c r="Q1596">
        <v>4.4999999999999998E-2</v>
      </c>
      <c r="R1596">
        <v>1.9570000000000001</v>
      </c>
      <c r="S1596">
        <v>0.17299999999999999</v>
      </c>
      <c r="T1596">
        <v>0.14199999999999999</v>
      </c>
      <c r="U1596">
        <v>1333.3330000000001</v>
      </c>
      <c r="V1596" t="s">
        <v>62</v>
      </c>
      <c r="W1596">
        <v>0.63600000000000001</v>
      </c>
      <c r="X1596">
        <v>0.95299999999999996</v>
      </c>
      <c r="Y1596">
        <v>8.4000000000000005E-2</v>
      </c>
      <c r="Z1596">
        <v>0.47</v>
      </c>
      <c r="AA1596" s="19">
        <v>45734.020271782407</v>
      </c>
      <c r="AB1596" t="s">
        <v>2040</v>
      </c>
    </row>
    <row r="1597" spans="1:28" hidden="1" x14ac:dyDescent="0.35">
      <c r="A1597" t="s">
        <v>1822</v>
      </c>
      <c r="B1597" t="s">
        <v>312</v>
      </c>
      <c r="C1597">
        <v>0</v>
      </c>
      <c r="D1597" s="9">
        <v>44513.295752314814</v>
      </c>
      <c r="E1597" s="9">
        <v>44513.295752314814</v>
      </c>
      <c r="F1597" t="s">
        <v>872</v>
      </c>
      <c r="G1597" t="s">
        <v>872</v>
      </c>
      <c r="H1597">
        <v>1</v>
      </c>
      <c r="I1597">
        <v>1</v>
      </c>
      <c r="J1597">
        <v>1</v>
      </c>
      <c r="K1597" t="s">
        <v>873</v>
      </c>
      <c r="L1597">
        <v>1</v>
      </c>
      <c r="M1597">
        <v>0</v>
      </c>
      <c r="N1597" t="s">
        <v>875</v>
      </c>
      <c r="O1597" t="s">
        <v>875</v>
      </c>
      <c r="P1597" t="s">
        <v>875</v>
      </c>
      <c r="Q1597" t="s">
        <v>875</v>
      </c>
      <c r="R1597" t="s">
        <v>875</v>
      </c>
      <c r="S1597" t="s">
        <v>875</v>
      </c>
      <c r="T1597" t="s">
        <v>875</v>
      </c>
      <c r="U1597" t="s">
        <v>875</v>
      </c>
      <c r="V1597" t="s">
        <v>62</v>
      </c>
      <c r="W1597" t="s">
        <v>875</v>
      </c>
      <c r="X1597" t="s">
        <v>875</v>
      </c>
      <c r="Y1597" t="s">
        <v>875</v>
      </c>
      <c r="Z1597" t="s">
        <v>875</v>
      </c>
      <c r="AA1597" s="19">
        <v>45734.020271851849</v>
      </c>
      <c r="AB1597" t="s">
        <v>2040</v>
      </c>
    </row>
    <row r="1598" spans="1:28" x14ac:dyDescent="0.35">
      <c r="A1598" t="s">
        <v>1101</v>
      </c>
      <c r="B1598" t="s">
        <v>311</v>
      </c>
      <c r="C1598">
        <v>189</v>
      </c>
      <c r="D1598" s="9">
        <v>40385.616666666669</v>
      </c>
      <c r="E1598" s="9">
        <v>40575.410416666666</v>
      </c>
      <c r="F1598">
        <v>80</v>
      </c>
      <c r="G1598">
        <v>80</v>
      </c>
      <c r="H1598">
        <v>34</v>
      </c>
      <c r="I1598">
        <v>46</v>
      </c>
      <c r="J1598">
        <v>0</v>
      </c>
      <c r="K1598">
        <v>80</v>
      </c>
      <c r="L1598">
        <v>78</v>
      </c>
      <c r="M1598">
        <v>2</v>
      </c>
      <c r="N1598">
        <v>0.22700000000000001</v>
      </c>
      <c r="O1598">
        <v>0.85699999999999998</v>
      </c>
      <c r="P1598">
        <v>0</v>
      </c>
      <c r="Q1598">
        <v>0.32</v>
      </c>
      <c r="R1598">
        <v>0.29499999999999998</v>
      </c>
      <c r="S1598">
        <v>0.20899999999999999</v>
      </c>
      <c r="T1598">
        <v>1</v>
      </c>
      <c r="U1598">
        <v>6.25</v>
      </c>
      <c r="V1598" t="s">
        <v>80</v>
      </c>
      <c r="W1598">
        <v>0.94499999999999995</v>
      </c>
      <c r="X1598">
        <v>0.52600000000000002</v>
      </c>
      <c r="Y1598">
        <v>0</v>
      </c>
      <c r="Z1598">
        <v>0.78300000000000003</v>
      </c>
      <c r="AA1598" s="19">
        <v>45732.999572685185</v>
      </c>
      <c r="AB1598" t="s">
        <v>1178</v>
      </c>
    </row>
    <row r="1599" spans="1:28" hidden="1" x14ac:dyDescent="0.35">
      <c r="A1599" t="s">
        <v>1101</v>
      </c>
      <c r="B1599" t="s">
        <v>312</v>
      </c>
      <c r="C1599">
        <v>99</v>
      </c>
      <c r="D1599" s="9">
        <v>40476.388888888891</v>
      </c>
      <c r="E1599" s="9">
        <v>40575.410416666666</v>
      </c>
      <c r="F1599" t="s">
        <v>872</v>
      </c>
      <c r="G1599" t="s">
        <v>872</v>
      </c>
      <c r="H1599">
        <v>7</v>
      </c>
      <c r="I1599">
        <v>1</v>
      </c>
      <c r="J1599">
        <v>1</v>
      </c>
      <c r="K1599" t="s">
        <v>873</v>
      </c>
      <c r="L1599">
        <v>23</v>
      </c>
      <c r="M1599">
        <v>-15</v>
      </c>
      <c r="N1599">
        <v>0.10299999999999999</v>
      </c>
      <c r="O1599" t="s">
        <v>875</v>
      </c>
      <c r="P1599">
        <v>0</v>
      </c>
      <c r="Q1599">
        <v>0.159</v>
      </c>
      <c r="R1599" t="s">
        <v>875</v>
      </c>
      <c r="S1599" t="s">
        <v>875</v>
      </c>
      <c r="T1599" t="s">
        <v>875</v>
      </c>
      <c r="U1599" t="s">
        <v>875</v>
      </c>
      <c r="V1599" t="s">
        <v>80</v>
      </c>
      <c r="W1599">
        <v>0.85499999999999998</v>
      </c>
      <c r="X1599" t="s">
        <v>875</v>
      </c>
      <c r="Y1599">
        <v>0</v>
      </c>
      <c r="Z1599">
        <v>0.88900000000000001</v>
      </c>
      <c r="AA1599" s="19">
        <v>45732.999572708337</v>
      </c>
      <c r="AB1599" t="s">
        <v>1178</v>
      </c>
    </row>
    <row r="1600" spans="1:28" hidden="1" x14ac:dyDescent="0.35">
      <c r="A1600" t="s">
        <v>1269</v>
      </c>
      <c r="B1600" t="s">
        <v>312</v>
      </c>
      <c r="C1600">
        <v>84</v>
      </c>
      <c r="D1600" s="9">
        <v>44467.200185185182</v>
      </c>
      <c r="E1600" s="9">
        <v>44551.350810185184</v>
      </c>
      <c r="F1600" t="s">
        <v>872</v>
      </c>
      <c r="G1600" t="s">
        <v>872</v>
      </c>
      <c r="H1600">
        <v>6</v>
      </c>
      <c r="I1600">
        <v>3</v>
      </c>
      <c r="J1600">
        <v>1</v>
      </c>
      <c r="K1600" t="s">
        <v>873</v>
      </c>
      <c r="L1600">
        <v>2</v>
      </c>
      <c r="M1600">
        <v>6</v>
      </c>
      <c r="N1600">
        <v>4.1000000000000002E-2</v>
      </c>
      <c r="O1600">
        <v>2.5999999999999999E-2</v>
      </c>
      <c r="P1600" t="s">
        <v>875</v>
      </c>
      <c r="Q1600">
        <v>1.2E-2</v>
      </c>
      <c r="R1600" t="s">
        <v>875</v>
      </c>
      <c r="S1600" t="s">
        <v>875</v>
      </c>
      <c r="T1600" t="s">
        <v>875</v>
      </c>
      <c r="U1600" t="s">
        <v>875</v>
      </c>
      <c r="V1600" t="s">
        <v>56</v>
      </c>
      <c r="W1600">
        <v>0.75900000000000001</v>
      </c>
      <c r="X1600">
        <v>0.95</v>
      </c>
      <c r="Y1600" t="s">
        <v>875</v>
      </c>
      <c r="Z1600">
        <v>1</v>
      </c>
      <c r="AA1600" s="19">
        <v>45733.828351203701</v>
      </c>
      <c r="AB1600" t="s">
        <v>1303</v>
      </c>
    </row>
    <row r="1601" spans="1:28" x14ac:dyDescent="0.35">
      <c r="A1601" t="s">
        <v>1269</v>
      </c>
      <c r="B1601" t="s">
        <v>311</v>
      </c>
      <c r="C1601">
        <v>1219</v>
      </c>
      <c r="D1601" s="9">
        <v>43332.227476851855</v>
      </c>
      <c r="E1601" s="9">
        <v>44551.350810185184</v>
      </c>
      <c r="F1601">
        <v>676</v>
      </c>
      <c r="G1601">
        <v>676</v>
      </c>
      <c r="H1601">
        <v>170</v>
      </c>
      <c r="I1601">
        <v>506</v>
      </c>
      <c r="J1601">
        <v>36</v>
      </c>
      <c r="K1601">
        <v>640</v>
      </c>
      <c r="L1601">
        <v>349</v>
      </c>
      <c r="M1601">
        <v>291</v>
      </c>
      <c r="N1601">
        <v>0.13100000000000001</v>
      </c>
      <c r="O1601">
        <v>0.53</v>
      </c>
      <c r="P1601">
        <v>3.5999999999999997E-2</v>
      </c>
      <c r="Q1601">
        <v>0.36</v>
      </c>
      <c r="R1601">
        <v>0.57599999999999996</v>
      </c>
      <c r="S1601">
        <v>0.19800000000000001</v>
      </c>
      <c r="T1601">
        <v>0.94599999999999995</v>
      </c>
      <c r="U1601">
        <v>808.33299999999997</v>
      </c>
      <c r="V1601" t="s">
        <v>56</v>
      </c>
      <c r="W1601">
        <v>0.755</v>
      </c>
      <c r="X1601">
        <v>0.79</v>
      </c>
      <c r="Y1601">
        <v>0.94699999999999995</v>
      </c>
      <c r="Z1601">
        <v>0.81499999999999995</v>
      </c>
      <c r="AA1601" s="19">
        <v>45733.828351203701</v>
      </c>
      <c r="AB1601" t="s">
        <v>1303</v>
      </c>
    </row>
    <row r="1602" spans="1:28" hidden="1" x14ac:dyDescent="0.35">
      <c r="A1602" t="s">
        <v>1221</v>
      </c>
      <c r="B1602" t="s">
        <v>312</v>
      </c>
      <c r="C1602">
        <v>98</v>
      </c>
      <c r="D1602" s="9">
        <v>44467.691365740742</v>
      </c>
      <c r="E1602" s="9">
        <v>44565.944085648145</v>
      </c>
      <c r="F1602" t="s">
        <v>872</v>
      </c>
      <c r="G1602" t="s">
        <v>872</v>
      </c>
      <c r="H1602">
        <v>32</v>
      </c>
      <c r="I1602">
        <v>12</v>
      </c>
      <c r="J1602">
        <v>1</v>
      </c>
      <c r="K1602" t="s">
        <v>873</v>
      </c>
      <c r="L1602">
        <v>4</v>
      </c>
      <c r="M1602">
        <v>38</v>
      </c>
      <c r="N1602">
        <v>0.30499999999999999</v>
      </c>
      <c r="O1602">
        <v>0.11899999999999999</v>
      </c>
      <c r="P1602" t="s">
        <v>875</v>
      </c>
      <c r="Q1602">
        <v>5.6000000000000001E-2</v>
      </c>
      <c r="R1602" t="s">
        <v>875</v>
      </c>
      <c r="S1602" t="s">
        <v>875</v>
      </c>
      <c r="T1602" t="s">
        <v>875</v>
      </c>
      <c r="U1602" t="s">
        <v>875</v>
      </c>
      <c r="V1602" t="s">
        <v>56</v>
      </c>
      <c r="W1602">
        <v>0.97399999999999998</v>
      </c>
      <c r="X1602">
        <v>0.86799999999999999</v>
      </c>
      <c r="Y1602" t="s">
        <v>875</v>
      </c>
      <c r="Z1602">
        <v>0.6</v>
      </c>
      <c r="AA1602" s="19">
        <v>45733.883785312501</v>
      </c>
      <c r="AB1602" t="s">
        <v>1234</v>
      </c>
    </row>
    <row r="1603" spans="1:28" x14ac:dyDescent="0.35">
      <c r="A1603" t="s">
        <v>1221</v>
      </c>
      <c r="B1603" t="s">
        <v>311</v>
      </c>
      <c r="C1603">
        <v>2672</v>
      </c>
      <c r="D1603" s="9">
        <v>41893.463506944441</v>
      </c>
      <c r="E1603" s="9">
        <v>44565.944085648145</v>
      </c>
      <c r="F1603">
        <v>2180</v>
      </c>
      <c r="G1603">
        <v>2180</v>
      </c>
      <c r="H1603">
        <v>1451</v>
      </c>
      <c r="I1603">
        <v>729</v>
      </c>
      <c r="J1603">
        <v>278</v>
      </c>
      <c r="K1603">
        <v>1902</v>
      </c>
      <c r="L1603">
        <v>642</v>
      </c>
      <c r="M1603">
        <v>1260</v>
      </c>
      <c r="N1603">
        <v>0.55100000000000005</v>
      </c>
      <c r="O1603">
        <v>0.27200000000000002</v>
      </c>
      <c r="P1603">
        <v>0.114</v>
      </c>
      <c r="Q1603">
        <v>0.254</v>
      </c>
      <c r="R1603">
        <v>0.35799999999999998</v>
      </c>
      <c r="S1603">
        <v>0.67</v>
      </c>
      <c r="T1603">
        <v>0.86099999999999999</v>
      </c>
      <c r="U1603">
        <v>4960.63</v>
      </c>
      <c r="V1603" t="s">
        <v>56</v>
      </c>
      <c r="W1603">
        <v>0.95399999999999996</v>
      </c>
      <c r="X1603">
        <v>0.96799999999999997</v>
      </c>
      <c r="Y1603">
        <v>0.96399999999999997</v>
      </c>
      <c r="Z1603">
        <v>0.94699999999999995</v>
      </c>
      <c r="AA1603" s="19">
        <v>45733.883785196762</v>
      </c>
      <c r="AB1603" t="s">
        <v>1234</v>
      </c>
    </row>
    <row r="1604" spans="1:28" x14ac:dyDescent="0.35">
      <c r="A1604" t="s">
        <v>1102</v>
      </c>
      <c r="B1604" t="s">
        <v>311</v>
      </c>
      <c r="C1604">
        <v>435</v>
      </c>
      <c r="D1604" s="9">
        <v>41933.627083333333</v>
      </c>
      <c r="E1604" s="9">
        <v>42368.634722222225</v>
      </c>
      <c r="F1604">
        <v>75</v>
      </c>
      <c r="G1604">
        <v>75</v>
      </c>
      <c r="H1604">
        <v>35</v>
      </c>
      <c r="I1604">
        <v>40</v>
      </c>
      <c r="J1604">
        <v>0</v>
      </c>
      <c r="K1604">
        <v>75</v>
      </c>
      <c r="L1604">
        <v>60</v>
      </c>
      <c r="M1604">
        <v>15</v>
      </c>
      <c r="N1604">
        <v>6.2E-2</v>
      </c>
      <c r="O1604">
        <v>6.6000000000000003E-2</v>
      </c>
      <c r="P1604">
        <v>0</v>
      </c>
      <c r="Q1604">
        <v>0.105</v>
      </c>
      <c r="R1604">
        <v>0.82</v>
      </c>
      <c r="S1604">
        <v>0.48399999999999999</v>
      </c>
      <c r="T1604">
        <v>1</v>
      </c>
      <c r="U1604">
        <v>142.857</v>
      </c>
      <c r="V1604" t="s">
        <v>56</v>
      </c>
      <c r="W1604">
        <v>0.82</v>
      </c>
      <c r="X1604">
        <v>0.79800000000000004</v>
      </c>
      <c r="Y1604">
        <v>0</v>
      </c>
      <c r="Z1604">
        <v>0.83499999999999996</v>
      </c>
      <c r="AA1604" s="19">
        <v>45732.999631932871</v>
      </c>
      <c r="AB1604" t="s">
        <v>1178</v>
      </c>
    </row>
    <row r="1605" spans="1:28" hidden="1" x14ac:dyDescent="0.35">
      <c r="A1605" t="s">
        <v>1102</v>
      </c>
      <c r="B1605" t="s">
        <v>312</v>
      </c>
      <c r="C1605">
        <v>97</v>
      </c>
      <c r="D1605" s="9">
        <v>42270.761805555558</v>
      </c>
      <c r="E1605" s="9">
        <v>42368.634722222225</v>
      </c>
      <c r="F1605" t="s">
        <v>872</v>
      </c>
      <c r="G1605" t="s">
        <v>872</v>
      </c>
      <c r="H1605">
        <v>1</v>
      </c>
      <c r="I1605">
        <v>7</v>
      </c>
      <c r="J1605">
        <v>1</v>
      </c>
      <c r="K1605" t="s">
        <v>873</v>
      </c>
      <c r="L1605">
        <v>9</v>
      </c>
      <c r="M1605">
        <v>-2</v>
      </c>
      <c r="N1605" t="s">
        <v>875</v>
      </c>
      <c r="O1605">
        <v>3.5</v>
      </c>
      <c r="P1605">
        <v>0</v>
      </c>
      <c r="Q1605">
        <v>0.45500000000000002</v>
      </c>
      <c r="R1605" t="s">
        <v>875</v>
      </c>
      <c r="S1605" t="s">
        <v>875</v>
      </c>
      <c r="T1605" t="s">
        <v>875</v>
      </c>
      <c r="U1605" t="s">
        <v>875</v>
      </c>
      <c r="V1605" t="s">
        <v>56</v>
      </c>
      <c r="W1605" t="s">
        <v>875</v>
      </c>
      <c r="X1605">
        <v>0.75</v>
      </c>
      <c r="Y1605">
        <v>0</v>
      </c>
      <c r="Z1605">
        <v>0.46300000000000002</v>
      </c>
      <c r="AA1605" s="19">
        <v>45732.999631944447</v>
      </c>
      <c r="AB1605" t="s">
        <v>1178</v>
      </c>
    </row>
    <row r="1606" spans="1:28" hidden="1" x14ac:dyDescent="0.35">
      <c r="A1606" t="s">
        <v>1220</v>
      </c>
      <c r="B1606" t="s">
        <v>312</v>
      </c>
      <c r="C1606">
        <v>99</v>
      </c>
      <c r="D1606" s="9">
        <v>44466.553807870368</v>
      </c>
      <c r="E1606" s="9">
        <v>44566.418368055558</v>
      </c>
      <c r="F1606" t="s">
        <v>872</v>
      </c>
      <c r="G1606" t="s">
        <v>872</v>
      </c>
      <c r="H1606">
        <v>286</v>
      </c>
      <c r="I1606">
        <v>219</v>
      </c>
      <c r="J1606">
        <v>371</v>
      </c>
      <c r="K1606" t="s">
        <v>873</v>
      </c>
      <c r="L1606">
        <v>83</v>
      </c>
      <c r="M1606">
        <v>50</v>
      </c>
      <c r="N1606">
        <v>3.0089999999999999</v>
      </c>
      <c r="O1606">
        <v>2.145</v>
      </c>
      <c r="P1606">
        <v>4.1630000000000003</v>
      </c>
      <c r="Q1606">
        <v>1.038</v>
      </c>
      <c r="R1606">
        <v>1.0469999999999999</v>
      </c>
      <c r="S1606">
        <v>0.58399999999999996</v>
      </c>
      <c r="T1606">
        <v>0.192</v>
      </c>
      <c r="U1606">
        <v>5426.7820000000002</v>
      </c>
      <c r="V1606" t="s">
        <v>62</v>
      </c>
      <c r="W1606">
        <v>0.995</v>
      </c>
      <c r="X1606">
        <v>0.99099999999999999</v>
      </c>
      <c r="Y1606">
        <v>0.98799999999999999</v>
      </c>
      <c r="Z1606">
        <v>0.94</v>
      </c>
      <c r="AA1606" s="19">
        <v>45733.8837096875</v>
      </c>
      <c r="AB1606" t="s">
        <v>1234</v>
      </c>
    </row>
    <row r="1607" spans="1:28" x14ac:dyDescent="0.35">
      <c r="A1607" t="s">
        <v>1220</v>
      </c>
      <c r="B1607" t="s">
        <v>311</v>
      </c>
      <c r="C1607">
        <v>7230</v>
      </c>
      <c r="D1607" s="9">
        <v>37336.057523148149</v>
      </c>
      <c r="E1607" s="9">
        <v>44566.418368055558</v>
      </c>
      <c r="F1607">
        <v>27498</v>
      </c>
      <c r="G1607">
        <v>27498</v>
      </c>
      <c r="H1607">
        <v>17374</v>
      </c>
      <c r="I1607">
        <v>10124</v>
      </c>
      <c r="J1607">
        <v>16384</v>
      </c>
      <c r="K1607">
        <v>11114</v>
      </c>
      <c r="L1607">
        <v>5481</v>
      </c>
      <c r="M1607">
        <v>5633</v>
      </c>
      <c r="N1607">
        <v>3.165</v>
      </c>
      <c r="O1607">
        <v>2.6</v>
      </c>
      <c r="P1607">
        <v>3.8969999999999998</v>
      </c>
      <c r="Q1607">
        <v>1.506</v>
      </c>
      <c r="R1607">
        <v>0.80600000000000005</v>
      </c>
      <c r="S1607">
        <v>0.54900000000000004</v>
      </c>
      <c r="T1607">
        <v>0.32400000000000001</v>
      </c>
      <c r="U1607">
        <v>3740.3719999999998</v>
      </c>
      <c r="V1607" t="s">
        <v>56</v>
      </c>
      <c r="W1607">
        <v>0.92500000000000004</v>
      </c>
      <c r="X1607">
        <v>0.97799999999999998</v>
      </c>
      <c r="Y1607">
        <v>0.92600000000000005</v>
      </c>
      <c r="Z1607">
        <v>0.96899999999999997</v>
      </c>
      <c r="AA1607" s="19">
        <v>45733.883692835647</v>
      </c>
      <c r="AB1607" t="s">
        <v>1234</v>
      </c>
    </row>
    <row r="1608" spans="1:28" x14ac:dyDescent="0.35">
      <c r="A1608" t="s">
        <v>1220</v>
      </c>
      <c r="B1608" t="s">
        <v>311</v>
      </c>
      <c r="C1608">
        <v>6791</v>
      </c>
      <c r="D1608" s="9">
        <v>37336.056944444441</v>
      </c>
      <c r="E1608" s="9">
        <v>44127.203472222223</v>
      </c>
      <c r="F1608">
        <v>25669</v>
      </c>
      <c r="G1608">
        <v>25297</v>
      </c>
      <c r="H1608">
        <v>0</v>
      </c>
      <c r="I1608">
        <v>25297</v>
      </c>
      <c r="J1608">
        <v>3061</v>
      </c>
      <c r="K1608">
        <v>22236</v>
      </c>
      <c r="L1608">
        <v>2650</v>
      </c>
      <c r="M1608">
        <v>19586</v>
      </c>
      <c r="N1608">
        <v>0</v>
      </c>
      <c r="O1608">
        <v>5.2359999999999998</v>
      </c>
      <c r="P1608">
        <v>1.407</v>
      </c>
      <c r="Q1608">
        <v>0.96399999999999997</v>
      </c>
      <c r="R1608">
        <v>0.252</v>
      </c>
      <c r="S1608">
        <v>0</v>
      </c>
      <c r="T1608">
        <v>0.73099999999999998</v>
      </c>
      <c r="U1608">
        <v>20317.427</v>
      </c>
      <c r="V1608" t="s">
        <v>56</v>
      </c>
      <c r="W1608">
        <v>0</v>
      </c>
      <c r="X1608">
        <v>0.89800000000000002</v>
      </c>
      <c r="Y1608">
        <v>0.63900000000000001</v>
      </c>
      <c r="Z1608">
        <v>0.92100000000000004</v>
      </c>
      <c r="AA1608" s="19">
        <v>45736.489664479166</v>
      </c>
      <c r="AB1608" t="s">
        <v>2054</v>
      </c>
    </row>
    <row r="1609" spans="1:28" hidden="1" x14ac:dyDescent="0.35">
      <c r="A1609" t="s">
        <v>1220</v>
      </c>
      <c r="B1609" t="s">
        <v>312</v>
      </c>
      <c r="C1609">
        <v>100</v>
      </c>
      <c r="D1609" s="9">
        <v>44026.76666666667</v>
      </c>
      <c r="E1609" s="9">
        <v>44127.203472222223</v>
      </c>
      <c r="F1609" t="s">
        <v>872</v>
      </c>
      <c r="G1609" t="s">
        <v>872</v>
      </c>
      <c r="H1609">
        <v>1</v>
      </c>
      <c r="I1609">
        <v>481</v>
      </c>
      <c r="J1609">
        <v>34</v>
      </c>
      <c r="K1609" t="s">
        <v>873</v>
      </c>
      <c r="L1609">
        <v>147</v>
      </c>
      <c r="M1609">
        <v>299</v>
      </c>
      <c r="N1609">
        <v>0</v>
      </c>
      <c r="O1609">
        <v>4.5679999999999996</v>
      </c>
      <c r="P1609">
        <v>0.318</v>
      </c>
      <c r="Q1609">
        <v>1.2370000000000001</v>
      </c>
      <c r="R1609">
        <v>0.29099999999999998</v>
      </c>
      <c r="S1609">
        <v>0</v>
      </c>
      <c r="T1609">
        <v>0.93</v>
      </c>
      <c r="U1609">
        <v>15833.468000000001</v>
      </c>
      <c r="V1609" t="s">
        <v>56</v>
      </c>
      <c r="W1609">
        <v>0</v>
      </c>
      <c r="X1609">
        <v>0.998</v>
      </c>
      <c r="Y1609">
        <v>0.91900000000000004</v>
      </c>
      <c r="Z1609">
        <v>0.93899999999999995</v>
      </c>
      <c r="AA1609" s="19">
        <v>45736.489678298611</v>
      </c>
      <c r="AB1609" t="s">
        <v>2054</v>
      </c>
    </row>
    <row r="1610" spans="1:28" hidden="1" x14ac:dyDescent="0.35">
      <c r="A1610" t="s">
        <v>1219</v>
      </c>
      <c r="B1610" t="s">
        <v>312</v>
      </c>
      <c r="C1610">
        <v>99</v>
      </c>
      <c r="D1610" s="9">
        <v>44466.308206018519</v>
      </c>
      <c r="E1610" s="9">
        <v>44565.864803240744</v>
      </c>
      <c r="F1610" t="s">
        <v>872</v>
      </c>
      <c r="G1610" t="s">
        <v>872</v>
      </c>
      <c r="H1610">
        <v>162</v>
      </c>
      <c r="I1610">
        <v>130</v>
      </c>
      <c r="J1610">
        <v>35</v>
      </c>
      <c r="K1610" t="s">
        <v>873</v>
      </c>
      <c r="L1610">
        <v>48</v>
      </c>
      <c r="M1610">
        <v>208</v>
      </c>
      <c r="N1610">
        <v>1.5649999999999999</v>
      </c>
      <c r="O1610">
        <v>1.397</v>
      </c>
      <c r="P1610">
        <v>0.48399999999999999</v>
      </c>
      <c r="Q1610">
        <v>0.48199999999999998</v>
      </c>
      <c r="R1610">
        <v>0.19500000000000001</v>
      </c>
      <c r="S1610">
        <v>0.52800000000000002</v>
      </c>
      <c r="T1610">
        <v>0.83699999999999997</v>
      </c>
      <c r="U1610">
        <v>17871.368999999999</v>
      </c>
      <c r="V1610" t="s">
        <v>56</v>
      </c>
      <c r="W1610">
        <v>0.99299999999999999</v>
      </c>
      <c r="X1610">
        <v>0.99099999999999999</v>
      </c>
      <c r="Y1610">
        <v>0.68899999999999995</v>
      </c>
      <c r="Z1610">
        <v>0.92100000000000004</v>
      </c>
      <c r="AA1610" s="19">
        <v>45733.883563171294</v>
      </c>
      <c r="AB1610" t="s">
        <v>1234</v>
      </c>
    </row>
    <row r="1611" spans="1:28" x14ac:dyDescent="0.35">
      <c r="A1611" t="s">
        <v>1219</v>
      </c>
      <c r="B1611" t="s">
        <v>311</v>
      </c>
      <c r="C1611">
        <v>7270</v>
      </c>
      <c r="D1611" s="9">
        <v>37295.193749999999</v>
      </c>
      <c r="E1611" s="9">
        <v>44565.864803240744</v>
      </c>
      <c r="F1611">
        <v>47225</v>
      </c>
      <c r="G1611">
        <v>47225</v>
      </c>
      <c r="H1611">
        <v>23628</v>
      </c>
      <c r="I1611">
        <v>23597</v>
      </c>
      <c r="J1611">
        <v>23365</v>
      </c>
      <c r="K1611">
        <v>23860</v>
      </c>
      <c r="L1611">
        <v>15246</v>
      </c>
      <c r="M1611">
        <v>8614</v>
      </c>
      <c r="N1611">
        <v>3.6930000000000001</v>
      </c>
      <c r="O1611">
        <v>3.851</v>
      </c>
      <c r="P1611">
        <v>3.8380000000000001</v>
      </c>
      <c r="Q1611">
        <v>2.5030000000000001</v>
      </c>
      <c r="R1611">
        <v>0.67500000000000004</v>
      </c>
      <c r="S1611">
        <v>0.49</v>
      </c>
      <c r="T1611">
        <v>0.49099999999999999</v>
      </c>
      <c r="U1611">
        <v>3441.47</v>
      </c>
      <c r="V1611" t="s">
        <v>56</v>
      </c>
      <c r="W1611">
        <v>0.98499999999999999</v>
      </c>
      <c r="X1611">
        <v>0.98099999999999998</v>
      </c>
      <c r="Y1611">
        <v>0.93500000000000005</v>
      </c>
      <c r="Z1611">
        <v>0.98199999999999998</v>
      </c>
      <c r="AA1611" s="19">
        <v>45733.883546631943</v>
      </c>
      <c r="AB1611" t="s">
        <v>1234</v>
      </c>
    </row>
    <row r="1612" spans="1:28" x14ac:dyDescent="0.35">
      <c r="A1612" t="s">
        <v>1219</v>
      </c>
      <c r="B1612" t="s">
        <v>311</v>
      </c>
      <c r="C1612">
        <v>6832</v>
      </c>
      <c r="D1612" s="9">
        <v>37295.197916666664</v>
      </c>
      <c r="E1612" s="9">
        <v>44127.859722222223</v>
      </c>
      <c r="F1612">
        <v>44165</v>
      </c>
      <c r="G1612">
        <v>44165</v>
      </c>
      <c r="H1612">
        <v>0</v>
      </c>
      <c r="I1612">
        <v>44165</v>
      </c>
      <c r="J1612">
        <v>17851</v>
      </c>
      <c r="K1612">
        <v>26314</v>
      </c>
      <c r="L1612">
        <v>17361</v>
      </c>
      <c r="M1612">
        <v>8953</v>
      </c>
      <c r="N1612">
        <v>0</v>
      </c>
      <c r="O1612">
        <v>7.6749999999999998</v>
      </c>
      <c r="P1612">
        <v>3.633</v>
      </c>
      <c r="Q1612">
        <v>3.294</v>
      </c>
      <c r="R1612">
        <v>0.81499999999999995</v>
      </c>
      <c r="S1612">
        <v>0</v>
      </c>
      <c r="T1612">
        <v>0.52700000000000002</v>
      </c>
      <c r="U1612">
        <v>2717.9720000000002</v>
      </c>
      <c r="V1612" t="s">
        <v>56</v>
      </c>
      <c r="W1612">
        <v>0</v>
      </c>
      <c r="X1612">
        <v>0.98299999999999998</v>
      </c>
      <c r="Y1612">
        <v>0.90100000000000002</v>
      </c>
      <c r="Z1612">
        <v>0.98499999999999999</v>
      </c>
      <c r="AA1612" s="19">
        <v>45736.486918831019</v>
      </c>
      <c r="AB1612" t="s">
        <v>2054</v>
      </c>
    </row>
    <row r="1613" spans="1:28" hidden="1" x14ac:dyDescent="0.35">
      <c r="A1613" t="s">
        <v>1219</v>
      </c>
      <c r="B1613" t="s">
        <v>312</v>
      </c>
      <c r="C1613">
        <v>99</v>
      </c>
      <c r="D1613" s="9">
        <v>44027.883333333331</v>
      </c>
      <c r="E1613" s="9">
        <v>44127.859722222223</v>
      </c>
      <c r="F1613" t="s">
        <v>872</v>
      </c>
      <c r="G1613" t="s">
        <v>872</v>
      </c>
      <c r="H1613">
        <v>1</v>
      </c>
      <c r="I1613">
        <v>378</v>
      </c>
      <c r="J1613">
        <v>9</v>
      </c>
      <c r="K1613" t="s">
        <v>873</v>
      </c>
      <c r="L1613">
        <v>74</v>
      </c>
      <c r="M1613">
        <v>294</v>
      </c>
      <c r="N1613">
        <v>0</v>
      </c>
      <c r="O1613">
        <v>3.7480000000000002</v>
      </c>
      <c r="P1613">
        <v>0.104</v>
      </c>
      <c r="Q1613">
        <v>0.91100000000000003</v>
      </c>
      <c r="R1613">
        <v>0.25</v>
      </c>
      <c r="S1613">
        <v>0</v>
      </c>
      <c r="T1613">
        <v>0.97199999999999998</v>
      </c>
      <c r="U1613">
        <v>9827.6620000000003</v>
      </c>
      <c r="V1613" t="s">
        <v>56</v>
      </c>
      <c r="W1613">
        <v>0</v>
      </c>
      <c r="X1613">
        <v>0.998</v>
      </c>
      <c r="Y1613">
        <v>0.92400000000000004</v>
      </c>
      <c r="Z1613">
        <v>0.95799999999999996</v>
      </c>
      <c r="AA1613" s="19">
        <v>45736.486932245367</v>
      </c>
      <c r="AB1613" t="s">
        <v>2054</v>
      </c>
    </row>
    <row r="1614" spans="1:28" hidden="1" x14ac:dyDescent="0.35">
      <c r="A1614" t="s">
        <v>1268</v>
      </c>
      <c r="B1614" t="s">
        <v>312</v>
      </c>
      <c r="C1614">
        <v>77</v>
      </c>
      <c r="D1614" s="9">
        <v>43964.170729166668</v>
      </c>
      <c r="E1614" s="9">
        <v>44041.789236111108</v>
      </c>
      <c r="F1614" t="s">
        <v>872</v>
      </c>
      <c r="G1614" t="s">
        <v>872</v>
      </c>
      <c r="H1614">
        <v>1</v>
      </c>
      <c r="I1614">
        <v>4</v>
      </c>
      <c r="J1614">
        <v>1</v>
      </c>
      <c r="K1614" t="s">
        <v>873</v>
      </c>
      <c r="L1614">
        <v>1</v>
      </c>
      <c r="M1614">
        <v>4</v>
      </c>
      <c r="N1614" t="s">
        <v>875</v>
      </c>
      <c r="O1614">
        <v>3.3000000000000002E-2</v>
      </c>
      <c r="P1614" t="s">
        <v>875</v>
      </c>
      <c r="Q1614" t="s">
        <v>875</v>
      </c>
      <c r="R1614" t="s">
        <v>875</v>
      </c>
      <c r="S1614" t="s">
        <v>875</v>
      </c>
      <c r="T1614" t="s">
        <v>875</v>
      </c>
      <c r="U1614" t="s">
        <v>875</v>
      </c>
      <c r="V1614" t="s">
        <v>56</v>
      </c>
      <c r="W1614" t="s">
        <v>875</v>
      </c>
      <c r="X1614">
        <v>0.93899999999999995</v>
      </c>
      <c r="Y1614" t="s">
        <v>875</v>
      </c>
      <c r="Z1614" t="s">
        <v>875</v>
      </c>
      <c r="AA1614" s="19">
        <v>45733.828287013886</v>
      </c>
      <c r="AB1614" t="s">
        <v>1303</v>
      </c>
    </row>
    <row r="1615" spans="1:28" x14ac:dyDescent="0.35">
      <c r="A1615" t="s">
        <v>1268</v>
      </c>
      <c r="B1615" t="s">
        <v>311</v>
      </c>
      <c r="C1615">
        <v>3654</v>
      </c>
      <c r="D1615" s="9">
        <v>40387.426539351851</v>
      </c>
      <c r="E1615" s="9">
        <v>44041.789236111108</v>
      </c>
      <c r="F1615">
        <v>248</v>
      </c>
      <c r="G1615">
        <v>248</v>
      </c>
      <c r="H1615">
        <v>135</v>
      </c>
      <c r="I1615">
        <v>113</v>
      </c>
      <c r="J1615">
        <v>21</v>
      </c>
      <c r="K1615">
        <v>227</v>
      </c>
      <c r="L1615">
        <v>100</v>
      </c>
      <c r="M1615">
        <v>127</v>
      </c>
      <c r="N1615">
        <v>4.5999999999999999E-2</v>
      </c>
      <c r="O1615">
        <v>3.5999999999999997E-2</v>
      </c>
      <c r="P1615">
        <v>1.6E-2</v>
      </c>
      <c r="Q1615">
        <v>5.1999999999999998E-2</v>
      </c>
      <c r="R1615">
        <v>0.78800000000000003</v>
      </c>
      <c r="S1615">
        <v>0.56100000000000005</v>
      </c>
      <c r="T1615">
        <v>0.80500000000000005</v>
      </c>
      <c r="U1615">
        <v>2442.308</v>
      </c>
      <c r="V1615" t="s">
        <v>56</v>
      </c>
      <c r="W1615">
        <v>0.75900000000000001</v>
      </c>
      <c r="X1615">
        <v>0.88100000000000001</v>
      </c>
      <c r="Y1615">
        <v>0.89900000000000002</v>
      </c>
      <c r="Z1615">
        <v>0.76500000000000001</v>
      </c>
      <c r="AA1615" s="19">
        <v>45733.828286782409</v>
      </c>
      <c r="AB1615" t="s">
        <v>1303</v>
      </c>
    </row>
    <row r="1616" spans="1:28" hidden="1" x14ac:dyDescent="0.35">
      <c r="A1616" t="s">
        <v>1267</v>
      </c>
      <c r="B1616" t="s">
        <v>312</v>
      </c>
      <c r="C1616">
        <v>0</v>
      </c>
      <c r="D1616" s="9">
        <v>43978.910983796297</v>
      </c>
      <c r="E1616" s="9">
        <v>43978.910983796297</v>
      </c>
      <c r="F1616" t="s">
        <v>872</v>
      </c>
      <c r="G1616" t="s">
        <v>872</v>
      </c>
      <c r="H1616">
        <v>1</v>
      </c>
      <c r="I1616">
        <v>1</v>
      </c>
      <c r="J1616">
        <v>1</v>
      </c>
      <c r="K1616" t="s">
        <v>873</v>
      </c>
      <c r="L1616">
        <v>1</v>
      </c>
      <c r="M1616">
        <v>0</v>
      </c>
      <c r="N1616" t="s">
        <v>875</v>
      </c>
      <c r="O1616" t="s">
        <v>875</v>
      </c>
      <c r="P1616">
        <v>0</v>
      </c>
      <c r="Q1616" t="s">
        <v>875</v>
      </c>
      <c r="R1616" t="s">
        <v>875</v>
      </c>
      <c r="S1616" t="s">
        <v>875</v>
      </c>
      <c r="T1616" t="s">
        <v>875</v>
      </c>
      <c r="U1616" t="s">
        <v>875</v>
      </c>
      <c r="V1616" t="s">
        <v>56</v>
      </c>
      <c r="W1616" t="s">
        <v>875</v>
      </c>
      <c r="X1616" t="s">
        <v>875</v>
      </c>
      <c r="Y1616">
        <v>0</v>
      </c>
      <c r="Z1616" t="s">
        <v>875</v>
      </c>
      <c r="AA1616" s="19">
        <v>45733.828228344908</v>
      </c>
      <c r="AB1616" t="s">
        <v>1303</v>
      </c>
    </row>
    <row r="1617" spans="1:28" x14ac:dyDescent="0.35">
      <c r="A1617" t="s">
        <v>1267</v>
      </c>
      <c r="B1617" t="s">
        <v>311</v>
      </c>
      <c r="C1617">
        <v>1560</v>
      </c>
      <c r="D1617" s="9">
        <v>42418.353958333333</v>
      </c>
      <c r="E1617" s="9">
        <v>43978.910983796297</v>
      </c>
      <c r="F1617">
        <v>42</v>
      </c>
      <c r="G1617">
        <v>42</v>
      </c>
      <c r="H1617">
        <v>6</v>
      </c>
      <c r="I1617">
        <v>36</v>
      </c>
      <c r="J1617">
        <v>0</v>
      </c>
      <c r="K1617">
        <v>42</v>
      </c>
      <c r="L1617">
        <v>20</v>
      </c>
      <c r="M1617">
        <v>22</v>
      </c>
      <c r="N1617">
        <v>2.7E-2</v>
      </c>
      <c r="O1617">
        <v>2.3E-2</v>
      </c>
      <c r="P1617">
        <v>0</v>
      </c>
      <c r="Q1617">
        <v>1.0999999999999999E-2</v>
      </c>
      <c r="R1617">
        <v>0.22</v>
      </c>
      <c r="S1617">
        <v>0.54</v>
      </c>
      <c r="T1617">
        <v>1</v>
      </c>
      <c r="U1617">
        <v>2000</v>
      </c>
      <c r="V1617" t="s">
        <v>56</v>
      </c>
      <c r="W1617">
        <v>0.72499999999999998</v>
      </c>
      <c r="X1617">
        <v>0.77200000000000002</v>
      </c>
      <c r="Y1617">
        <v>0</v>
      </c>
      <c r="Z1617">
        <v>0.72699999999999998</v>
      </c>
      <c r="AA1617" s="19">
        <v>45733.828228240738</v>
      </c>
      <c r="AB1617" t="s">
        <v>1303</v>
      </c>
    </row>
    <row r="1618" spans="1:28" x14ac:dyDescent="0.35">
      <c r="A1618" t="s">
        <v>1103</v>
      </c>
      <c r="B1618" t="s">
        <v>311</v>
      </c>
      <c r="C1618">
        <v>449</v>
      </c>
      <c r="D1618" s="9">
        <v>40164.469444444447</v>
      </c>
      <c r="E1618" s="9">
        <v>40613.59375</v>
      </c>
      <c r="F1618">
        <v>111</v>
      </c>
      <c r="G1618">
        <v>111</v>
      </c>
      <c r="H1618">
        <v>67</v>
      </c>
      <c r="I1618">
        <v>44</v>
      </c>
      <c r="J1618">
        <v>0</v>
      </c>
      <c r="K1618">
        <v>111</v>
      </c>
      <c r="L1618">
        <v>92</v>
      </c>
      <c r="M1618">
        <v>19</v>
      </c>
      <c r="N1618">
        <v>9.8000000000000004E-2</v>
      </c>
      <c r="O1618">
        <v>0.114</v>
      </c>
      <c r="P1618">
        <v>0</v>
      </c>
      <c r="Q1618">
        <v>0.158</v>
      </c>
      <c r="R1618">
        <v>0.745</v>
      </c>
      <c r="S1618">
        <v>0.46200000000000002</v>
      </c>
      <c r="T1618">
        <v>1</v>
      </c>
      <c r="U1618">
        <v>120.253</v>
      </c>
      <c r="V1618" t="s">
        <v>56</v>
      </c>
      <c r="W1618">
        <v>0.66100000000000003</v>
      </c>
      <c r="X1618">
        <v>0.316</v>
      </c>
      <c r="Y1618">
        <v>0</v>
      </c>
      <c r="Z1618">
        <v>0.434</v>
      </c>
      <c r="AA1618" s="19">
        <v>45732.999690821758</v>
      </c>
      <c r="AB1618" t="s">
        <v>1178</v>
      </c>
    </row>
    <row r="1619" spans="1:28" hidden="1" x14ac:dyDescent="0.35">
      <c r="A1619" t="s">
        <v>1103</v>
      </c>
      <c r="B1619" t="s">
        <v>312</v>
      </c>
      <c r="C1619">
        <v>97</v>
      </c>
      <c r="D1619" s="9">
        <v>40516.582638888889</v>
      </c>
      <c r="E1619" s="9">
        <v>40613.59375</v>
      </c>
      <c r="F1619" t="s">
        <v>872</v>
      </c>
      <c r="G1619" t="s">
        <v>872</v>
      </c>
      <c r="H1619">
        <v>11</v>
      </c>
      <c r="I1619">
        <v>1</v>
      </c>
      <c r="J1619">
        <v>1</v>
      </c>
      <c r="K1619" t="s">
        <v>873</v>
      </c>
      <c r="L1619">
        <v>8</v>
      </c>
      <c r="M1619">
        <v>5</v>
      </c>
      <c r="N1619">
        <v>7.0999999999999994E-2</v>
      </c>
      <c r="O1619" t="s">
        <v>875</v>
      </c>
      <c r="P1619">
        <v>0</v>
      </c>
      <c r="Q1619">
        <v>4.9000000000000002E-2</v>
      </c>
      <c r="R1619" t="s">
        <v>875</v>
      </c>
      <c r="S1619" t="s">
        <v>875</v>
      </c>
      <c r="T1619" t="s">
        <v>875</v>
      </c>
      <c r="U1619" t="s">
        <v>875</v>
      </c>
      <c r="V1619" t="s">
        <v>56</v>
      </c>
      <c r="W1619">
        <v>0.36099999999999999</v>
      </c>
      <c r="X1619" t="s">
        <v>875</v>
      </c>
      <c r="Y1619">
        <v>0</v>
      </c>
      <c r="Z1619">
        <v>0.439</v>
      </c>
      <c r="AA1619" s="19">
        <v>45732.999690833334</v>
      </c>
      <c r="AB1619" t="s">
        <v>1178</v>
      </c>
    </row>
    <row r="1620" spans="1:28" x14ac:dyDescent="0.35">
      <c r="A1620" t="s">
        <v>1821</v>
      </c>
      <c r="B1620" t="s">
        <v>311</v>
      </c>
      <c r="C1620">
        <v>7494</v>
      </c>
      <c r="D1620" s="9">
        <v>37004.783229166664</v>
      </c>
      <c r="E1620" s="9">
        <v>44498.911435185182</v>
      </c>
      <c r="F1620">
        <v>569</v>
      </c>
      <c r="G1620">
        <v>569</v>
      </c>
      <c r="H1620">
        <v>48</v>
      </c>
      <c r="I1620">
        <v>521</v>
      </c>
      <c r="J1620">
        <v>100</v>
      </c>
      <c r="K1620">
        <v>469</v>
      </c>
      <c r="L1620">
        <v>358</v>
      </c>
      <c r="M1620">
        <v>111</v>
      </c>
      <c r="N1620">
        <v>5.0000000000000001E-3</v>
      </c>
      <c r="O1620">
        <v>0.26300000000000001</v>
      </c>
      <c r="P1620">
        <v>7.8E-2</v>
      </c>
      <c r="Q1620">
        <v>0.40200000000000002</v>
      </c>
      <c r="R1620">
        <v>2.1160000000000001</v>
      </c>
      <c r="S1620">
        <v>1.9E-2</v>
      </c>
      <c r="T1620">
        <v>0.70899999999999996</v>
      </c>
      <c r="U1620">
        <v>276.11900000000003</v>
      </c>
      <c r="V1620" t="s">
        <v>62</v>
      </c>
      <c r="W1620">
        <v>0.254</v>
      </c>
      <c r="X1620">
        <v>0.60199999999999998</v>
      </c>
      <c r="Y1620">
        <v>0.16300000000000001</v>
      </c>
      <c r="Z1620">
        <v>0.26100000000000001</v>
      </c>
      <c r="AA1620" s="19">
        <v>45734.020184791669</v>
      </c>
      <c r="AB1620" t="s">
        <v>2040</v>
      </c>
    </row>
    <row r="1621" spans="1:28" hidden="1" x14ac:dyDescent="0.35">
      <c r="A1621" t="s">
        <v>1821</v>
      </c>
      <c r="B1621" t="s">
        <v>312</v>
      </c>
      <c r="C1621">
        <v>0</v>
      </c>
      <c r="D1621" s="9">
        <v>44498.910451388889</v>
      </c>
      <c r="E1621" s="9">
        <v>44498.911435185182</v>
      </c>
      <c r="F1621" t="s">
        <v>872</v>
      </c>
      <c r="G1621" t="s">
        <v>872</v>
      </c>
      <c r="H1621">
        <v>2</v>
      </c>
      <c r="I1621">
        <v>1</v>
      </c>
      <c r="J1621">
        <v>1</v>
      </c>
      <c r="K1621" t="s">
        <v>873</v>
      </c>
      <c r="L1621">
        <v>1</v>
      </c>
      <c r="M1621">
        <v>1</v>
      </c>
      <c r="N1621">
        <v>1</v>
      </c>
      <c r="O1621" t="s">
        <v>875</v>
      </c>
      <c r="P1621" t="s">
        <v>875</v>
      </c>
      <c r="Q1621" t="s">
        <v>875</v>
      </c>
      <c r="R1621" t="s">
        <v>875</v>
      </c>
      <c r="S1621" t="s">
        <v>875</v>
      </c>
      <c r="T1621" t="s">
        <v>875</v>
      </c>
      <c r="U1621" t="s">
        <v>875</v>
      </c>
      <c r="V1621" t="s">
        <v>62</v>
      </c>
      <c r="W1621">
        <v>1</v>
      </c>
      <c r="X1621" t="s">
        <v>875</v>
      </c>
      <c r="Y1621" t="s">
        <v>875</v>
      </c>
      <c r="Z1621" t="s">
        <v>875</v>
      </c>
      <c r="AA1621" s="19">
        <v>45734.02018486111</v>
      </c>
      <c r="AB1621" t="s">
        <v>2040</v>
      </c>
    </row>
    <row r="1622" spans="1:28" x14ac:dyDescent="0.35">
      <c r="A1622" t="s">
        <v>1820</v>
      </c>
      <c r="B1622" t="s">
        <v>311</v>
      </c>
      <c r="C1622">
        <v>6193</v>
      </c>
      <c r="D1622" s="9">
        <v>38072.05537037037</v>
      </c>
      <c r="E1622" s="9">
        <v>44265.084432870368</v>
      </c>
      <c r="F1622">
        <v>1313</v>
      </c>
      <c r="G1622">
        <v>1313</v>
      </c>
      <c r="H1622">
        <v>583</v>
      </c>
      <c r="I1622">
        <v>730</v>
      </c>
      <c r="J1622">
        <v>174</v>
      </c>
      <c r="K1622">
        <v>1139</v>
      </c>
      <c r="L1622">
        <v>1041</v>
      </c>
      <c r="M1622">
        <v>98</v>
      </c>
      <c r="N1622">
        <v>0.13400000000000001</v>
      </c>
      <c r="O1622">
        <v>0.188</v>
      </c>
      <c r="P1622">
        <v>4.9000000000000002E-2</v>
      </c>
      <c r="Q1622">
        <v>0.26800000000000002</v>
      </c>
      <c r="R1622">
        <v>0.98199999999999998</v>
      </c>
      <c r="S1622">
        <v>0.41599999999999998</v>
      </c>
      <c r="T1622">
        <v>0.84799999999999998</v>
      </c>
      <c r="U1622">
        <v>365.67200000000003</v>
      </c>
      <c r="V1622" t="s">
        <v>56</v>
      </c>
      <c r="W1622">
        <v>0.84099999999999997</v>
      </c>
      <c r="X1622">
        <v>0.85699999999999998</v>
      </c>
      <c r="Y1622">
        <v>0.875</v>
      </c>
      <c r="Z1622">
        <v>0.86799999999999999</v>
      </c>
      <c r="AA1622" s="19">
        <v>45734.020097326385</v>
      </c>
      <c r="AB1622" t="s">
        <v>2040</v>
      </c>
    </row>
    <row r="1623" spans="1:28" hidden="1" x14ac:dyDescent="0.35">
      <c r="A1623" t="s">
        <v>1820</v>
      </c>
      <c r="B1623" t="s">
        <v>312</v>
      </c>
      <c r="C1623">
        <v>62</v>
      </c>
      <c r="D1623" s="9">
        <v>44202.784363425926</v>
      </c>
      <c r="E1623" s="9">
        <v>44265.084432870368</v>
      </c>
      <c r="F1623" t="s">
        <v>872</v>
      </c>
      <c r="G1623" t="s">
        <v>872</v>
      </c>
      <c r="H1623">
        <v>3</v>
      </c>
      <c r="I1623">
        <v>1</v>
      </c>
      <c r="J1623">
        <v>1</v>
      </c>
      <c r="K1623" t="s">
        <v>873</v>
      </c>
      <c r="L1623">
        <v>1</v>
      </c>
      <c r="M1623">
        <v>1</v>
      </c>
      <c r="N1623">
        <v>2.4E-2</v>
      </c>
      <c r="O1623" t="s">
        <v>875</v>
      </c>
      <c r="P1623" t="s">
        <v>875</v>
      </c>
      <c r="Q1623" t="s">
        <v>875</v>
      </c>
      <c r="R1623" t="s">
        <v>875</v>
      </c>
      <c r="S1623" t="s">
        <v>875</v>
      </c>
      <c r="T1623" t="s">
        <v>875</v>
      </c>
      <c r="U1623" t="s">
        <v>875</v>
      </c>
      <c r="V1623" t="s">
        <v>56</v>
      </c>
      <c r="W1623">
        <v>0.75</v>
      </c>
      <c r="X1623" t="s">
        <v>875</v>
      </c>
      <c r="Y1623" t="s">
        <v>875</v>
      </c>
      <c r="Z1623" t="s">
        <v>875</v>
      </c>
      <c r="AA1623" s="19">
        <v>45734.020097395834</v>
      </c>
      <c r="AB1623" t="s">
        <v>2040</v>
      </c>
    </row>
    <row r="1624" spans="1:28" hidden="1" x14ac:dyDescent="0.35">
      <c r="A1624" t="s">
        <v>1218</v>
      </c>
      <c r="B1624" t="s">
        <v>312</v>
      </c>
      <c r="C1624">
        <v>99</v>
      </c>
      <c r="D1624" s="9">
        <v>44466.286550925928</v>
      </c>
      <c r="E1624" s="9">
        <v>44566.272453703707</v>
      </c>
      <c r="F1624" t="s">
        <v>872</v>
      </c>
      <c r="G1624" t="s">
        <v>872</v>
      </c>
      <c r="H1624">
        <v>220</v>
      </c>
      <c r="I1624">
        <v>96</v>
      </c>
      <c r="J1624">
        <v>221</v>
      </c>
      <c r="K1624" t="s">
        <v>873</v>
      </c>
      <c r="L1624">
        <v>43</v>
      </c>
      <c r="M1624">
        <v>51</v>
      </c>
      <c r="N1624">
        <v>2.0870000000000002</v>
      </c>
      <c r="O1624">
        <v>1.0189999999999999</v>
      </c>
      <c r="P1624">
        <v>3.214</v>
      </c>
      <c r="Q1624">
        <v>0.376</v>
      </c>
      <c r="R1624">
        <v>-3.4809999999999999</v>
      </c>
      <c r="S1624">
        <v>0.67200000000000004</v>
      </c>
      <c r="T1624">
        <v>-3.5000000000000003E-2</v>
      </c>
      <c r="U1624">
        <v>7648.9359999999997</v>
      </c>
      <c r="V1624" t="s">
        <v>56</v>
      </c>
      <c r="W1624">
        <v>0.99</v>
      </c>
      <c r="X1624">
        <v>0.99399999999999999</v>
      </c>
      <c r="Y1624">
        <v>0.68</v>
      </c>
      <c r="Z1624">
        <v>0.92100000000000004</v>
      </c>
      <c r="AA1624" s="19">
        <v>45733.883375057871</v>
      </c>
      <c r="AB1624" t="s">
        <v>1234</v>
      </c>
    </row>
    <row r="1625" spans="1:28" x14ac:dyDescent="0.35">
      <c r="A1625" t="s">
        <v>1218</v>
      </c>
      <c r="B1625" t="s">
        <v>311</v>
      </c>
      <c r="C1625">
        <v>3953</v>
      </c>
      <c r="D1625" s="9">
        <v>40612.544363425928</v>
      </c>
      <c r="E1625" s="9">
        <v>44566.272453703707</v>
      </c>
      <c r="F1625">
        <v>6860</v>
      </c>
      <c r="G1625">
        <v>6860</v>
      </c>
      <c r="H1625">
        <v>4384</v>
      </c>
      <c r="I1625">
        <v>2476</v>
      </c>
      <c r="J1625">
        <v>2438</v>
      </c>
      <c r="K1625">
        <v>4422</v>
      </c>
      <c r="L1625">
        <v>1546</v>
      </c>
      <c r="M1625">
        <v>2876</v>
      </c>
      <c r="N1625">
        <v>1.3979999999999999</v>
      </c>
      <c r="O1625">
        <v>0.83699999999999997</v>
      </c>
      <c r="P1625">
        <v>0.71199999999999997</v>
      </c>
      <c r="Q1625">
        <v>0.50900000000000001</v>
      </c>
      <c r="R1625">
        <v>0.33400000000000002</v>
      </c>
      <c r="S1625">
        <v>0.626</v>
      </c>
      <c r="T1625">
        <v>0.68100000000000005</v>
      </c>
      <c r="U1625">
        <v>5650.2950000000001</v>
      </c>
      <c r="V1625" t="s">
        <v>56</v>
      </c>
      <c r="W1625">
        <v>0.99099999999999999</v>
      </c>
      <c r="X1625">
        <v>0.998</v>
      </c>
      <c r="Y1625">
        <v>0.83699999999999997</v>
      </c>
      <c r="Z1625">
        <v>0.99299999999999999</v>
      </c>
      <c r="AA1625" s="19">
        <v>45733.883357754632</v>
      </c>
      <c r="AB1625" t="s">
        <v>1234</v>
      </c>
    </row>
    <row r="1626" spans="1:28" hidden="1" x14ac:dyDescent="0.35">
      <c r="A1626" t="s">
        <v>1266</v>
      </c>
      <c r="B1626" t="s">
        <v>312</v>
      </c>
      <c r="C1626">
        <v>50</v>
      </c>
      <c r="D1626" s="9">
        <v>44454.976412037038</v>
      </c>
      <c r="E1626" s="9">
        <v>44505.224120370367</v>
      </c>
      <c r="F1626" t="s">
        <v>872</v>
      </c>
      <c r="G1626" t="s">
        <v>872</v>
      </c>
      <c r="H1626">
        <v>1</v>
      </c>
      <c r="I1626">
        <v>1</v>
      </c>
      <c r="J1626">
        <v>1</v>
      </c>
      <c r="K1626" t="s">
        <v>873</v>
      </c>
      <c r="L1626">
        <v>2</v>
      </c>
      <c r="M1626">
        <v>0</v>
      </c>
      <c r="N1626" t="s">
        <v>875</v>
      </c>
      <c r="O1626" t="s">
        <v>875</v>
      </c>
      <c r="P1626">
        <v>0</v>
      </c>
      <c r="Q1626">
        <v>4.4999999999999998E-2</v>
      </c>
      <c r="R1626" t="s">
        <v>875</v>
      </c>
      <c r="S1626" t="s">
        <v>875</v>
      </c>
      <c r="T1626" t="s">
        <v>875</v>
      </c>
      <c r="U1626" t="s">
        <v>875</v>
      </c>
      <c r="V1626" t="s">
        <v>56</v>
      </c>
      <c r="W1626" t="s">
        <v>875</v>
      </c>
      <c r="X1626" t="s">
        <v>875</v>
      </c>
      <c r="Y1626">
        <v>0</v>
      </c>
      <c r="Z1626">
        <v>1</v>
      </c>
      <c r="AA1626" s="19">
        <v>45733.828172118054</v>
      </c>
      <c r="AB1626" t="s">
        <v>1303</v>
      </c>
    </row>
    <row r="1627" spans="1:28" x14ac:dyDescent="0.35">
      <c r="A1627" t="s">
        <v>1266</v>
      </c>
      <c r="B1627" t="s">
        <v>311</v>
      </c>
      <c r="C1627">
        <v>2047</v>
      </c>
      <c r="D1627" s="9">
        <v>42457.828634259262</v>
      </c>
      <c r="E1627" s="9">
        <v>44505.224120370367</v>
      </c>
      <c r="F1627">
        <v>183</v>
      </c>
      <c r="G1627">
        <v>183</v>
      </c>
      <c r="H1627">
        <v>104</v>
      </c>
      <c r="I1627">
        <v>79</v>
      </c>
      <c r="J1627">
        <v>0</v>
      </c>
      <c r="K1627">
        <v>183</v>
      </c>
      <c r="L1627">
        <v>68</v>
      </c>
      <c r="M1627">
        <v>115</v>
      </c>
      <c r="N1627">
        <v>5.6000000000000001E-2</v>
      </c>
      <c r="O1627">
        <v>4.7E-2</v>
      </c>
      <c r="P1627">
        <v>0</v>
      </c>
      <c r="Q1627">
        <v>3.6999999999999998E-2</v>
      </c>
      <c r="R1627">
        <v>0.35899999999999999</v>
      </c>
      <c r="S1627">
        <v>0.54400000000000004</v>
      </c>
      <c r="T1627">
        <v>1</v>
      </c>
      <c r="U1627">
        <v>3108.1080000000002</v>
      </c>
      <c r="V1627" t="s">
        <v>56</v>
      </c>
      <c r="W1627">
        <v>0.96</v>
      </c>
      <c r="X1627">
        <v>0.97699999999999998</v>
      </c>
      <c r="Y1627">
        <v>0</v>
      </c>
      <c r="Z1627">
        <v>0.95199999999999996</v>
      </c>
      <c r="AA1627" s="19">
        <v>45733.828172118054</v>
      </c>
      <c r="AB1627" t="s">
        <v>1303</v>
      </c>
    </row>
    <row r="1628" spans="1:28" hidden="1" x14ac:dyDescent="0.35">
      <c r="A1628" t="s">
        <v>1217</v>
      </c>
      <c r="B1628" t="s">
        <v>312</v>
      </c>
      <c r="C1628">
        <v>99</v>
      </c>
      <c r="D1628" s="9">
        <v>44466.552951388891</v>
      </c>
      <c r="E1628" s="9">
        <v>44566.315312500003</v>
      </c>
      <c r="F1628" t="s">
        <v>872</v>
      </c>
      <c r="G1628" t="s">
        <v>872</v>
      </c>
      <c r="H1628">
        <v>94</v>
      </c>
      <c r="I1628">
        <v>114</v>
      </c>
      <c r="J1628">
        <v>17</v>
      </c>
      <c r="K1628" t="s">
        <v>873</v>
      </c>
      <c r="L1628">
        <v>47</v>
      </c>
      <c r="M1628">
        <v>145</v>
      </c>
      <c r="N1628">
        <v>1.1200000000000001</v>
      </c>
      <c r="O1628">
        <v>1.2609999999999999</v>
      </c>
      <c r="P1628">
        <v>0.20499999999999999</v>
      </c>
      <c r="Q1628">
        <v>0.51800000000000002</v>
      </c>
      <c r="R1628">
        <v>0.23799999999999999</v>
      </c>
      <c r="S1628">
        <v>0.47</v>
      </c>
      <c r="T1628">
        <v>0.91400000000000003</v>
      </c>
      <c r="U1628">
        <v>5216.2160000000003</v>
      </c>
      <c r="V1628" t="s">
        <v>56</v>
      </c>
      <c r="W1628">
        <v>0.98399999999999999</v>
      </c>
      <c r="X1628">
        <v>0.99</v>
      </c>
      <c r="Y1628">
        <v>0.96399999999999997</v>
      </c>
      <c r="Z1628">
        <v>0.93300000000000005</v>
      </c>
      <c r="AA1628" s="19">
        <v>45733.883268680554</v>
      </c>
      <c r="AB1628" t="s">
        <v>1234</v>
      </c>
    </row>
    <row r="1629" spans="1:28" x14ac:dyDescent="0.35">
      <c r="A1629" t="s">
        <v>1217</v>
      </c>
      <c r="B1629" t="s">
        <v>311</v>
      </c>
      <c r="C1629">
        <v>3037</v>
      </c>
      <c r="D1629" s="9">
        <v>41529.080405092594</v>
      </c>
      <c r="E1629" s="9">
        <v>44566.315312500003</v>
      </c>
      <c r="F1629">
        <v>6895</v>
      </c>
      <c r="G1629">
        <v>6895</v>
      </c>
      <c r="H1629">
        <v>4473</v>
      </c>
      <c r="I1629">
        <v>2422</v>
      </c>
      <c r="J1629">
        <v>2685</v>
      </c>
      <c r="K1629">
        <v>4210</v>
      </c>
      <c r="L1629">
        <v>1508</v>
      </c>
      <c r="M1629">
        <v>2702</v>
      </c>
      <c r="N1629">
        <v>1.351</v>
      </c>
      <c r="O1629">
        <v>0.74399999999999999</v>
      </c>
      <c r="P1629">
        <v>0.66600000000000004</v>
      </c>
      <c r="Q1629">
        <v>0.48399999999999999</v>
      </c>
      <c r="R1629">
        <v>0.33900000000000002</v>
      </c>
      <c r="S1629">
        <v>0.64500000000000002</v>
      </c>
      <c r="T1629">
        <v>0.68200000000000005</v>
      </c>
      <c r="U1629">
        <v>5582.6450000000004</v>
      </c>
      <c r="V1629" t="s">
        <v>56</v>
      </c>
      <c r="W1629">
        <v>0.97299999999999998</v>
      </c>
      <c r="X1629">
        <v>0.96499999999999997</v>
      </c>
      <c r="Y1629">
        <v>0.68300000000000005</v>
      </c>
      <c r="Z1629">
        <v>0.97599999999999998</v>
      </c>
      <c r="AA1629" s="19">
        <v>45733.88325240741</v>
      </c>
      <c r="AB1629" t="s">
        <v>1234</v>
      </c>
    </row>
    <row r="1630" spans="1:28" x14ac:dyDescent="0.35">
      <c r="A1630" t="s">
        <v>1819</v>
      </c>
      <c r="B1630" t="s">
        <v>311</v>
      </c>
      <c r="C1630">
        <v>6421</v>
      </c>
      <c r="D1630" s="9">
        <v>38023.943055555559</v>
      </c>
      <c r="E1630" s="9">
        <v>44445.287430555552</v>
      </c>
      <c r="F1630">
        <v>94</v>
      </c>
      <c r="G1630">
        <v>94</v>
      </c>
      <c r="H1630">
        <v>72</v>
      </c>
      <c r="I1630">
        <v>22</v>
      </c>
      <c r="J1630">
        <v>8</v>
      </c>
      <c r="K1630">
        <v>86</v>
      </c>
      <c r="L1630">
        <v>72</v>
      </c>
      <c r="M1630">
        <v>14</v>
      </c>
      <c r="N1630">
        <v>1.2999999999999999E-2</v>
      </c>
      <c r="O1630">
        <v>4.0000000000000001E-3</v>
      </c>
      <c r="P1630">
        <v>1E-3</v>
      </c>
      <c r="Q1630">
        <v>1.4E-2</v>
      </c>
      <c r="R1630">
        <v>0.875</v>
      </c>
      <c r="S1630">
        <v>0.76500000000000001</v>
      </c>
      <c r="T1630">
        <v>0.94099999999999995</v>
      </c>
      <c r="U1630">
        <v>1000</v>
      </c>
      <c r="V1630" t="s">
        <v>56</v>
      </c>
      <c r="W1630">
        <v>0.873</v>
      </c>
      <c r="X1630">
        <v>0.98399999999999999</v>
      </c>
      <c r="Y1630">
        <v>0.93799999999999994</v>
      </c>
      <c r="Z1630">
        <v>0.90300000000000002</v>
      </c>
      <c r="AA1630" s="19">
        <v>45734.020004293983</v>
      </c>
      <c r="AB1630" t="s">
        <v>2040</v>
      </c>
    </row>
    <row r="1631" spans="1:28" hidden="1" x14ac:dyDescent="0.35">
      <c r="A1631" t="s">
        <v>1819</v>
      </c>
      <c r="B1631" t="s">
        <v>312</v>
      </c>
      <c r="C1631">
        <v>0</v>
      </c>
      <c r="D1631" s="9">
        <v>44445.287430555552</v>
      </c>
      <c r="E1631" s="9">
        <v>44445.287430555552</v>
      </c>
      <c r="F1631" t="s">
        <v>872</v>
      </c>
      <c r="G1631" t="s">
        <v>872</v>
      </c>
      <c r="H1631">
        <v>1</v>
      </c>
      <c r="I1631">
        <v>1</v>
      </c>
      <c r="J1631">
        <v>1</v>
      </c>
      <c r="K1631" t="s">
        <v>873</v>
      </c>
      <c r="L1631">
        <v>1</v>
      </c>
      <c r="M1631">
        <v>0</v>
      </c>
      <c r="N1631" t="s">
        <v>875</v>
      </c>
      <c r="O1631" t="s">
        <v>875</v>
      </c>
      <c r="P1631" t="s">
        <v>875</v>
      </c>
      <c r="Q1631" t="s">
        <v>875</v>
      </c>
      <c r="R1631" t="s">
        <v>875</v>
      </c>
      <c r="S1631" t="s">
        <v>875</v>
      </c>
      <c r="T1631" t="s">
        <v>875</v>
      </c>
      <c r="U1631" t="s">
        <v>875</v>
      </c>
      <c r="V1631" t="s">
        <v>56</v>
      </c>
      <c r="W1631" t="s">
        <v>875</v>
      </c>
      <c r="X1631" t="s">
        <v>875</v>
      </c>
      <c r="Y1631" t="s">
        <v>875</v>
      </c>
      <c r="Z1631" t="s">
        <v>875</v>
      </c>
      <c r="AA1631" s="19">
        <v>45734.020004363425</v>
      </c>
      <c r="AB1631" t="s">
        <v>2040</v>
      </c>
    </row>
    <row r="1632" spans="1:28" x14ac:dyDescent="0.35">
      <c r="A1632" t="s">
        <v>1818</v>
      </c>
      <c r="B1632" t="s">
        <v>311</v>
      </c>
      <c r="C1632">
        <v>5670</v>
      </c>
      <c r="D1632" s="9">
        <v>38826.051307870373</v>
      </c>
      <c r="E1632" s="9">
        <v>44496.380659722221</v>
      </c>
      <c r="F1632">
        <v>101</v>
      </c>
      <c r="G1632">
        <v>101</v>
      </c>
      <c r="H1632">
        <v>69</v>
      </c>
      <c r="I1632">
        <v>32</v>
      </c>
      <c r="J1632">
        <v>3</v>
      </c>
      <c r="K1632">
        <v>98</v>
      </c>
      <c r="L1632">
        <v>83</v>
      </c>
      <c r="M1632">
        <v>15</v>
      </c>
      <c r="N1632">
        <v>1.0999999999999999E-2</v>
      </c>
      <c r="O1632">
        <v>7.0000000000000001E-3</v>
      </c>
      <c r="P1632">
        <v>3.0000000000000001E-3</v>
      </c>
      <c r="Q1632">
        <v>1.4999999999999999E-2</v>
      </c>
      <c r="R1632">
        <v>1</v>
      </c>
      <c r="S1632">
        <v>0.61099999999999999</v>
      </c>
      <c r="T1632">
        <v>0.83299999999999996</v>
      </c>
      <c r="U1632">
        <v>1000</v>
      </c>
      <c r="V1632" t="s">
        <v>62</v>
      </c>
      <c r="W1632">
        <v>0.69199999999999995</v>
      </c>
      <c r="X1632">
        <v>0.69</v>
      </c>
      <c r="Y1632">
        <v>0.99199999999999999</v>
      </c>
      <c r="Z1632">
        <v>0.625</v>
      </c>
      <c r="AA1632" s="19">
        <v>45734.019917627316</v>
      </c>
      <c r="AB1632" t="s">
        <v>2040</v>
      </c>
    </row>
    <row r="1633" spans="1:28" hidden="1" x14ac:dyDescent="0.35">
      <c r="A1633" t="s">
        <v>1818</v>
      </c>
      <c r="B1633" t="s">
        <v>312</v>
      </c>
      <c r="C1633">
        <v>51</v>
      </c>
      <c r="D1633" s="9">
        <v>44445.294108796297</v>
      </c>
      <c r="E1633" s="9">
        <v>44496.380659722221</v>
      </c>
      <c r="F1633" t="s">
        <v>872</v>
      </c>
      <c r="G1633" t="s">
        <v>872</v>
      </c>
      <c r="H1633">
        <v>2</v>
      </c>
      <c r="I1633">
        <v>1</v>
      </c>
      <c r="J1633">
        <v>1</v>
      </c>
      <c r="K1633" t="s">
        <v>873</v>
      </c>
      <c r="L1633">
        <v>2</v>
      </c>
      <c r="M1633">
        <v>1</v>
      </c>
      <c r="N1633">
        <v>2.5999999999999999E-2</v>
      </c>
      <c r="O1633" t="s">
        <v>875</v>
      </c>
      <c r="P1633" t="s">
        <v>875</v>
      </c>
      <c r="Q1633" t="s">
        <v>875</v>
      </c>
      <c r="R1633" t="s">
        <v>875</v>
      </c>
      <c r="S1633" t="s">
        <v>875</v>
      </c>
      <c r="T1633" t="s">
        <v>875</v>
      </c>
      <c r="U1633" t="s">
        <v>875</v>
      </c>
      <c r="V1633" t="s">
        <v>62</v>
      </c>
      <c r="W1633">
        <v>1</v>
      </c>
      <c r="X1633" t="s">
        <v>875</v>
      </c>
      <c r="Y1633" t="s">
        <v>875</v>
      </c>
      <c r="Z1633" t="s">
        <v>875</v>
      </c>
      <c r="AA1633" s="19">
        <v>45734.019917685182</v>
      </c>
      <c r="AB1633" t="s">
        <v>2040</v>
      </c>
    </row>
    <row r="1634" spans="1:28" x14ac:dyDescent="0.35">
      <c r="A1634" t="s">
        <v>1817</v>
      </c>
      <c r="B1634" t="s">
        <v>311</v>
      </c>
      <c r="C1634">
        <v>5192</v>
      </c>
      <c r="D1634" s="9">
        <v>39368.913437499999</v>
      </c>
      <c r="E1634" s="9">
        <v>44561.734525462962</v>
      </c>
      <c r="F1634">
        <v>1044</v>
      </c>
      <c r="G1634">
        <v>1044</v>
      </c>
      <c r="H1634">
        <v>433</v>
      </c>
      <c r="I1634">
        <v>611</v>
      </c>
      <c r="J1634">
        <v>209</v>
      </c>
      <c r="K1634">
        <v>835</v>
      </c>
      <c r="L1634">
        <v>686</v>
      </c>
      <c r="M1634">
        <v>149</v>
      </c>
      <c r="N1634">
        <v>7.2999999999999995E-2</v>
      </c>
      <c r="O1634">
        <v>0.122</v>
      </c>
      <c r="P1634">
        <v>4.1000000000000002E-2</v>
      </c>
      <c r="Q1634">
        <v>0.12</v>
      </c>
      <c r="R1634">
        <v>0.77900000000000003</v>
      </c>
      <c r="S1634">
        <v>0.374</v>
      </c>
      <c r="T1634">
        <v>0.79</v>
      </c>
      <c r="U1634">
        <v>1241.6669999999999</v>
      </c>
      <c r="V1634" t="s">
        <v>56</v>
      </c>
      <c r="W1634">
        <v>0.85199999999999998</v>
      </c>
      <c r="X1634">
        <v>0.79800000000000004</v>
      </c>
      <c r="Y1634">
        <v>0.79500000000000004</v>
      </c>
      <c r="Z1634">
        <v>0.89900000000000002</v>
      </c>
      <c r="AA1634" s="19">
        <v>45734.01981445602</v>
      </c>
      <c r="AB1634" t="s">
        <v>2040</v>
      </c>
    </row>
    <row r="1635" spans="1:28" hidden="1" x14ac:dyDescent="0.35">
      <c r="A1635" t="s">
        <v>1817</v>
      </c>
      <c r="B1635" t="s">
        <v>312</v>
      </c>
      <c r="C1635">
        <v>99</v>
      </c>
      <c r="D1635" s="9">
        <v>44462.392384259256</v>
      </c>
      <c r="E1635" s="9">
        <v>44561.734525462962</v>
      </c>
      <c r="F1635" t="s">
        <v>872</v>
      </c>
      <c r="G1635" t="s">
        <v>872</v>
      </c>
      <c r="H1635">
        <v>15</v>
      </c>
      <c r="I1635">
        <v>5</v>
      </c>
      <c r="J1635">
        <v>4</v>
      </c>
      <c r="K1635" t="s">
        <v>873</v>
      </c>
      <c r="L1635">
        <v>20</v>
      </c>
      <c r="M1635">
        <v>-3</v>
      </c>
      <c r="N1635">
        <v>0.111</v>
      </c>
      <c r="O1635">
        <v>0.183</v>
      </c>
      <c r="P1635">
        <v>4.2000000000000003E-2</v>
      </c>
      <c r="Q1635">
        <v>0.183</v>
      </c>
      <c r="R1635">
        <v>0.72599999999999998</v>
      </c>
      <c r="S1635">
        <v>0.378</v>
      </c>
      <c r="T1635">
        <v>0.85699999999999998</v>
      </c>
      <c r="U1635">
        <v>814.20799999999997</v>
      </c>
      <c r="V1635" t="s">
        <v>56</v>
      </c>
      <c r="W1635">
        <v>0.871</v>
      </c>
      <c r="X1635">
        <v>0.56799999999999995</v>
      </c>
      <c r="Y1635">
        <v>0.93799999999999994</v>
      </c>
      <c r="Z1635">
        <v>0.84299999999999997</v>
      </c>
      <c r="AA1635" s="19">
        <v>45734.019828136574</v>
      </c>
      <c r="AB1635" t="s">
        <v>2040</v>
      </c>
    </row>
    <row r="1636" spans="1:28" hidden="1" x14ac:dyDescent="0.35">
      <c r="A1636" t="s">
        <v>1216</v>
      </c>
      <c r="B1636" t="s">
        <v>312</v>
      </c>
      <c r="C1636">
        <v>99</v>
      </c>
      <c r="D1636" s="9">
        <v>44466.067858796298</v>
      </c>
      <c r="E1636" s="9">
        <v>44565.826782407406</v>
      </c>
      <c r="F1636" t="s">
        <v>872</v>
      </c>
      <c r="G1636" t="s">
        <v>872</v>
      </c>
      <c r="H1636">
        <v>159</v>
      </c>
      <c r="I1636">
        <v>69</v>
      </c>
      <c r="J1636">
        <v>136</v>
      </c>
      <c r="K1636" t="s">
        <v>873</v>
      </c>
      <c r="L1636">
        <v>35</v>
      </c>
      <c r="M1636">
        <v>56</v>
      </c>
      <c r="N1636">
        <v>1.6779999999999999</v>
      </c>
      <c r="O1636">
        <v>0.71799999999999997</v>
      </c>
      <c r="P1636">
        <v>1.504</v>
      </c>
      <c r="Q1636">
        <v>0.36199999999999999</v>
      </c>
      <c r="R1636">
        <v>0.40600000000000003</v>
      </c>
      <c r="S1636">
        <v>0.7</v>
      </c>
      <c r="T1636">
        <v>0.372</v>
      </c>
      <c r="U1636">
        <v>7472.3760000000002</v>
      </c>
      <c r="V1636" t="s">
        <v>56</v>
      </c>
      <c r="W1636">
        <v>0.99</v>
      </c>
      <c r="X1636">
        <v>0.97899999999999998</v>
      </c>
      <c r="Y1636">
        <v>0.98899999999999999</v>
      </c>
      <c r="Z1636">
        <v>0.97799999999999998</v>
      </c>
      <c r="AA1636" s="19">
        <v>45733.883162881946</v>
      </c>
      <c r="AB1636" t="s">
        <v>1234</v>
      </c>
    </row>
    <row r="1637" spans="1:28" x14ac:dyDescent="0.35">
      <c r="A1637" t="s">
        <v>1216</v>
      </c>
      <c r="B1637" t="s">
        <v>311</v>
      </c>
      <c r="C1637">
        <v>5318</v>
      </c>
      <c r="D1637" s="9">
        <v>39247.267627314817</v>
      </c>
      <c r="E1637" s="9">
        <v>44565.826782407406</v>
      </c>
      <c r="F1637">
        <v>11936</v>
      </c>
      <c r="G1637">
        <v>11936</v>
      </c>
      <c r="H1637">
        <v>8079</v>
      </c>
      <c r="I1637">
        <v>3857</v>
      </c>
      <c r="J1637">
        <v>5118</v>
      </c>
      <c r="K1637">
        <v>6818</v>
      </c>
      <c r="L1637">
        <v>4113</v>
      </c>
      <c r="M1637">
        <v>2705</v>
      </c>
      <c r="N1637">
        <v>2.0089999999999999</v>
      </c>
      <c r="O1637">
        <v>1.006</v>
      </c>
      <c r="P1637">
        <v>1.141</v>
      </c>
      <c r="Q1637">
        <v>1.1240000000000001</v>
      </c>
      <c r="R1637">
        <v>0.6</v>
      </c>
      <c r="S1637">
        <v>0.66600000000000004</v>
      </c>
      <c r="T1637">
        <v>0.622</v>
      </c>
      <c r="U1637">
        <v>2406.5839999999998</v>
      </c>
      <c r="V1637" t="s">
        <v>56</v>
      </c>
      <c r="W1637">
        <v>0.97899999999999998</v>
      </c>
      <c r="X1637">
        <v>0.99199999999999999</v>
      </c>
      <c r="Y1637">
        <v>0.91100000000000003</v>
      </c>
      <c r="Z1637">
        <v>0.89100000000000001</v>
      </c>
      <c r="AA1637" s="19">
        <v>45733.883144953703</v>
      </c>
      <c r="AB1637" t="s">
        <v>1234</v>
      </c>
    </row>
    <row r="1638" spans="1:28" x14ac:dyDescent="0.35">
      <c r="A1638" t="s">
        <v>1216</v>
      </c>
      <c r="B1638" t="s">
        <v>311</v>
      </c>
      <c r="C1638">
        <v>4879</v>
      </c>
      <c r="D1638" s="9">
        <v>39247.309027777781</v>
      </c>
      <c r="E1638" s="9">
        <v>44127.031944444447</v>
      </c>
      <c r="F1638">
        <v>11702</v>
      </c>
      <c r="G1638">
        <v>10718</v>
      </c>
      <c r="H1638">
        <v>0</v>
      </c>
      <c r="I1638">
        <v>10718</v>
      </c>
      <c r="J1638">
        <v>2103</v>
      </c>
      <c r="K1638">
        <v>8615</v>
      </c>
      <c r="L1638">
        <v>4654</v>
      </c>
      <c r="M1638">
        <v>3961</v>
      </c>
      <c r="N1638">
        <v>0</v>
      </c>
      <c r="O1638">
        <v>3.06</v>
      </c>
      <c r="P1638">
        <v>0.58499999999999996</v>
      </c>
      <c r="Q1638">
        <v>1.4570000000000001</v>
      </c>
      <c r="R1638">
        <v>0.58899999999999997</v>
      </c>
      <c r="S1638">
        <v>0</v>
      </c>
      <c r="T1638">
        <v>0.80900000000000005</v>
      </c>
      <c r="U1638">
        <v>2718.6</v>
      </c>
      <c r="V1638" t="s">
        <v>56</v>
      </c>
      <c r="W1638">
        <v>0</v>
      </c>
      <c r="X1638">
        <v>0.97699999999999998</v>
      </c>
      <c r="Y1638">
        <v>0.95199999999999996</v>
      </c>
      <c r="Z1638">
        <v>0.88200000000000001</v>
      </c>
      <c r="AA1638" s="19">
        <v>45736.487046076392</v>
      </c>
      <c r="AB1638" t="s">
        <v>2054</v>
      </c>
    </row>
    <row r="1639" spans="1:28" hidden="1" x14ac:dyDescent="0.35">
      <c r="A1639" t="s">
        <v>1216</v>
      </c>
      <c r="B1639" t="s">
        <v>312</v>
      </c>
      <c r="C1639">
        <v>99</v>
      </c>
      <c r="D1639" s="9">
        <v>44027.074305555558</v>
      </c>
      <c r="E1639" s="9">
        <v>44127.031944444447</v>
      </c>
      <c r="F1639" t="s">
        <v>872</v>
      </c>
      <c r="G1639" t="s">
        <v>872</v>
      </c>
      <c r="H1639">
        <v>1</v>
      </c>
      <c r="I1639">
        <v>302</v>
      </c>
      <c r="J1639">
        <v>56</v>
      </c>
      <c r="K1639" t="s">
        <v>873</v>
      </c>
      <c r="L1639">
        <v>94</v>
      </c>
      <c r="M1639">
        <v>153</v>
      </c>
      <c r="N1639">
        <v>0</v>
      </c>
      <c r="O1639">
        <v>2.8159999999999998</v>
      </c>
      <c r="P1639">
        <v>0.56399999999999995</v>
      </c>
      <c r="Q1639">
        <v>0.88400000000000001</v>
      </c>
      <c r="R1639">
        <v>0.39300000000000002</v>
      </c>
      <c r="S1639">
        <v>0</v>
      </c>
      <c r="T1639">
        <v>0.8</v>
      </c>
      <c r="U1639">
        <v>4480.7690000000002</v>
      </c>
      <c r="V1639" t="s">
        <v>56</v>
      </c>
      <c r="W1639">
        <v>0</v>
      </c>
      <c r="X1639">
        <v>0.995</v>
      </c>
      <c r="Y1639">
        <v>0.97199999999999998</v>
      </c>
      <c r="Z1639">
        <v>0.996</v>
      </c>
      <c r="AA1639" s="19">
        <v>45736.487058981482</v>
      </c>
      <c r="AB1639" t="s">
        <v>2054</v>
      </c>
    </row>
    <row r="1640" spans="1:28" hidden="1" x14ac:dyDescent="0.35">
      <c r="A1640" t="s">
        <v>1215</v>
      </c>
      <c r="B1640" t="s">
        <v>312</v>
      </c>
      <c r="C1640">
        <v>99</v>
      </c>
      <c r="D1640" s="9">
        <v>44466.326215277775</v>
      </c>
      <c r="E1640" s="9">
        <v>44565.42900462963</v>
      </c>
      <c r="F1640" t="s">
        <v>872</v>
      </c>
      <c r="G1640" t="s">
        <v>872</v>
      </c>
      <c r="H1640">
        <v>55</v>
      </c>
      <c r="I1640">
        <v>30</v>
      </c>
      <c r="J1640">
        <v>5</v>
      </c>
      <c r="K1640" t="s">
        <v>873</v>
      </c>
      <c r="L1640">
        <v>13</v>
      </c>
      <c r="M1640">
        <v>68</v>
      </c>
      <c r="N1640">
        <v>0.58699999999999997</v>
      </c>
      <c r="O1640">
        <v>0.38400000000000001</v>
      </c>
      <c r="P1640">
        <v>5.1999999999999998E-2</v>
      </c>
      <c r="Q1640">
        <v>0.158</v>
      </c>
      <c r="R1640">
        <v>0.17199999999999999</v>
      </c>
      <c r="S1640">
        <v>0.60499999999999998</v>
      </c>
      <c r="T1640">
        <v>0.94599999999999995</v>
      </c>
      <c r="U1640">
        <v>14841.772000000001</v>
      </c>
      <c r="V1640" t="s">
        <v>56</v>
      </c>
      <c r="W1640">
        <v>0.98599999999999999</v>
      </c>
      <c r="X1640">
        <v>0.97199999999999998</v>
      </c>
      <c r="Y1640">
        <v>0.81299999999999994</v>
      </c>
      <c r="Z1640">
        <v>0.86599999999999999</v>
      </c>
      <c r="AA1640" s="19">
        <v>45733.883045324073</v>
      </c>
      <c r="AB1640" t="s">
        <v>1234</v>
      </c>
    </row>
    <row r="1641" spans="1:28" x14ac:dyDescent="0.35">
      <c r="A1641" t="s">
        <v>1215</v>
      </c>
      <c r="B1641" t="s">
        <v>311</v>
      </c>
      <c r="C1641">
        <v>5318</v>
      </c>
      <c r="D1641" s="9">
        <v>39247.267627314817</v>
      </c>
      <c r="E1641" s="9">
        <v>44565.42900462963</v>
      </c>
      <c r="F1641">
        <v>13273</v>
      </c>
      <c r="G1641">
        <v>13273</v>
      </c>
      <c r="H1641">
        <v>7096</v>
      </c>
      <c r="I1641">
        <v>6177</v>
      </c>
      <c r="J1641">
        <v>5153</v>
      </c>
      <c r="K1641">
        <v>8120</v>
      </c>
      <c r="L1641">
        <v>5775</v>
      </c>
      <c r="M1641">
        <v>2345</v>
      </c>
      <c r="N1641">
        <v>1.6639999999999999</v>
      </c>
      <c r="O1641">
        <v>1.611</v>
      </c>
      <c r="P1641">
        <v>1.3779999999999999</v>
      </c>
      <c r="Q1641">
        <v>1.641</v>
      </c>
      <c r="R1641">
        <v>0.86499999999999999</v>
      </c>
      <c r="S1641">
        <v>0.50800000000000001</v>
      </c>
      <c r="T1641">
        <v>0.57899999999999996</v>
      </c>
      <c r="U1641">
        <v>1429.0070000000001</v>
      </c>
      <c r="V1641" t="s">
        <v>56</v>
      </c>
      <c r="W1641">
        <v>0.96499999999999997</v>
      </c>
      <c r="X1641">
        <v>0.91500000000000004</v>
      </c>
      <c r="Y1641">
        <v>0.96799999999999997</v>
      </c>
      <c r="Z1641">
        <v>0.91</v>
      </c>
      <c r="AA1641" s="19">
        <v>45733.883028715281</v>
      </c>
      <c r="AB1641" t="s">
        <v>1234</v>
      </c>
    </row>
    <row r="1642" spans="1:28" x14ac:dyDescent="0.35">
      <c r="A1642" t="s">
        <v>1215</v>
      </c>
      <c r="B1642" t="s">
        <v>311</v>
      </c>
      <c r="C1642">
        <v>4880</v>
      </c>
      <c r="D1642" s="9">
        <v>39247.309027777781</v>
      </c>
      <c r="E1642" s="9">
        <v>44127.335416666669</v>
      </c>
      <c r="F1642">
        <v>12862</v>
      </c>
      <c r="G1642">
        <v>12862</v>
      </c>
      <c r="H1642">
        <v>0</v>
      </c>
      <c r="I1642">
        <v>12862</v>
      </c>
      <c r="J1642">
        <v>4040</v>
      </c>
      <c r="K1642">
        <v>8822</v>
      </c>
      <c r="L1642">
        <v>6784</v>
      </c>
      <c r="M1642">
        <v>2038</v>
      </c>
      <c r="N1642">
        <v>0</v>
      </c>
      <c r="O1642">
        <v>3.43</v>
      </c>
      <c r="P1642">
        <v>1.069</v>
      </c>
      <c r="Q1642">
        <v>2.1019999999999999</v>
      </c>
      <c r="R1642">
        <v>0.89</v>
      </c>
      <c r="S1642">
        <v>0</v>
      </c>
      <c r="T1642">
        <v>0.68799999999999994</v>
      </c>
      <c r="U1642">
        <v>969.553</v>
      </c>
      <c r="V1642" t="s">
        <v>56</v>
      </c>
      <c r="W1642">
        <v>0</v>
      </c>
      <c r="X1642">
        <v>0.95499999999999996</v>
      </c>
      <c r="Y1642">
        <v>0.97699999999999998</v>
      </c>
      <c r="Z1642">
        <v>0.93300000000000005</v>
      </c>
      <c r="AA1642" s="19">
        <v>45736.487176168979</v>
      </c>
      <c r="AB1642" t="s">
        <v>2054</v>
      </c>
    </row>
    <row r="1643" spans="1:28" hidden="1" x14ac:dyDescent="0.35">
      <c r="A1643" t="s">
        <v>1215</v>
      </c>
      <c r="B1643" t="s">
        <v>312</v>
      </c>
      <c r="C1643">
        <v>99</v>
      </c>
      <c r="D1643" s="9">
        <v>44027.55972222222</v>
      </c>
      <c r="E1643" s="9">
        <v>44127.335416666669</v>
      </c>
      <c r="F1643" t="s">
        <v>872</v>
      </c>
      <c r="G1643" t="s">
        <v>872</v>
      </c>
      <c r="H1643">
        <v>1</v>
      </c>
      <c r="I1643">
        <v>87</v>
      </c>
      <c r="J1643">
        <v>1</v>
      </c>
      <c r="K1643" t="s">
        <v>873</v>
      </c>
      <c r="L1643">
        <v>27</v>
      </c>
      <c r="M1643">
        <v>61</v>
      </c>
      <c r="N1643">
        <v>0</v>
      </c>
      <c r="O1643">
        <v>0.82</v>
      </c>
      <c r="P1643" t="s">
        <v>875</v>
      </c>
      <c r="Q1643">
        <v>0.28599999999999998</v>
      </c>
      <c r="R1643" t="s">
        <v>875</v>
      </c>
      <c r="S1643" t="s">
        <v>875</v>
      </c>
      <c r="T1643" t="s">
        <v>875</v>
      </c>
      <c r="U1643" t="s">
        <v>875</v>
      </c>
      <c r="V1643" t="s">
        <v>56</v>
      </c>
      <c r="W1643">
        <v>0</v>
      </c>
      <c r="X1643">
        <v>0.99299999999999999</v>
      </c>
      <c r="Y1643" t="s">
        <v>875</v>
      </c>
      <c r="Z1643">
        <v>0.89400000000000002</v>
      </c>
      <c r="AA1643" s="19">
        <v>45736.487176331022</v>
      </c>
      <c r="AB1643" t="s">
        <v>2054</v>
      </c>
    </row>
    <row r="1644" spans="1:28" x14ac:dyDescent="0.35">
      <c r="A1644" t="s">
        <v>1104</v>
      </c>
      <c r="B1644" t="s">
        <v>311</v>
      </c>
      <c r="C1644">
        <v>487</v>
      </c>
      <c r="D1644" s="9">
        <v>43724.347916666666</v>
      </c>
      <c r="E1644" s="9">
        <v>44211.418749999997</v>
      </c>
      <c r="F1644">
        <v>164</v>
      </c>
      <c r="G1644">
        <v>161</v>
      </c>
      <c r="H1644">
        <v>112</v>
      </c>
      <c r="I1644">
        <v>49</v>
      </c>
      <c r="J1644">
        <v>0</v>
      </c>
      <c r="K1644">
        <v>161</v>
      </c>
      <c r="L1644">
        <v>137</v>
      </c>
      <c r="M1644">
        <v>24</v>
      </c>
      <c r="N1644">
        <v>0.35599999999999998</v>
      </c>
      <c r="O1644">
        <v>0.20300000000000001</v>
      </c>
      <c r="P1644">
        <v>0</v>
      </c>
      <c r="Q1644">
        <v>0.51</v>
      </c>
      <c r="R1644">
        <v>0.91200000000000003</v>
      </c>
      <c r="S1644">
        <v>0.63700000000000001</v>
      </c>
      <c r="T1644">
        <v>1</v>
      </c>
      <c r="U1644">
        <v>47.058999999999997</v>
      </c>
      <c r="V1644" t="s">
        <v>56</v>
      </c>
      <c r="W1644">
        <v>0.68600000000000005</v>
      </c>
      <c r="X1644">
        <v>0.92900000000000005</v>
      </c>
      <c r="Y1644">
        <v>0</v>
      </c>
      <c r="Z1644">
        <v>0.78300000000000003</v>
      </c>
      <c r="AA1644" s="19">
        <v>45732.999749027775</v>
      </c>
      <c r="AB1644" t="s">
        <v>1178</v>
      </c>
    </row>
    <row r="1645" spans="1:28" hidden="1" x14ac:dyDescent="0.35">
      <c r="A1645" t="s">
        <v>1104</v>
      </c>
      <c r="B1645" t="s">
        <v>312</v>
      </c>
      <c r="C1645">
        <v>41</v>
      </c>
      <c r="D1645" s="9">
        <v>44169.519444444442</v>
      </c>
      <c r="E1645" s="9">
        <v>44211.418749999997</v>
      </c>
      <c r="F1645" t="s">
        <v>872</v>
      </c>
      <c r="G1645" t="s">
        <v>872</v>
      </c>
      <c r="H1645">
        <v>3</v>
      </c>
      <c r="I1645">
        <v>1</v>
      </c>
      <c r="J1645">
        <v>1</v>
      </c>
      <c r="K1645" t="s">
        <v>873</v>
      </c>
      <c r="L1645">
        <v>2</v>
      </c>
      <c r="M1645">
        <v>2</v>
      </c>
      <c r="N1645">
        <v>5.3999999999999999E-2</v>
      </c>
      <c r="O1645" t="s">
        <v>875</v>
      </c>
      <c r="P1645">
        <v>0</v>
      </c>
      <c r="Q1645">
        <v>7.6999999999999999E-2</v>
      </c>
      <c r="R1645" t="s">
        <v>875</v>
      </c>
      <c r="S1645" t="s">
        <v>875</v>
      </c>
      <c r="T1645" t="s">
        <v>875</v>
      </c>
      <c r="U1645" t="s">
        <v>875</v>
      </c>
      <c r="V1645" t="s">
        <v>56</v>
      </c>
      <c r="W1645">
        <v>0.77600000000000002</v>
      </c>
      <c r="X1645" t="s">
        <v>875</v>
      </c>
      <c r="Y1645">
        <v>0</v>
      </c>
      <c r="Z1645">
        <v>1</v>
      </c>
      <c r="AA1645" s="19">
        <v>45732.999749050927</v>
      </c>
      <c r="AB1645" t="s">
        <v>1178</v>
      </c>
    </row>
    <row r="1646" spans="1:28" hidden="1" x14ac:dyDescent="0.35">
      <c r="A1646" t="s">
        <v>1265</v>
      </c>
      <c r="B1646" t="s">
        <v>312</v>
      </c>
      <c r="C1646">
        <v>0</v>
      </c>
      <c r="D1646" s="9">
        <v>44440.19090277778</v>
      </c>
      <c r="E1646" s="9">
        <v>44440.19090277778</v>
      </c>
      <c r="F1646" t="s">
        <v>872</v>
      </c>
      <c r="G1646" t="s">
        <v>872</v>
      </c>
      <c r="H1646">
        <v>1</v>
      </c>
      <c r="I1646">
        <v>1</v>
      </c>
      <c r="J1646">
        <v>1</v>
      </c>
      <c r="K1646" t="s">
        <v>873</v>
      </c>
      <c r="L1646">
        <v>1</v>
      </c>
      <c r="M1646">
        <v>0</v>
      </c>
      <c r="N1646" t="s">
        <v>875</v>
      </c>
      <c r="O1646" t="s">
        <v>875</v>
      </c>
      <c r="P1646" t="s">
        <v>875</v>
      </c>
      <c r="Q1646" t="s">
        <v>875</v>
      </c>
      <c r="R1646" t="s">
        <v>875</v>
      </c>
      <c r="S1646" t="s">
        <v>875</v>
      </c>
      <c r="T1646" t="s">
        <v>875</v>
      </c>
      <c r="U1646" t="s">
        <v>875</v>
      </c>
      <c r="V1646" t="s">
        <v>56</v>
      </c>
      <c r="W1646" t="s">
        <v>875</v>
      </c>
      <c r="X1646" t="s">
        <v>875</v>
      </c>
      <c r="Y1646" t="s">
        <v>875</v>
      </c>
      <c r="Z1646" t="s">
        <v>875</v>
      </c>
      <c r="AA1646" s="19">
        <v>45733.828112071758</v>
      </c>
      <c r="AB1646" t="s">
        <v>1303</v>
      </c>
    </row>
    <row r="1647" spans="1:28" x14ac:dyDescent="0.35">
      <c r="A1647" t="s">
        <v>1265</v>
      </c>
      <c r="B1647" t="s">
        <v>311</v>
      </c>
      <c r="C1647">
        <v>5494</v>
      </c>
      <c r="D1647" s="9">
        <v>38946.136516203704</v>
      </c>
      <c r="E1647" s="9">
        <v>44440.19090277778</v>
      </c>
      <c r="F1647">
        <v>247</v>
      </c>
      <c r="G1647">
        <v>247</v>
      </c>
      <c r="H1647">
        <v>54</v>
      </c>
      <c r="I1647">
        <v>193</v>
      </c>
      <c r="J1647">
        <v>21</v>
      </c>
      <c r="K1647">
        <v>226</v>
      </c>
      <c r="L1647">
        <v>21</v>
      </c>
      <c r="M1647">
        <v>205</v>
      </c>
      <c r="N1647">
        <v>1.2999999999999999E-2</v>
      </c>
      <c r="O1647">
        <v>4.4999999999999998E-2</v>
      </c>
      <c r="P1647">
        <v>7.0000000000000001E-3</v>
      </c>
      <c r="Q1647">
        <v>5.0000000000000001E-3</v>
      </c>
      <c r="R1647">
        <v>9.8000000000000004E-2</v>
      </c>
      <c r="S1647">
        <v>0.224</v>
      </c>
      <c r="T1647">
        <v>0.879</v>
      </c>
      <c r="U1647">
        <v>41000</v>
      </c>
      <c r="V1647" t="s">
        <v>56</v>
      </c>
      <c r="W1647">
        <v>0.91700000000000004</v>
      </c>
      <c r="X1647">
        <v>0.95599999999999996</v>
      </c>
      <c r="Y1647">
        <v>0.872</v>
      </c>
      <c r="Z1647">
        <v>0.94699999999999995</v>
      </c>
      <c r="AA1647" s="19">
        <v>45733.828112048614</v>
      </c>
      <c r="AB1647" t="s">
        <v>1303</v>
      </c>
    </row>
    <row r="1648" spans="1:28" x14ac:dyDescent="0.35">
      <c r="A1648" t="s">
        <v>1816</v>
      </c>
      <c r="B1648" t="s">
        <v>311</v>
      </c>
      <c r="C1648">
        <v>6401</v>
      </c>
      <c r="D1648" s="9">
        <v>38003.95417824074</v>
      </c>
      <c r="E1648" s="9">
        <v>44405.943159722221</v>
      </c>
      <c r="F1648">
        <v>982</v>
      </c>
      <c r="G1648">
        <v>982</v>
      </c>
      <c r="H1648">
        <v>397</v>
      </c>
      <c r="I1648">
        <v>585</v>
      </c>
      <c r="J1648">
        <v>125</v>
      </c>
      <c r="K1648">
        <v>857</v>
      </c>
      <c r="L1648">
        <v>838</v>
      </c>
      <c r="M1648">
        <v>19</v>
      </c>
      <c r="N1648">
        <v>9.4E-2</v>
      </c>
      <c r="O1648">
        <v>0.126</v>
      </c>
      <c r="P1648">
        <v>0.03</v>
      </c>
      <c r="Q1648">
        <v>0.188</v>
      </c>
      <c r="R1648">
        <v>0.98899999999999999</v>
      </c>
      <c r="S1648">
        <v>0.42699999999999999</v>
      </c>
      <c r="T1648">
        <v>0.86399999999999999</v>
      </c>
      <c r="U1648">
        <v>101.06399999999999</v>
      </c>
      <c r="V1648" t="s">
        <v>56</v>
      </c>
      <c r="W1648">
        <v>0.91400000000000003</v>
      </c>
      <c r="X1648">
        <v>0.91800000000000004</v>
      </c>
      <c r="Y1648">
        <v>0.92800000000000005</v>
      </c>
      <c r="Z1648">
        <v>0.91500000000000004</v>
      </c>
      <c r="AA1648" s="19">
        <v>45734.019720636577</v>
      </c>
      <c r="AB1648" t="s">
        <v>2040</v>
      </c>
    </row>
    <row r="1649" spans="1:28" hidden="1" x14ac:dyDescent="0.35">
      <c r="A1649" t="s">
        <v>1816</v>
      </c>
      <c r="B1649" t="s">
        <v>312</v>
      </c>
      <c r="C1649">
        <v>49</v>
      </c>
      <c r="D1649" s="9">
        <v>44356.931863425925</v>
      </c>
      <c r="E1649" s="9">
        <v>44405.943159722221</v>
      </c>
      <c r="F1649" t="s">
        <v>872</v>
      </c>
      <c r="G1649" t="s">
        <v>872</v>
      </c>
      <c r="H1649">
        <v>1</v>
      </c>
      <c r="I1649">
        <v>1</v>
      </c>
      <c r="J1649">
        <v>1</v>
      </c>
      <c r="K1649" t="s">
        <v>873</v>
      </c>
      <c r="L1649">
        <v>1</v>
      </c>
      <c r="M1649">
        <v>-1</v>
      </c>
      <c r="N1649" t="s">
        <v>875</v>
      </c>
      <c r="O1649" t="s">
        <v>875</v>
      </c>
      <c r="P1649" t="s">
        <v>875</v>
      </c>
      <c r="Q1649" t="s">
        <v>875</v>
      </c>
      <c r="R1649" t="s">
        <v>875</v>
      </c>
      <c r="S1649" t="s">
        <v>875</v>
      </c>
      <c r="T1649" t="s">
        <v>875</v>
      </c>
      <c r="U1649" t="s">
        <v>875</v>
      </c>
      <c r="V1649" t="s">
        <v>56</v>
      </c>
      <c r="W1649" t="s">
        <v>875</v>
      </c>
      <c r="X1649" t="s">
        <v>875</v>
      </c>
      <c r="Y1649" t="s">
        <v>875</v>
      </c>
      <c r="Z1649" t="s">
        <v>875</v>
      </c>
      <c r="AA1649" s="19">
        <v>45734.019720694443</v>
      </c>
      <c r="AB1649" t="s">
        <v>2040</v>
      </c>
    </row>
    <row r="1650" spans="1:28" x14ac:dyDescent="0.35">
      <c r="A1650" t="s">
        <v>1815</v>
      </c>
      <c r="B1650" t="s">
        <v>311</v>
      </c>
      <c r="C1650">
        <v>1513</v>
      </c>
      <c r="D1650" s="9">
        <v>42585.885844907411</v>
      </c>
      <c r="E1650" s="9">
        <v>44099.710370370369</v>
      </c>
      <c r="F1650">
        <v>242</v>
      </c>
      <c r="G1650">
        <v>242</v>
      </c>
      <c r="H1650">
        <v>158</v>
      </c>
      <c r="I1650">
        <v>84</v>
      </c>
      <c r="J1650">
        <v>14</v>
      </c>
      <c r="K1650">
        <v>228</v>
      </c>
      <c r="L1650">
        <v>183</v>
      </c>
      <c r="M1650">
        <v>45</v>
      </c>
      <c r="N1650">
        <v>9.1999999999999998E-2</v>
      </c>
      <c r="O1650">
        <v>0.05</v>
      </c>
      <c r="P1650">
        <v>8.0000000000000002E-3</v>
      </c>
      <c r="Q1650">
        <v>0.108</v>
      </c>
      <c r="R1650">
        <v>0.80600000000000005</v>
      </c>
      <c r="S1650">
        <v>0.64800000000000002</v>
      </c>
      <c r="T1650">
        <v>0.94399999999999995</v>
      </c>
      <c r="U1650">
        <v>416.66699999999997</v>
      </c>
      <c r="V1650" t="s">
        <v>56</v>
      </c>
      <c r="W1650">
        <v>0.879</v>
      </c>
      <c r="X1650">
        <v>0.95699999999999996</v>
      </c>
      <c r="Y1650">
        <v>0.77100000000000002</v>
      </c>
      <c r="Z1650">
        <v>0.94599999999999995</v>
      </c>
      <c r="AA1650" s="19">
        <v>45734.019627569447</v>
      </c>
      <c r="AB1650" t="s">
        <v>2040</v>
      </c>
    </row>
    <row r="1651" spans="1:28" hidden="1" x14ac:dyDescent="0.35">
      <c r="A1651" t="s">
        <v>1815</v>
      </c>
      <c r="B1651" t="s">
        <v>312</v>
      </c>
      <c r="C1651">
        <v>0</v>
      </c>
      <c r="D1651" s="9">
        <v>44099.583587962959</v>
      </c>
      <c r="E1651" s="9">
        <v>44099.710370370369</v>
      </c>
      <c r="F1651" t="s">
        <v>872</v>
      </c>
      <c r="G1651" t="s">
        <v>872</v>
      </c>
      <c r="H1651">
        <v>1</v>
      </c>
      <c r="I1651">
        <v>1</v>
      </c>
      <c r="J1651">
        <v>1</v>
      </c>
      <c r="K1651" t="s">
        <v>873</v>
      </c>
      <c r="L1651">
        <v>2</v>
      </c>
      <c r="M1651">
        <v>-2</v>
      </c>
      <c r="N1651" t="s">
        <v>875</v>
      </c>
      <c r="O1651" t="s">
        <v>875</v>
      </c>
      <c r="P1651" t="s">
        <v>875</v>
      </c>
      <c r="Q1651" t="s">
        <v>875</v>
      </c>
      <c r="R1651" t="s">
        <v>875</v>
      </c>
      <c r="S1651" t="s">
        <v>875</v>
      </c>
      <c r="T1651" t="s">
        <v>875</v>
      </c>
      <c r="U1651" t="s">
        <v>875</v>
      </c>
      <c r="V1651" t="s">
        <v>56</v>
      </c>
      <c r="W1651" t="s">
        <v>875</v>
      </c>
      <c r="X1651" t="s">
        <v>875</v>
      </c>
      <c r="Y1651" t="s">
        <v>875</v>
      </c>
      <c r="Z1651" t="s">
        <v>875</v>
      </c>
      <c r="AA1651" s="19">
        <v>45734.019627627313</v>
      </c>
      <c r="AB1651" t="s">
        <v>2040</v>
      </c>
    </row>
    <row r="1652" spans="1:28" hidden="1" x14ac:dyDescent="0.35">
      <c r="A1652" t="s">
        <v>1205</v>
      </c>
      <c r="B1652" t="s">
        <v>312</v>
      </c>
      <c r="C1652">
        <v>83</v>
      </c>
      <c r="D1652" s="9">
        <v>44467.881793981483</v>
      </c>
      <c r="E1652" s="9">
        <v>44551.408993055556</v>
      </c>
      <c r="F1652" t="s">
        <v>872</v>
      </c>
      <c r="G1652" t="s">
        <v>872</v>
      </c>
      <c r="H1652">
        <v>5</v>
      </c>
      <c r="I1652">
        <v>1</v>
      </c>
      <c r="J1652">
        <v>1</v>
      </c>
      <c r="K1652" t="s">
        <v>873</v>
      </c>
      <c r="L1652">
        <v>1</v>
      </c>
      <c r="M1652">
        <v>5</v>
      </c>
      <c r="N1652">
        <v>3.7999999999999999E-2</v>
      </c>
      <c r="O1652" t="s">
        <v>875</v>
      </c>
      <c r="P1652">
        <v>0</v>
      </c>
      <c r="Q1652" t="s">
        <v>875</v>
      </c>
      <c r="R1652" t="s">
        <v>875</v>
      </c>
      <c r="S1652" t="s">
        <v>875</v>
      </c>
      <c r="T1652" t="s">
        <v>875</v>
      </c>
      <c r="U1652" t="s">
        <v>875</v>
      </c>
      <c r="V1652" t="s">
        <v>56</v>
      </c>
      <c r="W1652">
        <v>0.69299999999999995</v>
      </c>
      <c r="X1652" t="s">
        <v>875</v>
      </c>
      <c r="Y1652">
        <v>0</v>
      </c>
      <c r="Z1652" t="s">
        <v>875</v>
      </c>
      <c r="AA1652" s="19">
        <v>45733.740947233797</v>
      </c>
      <c r="AB1652" t="s">
        <v>1209</v>
      </c>
    </row>
    <row r="1653" spans="1:28" x14ac:dyDescent="0.35">
      <c r="A1653" t="s">
        <v>1205</v>
      </c>
      <c r="B1653" t="s">
        <v>311</v>
      </c>
      <c r="C1653">
        <v>440</v>
      </c>
      <c r="D1653" s="9">
        <v>44111.294409722221</v>
      </c>
      <c r="E1653" s="9">
        <v>44551.408993055556</v>
      </c>
      <c r="F1653">
        <v>31</v>
      </c>
      <c r="G1653">
        <v>31</v>
      </c>
      <c r="H1653">
        <v>29</v>
      </c>
      <c r="I1653">
        <v>2</v>
      </c>
      <c r="J1653">
        <v>0</v>
      </c>
      <c r="K1653">
        <v>31</v>
      </c>
      <c r="L1653">
        <v>4</v>
      </c>
      <c r="M1653">
        <v>27</v>
      </c>
      <c r="N1653">
        <v>6.0999999999999999E-2</v>
      </c>
      <c r="O1653">
        <v>1.2999999999999999E-2</v>
      </c>
      <c r="P1653">
        <v>0</v>
      </c>
      <c r="Q1653">
        <v>1.6E-2</v>
      </c>
      <c r="R1653">
        <v>0.216</v>
      </c>
      <c r="S1653">
        <v>0.82399999999999995</v>
      </c>
      <c r="T1653">
        <v>1</v>
      </c>
      <c r="U1653">
        <v>1687.5</v>
      </c>
      <c r="V1653" t="s">
        <v>56</v>
      </c>
      <c r="W1653">
        <v>0.91500000000000004</v>
      </c>
      <c r="X1653">
        <v>1</v>
      </c>
      <c r="Y1653">
        <v>0</v>
      </c>
      <c r="Z1653">
        <v>0.93200000000000005</v>
      </c>
      <c r="AA1653" s="19">
        <v>45733.740947118058</v>
      </c>
      <c r="AB1653" t="s">
        <v>1209</v>
      </c>
    </row>
    <row r="1654" spans="1:28" x14ac:dyDescent="0.35">
      <c r="A1654" t="s">
        <v>1105</v>
      </c>
      <c r="B1654" t="s">
        <v>311</v>
      </c>
      <c r="C1654">
        <v>579</v>
      </c>
      <c r="D1654" s="9">
        <v>43271.651388888888</v>
      </c>
      <c r="E1654" s="9">
        <v>43851.57916666667</v>
      </c>
      <c r="F1654">
        <v>609</v>
      </c>
      <c r="G1654">
        <v>602</v>
      </c>
      <c r="H1654">
        <v>481</v>
      </c>
      <c r="I1654">
        <v>121</v>
      </c>
      <c r="J1654">
        <v>0</v>
      </c>
      <c r="K1654">
        <v>602</v>
      </c>
      <c r="L1654">
        <v>580</v>
      </c>
      <c r="M1654">
        <v>22</v>
      </c>
      <c r="N1654">
        <v>0.75700000000000001</v>
      </c>
      <c r="O1654">
        <v>0.24399999999999999</v>
      </c>
      <c r="P1654">
        <v>0</v>
      </c>
      <c r="Q1654">
        <v>0.94899999999999995</v>
      </c>
      <c r="R1654">
        <v>0.94799999999999995</v>
      </c>
      <c r="S1654">
        <v>0.75600000000000001</v>
      </c>
      <c r="T1654">
        <v>1</v>
      </c>
      <c r="U1654">
        <v>23.181999999999999</v>
      </c>
      <c r="V1654" t="s">
        <v>80</v>
      </c>
      <c r="W1654">
        <v>0.90600000000000003</v>
      </c>
      <c r="X1654">
        <v>0.93700000000000006</v>
      </c>
      <c r="Y1654">
        <v>0</v>
      </c>
      <c r="Z1654">
        <v>0.93</v>
      </c>
      <c r="AA1654" s="19">
        <v>45732.999811875001</v>
      </c>
      <c r="AB1654" t="s">
        <v>1178</v>
      </c>
    </row>
    <row r="1655" spans="1:28" hidden="1" x14ac:dyDescent="0.35">
      <c r="A1655" t="s">
        <v>1105</v>
      </c>
      <c r="B1655" t="s">
        <v>312</v>
      </c>
      <c r="C1655">
        <v>88</v>
      </c>
      <c r="D1655" s="9">
        <v>43763.355555555558</v>
      </c>
      <c r="E1655" s="9">
        <v>43851.57916666667</v>
      </c>
      <c r="F1655" t="s">
        <v>872</v>
      </c>
      <c r="G1655" t="s">
        <v>872</v>
      </c>
      <c r="H1655">
        <v>29</v>
      </c>
      <c r="I1655">
        <v>5</v>
      </c>
      <c r="J1655">
        <v>1</v>
      </c>
      <c r="K1655" t="s">
        <v>873</v>
      </c>
      <c r="L1655">
        <v>35</v>
      </c>
      <c r="M1655">
        <v>-2</v>
      </c>
      <c r="N1655">
        <v>0.309</v>
      </c>
      <c r="O1655">
        <v>3.6999999999999998E-2</v>
      </c>
      <c r="P1655">
        <v>0</v>
      </c>
      <c r="Q1655">
        <v>2.3260000000000001</v>
      </c>
      <c r="R1655">
        <v>6.7229999999999999</v>
      </c>
      <c r="S1655">
        <v>0.89300000000000002</v>
      </c>
      <c r="T1655">
        <v>1</v>
      </c>
      <c r="U1655">
        <v>9.4580000000000002</v>
      </c>
      <c r="V1655" t="s">
        <v>92</v>
      </c>
      <c r="W1655">
        <v>0.44400000000000001</v>
      </c>
      <c r="X1655">
        <v>0.51500000000000001</v>
      </c>
      <c r="Y1655">
        <v>0</v>
      </c>
      <c r="Z1655">
        <v>0.47799999999999998</v>
      </c>
      <c r="AA1655" s="19">
        <v>45732.999822465281</v>
      </c>
      <c r="AB1655" t="s">
        <v>1178</v>
      </c>
    </row>
    <row r="1656" spans="1:28" x14ac:dyDescent="0.35">
      <c r="A1656" t="s">
        <v>1106</v>
      </c>
      <c r="B1656" t="s">
        <v>311</v>
      </c>
      <c r="C1656">
        <v>702</v>
      </c>
      <c r="D1656" s="9">
        <v>42893.384722222225</v>
      </c>
      <c r="E1656" s="9">
        <v>43595.442361111112</v>
      </c>
      <c r="F1656">
        <v>2063</v>
      </c>
      <c r="G1656">
        <v>2045</v>
      </c>
      <c r="H1656">
        <v>1789</v>
      </c>
      <c r="I1656">
        <v>256</v>
      </c>
      <c r="J1656">
        <v>0</v>
      </c>
      <c r="K1656">
        <v>2045</v>
      </c>
      <c r="L1656">
        <v>2028</v>
      </c>
      <c r="M1656">
        <v>17</v>
      </c>
      <c r="N1656">
        <v>6.24</v>
      </c>
      <c r="O1656">
        <v>1.046</v>
      </c>
      <c r="P1656">
        <v>0</v>
      </c>
      <c r="Q1656">
        <v>6.6820000000000004</v>
      </c>
      <c r="R1656">
        <v>0.91700000000000004</v>
      </c>
      <c r="S1656">
        <v>0.85599999999999998</v>
      </c>
      <c r="T1656">
        <v>1</v>
      </c>
      <c r="U1656">
        <v>2.544</v>
      </c>
      <c r="V1656" t="s">
        <v>80</v>
      </c>
      <c r="W1656">
        <v>0.996</v>
      </c>
      <c r="X1656">
        <v>0.996</v>
      </c>
      <c r="Y1656">
        <v>0</v>
      </c>
      <c r="Z1656">
        <v>0.92900000000000005</v>
      </c>
      <c r="AA1656" s="19">
        <v>45732.999885567129</v>
      </c>
      <c r="AB1656" t="s">
        <v>1178</v>
      </c>
    </row>
    <row r="1657" spans="1:28" hidden="1" x14ac:dyDescent="0.35">
      <c r="A1657" t="s">
        <v>1106</v>
      </c>
      <c r="B1657" t="s">
        <v>312</v>
      </c>
      <c r="C1657">
        <v>0</v>
      </c>
      <c r="D1657" s="9">
        <v>43595.442361111112</v>
      </c>
      <c r="E1657" s="9">
        <v>43595.442361111112</v>
      </c>
      <c r="F1657" t="s">
        <v>872</v>
      </c>
      <c r="G1657" t="s">
        <v>872</v>
      </c>
      <c r="H1657">
        <v>1</v>
      </c>
      <c r="I1657">
        <v>1</v>
      </c>
      <c r="J1657">
        <v>1</v>
      </c>
      <c r="K1657" t="s">
        <v>873</v>
      </c>
      <c r="L1657">
        <v>1</v>
      </c>
      <c r="M1657">
        <v>0</v>
      </c>
      <c r="N1657" t="s">
        <v>875</v>
      </c>
      <c r="O1657" t="s">
        <v>875</v>
      </c>
      <c r="P1657">
        <v>0</v>
      </c>
      <c r="Q1657" t="s">
        <v>875</v>
      </c>
      <c r="R1657" t="s">
        <v>875</v>
      </c>
      <c r="S1657" t="s">
        <v>875</v>
      </c>
      <c r="T1657" t="s">
        <v>875</v>
      </c>
      <c r="U1657" t="s">
        <v>875</v>
      </c>
      <c r="V1657" t="s">
        <v>80</v>
      </c>
      <c r="W1657" t="s">
        <v>875</v>
      </c>
      <c r="X1657" t="s">
        <v>875</v>
      </c>
      <c r="Y1657">
        <v>0</v>
      </c>
      <c r="Z1657" t="s">
        <v>875</v>
      </c>
      <c r="AA1657" s="19">
        <v>45732.999885590281</v>
      </c>
      <c r="AB1657" t="s">
        <v>1178</v>
      </c>
    </row>
    <row r="1658" spans="1:28" hidden="1" x14ac:dyDescent="0.35">
      <c r="A1658" t="s">
        <v>1214</v>
      </c>
      <c r="B1658" t="s">
        <v>312</v>
      </c>
      <c r="C1658">
        <v>99</v>
      </c>
      <c r="D1658" s="9">
        <v>44461.530393518522</v>
      </c>
      <c r="E1658" s="9">
        <v>44560.827847222223</v>
      </c>
      <c r="F1658" t="s">
        <v>872</v>
      </c>
      <c r="G1658" t="s">
        <v>872</v>
      </c>
      <c r="H1658">
        <v>18</v>
      </c>
      <c r="I1658">
        <v>15</v>
      </c>
      <c r="J1658">
        <v>1</v>
      </c>
      <c r="K1658" t="s">
        <v>873</v>
      </c>
      <c r="L1658">
        <v>6</v>
      </c>
      <c r="M1658">
        <v>25</v>
      </c>
      <c r="N1658">
        <v>0.17699999999999999</v>
      </c>
      <c r="O1658">
        <v>0.188</v>
      </c>
      <c r="P1658" t="s">
        <v>875</v>
      </c>
      <c r="Q1658">
        <v>0.122</v>
      </c>
      <c r="R1658" t="s">
        <v>875</v>
      </c>
      <c r="S1658" t="s">
        <v>875</v>
      </c>
      <c r="T1658" t="s">
        <v>875</v>
      </c>
      <c r="U1658" t="s">
        <v>875</v>
      </c>
      <c r="V1658" t="s">
        <v>56</v>
      </c>
      <c r="W1658">
        <v>0.94499999999999995</v>
      </c>
      <c r="X1658">
        <v>0.94199999999999995</v>
      </c>
      <c r="Y1658" t="s">
        <v>875</v>
      </c>
      <c r="Z1658">
        <v>0.88100000000000001</v>
      </c>
      <c r="AA1658" s="19">
        <v>45733.882925729165</v>
      </c>
      <c r="AB1658" t="s">
        <v>1234</v>
      </c>
    </row>
    <row r="1659" spans="1:28" x14ac:dyDescent="0.35">
      <c r="A1659" t="s">
        <v>1214</v>
      </c>
      <c r="B1659" t="s">
        <v>311</v>
      </c>
      <c r="C1659">
        <v>2003</v>
      </c>
      <c r="D1659" s="9">
        <v>42557.53702546296</v>
      </c>
      <c r="E1659" s="9">
        <v>44560.827847222223</v>
      </c>
      <c r="F1659">
        <v>136</v>
      </c>
      <c r="G1659">
        <v>136</v>
      </c>
      <c r="H1659">
        <v>80</v>
      </c>
      <c r="I1659">
        <v>56</v>
      </c>
      <c r="J1659">
        <v>4</v>
      </c>
      <c r="K1659">
        <v>132</v>
      </c>
      <c r="L1659">
        <v>27</v>
      </c>
      <c r="M1659">
        <v>105</v>
      </c>
      <c r="N1659">
        <v>3.1E-2</v>
      </c>
      <c r="O1659">
        <v>0.11799999999999999</v>
      </c>
      <c r="P1659">
        <v>1.7000000000000001E-2</v>
      </c>
      <c r="Q1659">
        <v>9.2999999999999999E-2</v>
      </c>
      <c r="R1659">
        <v>0.70499999999999996</v>
      </c>
      <c r="S1659">
        <v>0.20799999999999999</v>
      </c>
      <c r="T1659">
        <v>0.88600000000000001</v>
      </c>
      <c r="U1659">
        <v>1129.0319999999999</v>
      </c>
      <c r="V1659" t="s">
        <v>56</v>
      </c>
      <c r="W1659">
        <v>0.45100000000000001</v>
      </c>
      <c r="X1659">
        <v>0.79400000000000004</v>
      </c>
      <c r="Y1659">
        <v>0.89400000000000002</v>
      </c>
      <c r="Z1659">
        <v>0.83399999999999996</v>
      </c>
      <c r="AA1659" s="19">
        <v>45733.882925555554</v>
      </c>
      <c r="AB1659" t="s">
        <v>1234</v>
      </c>
    </row>
    <row r="1660" spans="1:28" hidden="1" x14ac:dyDescent="0.35">
      <c r="A1660" t="s">
        <v>173</v>
      </c>
      <c r="B1660" t="s">
        <v>312</v>
      </c>
      <c r="C1660">
        <v>97</v>
      </c>
      <c r="D1660" s="9">
        <v>45510.470138888886</v>
      </c>
      <c r="E1660" s="9">
        <v>45607.711805555555</v>
      </c>
      <c r="F1660" t="s">
        <v>872</v>
      </c>
      <c r="G1660" t="s">
        <v>872</v>
      </c>
      <c r="H1660">
        <v>17</v>
      </c>
      <c r="I1660">
        <v>8</v>
      </c>
      <c r="J1660">
        <v>9</v>
      </c>
      <c r="K1660" t="s">
        <v>873</v>
      </c>
      <c r="L1660">
        <v>21</v>
      </c>
      <c r="M1660">
        <v>-6</v>
      </c>
      <c r="N1660">
        <v>0.31900000000000001</v>
      </c>
      <c r="O1660">
        <v>6.6000000000000003E-2</v>
      </c>
      <c r="P1660">
        <v>0.20599999999999999</v>
      </c>
      <c r="Q1660">
        <v>0.20399999999999999</v>
      </c>
      <c r="R1660">
        <v>1.1399999999999999</v>
      </c>
      <c r="S1660">
        <v>0.82899999999999996</v>
      </c>
      <c r="T1660">
        <v>0.46500000000000002</v>
      </c>
      <c r="U1660">
        <v>259.80399999999997</v>
      </c>
      <c r="V1660" t="s">
        <v>62</v>
      </c>
      <c r="W1660">
        <v>0.92400000000000004</v>
      </c>
      <c r="X1660">
        <v>0.93700000000000006</v>
      </c>
      <c r="Y1660">
        <v>0.61499999999999999</v>
      </c>
      <c r="Z1660">
        <v>0.93100000000000005</v>
      </c>
      <c r="AA1660" s="9">
        <v>45713.67455502315</v>
      </c>
      <c r="AB1660" t="s">
        <v>871</v>
      </c>
    </row>
    <row r="1661" spans="1:28" x14ac:dyDescent="0.35">
      <c r="A1661" t="s">
        <v>173</v>
      </c>
      <c r="B1661" t="s">
        <v>311</v>
      </c>
      <c r="C1661">
        <v>3878</v>
      </c>
      <c r="D1661" s="9">
        <v>41729.612500000003</v>
      </c>
      <c r="E1661" s="9">
        <v>45607.711805555555</v>
      </c>
      <c r="F1661">
        <v>1110</v>
      </c>
      <c r="G1661">
        <v>1095</v>
      </c>
      <c r="H1661">
        <v>259</v>
      </c>
      <c r="I1661">
        <v>836</v>
      </c>
      <c r="J1661">
        <v>241</v>
      </c>
      <c r="K1661">
        <v>854</v>
      </c>
      <c r="L1661">
        <v>801</v>
      </c>
      <c r="M1661">
        <v>53</v>
      </c>
      <c r="N1661">
        <v>6.9000000000000006E-2</v>
      </c>
      <c r="O1661">
        <v>0.24299999999999999</v>
      </c>
      <c r="P1661">
        <v>7.0000000000000007E-2</v>
      </c>
      <c r="Q1661">
        <v>0.20300000000000001</v>
      </c>
      <c r="R1661">
        <v>0.83899999999999997</v>
      </c>
      <c r="S1661">
        <v>0.221</v>
      </c>
      <c r="T1661">
        <v>0.77600000000000002</v>
      </c>
      <c r="U1661">
        <v>261.084</v>
      </c>
      <c r="V1661" t="s">
        <v>56</v>
      </c>
      <c r="W1661">
        <v>0.82</v>
      </c>
      <c r="X1661">
        <v>0.89400000000000002</v>
      </c>
      <c r="Y1661">
        <v>0.95399999999999996</v>
      </c>
      <c r="Z1661">
        <v>0.95699999999999996</v>
      </c>
      <c r="AA1661" s="9">
        <v>45713.674533437501</v>
      </c>
      <c r="AB1661" t="s">
        <v>871</v>
      </c>
    </row>
    <row r="1662" spans="1:28" x14ac:dyDescent="0.35">
      <c r="A1662" t="s">
        <v>173</v>
      </c>
      <c r="B1662" t="s">
        <v>311</v>
      </c>
      <c r="C1662">
        <v>2821</v>
      </c>
      <c r="D1662" s="9">
        <v>41729.612673611111</v>
      </c>
      <c r="E1662" s="9">
        <v>44551.324976851851</v>
      </c>
      <c r="F1662">
        <v>882</v>
      </c>
      <c r="G1662">
        <v>882</v>
      </c>
      <c r="H1662">
        <v>132</v>
      </c>
      <c r="I1662">
        <v>750</v>
      </c>
      <c r="J1662">
        <v>22</v>
      </c>
      <c r="K1662">
        <v>860</v>
      </c>
      <c r="L1662">
        <v>798</v>
      </c>
      <c r="M1662">
        <v>62</v>
      </c>
      <c r="N1662">
        <v>3.6999999999999998E-2</v>
      </c>
      <c r="O1662">
        <v>0.30499999999999999</v>
      </c>
      <c r="P1662">
        <v>0.01</v>
      </c>
      <c r="Q1662">
        <v>0.31900000000000001</v>
      </c>
      <c r="R1662">
        <v>0.96099999999999997</v>
      </c>
      <c r="S1662">
        <v>0.108</v>
      </c>
      <c r="T1662">
        <v>0.97099999999999997</v>
      </c>
      <c r="U1662">
        <v>194.357</v>
      </c>
      <c r="V1662" t="s">
        <v>56</v>
      </c>
      <c r="W1662">
        <v>0.79700000000000004</v>
      </c>
      <c r="X1662">
        <v>0.91800000000000004</v>
      </c>
      <c r="Y1662">
        <v>0.94499999999999995</v>
      </c>
      <c r="Z1662">
        <v>0.95</v>
      </c>
      <c r="AA1662" s="19">
        <v>45733.911398055556</v>
      </c>
      <c r="AB1662" t="s">
        <v>1425</v>
      </c>
    </row>
    <row r="1663" spans="1:28" hidden="1" x14ac:dyDescent="0.35">
      <c r="A1663" t="s">
        <v>173</v>
      </c>
      <c r="B1663" t="s">
        <v>312</v>
      </c>
      <c r="C1663">
        <v>96</v>
      </c>
      <c r="D1663" s="9">
        <v>44454.414849537039</v>
      </c>
      <c r="E1663" s="9">
        <v>44551.324976851851</v>
      </c>
      <c r="F1663" t="s">
        <v>872</v>
      </c>
      <c r="G1663" t="s">
        <v>872</v>
      </c>
      <c r="H1663">
        <v>28</v>
      </c>
      <c r="I1663">
        <v>6</v>
      </c>
      <c r="J1663">
        <v>4</v>
      </c>
      <c r="K1663" t="s">
        <v>873</v>
      </c>
      <c r="L1663">
        <v>35</v>
      </c>
      <c r="M1663">
        <v>-4</v>
      </c>
      <c r="N1663">
        <v>0.26600000000000001</v>
      </c>
      <c r="O1663">
        <v>5.5E-2</v>
      </c>
      <c r="P1663">
        <v>3.5000000000000003E-2</v>
      </c>
      <c r="Q1663">
        <v>0.34</v>
      </c>
      <c r="R1663">
        <v>1.1890000000000001</v>
      </c>
      <c r="S1663">
        <v>0.82899999999999996</v>
      </c>
      <c r="T1663">
        <v>0.89100000000000001</v>
      </c>
      <c r="U1663">
        <v>182.35300000000001</v>
      </c>
      <c r="V1663" t="s">
        <v>62</v>
      </c>
      <c r="W1663">
        <v>0.9</v>
      </c>
      <c r="X1663">
        <v>0.82599999999999996</v>
      </c>
      <c r="Y1663">
        <v>0.94099999999999995</v>
      </c>
      <c r="Z1663">
        <v>0.92800000000000005</v>
      </c>
      <c r="AA1663" s="19">
        <v>45733.911411851848</v>
      </c>
      <c r="AB1663" t="s">
        <v>1425</v>
      </c>
    </row>
    <row r="1664" spans="1:28" hidden="1" x14ac:dyDescent="0.35">
      <c r="A1664" t="s">
        <v>1264</v>
      </c>
      <c r="B1664" t="s">
        <v>312</v>
      </c>
      <c r="C1664">
        <v>0</v>
      </c>
      <c r="D1664" s="9">
        <v>44095.755416666667</v>
      </c>
      <c r="E1664" s="9">
        <v>44095.755416666667</v>
      </c>
      <c r="F1664" t="s">
        <v>872</v>
      </c>
      <c r="G1664" t="s">
        <v>872</v>
      </c>
      <c r="H1664">
        <v>1</v>
      </c>
      <c r="I1664">
        <v>1</v>
      </c>
      <c r="J1664">
        <v>1</v>
      </c>
      <c r="K1664" t="s">
        <v>873</v>
      </c>
      <c r="L1664">
        <v>1</v>
      </c>
      <c r="M1664">
        <v>0</v>
      </c>
      <c r="N1664" t="s">
        <v>875</v>
      </c>
      <c r="O1664" t="s">
        <v>875</v>
      </c>
      <c r="P1664" t="s">
        <v>875</v>
      </c>
      <c r="Q1664" t="s">
        <v>875</v>
      </c>
      <c r="R1664" t="s">
        <v>875</v>
      </c>
      <c r="S1664" t="s">
        <v>875</v>
      </c>
      <c r="T1664" t="s">
        <v>875</v>
      </c>
      <c r="U1664" t="s">
        <v>875</v>
      </c>
      <c r="V1664" t="s">
        <v>56</v>
      </c>
      <c r="W1664" t="s">
        <v>875</v>
      </c>
      <c r="X1664" t="s">
        <v>875</v>
      </c>
      <c r="Y1664" t="s">
        <v>875</v>
      </c>
      <c r="Z1664" t="s">
        <v>875</v>
      </c>
      <c r="AA1664" s="19">
        <v>45733.828052199075</v>
      </c>
      <c r="AB1664" t="s">
        <v>1303</v>
      </c>
    </row>
    <row r="1665" spans="1:28" x14ac:dyDescent="0.35">
      <c r="A1665" t="s">
        <v>1264</v>
      </c>
      <c r="B1665" t="s">
        <v>311</v>
      </c>
      <c r="C1665">
        <v>3099</v>
      </c>
      <c r="D1665" s="9">
        <v>40996.519629629627</v>
      </c>
      <c r="E1665" s="9">
        <v>44095.755416666667</v>
      </c>
      <c r="F1665">
        <v>63</v>
      </c>
      <c r="G1665">
        <v>63</v>
      </c>
      <c r="H1665">
        <v>39</v>
      </c>
      <c r="I1665">
        <v>24</v>
      </c>
      <c r="J1665">
        <v>3</v>
      </c>
      <c r="K1665">
        <v>60</v>
      </c>
      <c r="L1665">
        <v>40</v>
      </c>
      <c r="M1665">
        <v>20</v>
      </c>
      <c r="N1665">
        <v>2.4E-2</v>
      </c>
      <c r="O1665">
        <v>0.01</v>
      </c>
      <c r="P1665">
        <v>1E-3</v>
      </c>
      <c r="Q1665">
        <v>2.5000000000000001E-2</v>
      </c>
      <c r="R1665">
        <v>0.75800000000000001</v>
      </c>
      <c r="S1665">
        <v>0.70599999999999996</v>
      </c>
      <c r="T1665">
        <v>0.97099999999999997</v>
      </c>
      <c r="U1665">
        <v>800</v>
      </c>
      <c r="V1665" t="s">
        <v>56</v>
      </c>
      <c r="W1665">
        <v>0.46500000000000002</v>
      </c>
      <c r="X1665">
        <v>0.64600000000000002</v>
      </c>
      <c r="Y1665">
        <v>0.76900000000000002</v>
      </c>
      <c r="Z1665">
        <v>0.7</v>
      </c>
      <c r="AA1665" s="19">
        <v>45733.828052199075</v>
      </c>
      <c r="AB1665" t="s">
        <v>1303</v>
      </c>
    </row>
    <row r="1666" spans="1:28" x14ac:dyDescent="0.35">
      <c r="A1666" t="s">
        <v>1107</v>
      </c>
      <c r="B1666" t="s">
        <v>311</v>
      </c>
      <c r="C1666">
        <v>562</v>
      </c>
      <c r="D1666" s="9">
        <v>43332.676388888889</v>
      </c>
      <c r="E1666" s="9">
        <v>43895.666666666664</v>
      </c>
      <c r="F1666">
        <v>1172</v>
      </c>
      <c r="G1666">
        <v>1161</v>
      </c>
      <c r="H1666">
        <v>1011</v>
      </c>
      <c r="I1666">
        <v>150</v>
      </c>
      <c r="J1666">
        <v>0</v>
      </c>
      <c r="K1666">
        <v>1161</v>
      </c>
      <c r="L1666">
        <v>1097</v>
      </c>
      <c r="M1666">
        <v>64</v>
      </c>
      <c r="N1666">
        <v>2.012</v>
      </c>
      <c r="O1666">
        <v>0.32700000000000001</v>
      </c>
      <c r="P1666">
        <v>0</v>
      </c>
      <c r="Q1666">
        <v>2.3290000000000002</v>
      </c>
      <c r="R1666">
        <v>0.996</v>
      </c>
      <c r="S1666">
        <v>0.86</v>
      </c>
      <c r="T1666">
        <v>1</v>
      </c>
      <c r="U1666">
        <v>27.48</v>
      </c>
      <c r="V1666" t="s">
        <v>80</v>
      </c>
      <c r="W1666">
        <v>0.97899999999999998</v>
      </c>
      <c r="X1666">
        <v>0.97399999999999998</v>
      </c>
      <c r="Y1666">
        <v>0</v>
      </c>
      <c r="Z1666">
        <v>0.98099999999999998</v>
      </c>
      <c r="AA1666" s="19">
        <v>45732.999950937497</v>
      </c>
      <c r="AB1666" t="s">
        <v>1178</v>
      </c>
    </row>
    <row r="1667" spans="1:28" hidden="1" x14ac:dyDescent="0.35">
      <c r="A1667" t="s">
        <v>1107</v>
      </c>
      <c r="B1667" t="s">
        <v>312</v>
      </c>
      <c r="C1667">
        <v>100</v>
      </c>
      <c r="D1667" s="9">
        <v>43795.48541666667</v>
      </c>
      <c r="E1667" s="9">
        <v>43895.666666666664</v>
      </c>
      <c r="F1667" t="s">
        <v>872</v>
      </c>
      <c r="G1667" t="s">
        <v>872</v>
      </c>
      <c r="H1667">
        <v>351</v>
      </c>
      <c r="I1667">
        <v>58</v>
      </c>
      <c r="J1667">
        <v>1</v>
      </c>
      <c r="K1667" t="s">
        <v>873</v>
      </c>
      <c r="L1667">
        <v>388</v>
      </c>
      <c r="M1667">
        <v>20</v>
      </c>
      <c r="N1667">
        <v>3.8090000000000002</v>
      </c>
      <c r="O1667">
        <v>0.64400000000000002</v>
      </c>
      <c r="P1667">
        <v>0</v>
      </c>
      <c r="Q1667">
        <v>4.2530000000000001</v>
      </c>
      <c r="R1667">
        <v>0.95499999999999996</v>
      </c>
      <c r="S1667">
        <v>0.85499999999999998</v>
      </c>
      <c r="T1667">
        <v>1</v>
      </c>
      <c r="U1667">
        <v>15.048</v>
      </c>
      <c r="V1667" t="s">
        <v>80</v>
      </c>
      <c r="W1667">
        <v>0.96899999999999997</v>
      </c>
      <c r="X1667">
        <v>0.877</v>
      </c>
      <c r="Y1667">
        <v>0</v>
      </c>
      <c r="Z1667">
        <v>0.93899999999999995</v>
      </c>
      <c r="AA1667" s="19">
        <v>45732.999963055554</v>
      </c>
      <c r="AB1667" t="s">
        <v>1178</v>
      </c>
    </row>
    <row r="1668" spans="1:28" x14ac:dyDescent="0.35">
      <c r="A1668" t="s">
        <v>1814</v>
      </c>
      <c r="B1668" t="s">
        <v>311</v>
      </c>
      <c r="C1668">
        <v>7078</v>
      </c>
      <c r="D1668" s="9">
        <v>37382.911157407405</v>
      </c>
      <c r="E1668" s="9">
        <v>44461.207627314812</v>
      </c>
      <c r="F1668">
        <v>197</v>
      </c>
      <c r="G1668">
        <v>197</v>
      </c>
      <c r="H1668">
        <v>47</v>
      </c>
      <c r="I1668">
        <v>150</v>
      </c>
      <c r="J1668">
        <v>55</v>
      </c>
      <c r="K1668">
        <v>142</v>
      </c>
      <c r="L1668">
        <v>103</v>
      </c>
      <c r="M1668">
        <v>39</v>
      </c>
      <c r="N1668">
        <v>7.0000000000000001E-3</v>
      </c>
      <c r="O1668">
        <v>2.5999999999999999E-2</v>
      </c>
      <c r="P1668">
        <v>1.2E-2</v>
      </c>
      <c r="Q1668">
        <v>2.8000000000000001E-2</v>
      </c>
      <c r="R1668">
        <v>1.333</v>
      </c>
      <c r="S1668">
        <v>0.21199999999999999</v>
      </c>
      <c r="T1668">
        <v>0.63600000000000001</v>
      </c>
      <c r="U1668">
        <v>1392.857</v>
      </c>
      <c r="V1668" t="s">
        <v>62</v>
      </c>
      <c r="W1668">
        <v>0.92800000000000005</v>
      </c>
      <c r="X1668">
        <v>0.92100000000000004</v>
      </c>
      <c r="Y1668">
        <v>0.753</v>
      </c>
      <c r="Z1668">
        <v>0.68799999999999994</v>
      </c>
      <c r="AA1668" s="19">
        <v>45734.019536712964</v>
      </c>
      <c r="AB1668" t="s">
        <v>2040</v>
      </c>
    </row>
    <row r="1669" spans="1:28" hidden="1" x14ac:dyDescent="0.35">
      <c r="A1669" t="s">
        <v>1814</v>
      </c>
      <c r="B1669" t="s">
        <v>312</v>
      </c>
      <c r="C1669">
        <v>0</v>
      </c>
      <c r="D1669" s="9">
        <v>44461.207627314812</v>
      </c>
      <c r="E1669" s="9">
        <v>44461.207627314812</v>
      </c>
      <c r="F1669" t="s">
        <v>872</v>
      </c>
      <c r="G1669" t="s">
        <v>872</v>
      </c>
      <c r="H1669">
        <v>1</v>
      </c>
      <c r="I1669">
        <v>1</v>
      </c>
      <c r="J1669">
        <v>1</v>
      </c>
      <c r="K1669" t="s">
        <v>873</v>
      </c>
      <c r="L1669">
        <v>1</v>
      </c>
      <c r="M1669">
        <v>0</v>
      </c>
      <c r="N1669" t="s">
        <v>875</v>
      </c>
      <c r="O1669" t="s">
        <v>875</v>
      </c>
      <c r="P1669" t="s">
        <v>875</v>
      </c>
      <c r="Q1669" t="s">
        <v>875</v>
      </c>
      <c r="R1669" t="s">
        <v>875</v>
      </c>
      <c r="S1669" t="s">
        <v>875</v>
      </c>
      <c r="T1669" t="s">
        <v>875</v>
      </c>
      <c r="U1669" t="s">
        <v>875</v>
      </c>
      <c r="V1669" t="s">
        <v>62</v>
      </c>
      <c r="W1669" t="s">
        <v>875</v>
      </c>
      <c r="X1669" t="s">
        <v>875</v>
      </c>
      <c r="Y1669" t="s">
        <v>875</v>
      </c>
      <c r="Z1669" t="s">
        <v>875</v>
      </c>
      <c r="AA1669" s="19">
        <v>45734.019536770837</v>
      </c>
      <c r="AB1669" t="s">
        <v>2040</v>
      </c>
    </row>
    <row r="1670" spans="1:28" x14ac:dyDescent="0.35">
      <c r="A1670" t="s">
        <v>1813</v>
      </c>
      <c r="B1670" t="s">
        <v>311</v>
      </c>
      <c r="C1670">
        <v>6434</v>
      </c>
      <c r="D1670" s="9">
        <v>38112.340543981481</v>
      </c>
      <c r="E1670" s="9">
        <v>44546.449976851851</v>
      </c>
      <c r="F1670">
        <v>159</v>
      </c>
      <c r="G1670">
        <v>159</v>
      </c>
      <c r="H1670">
        <v>84</v>
      </c>
      <c r="I1670">
        <v>75</v>
      </c>
      <c r="J1670">
        <v>38</v>
      </c>
      <c r="K1670">
        <v>121</v>
      </c>
      <c r="L1670">
        <v>117</v>
      </c>
      <c r="M1670">
        <v>4</v>
      </c>
      <c r="N1670">
        <v>1.2999999999999999E-2</v>
      </c>
      <c r="O1670">
        <v>1.2E-2</v>
      </c>
      <c r="P1670">
        <v>7.0000000000000001E-3</v>
      </c>
      <c r="Q1670">
        <v>1.7999999999999999E-2</v>
      </c>
      <c r="R1670">
        <v>1</v>
      </c>
      <c r="S1670">
        <v>0.52</v>
      </c>
      <c r="T1670">
        <v>0.72</v>
      </c>
      <c r="U1670">
        <v>222.22200000000001</v>
      </c>
      <c r="V1670" t="s">
        <v>62</v>
      </c>
      <c r="W1670">
        <v>0.98399999999999999</v>
      </c>
      <c r="X1670">
        <v>0.85299999999999998</v>
      </c>
      <c r="Y1670">
        <v>0.75900000000000001</v>
      </c>
      <c r="Z1670">
        <v>0.96699999999999997</v>
      </c>
      <c r="AA1670" s="19">
        <v>45734.019450821761</v>
      </c>
      <c r="AB1670" t="s">
        <v>2040</v>
      </c>
    </row>
    <row r="1671" spans="1:28" hidden="1" x14ac:dyDescent="0.35">
      <c r="A1671" t="s">
        <v>1813</v>
      </c>
      <c r="B1671" t="s">
        <v>312</v>
      </c>
      <c r="C1671">
        <v>3</v>
      </c>
      <c r="D1671" s="9">
        <v>44543.353101851855</v>
      </c>
      <c r="E1671" s="9">
        <v>44546.449976851851</v>
      </c>
      <c r="F1671" t="s">
        <v>872</v>
      </c>
      <c r="G1671" t="s">
        <v>872</v>
      </c>
      <c r="H1671">
        <v>2</v>
      </c>
      <c r="I1671">
        <v>1</v>
      </c>
      <c r="J1671">
        <v>1</v>
      </c>
      <c r="K1671" t="s">
        <v>873</v>
      </c>
      <c r="L1671">
        <v>3</v>
      </c>
      <c r="M1671">
        <v>-1</v>
      </c>
      <c r="N1671">
        <v>1</v>
      </c>
      <c r="O1671" t="s">
        <v>875</v>
      </c>
      <c r="P1671" t="s">
        <v>875</v>
      </c>
      <c r="Q1671">
        <v>1.5</v>
      </c>
      <c r="R1671" t="s">
        <v>875</v>
      </c>
      <c r="S1671" t="s">
        <v>875</v>
      </c>
      <c r="T1671" t="s">
        <v>875</v>
      </c>
      <c r="U1671" t="s">
        <v>875</v>
      </c>
      <c r="V1671" t="s">
        <v>62</v>
      </c>
      <c r="W1671">
        <v>1</v>
      </c>
      <c r="X1671" t="s">
        <v>875</v>
      </c>
      <c r="Y1671" t="s">
        <v>875</v>
      </c>
      <c r="Z1671">
        <v>0.75</v>
      </c>
      <c r="AA1671" s="19">
        <v>45734.019450891203</v>
      </c>
      <c r="AB1671" t="s">
        <v>2040</v>
      </c>
    </row>
    <row r="1672" spans="1:28" x14ac:dyDescent="0.35">
      <c r="A1672" t="s">
        <v>1108</v>
      </c>
      <c r="B1672" t="s">
        <v>311</v>
      </c>
      <c r="C1672">
        <v>629</v>
      </c>
      <c r="D1672" s="9">
        <v>42480.365277777775</v>
      </c>
      <c r="E1672" s="9">
        <v>43109.373611111114</v>
      </c>
      <c r="F1672">
        <v>410</v>
      </c>
      <c r="G1672">
        <v>404</v>
      </c>
      <c r="H1672">
        <v>321</v>
      </c>
      <c r="I1672">
        <v>83</v>
      </c>
      <c r="J1672">
        <v>0</v>
      </c>
      <c r="K1672">
        <v>404</v>
      </c>
      <c r="L1672">
        <v>301</v>
      </c>
      <c r="M1672">
        <v>103</v>
      </c>
      <c r="N1672">
        <v>1.2190000000000001</v>
      </c>
      <c r="O1672">
        <v>0.378</v>
      </c>
      <c r="P1672">
        <v>0</v>
      </c>
      <c r="Q1672">
        <v>1.6539999999999999</v>
      </c>
      <c r="R1672">
        <v>1.036</v>
      </c>
      <c r="S1672">
        <v>0.76300000000000001</v>
      </c>
      <c r="T1672">
        <v>1</v>
      </c>
      <c r="U1672">
        <v>62.273000000000003</v>
      </c>
      <c r="V1672" t="s">
        <v>62</v>
      </c>
      <c r="W1672">
        <v>0.78900000000000003</v>
      </c>
      <c r="X1672">
        <v>0.86799999999999999</v>
      </c>
      <c r="Y1672">
        <v>0</v>
      </c>
      <c r="Z1672">
        <v>0.95</v>
      </c>
      <c r="AA1672" s="19">
        <v>45733.000019687497</v>
      </c>
      <c r="AB1672" t="s">
        <v>1178</v>
      </c>
    </row>
    <row r="1673" spans="1:28" hidden="1" x14ac:dyDescent="0.35">
      <c r="A1673" t="s">
        <v>1108</v>
      </c>
      <c r="B1673" t="s">
        <v>312</v>
      </c>
      <c r="C1673">
        <v>91</v>
      </c>
      <c r="D1673" s="9">
        <v>43017.474305555559</v>
      </c>
      <c r="E1673" s="9">
        <v>43109.373611111114</v>
      </c>
      <c r="F1673" t="s">
        <v>872</v>
      </c>
      <c r="G1673" t="s">
        <v>872</v>
      </c>
      <c r="H1673">
        <v>6</v>
      </c>
      <c r="I1673">
        <v>3</v>
      </c>
      <c r="J1673">
        <v>1</v>
      </c>
      <c r="K1673" t="s">
        <v>873</v>
      </c>
      <c r="L1673">
        <v>1</v>
      </c>
      <c r="M1673">
        <v>8</v>
      </c>
      <c r="N1673">
        <v>0.05</v>
      </c>
      <c r="O1673">
        <v>8.5000000000000006E-2</v>
      </c>
      <c r="P1673">
        <v>0</v>
      </c>
      <c r="Q1673" t="s">
        <v>875</v>
      </c>
      <c r="R1673" t="s">
        <v>875</v>
      </c>
      <c r="S1673" t="s">
        <v>875</v>
      </c>
      <c r="T1673" t="s">
        <v>875</v>
      </c>
      <c r="U1673" t="s">
        <v>875</v>
      </c>
      <c r="V1673" t="s">
        <v>62</v>
      </c>
      <c r="W1673">
        <v>0.95099999999999996</v>
      </c>
      <c r="X1673">
        <v>0.93600000000000005</v>
      </c>
      <c r="Y1673">
        <v>0</v>
      </c>
      <c r="Z1673" t="s">
        <v>875</v>
      </c>
      <c r="AA1673" s="19">
        <v>45733.000019699073</v>
      </c>
      <c r="AB1673" t="s">
        <v>1178</v>
      </c>
    </row>
    <row r="1674" spans="1:28" x14ac:dyDescent="0.35">
      <c r="A1674" t="s">
        <v>1109</v>
      </c>
      <c r="B1674" t="s">
        <v>311</v>
      </c>
      <c r="C1674">
        <v>687</v>
      </c>
      <c r="D1674" s="9">
        <v>41878.398611111108</v>
      </c>
      <c r="E1674" s="9">
        <v>42565.456250000003</v>
      </c>
      <c r="F1674">
        <v>4980</v>
      </c>
      <c r="G1674">
        <v>4962</v>
      </c>
      <c r="H1674">
        <v>4801</v>
      </c>
      <c r="I1674">
        <v>161</v>
      </c>
      <c r="J1674">
        <v>0</v>
      </c>
      <c r="K1674">
        <v>4962</v>
      </c>
      <c r="L1674">
        <v>4905</v>
      </c>
      <c r="M1674">
        <v>57</v>
      </c>
      <c r="N1674">
        <v>7.72</v>
      </c>
      <c r="O1674">
        <v>0.40500000000000003</v>
      </c>
      <c r="P1674">
        <v>0</v>
      </c>
      <c r="Q1674">
        <v>7.9589999999999996</v>
      </c>
      <c r="R1674">
        <v>0.98</v>
      </c>
      <c r="S1674">
        <v>0.95</v>
      </c>
      <c r="T1674">
        <v>1</v>
      </c>
      <c r="U1674">
        <v>7.1619999999999999</v>
      </c>
      <c r="V1674" t="s">
        <v>80</v>
      </c>
      <c r="W1674">
        <v>0.99</v>
      </c>
      <c r="X1674">
        <v>0.94899999999999995</v>
      </c>
      <c r="Y1674">
        <v>0</v>
      </c>
      <c r="Z1674">
        <v>0.995</v>
      </c>
      <c r="AA1674" s="19">
        <v>45733.000099120371</v>
      </c>
      <c r="AB1674" t="s">
        <v>1178</v>
      </c>
    </row>
    <row r="1675" spans="1:28" hidden="1" x14ac:dyDescent="0.35">
      <c r="A1675" t="s">
        <v>1109</v>
      </c>
      <c r="B1675" t="s">
        <v>312</v>
      </c>
      <c r="C1675">
        <v>99</v>
      </c>
      <c r="D1675" s="9">
        <v>42465.461805555555</v>
      </c>
      <c r="E1675" s="9">
        <v>42565.456250000003</v>
      </c>
      <c r="F1675" t="s">
        <v>872</v>
      </c>
      <c r="G1675" t="s">
        <v>872</v>
      </c>
      <c r="H1675">
        <v>189</v>
      </c>
      <c r="I1675">
        <v>13</v>
      </c>
      <c r="J1675">
        <v>1</v>
      </c>
      <c r="K1675" t="s">
        <v>873</v>
      </c>
      <c r="L1675">
        <v>258</v>
      </c>
      <c r="M1675">
        <v>-57</v>
      </c>
      <c r="N1675">
        <v>2.4900000000000002</v>
      </c>
      <c r="O1675">
        <v>0.14099999999999999</v>
      </c>
      <c r="P1675">
        <v>0</v>
      </c>
      <c r="Q1675">
        <v>2.6880000000000002</v>
      </c>
      <c r="R1675">
        <v>1.022</v>
      </c>
      <c r="S1675">
        <v>0.94599999999999995</v>
      </c>
      <c r="T1675">
        <v>1</v>
      </c>
      <c r="U1675">
        <v>21.204999999999998</v>
      </c>
      <c r="V1675" t="s">
        <v>92</v>
      </c>
      <c r="W1675">
        <v>0.871</v>
      </c>
      <c r="X1675">
        <v>0.35199999999999998</v>
      </c>
      <c r="Y1675">
        <v>0</v>
      </c>
      <c r="Z1675">
        <v>0.85499999999999998</v>
      </c>
      <c r="AA1675" s="19">
        <v>45733.000112534719</v>
      </c>
      <c r="AB1675" t="s">
        <v>1178</v>
      </c>
    </row>
    <row r="1676" spans="1:28" x14ac:dyDescent="0.35">
      <c r="A1676" t="s">
        <v>1110</v>
      </c>
      <c r="B1676" t="s">
        <v>311</v>
      </c>
      <c r="C1676">
        <v>533</v>
      </c>
      <c r="D1676" s="9">
        <v>39855.630555555559</v>
      </c>
      <c r="E1676" s="9">
        <v>40388.645833333336</v>
      </c>
      <c r="F1676">
        <v>1345</v>
      </c>
      <c r="G1676">
        <v>1345</v>
      </c>
      <c r="H1676">
        <v>424</v>
      </c>
      <c r="I1676">
        <v>921</v>
      </c>
      <c r="J1676">
        <v>0</v>
      </c>
      <c r="K1676">
        <v>1345</v>
      </c>
      <c r="L1676">
        <v>1269</v>
      </c>
      <c r="M1676">
        <v>76</v>
      </c>
      <c r="N1676">
        <v>1.6579999999999999</v>
      </c>
      <c r="O1676">
        <v>4.8920000000000003</v>
      </c>
      <c r="P1676">
        <v>0</v>
      </c>
      <c r="Q1676">
        <v>4.1180000000000003</v>
      </c>
      <c r="R1676">
        <v>0.629</v>
      </c>
      <c r="S1676">
        <v>0.253</v>
      </c>
      <c r="T1676">
        <v>1</v>
      </c>
      <c r="U1676">
        <v>18.456</v>
      </c>
      <c r="V1676" t="s">
        <v>80</v>
      </c>
      <c r="W1676">
        <v>0.96199999999999997</v>
      </c>
      <c r="X1676">
        <v>0.87</v>
      </c>
      <c r="Y1676">
        <v>0</v>
      </c>
      <c r="Z1676">
        <v>0.73499999999999999</v>
      </c>
      <c r="AA1676" s="19">
        <v>45733.000176666668</v>
      </c>
      <c r="AB1676" t="s">
        <v>1178</v>
      </c>
    </row>
    <row r="1677" spans="1:28" hidden="1" x14ac:dyDescent="0.35">
      <c r="A1677" t="s">
        <v>1110</v>
      </c>
      <c r="B1677" t="s">
        <v>312</v>
      </c>
      <c r="C1677">
        <v>59</v>
      </c>
      <c r="D1677" s="9">
        <v>40329.505555555559</v>
      </c>
      <c r="E1677" s="9">
        <v>40388.645833333336</v>
      </c>
      <c r="F1677" t="s">
        <v>872</v>
      </c>
      <c r="G1677" t="s">
        <v>872</v>
      </c>
      <c r="H1677">
        <v>1</v>
      </c>
      <c r="I1677">
        <v>1</v>
      </c>
      <c r="J1677">
        <v>1</v>
      </c>
      <c r="K1677" t="s">
        <v>873</v>
      </c>
      <c r="L1677">
        <v>24</v>
      </c>
      <c r="M1677">
        <v>-23</v>
      </c>
      <c r="N1677" t="s">
        <v>875</v>
      </c>
      <c r="O1677" t="s">
        <v>875</v>
      </c>
      <c r="P1677">
        <v>0</v>
      </c>
      <c r="Q1677">
        <v>0.38200000000000001</v>
      </c>
      <c r="R1677" t="s">
        <v>875</v>
      </c>
      <c r="S1677" t="s">
        <v>875</v>
      </c>
      <c r="T1677" t="s">
        <v>875</v>
      </c>
      <c r="U1677" t="s">
        <v>875</v>
      </c>
      <c r="V1677" t="s">
        <v>80</v>
      </c>
      <c r="W1677" t="s">
        <v>875</v>
      </c>
      <c r="X1677" t="s">
        <v>875</v>
      </c>
      <c r="Y1677">
        <v>0</v>
      </c>
      <c r="Z1677">
        <v>0.22900000000000001</v>
      </c>
      <c r="AA1677" s="19">
        <v>45733.000176689813</v>
      </c>
      <c r="AB1677" t="s">
        <v>1178</v>
      </c>
    </row>
    <row r="1678" spans="1:28" x14ac:dyDescent="0.35">
      <c r="A1678" t="s">
        <v>1111</v>
      </c>
      <c r="B1678" t="s">
        <v>311</v>
      </c>
      <c r="C1678">
        <v>1673</v>
      </c>
      <c r="D1678" s="9">
        <v>41984.61041666667</v>
      </c>
      <c r="E1678" s="9">
        <v>43657.64166666667</v>
      </c>
      <c r="F1678">
        <v>632</v>
      </c>
      <c r="G1678">
        <v>632</v>
      </c>
      <c r="H1678">
        <v>204</v>
      </c>
      <c r="I1678">
        <v>428</v>
      </c>
      <c r="J1678">
        <v>0</v>
      </c>
      <c r="K1678">
        <v>632</v>
      </c>
      <c r="L1678">
        <v>540</v>
      </c>
      <c r="M1678">
        <v>92</v>
      </c>
      <c r="N1678">
        <v>0.24199999999999999</v>
      </c>
      <c r="O1678">
        <v>0.34599999999999997</v>
      </c>
      <c r="P1678">
        <v>0</v>
      </c>
      <c r="Q1678">
        <v>0.40500000000000003</v>
      </c>
      <c r="R1678">
        <v>0.68899999999999995</v>
      </c>
      <c r="S1678">
        <v>0.41199999999999998</v>
      </c>
      <c r="T1678">
        <v>1</v>
      </c>
      <c r="U1678">
        <v>227.16</v>
      </c>
      <c r="V1678" t="s">
        <v>56</v>
      </c>
      <c r="W1678">
        <v>0.91300000000000003</v>
      </c>
      <c r="X1678">
        <v>0.93</v>
      </c>
      <c r="Y1678">
        <v>0</v>
      </c>
      <c r="Z1678">
        <v>0.80900000000000005</v>
      </c>
      <c r="AA1678" s="19">
        <v>45733.000235335647</v>
      </c>
      <c r="AB1678" t="s">
        <v>1178</v>
      </c>
    </row>
    <row r="1679" spans="1:28" hidden="1" x14ac:dyDescent="0.35">
      <c r="A1679" t="s">
        <v>1111</v>
      </c>
      <c r="B1679" t="s">
        <v>312</v>
      </c>
      <c r="C1679">
        <v>7</v>
      </c>
      <c r="D1679" s="9">
        <v>43650.402083333334</v>
      </c>
      <c r="E1679" s="9">
        <v>43657.64166666667</v>
      </c>
      <c r="F1679" t="s">
        <v>872</v>
      </c>
      <c r="G1679" t="s">
        <v>872</v>
      </c>
      <c r="H1679">
        <v>1</v>
      </c>
      <c r="I1679">
        <v>1</v>
      </c>
      <c r="J1679">
        <v>1</v>
      </c>
      <c r="K1679" t="s">
        <v>873</v>
      </c>
      <c r="L1679">
        <v>10</v>
      </c>
      <c r="M1679">
        <v>-9</v>
      </c>
      <c r="N1679" t="s">
        <v>875</v>
      </c>
      <c r="O1679" t="s">
        <v>875</v>
      </c>
      <c r="P1679">
        <v>0</v>
      </c>
      <c r="Q1679">
        <v>0.79800000000000004</v>
      </c>
      <c r="R1679" t="s">
        <v>875</v>
      </c>
      <c r="S1679" t="s">
        <v>875</v>
      </c>
      <c r="T1679" t="s">
        <v>875</v>
      </c>
      <c r="U1679" t="s">
        <v>875</v>
      </c>
      <c r="V1679" t="s">
        <v>56</v>
      </c>
      <c r="W1679" t="s">
        <v>875</v>
      </c>
      <c r="X1679" t="s">
        <v>875</v>
      </c>
      <c r="Y1679">
        <v>0</v>
      </c>
      <c r="Z1679">
        <v>0.86599999999999999</v>
      </c>
      <c r="AA1679" s="19">
        <v>45733.000235347223</v>
      </c>
      <c r="AB1679" t="s">
        <v>1178</v>
      </c>
    </row>
    <row r="1680" spans="1:28" hidden="1" x14ac:dyDescent="0.35">
      <c r="A1680" t="s">
        <v>1344</v>
      </c>
      <c r="B1680" t="s">
        <v>312</v>
      </c>
      <c r="C1680">
        <v>94</v>
      </c>
      <c r="D1680" s="9">
        <v>44452.631319444445</v>
      </c>
      <c r="E1680" s="9">
        <v>44546.715763888889</v>
      </c>
      <c r="F1680" t="s">
        <v>872</v>
      </c>
      <c r="G1680" t="s">
        <v>872</v>
      </c>
      <c r="H1680">
        <v>15</v>
      </c>
      <c r="I1680">
        <v>3</v>
      </c>
      <c r="J1680">
        <v>5</v>
      </c>
      <c r="K1680" t="s">
        <v>873</v>
      </c>
      <c r="L1680">
        <v>6</v>
      </c>
      <c r="M1680">
        <v>6</v>
      </c>
      <c r="N1680">
        <v>0.14000000000000001</v>
      </c>
      <c r="O1680">
        <v>4.8000000000000001E-2</v>
      </c>
      <c r="P1680">
        <v>9.5000000000000001E-2</v>
      </c>
      <c r="Q1680">
        <v>6.5000000000000002E-2</v>
      </c>
      <c r="R1680">
        <v>0.69899999999999995</v>
      </c>
      <c r="S1680">
        <v>0.745</v>
      </c>
      <c r="T1680">
        <v>0.495</v>
      </c>
      <c r="U1680">
        <v>323.077</v>
      </c>
      <c r="V1680" t="s">
        <v>56</v>
      </c>
      <c r="W1680">
        <v>0.93899999999999995</v>
      </c>
      <c r="X1680">
        <v>0.77300000000000002</v>
      </c>
      <c r="Y1680">
        <v>0.79900000000000004</v>
      </c>
      <c r="Z1680">
        <v>0.89700000000000002</v>
      </c>
      <c r="AA1680" s="19">
        <v>45733.867153981482</v>
      </c>
      <c r="AB1680" t="s">
        <v>1355</v>
      </c>
    </row>
    <row r="1681" spans="1:28" x14ac:dyDescent="0.35">
      <c r="A1681" t="s">
        <v>1344</v>
      </c>
      <c r="B1681" t="s">
        <v>311</v>
      </c>
      <c r="C1681">
        <v>1044</v>
      </c>
      <c r="D1681" s="9">
        <v>43502.661620370367</v>
      </c>
      <c r="E1681" s="9">
        <v>44546.715763888889</v>
      </c>
      <c r="F1681">
        <v>238</v>
      </c>
      <c r="G1681">
        <v>238</v>
      </c>
      <c r="H1681">
        <v>173</v>
      </c>
      <c r="I1681">
        <v>65</v>
      </c>
      <c r="J1681">
        <v>85</v>
      </c>
      <c r="K1681">
        <v>153</v>
      </c>
      <c r="L1681">
        <v>132</v>
      </c>
      <c r="M1681">
        <v>21</v>
      </c>
      <c r="N1681">
        <v>0.16500000000000001</v>
      </c>
      <c r="O1681">
        <v>8.1000000000000003E-2</v>
      </c>
      <c r="P1681">
        <v>9.8000000000000004E-2</v>
      </c>
      <c r="Q1681">
        <v>0.129</v>
      </c>
      <c r="R1681">
        <v>0.872</v>
      </c>
      <c r="S1681">
        <v>0.67100000000000004</v>
      </c>
      <c r="T1681">
        <v>0.60199999999999998</v>
      </c>
      <c r="U1681">
        <v>162.791</v>
      </c>
      <c r="V1681" t="s">
        <v>56</v>
      </c>
      <c r="W1681">
        <v>0.99099999999999999</v>
      </c>
      <c r="X1681">
        <v>0.96699999999999997</v>
      </c>
      <c r="Y1681">
        <v>0.96399999999999997</v>
      </c>
      <c r="Z1681">
        <v>0.97399999999999998</v>
      </c>
      <c r="AA1681" s="19">
        <v>45733.867138368056</v>
      </c>
      <c r="AB1681" t="s">
        <v>1355</v>
      </c>
    </row>
    <row r="1682" spans="1:28" x14ac:dyDescent="0.35">
      <c r="A1682" t="s">
        <v>1344</v>
      </c>
      <c r="B1682" t="s">
        <v>311</v>
      </c>
      <c r="C1682">
        <v>3822</v>
      </c>
      <c r="D1682" s="9">
        <v>40743.897326388891</v>
      </c>
      <c r="E1682" s="9">
        <v>44566.357800925929</v>
      </c>
      <c r="F1682">
        <v>10938</v>
      </c>
      <c r="G1682">
        <v>10938</v>
      </c>
      <c r="H1682">
        <v>4294</v>
      </c>
      <c r="I1682">
        <v>6644</v>
      </c>
      <c r="J1682">
        <v>1842</v>
      </c>
      <c r="K1682">
        <v>9096</v>
      </c>
      <c r="L1682">
        <v>5697</v>
      </c>
      <c r="M1682">
        <v>3400</v>
      </c>
      <c r="N1682">
        <v>1.274</v>
      </c>
      <c r="O1682">
        <v>2.0329999999999999</v>
      </c>
      <c r="P1682">
        <v>0.65400000000000003</v>
      </c>
      <c r="Q1682">
        <v>1.6870000000000001</v>
      </c>
      <c r="R1682">
        <v>0.63600000000000001</v>
      </c>
      <c r="S1682">
        <v>0.38500000000000001</v>
      </c>
      <c r="T1682">
        <v>0.80200000000000005</v>
      </c>
      <c r="U1682">
        <v>2015.412</v>
      </c>
      <c r="V1682" t="s">
        <v>56</v>
      </c>
      <c r="W1682">
        <v>0.94799999999999995</v>
      </c>
      <c r="X1682">
        <v>0.98</v>
      </c>
      <c r="Y1682">
        <v>0.96599999999999997</v>
      </c>
      <c r="Z1682">
        <v>0.97599999999999998</v>
      </c>
      <c r="AA1682" s="19">
        <v>45734.019343900465</v>
      </c>
      <c r="AB1682" t="s">
        <v>2040</v>
      </c>
    </row>
    <row r="1683" spans="1:28" hidden="1" x14ac:dyDescent="0.35">
      <c r="A1683" t="s">
        <v>1344</v>
      </c>
      <c r="B1683" t="s">
        <v>312</v>
      </c>
      <c r="C1683">
        <v>99</v>
      </c>
      <c r="D1683" s="9">
        <v>44466.37327546296</v>
      </c>
      <c r="E1683" s="9">
        <v>44566.357800925929</v>
      </c>
      <c r="F1683" t="s">
        <v>872</v>
      </c>
      <c r="G1683" t="s">
        <v>872</v>
      </c>
      <c r="H1683">
        <v>82</v>
      </c>
      <c r="I1683">
        <v>137</v>
      </c>
      <c r="J1683">
        <v>23</v>
      </c>
      <c r="K1683" t="s">
        <v>873</v>
      </c>
      <c r="L1683">
        <v>70</v>
      </c>
      <c r="M1683">
        <v>127</v>
      </c>
      <c r="N1683">
        <v>0.91900000000000004</v>
      </c>
      <c r="O1683">
        <v>1.454</v>
      </c>
      <c r="P1683">
        <v>0.247</v>
      </c>
      <c r="Q1683">
        <v>0.89</v>
      </c>
      <c r="R1683">
        <v>0.41899999999999998</v>
      </c>
      <c r="S1683">
        <v>0.38700000000000001</v>
      </c>
      <c r="T1683">
        <v>0.89600000000000002</v>
      </c>
      <c r="U1683">
        <v>3820.2249999999999</v>
      </c>
      <c r="V1683" t="s">
        <v>56</v>
      </c>
      <c r="W1683">
        <v>0.99099999999999999</v>
      </c>
      <c r="X1683">
        <v>0.98799999999999999</v>
      </c>
      <c r="Y1683">
        <v>0.97699999999999998</v>
      </c>
      <c r="Z1683">
        <v>0.95499999999999996</v>
      </c>
      <c r="AA1683" s="19">
        <v>45734.019358113423</v>
      </c>
      <c r="AB1683" t="s">
        <v>2040</v>
      </c>
    </row>
    <row r="1684" spans="1:28" x14ac:dyDescent="0.35">
      <c r="A1684" t="s">
        <v>1812</v>
      </c>
      <c r="B1684" t="s">
        <v>311</v>
      </c>
      <c r="C1684">
        <v>1101</v>
      </c>
      <c r="D1684" s="9">
        <v>40890.864282407405</v>
      </c>
      <c r="E1684" s="9">
        <v>41992.185543981483</v>
      </c>
      <c r="F1684">
        <v>56</v>
      </c>
      <c r="G1684">
        <v>56</v>
      </c>
      <c r="H1684">
        <v>43</v>
      </c>
      <c r="I1684">
        <v>13</v>
      </c>
      <c r="J1684">
        <v>3</v>
      </c>
      <c r="K1684">
        <v>53</v>
      </c>
      <c r="L1684">
        <v>20</v>
      </c>
      <c r="M1684">
        <v>33</v>
      </c>
      <c r="N1684">
        <v>4.8000000000000001E-2</v>
      </c>
      <c r="O1684">
        <v>8.9999999999999993E-3</v>
      </c>
      <c r="P1684">
        <v>8.9999999999999993E-3</v>
      </c>
      <c r="Q1684">
        <v>5.0999999999999997E-2</v>
      </c>
      <c r="R1684">
        <v>1.0620000000000001</v>
      </c>
      <c r="S1684">
        <v>0.84199999999999997</v>
      </c>
      <c r="T1684">
        <v>0.84199999999999997</v>
      </c>
      <c r="U1684">
        <v>647.05899999999997</v>
      </c>
      <c r="V1684" t="s">
        <v>62</v>
      </c>
      <c r="W1684">
        <v>0.59799999999999998</v>
      </c>
      <c r="X1684">
        <v>0.65</v>
      </c>
      <c r="Y1684">
        <v>0.75</v>
      </c>
      <c r="Z1684">
        <v>0.85399999999999998</v>
      </c>
      <c r="AA1684" s="19">
        <v>45734.019227789351</v>
      </c>
      <c r="AB1684" t="s">
        <v>2040</v>
      </c>
    </row>
    <row r="1685" spans="1:28" hidden="1" x14ac:dyDescent="0.35">
      <c r="A1685" t="s">
        <v>1812</v>
      </c>
      <c r="B1685" t="s">
        <v>312</v>
      </c>
      <c r="C1685">
        <v>2</v>
      </c>
      <c r="D1685" s="9">
        <v>41989.389004629629</v>
      </c>
      <c r="E1685" s="9">
        <v>41992.185543981483</v>
      </c>
      <c r="F1685" t="s">
        <v>872</v>
      </c>
      <c r="G1685" t="s">
        <v>872</v>
      </c>
      <c r="H1685">
        <v>1</v>
      </c>
      <c r="I1685">
        <v>2</v>
      </c>
      <c r="J1685">
        <v>1</v>
      </c>
      <c r="K1685" t="s">
        <v>873</v>
      </c>
      <c r="L1685">
        <v>1</v>
      </c>
      <c r="M1685">
        <v>1</v>
      </c>
      <c r="N1685" t="s">
        <v>875</v>
      </c>
      <c r="O1685">
        <v>0.33300000000000002</v>
      </c>
      <c r="P1685" t="s">
        <v>875</v>
      </c>
      <c r="Q1685" t="s">
        <v>875</v>
      </c>
      <c r="R1685" t="s">
        <v>875</v>
      </c>
      <c r="S1685" t="s">
        <v>875</v>
      </c>
      <c r="T1685" t="s">
        <v>875</v>
      </c>
      <c r="U1685" t="s">
        <v>875</v>
      </c>
      <c r="V1685" t="s">
        <v>62</v>
      </c>
      <c r="W1685" t="s">
        <v>875</v>
      </c>
      <c r="X1685">
        <v>1</v>
      </c>
      <c r="Y1685" t="s">
        <v>875</v>
      </c>
      <c r="Z1685" t="s">
        <v>875</v>
      </c>
      <c r="AA1685" s="19">
        <v>45734.019227847224</v>
      </c>
      <c r="AB1685" t="s">
        <v>2040</v>
      </c>
    </row>
    <row r="1686" spans="1:28" x14ac:dyDescent="0.35">
      <c r="A1686" t="s">
        <v>1811</v>
      </c>
      <c r="B1686" t="s">
        <v>311</v>
      </c>
      <c r="C1686">
        <v>4633</v>
      </c>
      <c r="D1686" s="9">
        <v>39931.625289351854</v>
      </c>
      <c r="E1686" s="9">
        <v>44564.716689814813</v>
      </c>
      <c r="F1686">
        <v>7101</v>
      </c>
      <c r="G1686">
        <v>7101</v>
      </c>
      <c r="H1686">
        <v>3893</v>
      </c>
      <c r="I1686">
        <v>3208</v>
      </c>
      <c r="J1686">
        <v>911</v>
      </c>
      <c r="K1686">
        <v>6190</v>
      </c>
      <c r="L1686">
        <v>5590</v>
      </c>
      <c r="M1686">
        <v>600</v>
      </c>
      <c r="N1686">
        <v>0.93100000000000005</v>
      </c>
      <c r="O1686">
        <v>0.876</v>
      </c>
      <c r="P1686">
        <v>0.253</v>
      </c>
      <c r="Q1686">
        <v>1.425</v>
      </c>
      <c r="R1686">
        <v>0.91700000000000004</v>
      </c>
      <c r="S1686">
        <v>0.51500000000000001</v>
      </c>
      <c r="T1686">
        <v>0.86</v>
      </c>
      <c r="U1686">
        <v>421.053</v>
      </c>
      <c r="V1686" t="s">
        <v>56</v>
      </c>
      <c r="W1686">
        <v>0.99299999999999999</v>
      </c>
      <c r="X1686">
        <v>0.98399999999999999</v>
      </c>
      <c r="Y1686">
        <v>0.98899999999999999</v>
      </c>
      <c r="Z1686">
        <v>0.99099999999999999</v>
      </c>
      <c r="AA1686" s="19">
        <v>45734.019128148146</v>
      </c>
      <c r="AB1686" t="s">
        <v>2040</v>
      </c>
    </row>
    <row r="1687" spans="1:28" hidden="1" x14ac:dyDescent="0.35">
      <c r="A1687" t="s">
        <v>1811</v>
      </c>
      <c r="B1687" t="s">
        <v>312</v>
      </c>
      <c r="C1687">
        <v>99</v>
      </c>
      <c r="D1687" s="9">
        <v>44465.664594907408</v>
      </c>
      <c r="E1687" s="9">
        <v>44564.716689814813</v>
      </c>
      <c r="F1687" t="s">
        <v>872</v>
      </c>
      <c r="G1687" t="s">
        <v>872</v>
      </c>
      <c r="H1687">
        <v>38</v>
      </c>
      <c r="I1687">
        <v>17</v>
      </c>
      <c r="J1687">
        <v>8</v>
      </c>
      <c r="K1687" t="s">
        <v>873</v>
      </c>
      <c r="L1687">
        <v>41</v>
      </c>
      <c r="M1687">
        <v>7</v>
      </c>
      <c r="N1687">
        <v>0.377</v>
      </c>
      <c r="O1687">
        <v>0.14299999999999999</v>
      </c>
      <c r="P1687">
        <v>8.4000000000000005E-2</v>
      </c>
      <c r="Q1687">
        <v>0.443</v>
      </c>
      <c r="R1687">
        <v>1.016</v>
      </c>
      <c r="S1687">
        <v>0.72499999999999998</v>
      </c>
      <c r="T1687">
        <v>0.83799999999999997</v>
      </c>
      <c r="U1687">
        <v>1354.402</v>
      </c>
      <c r="V1687" t="s">
        <v>62</v>
      </c>
      <c r="W1687">
        <v>0.97599999999999998</v>
      </c>
      <c r="X1687">
        <v>0.90100000000000002</v>
      </c>
      <c r="Y1687">
        <v>0.69899999999999995</v>
      </c>
      <c r="Z1687">
        <v>0.89900000000000002</v>
      </c>
      <c r="AA1687" s="19">
        <v>45734.019142557867</v>
      </c>
      <c r="AB1687" t="s">
        <v>2040</v>
      </c>
    </row>
    <row r="1688" spans="1:28" hidden="1" x14ac:dyDescent="0.35">
      <c r="A1688" t="s">
        <v>174</v>
      </c>
      <c r="B1688" t="s">
        <v>312</v>
      </c>
      <c r="C1688">
        <v>100</v>
      </c>
      <c r="D1688" s="9">
        <v>45509.545138888891</v>
      </c>
      <c r="E1688" s="9">
        <v>45609.633333333331</v>
      </c>
      <c r="F1688" t="s">
        <v>872</v>
      </c>
      <c r="G1688" t="s">
        <v>872</v>
      </c>
      <c r="H1688">
        <v>108</v>
      </c>
      <c r="I1688">
        <v>36</v>
      </c>
      <c r="J1688">
        <v>23</v>
      </c>
      <c r="K1688" t="s">
        <v>873</v>
      </c>
      <c r="L1688">
        <v>94</v>
      </c>
      <c r="M1688">
        <v>28</v>
      </c>
      <c r="N1688">
        <v>1.3979999999999999</v>
      </c>
      <c r="O1688">
        <v>0.35299999999999998</v>
      </c>
      <c r="P1688">
        <v>0.214</v>
      </c>
      <c r="Q1688">
        <v>0.88400000000000001</v>
      </c>
      <c r="R1688">
        <v>0.57499999999999996</v>
      </c>
      <c r="S1688">
        <v>0.79800000000000004</v>
      </c>
      <c r="T1688">
        <v>0.878</v>
      </c>
      <c r="U1688">
        <v>235.29400000000001</v>
      </c>
      <c r="V1688" t="s">
        <v>56</v>
      </c>
      <c r="W1688">
        <v>0.90200000000000002</v>
      </c>
      <c r="X1688">
        <v>0.96299999999999997</v>
      </c>
      <c r="Y1688">
        <v>0.95</v>
      </c>
      <c r="Z1688">
        <v>0.98199999999999998</v>
      </c>
      <c r="AA1688" s="9">
        <v>45713.674653587965</v>
      </c>
      <c r="AB1688" t="s">
        <v>871</v>
      </c>
    </row>
    <row r="1689" spans="1:28" x14ac:dyDescent="0.35">
      <c r="A1689" t="s">
        <v>174</v>
      </c>
      <c r="B1689" t="s">
        <v>311</v>
      </c>
      <c r="C1689">
        <v>1482</v>
      </c>
      <c r="D1689" s="9">
        <v>44127.42083333333</v>
      </c>
      <c r="E1689" s="9">
        <v>45609.633333333331</v>
      </c>
      <c r="F1689">
        <v>812</v>
      </c>
      <c r="G1689">
        <v>730</v>
      </c>
      <c r="H1689">
        <v>542</v>
      </c>
      <c r="I1689">
        <v>188</v>
      </c>
      <c r="J1689">
        <v>91</v>
      </c>
      <c r="K1689">
        <v>639</v>
      </c>
      <c r="L1689">
        <v>431</v>
      </c>
      <c r="M1689">
        <v>208</v>
      </c>
      <c r="N1689">
        <v>0.88600000000000001</v>
      </c>
      <c r="O1689">
        <v>0.13700000000000001</v>
      </c>
      <c r="P1689">
        <v>0.108</v>
      </c>
      <c r="Q1689">
        <v>0.63300000000000001</v>
      </c>
      <c r="R1689">
        <v>0.69199999999999995</v>
      </c>
      <c r="S1689">
        <v>0.86599999999999999</v>
      </c>
      <c r="T1689">
        <v>0.89400000000000002</v>
      </c>
      <c r="U1689">
        <v>328.59399999999999</v>
      </c>
      <c r="V1689" t="s">
        <v>56</v>
      </c>
      <c r="W1689">
        <v>0.747</v>
      </c>
      <c r="X1689">
        <v>0.78900000000000003</v>
      </c>
      <c r="Y1689">
        <v>0.745</v>
      </c>
      <c r="Z1689">
        <v>0.82599999999999996</v>
      </c>
      <c r="AA1689" s="9">
        <v>45713.674637615739</v>
      </c>
      <c r="AB1689" t="s">
        <v>871</v>
      </c>
    </row>
    <row r="1690" spans="1:28" x14ac:dyDescent="0.35">
      <c r="A1690" t="s">
        <v>174</v>
      </c>
      <c r="B1690" t="s">
        <v>311</v>
      </c>
      <c r="C1690">
        <v>663</v>
      </c>
      <c r="D1690" s="9">
        <v>43902.277766203704</v>
      </c>
      <c r="E1690" s="9">
        <v>44565.772233796299</v>
      </c>
      <c r="F1690">
        <v>919</v>
      </c>
      <c r="G1690">
        <v>919</v>
      </c>
      <c r="H1690">
        <v>697</v>
      </c>
      <c r="I1690">
        <v>222</v>
      </c>
      <c r="J1690">
        <v>16</v>
      </c>
      <c r="K1690">
        <v>903</v>
      </c>
      <c r="L1690">
        <v>608</v>
      </c>
      <c r="M1690">
        <v>295</v>
      </c>
      <c r="N1690">
        <v>1.0109999999999999</v>
      </c>
      <c r="O1690">
        <v>0.375</v>
      </c>
      <c r="P1690">
        <v>4.2000000000000003E-2</v>
      </c>
      <c r="Q1690">
        <v>1.004</v>
      </c>
      <c r="R1690">
        <v>0.747</v>
      </c>
      <c r="S1690">
        <v>0.72899999999999998</v>
      </c>
      <c r="T1690">
        <v>0.97</v>
      </c>
      <c r="U1690">
        <v>293.82499999999999</v>
      </c>
      <c r="V1690" t="s">
        <v>56</v>
      </c>
      <c r="W1690">
        <v>0.97699999999999998</v>
      </c>
      <c r="X1690">
        <v>0.98399999999999999</v>
      </c>
      <c r="Y1690">
        <v>0.97599999999999998</v>
      </c>
      <c r="Z1690">
        <v>0.98099999999999998</v>
      </c>
      <c r="AA1690" s="19">
        <v>45733.911313402779</v>
      </c>
      <c r="AB1690" t="s">
        <v>1425</v>
      </c>
    </row>
    <row r="1691" spans="1:28" hidden="1" x14ac:dyDescent="0.35">
      <c r="A1691" t="s">
        <v>174</v>
      </c>
      <c r="B1691" t="s">
        <v>312</v>
      </c>
      <c r="C1691">
        <v>99</v>
      </c>
      <c r="D1691" s="9">
        <v>44466.539155092592</v>
      </c>
      <c r="E1691" s="9">
        <v>44565.772233796299</v>
      </c>
      <c r="F1691" t="s">
        <v>872</v>
      </c>
      <c r="G1691" t="s">
        <v>872</v>
      </c>
      <c r="H1691">
        <v>143</v>
      </c>
      <c r="I1691">
        <v>38</v>
      </c>
      <c r="J1691">
        <v>3</v>
      </c>
      <c r="K1691" t="s">
        <v>873</v>
      </c>
      <c r="L1691">
        <v>102</v>
      </c>
      <c r="M1691">
        <v>75</v>
      </c>
      <c r="N1691">
        <v>1.353</v>
      </c>
      <c r="O1691">
        <v>0.39</v>
      </c>
      <c r="P1691">
        <v>6.8000000000000005E-2</v>
      </c>
      <c r="Q1691">
        <v>1.1120000000000001</v>
      </c>
      <c r="R1691">
        <v>0.66400000000000003</v>
      </c>
      <c r="S1691">
        <v>0.77600000000000002</v>
      </c>
      <c r="T1691">
        <v>0.96099999999999997</v>
      </c>
      <c r="U1691">
        <v>265.28800000000001</v>
      </c>
      <c r="V1691" t="s">
        <v>56</v>
      </c>
      <c r="W1691">
        <v>0.67800000000000005</v>
      </c>
      <c r="X1691">
        <v>0.98599999999999999</v>
      </c>
      <c r="Y1691">
        <v>0.81200000000000006</v>
      </c>
      <c r="Z1691">
        <v>0.98499999999999999</v>
      </c>
      <c r="AA1691" s="19">
        <v>45733.911327766204</v>
      </c>
      <c r="AB1691" t="s">
        <v>1425</v>
      </c>
    </row>
    <row r="1692" spans="1:28" x14ac:dyDescent="0.35">
      <c r="A1692" t="s">
        <v>1112</v>
      </c>
      <c r="B1692" t="s">
        <v>311</v>
      </c>
      <c r="C1692">
        <v>1023</v>
      </c>
      <c r="D1692" s="9">
        <v>42849.611805555556</v>
      </c>
      <c r="E1692" s="9">
        <v>43872.65</v>
      </c>
      <c r="F1692">
        <v>702</v>
      </c>
      <c r="G1692">
        <v>693</v>
      </c>
      <c r="H1692">
        <v>530</v>
      </c>
      <c r="I1692">
        <v>163</v>
      </c>
      <c r="J1692">
        <v>0</v>
      </c>
      <c r="K1692">
        <v>693</v>
      </c>
      <c r="L1692">
        <v>547</v>
      </c>
      <c r="M1692">
        <v>146</v>
      </c>
      <c r="N1692">
        <v>1.06</v>
      </c>
      <c r="O1692">
        <v>0.26600000000000001</v>
      </c>
      <c r="P1692">
        <v>0</v>
      </c>
      <c r="Q1692">
        <v>1.2270000000000001</v>
      </c>
      <c r="R1692">
        <v>0.92500000000000004</v>
      </c>
      <c r="S1692">
        <v>0.79900000000000004</v>
      </c>
      <c r="T1692">
        <v>1</v>
      </c>
      <c r="U1692">
        <v>118.989</v>
      </c>
      <c r="V1692" t="s">
        <v>56</v>
      </c>
      <c r="W1692">
        <v>0.77100000000000002</v>
      </c>
      <c r="X1692">
        <v>0.73499999999999999</v>
      </c>
      <c r="Y1692">
        <v>0</v>
      </c>
      <c r="Z1692">
        <v>0.70899999999999996</v>
      </c>
      <c r="AA1692" s="19">
        <v>45733.00029729167</v>
      </c>
      <c r="AB1692" t="s">
        <v>1178</v>
      </c>
    </row>
    <row r="1693" spans="1:28" hidden="1" x14ac:dyDescent="0.35">
      <c r="A1693" t="s">
        <v>1112</v>
      </c>
      <c r="B1693" t="s">
        <v>312</v>
      </c>
      <c r="C1693">
        <v>99</v>
      </c>
      <c r="D1693" s="9">
        <v>43773.40625</v>
      </c>
      <c r="E1693" s="9">
        <v>43872.65</v>
      </c>
      <c r="F1693" t="s">
        <v>872</v>
      </c>
      <c r="G1693" t="s">
        <v>872</v>
      </c>
      <c r="H1693">
        <v>9</v>
      </c>
      <c r="I1693">
        <v>2</v>
      </c>
      <c r="J1693">
        <v>1</v>
      </c>
      <c r="K1693" t="s">
        <v>873</v>
      </c>
      <c r="L1693">
        <v>11</v>
      </c>
      <c r="M1693">
        <v>1</v>
      </c>
      <c r="N1693">
        <v>6.2E-2</v>
      </c>
      <c r="O1693">
        <v>4.8000000000000001E-2</v>
      </c>
      <c r="P1693">
        <v>0</v>
      </c>
      <c r="Q1693">
        <v>9.1999999999999998E-2</v>
      </c>
      <c r="R1693">
        <v>0.83599999999999997</v>
      </c>
      <c r="S1693">
        <v>0.56399999999999995</v>
      </c>
      <c r="T1693">
        <v>1</v>
      </c>
      <c r="U1693">
        <v>1586.9570000000001</v>
      </c>
      <c r="V1693" t="s">
        <v>56</v>
      </c>
      <c r="W1693">
        <v>0.45</v>
      </c>
      <c r="X1693">
        <v>1</v>
      </c>
      <c r="Y1693">
        <v>0</v>
      </c>
      <c r="Z1693">
        <v>0.78900000000000003</v>
      </c>
      <c r="AA1693" s="19">
        <v>45733.000307743052</v>
      </c>
      <c r="AB1693" t="s">
        <v>1178</v>
      </c>
    </row>
    <row r="1694" spans="1:28" hidden="1" x14ac:dyDescent="0.35">
      <c r="A1694" t="s">
        <v>1113</v>
      </c>
      <c r="B1694" t="s">
        <v>312</v>
      </c>
      <c r="C1694">
        <v>0</v>
      </c>
      <c r="D1694" s="9">
        <v>40721.765277777777</v>
      </c>
      <c r="E1694" s="9">
        <v>40721.765277777777</v>
      </c>
      <c r="F1694" t="s">
        <v>872</v>
      </c>
      <c r="G1694" t="s">
        <v>872</v>
      </c>
      <c r="H1694">
        <v>1</v>
      </c>
      <c r="I1694">
        <v>1</v>
      </c>
      <c r="J1694">
        <v>1</v>
      </c>
      <c r="K1694" t="s">
        <v>873</v>
      </c>
      <c r="L1694">
        <v>3</v>
      </c>
      <c r="M1694">
        <v>-2</v>
      </c>
      <c r="N1694" t="s">
        <v>875</v>
      </c>
      <c r="O1694" t="s">
        <v>875</v>
      </c>
      <c r="P1694">
        <v>0</v>
      </c>
      <c r="Q1694" t="s">
        <v>875</v>
      </c>
      <c r="R1694" t="s">
        <v>875</v>
      </c>
      <c r="S1694" t="s">
        <v>875</v>
      </c>
      <c r="T1694" t="s">
        <v>875</v>
      </c>
      <c r="U1694" t="s">
        <v>875</v>
      </c>
      <c r="V1694" t="s">
        <v>80</v>
      </c>
      <c r="W1694" t="s">
        <v>875</v>
      </c>
      <c r="X1694" t="s">
        <v>875</v>
      </c>
      <c r="Y1694">
        <v>0</v>
      </c>
      <c r="Z1694" t="s">
        <v>875</v>
      </c>
      <c r="AA1694" s="19">
        <v>45733.000364120373</v>
      </c>
      <c r="AB1694" t="s">
        <v>1178</v>
      </c>
    </row>
    <row r="1695" spans="1:28" x14ac:dyDescent="0.35">
      <c r="A1695" t="s">
        <v>1113</v>
      </c>
      <c r="B1695" t="s">
        <v>311</v>
      </c>
      <c r="C1695">
        <v>489</v>
      </c>
      <c r="D1695" s="9">
        <v>40232.53402777778</v>
      </c>
      <c r="E1695" s="9">
        <v>40721.765277777777</v>
      </c>
      <c r="F1695">
        <v>298</v>
      </c>
      <c r="G1695">
        <v>298</v>
      </c>
      <c r="H1695">
        <v>222</v>
      </c>
      <c r="I1695">
        <v>76</v>
      </c>
      <c r="J1695">
        <v>0</v>
      </c>
      <c r="K1695">
        <v>298</v>
      </c>
      <c r="L1695">
        <v>283</v>
      </c>
      <c r="M1695">
        <v>15</v>
      </c>
      <c r="N1695">
        <v>1.65</v>
      </c>
      <c r="O1695">
        <v>0.89300000000000002</v>
      </c>
      <c r="P1695">
        <v>0</v>
      </c>
      <c r="Q1695">
        <v>1.1559999999999999</v>
      </c>
      <c r="R1695">
        <v>0.45500000000000002</v>
      </c>
      <c r="S1695">
        <v>0.64900000000000002</v>
      </c>
      <c r="T1695">
        <v>1</v>
      </c>
      <c r="U1695">
        <v>12.976000000000001</v>
      </c>
      <c r="V1695" t="s">
        <v>80</v>
      </c>
      <c r="W1695">
        <v>0.97499999999999998</v>
      </c>
      <c r="X1695">
        <v>0.86599999999999999</v>
      </c>
      <c r="Y1695">
        <v>0</v>
      </c>
      <c r="Z1695">
        <v>0.61099999999999999</v>
      </c>
      <c r="AA1695" s="19">
        <v>45733.000364120373</v>
      </c>
      <c r="AB1695" t="s">
        <v>1178</v>
      </c>
    </row>
    <row r="1696" spans="1:28" x14ac:dyDescent="0.35">
      <c r="A1696" t="s">
        <v>1114</v>
      </c>
      <c r="B1696" t="s">
        <v>311</v>
      </c>
      <c r="C1696">
        <v>131</v>
      </c>
      <c r="D1696" s="9">
        <v>40611.449999999997</v>
      </c>
      <c r="E1696" s="9">
        <v>40742.589583333334</v>
      </c>
      <c r="F1696">
        <v>123</v>
      </c>
      <c r="G1696">
        <v>123</v>
      </c>
      <c r="H1696">
        <v>71</v>
      </c>
      <c r="I1696">
        <v>52</v>
      </c>
      <c r="J1696">
        <v>0</v>
      </c>
      <c r="K1696">
        <v>123</v>
      </c>
      <c r="L1696">
        <v>87</v>
      </c>
      <c r="M1696">
        <v>36</v>
      </c>
      <c r="N1696">
        <v>0.54900000000000004</v>
      </c>
      <c r="O1696">
        <v>0.77900000000000003</v>
      </c>
      <c r="P1696">
        <v>0</v>
      </c>
      <c r="Q1696">
        <v>1.0169999999999999</v>
      </c>
      <c r="R1696">
        <v>0.76600000000000001</v>
      </c>
      <c r="S1696">
        <v>0.41299999999999998</v>
      </c>
      <c r="T1696">
        <v>1</v>
      </c>
      <c r="U1696">
        <v>35.398000000000003</v>
      </c>
      <c r="V1696" t="s">
        <v>56</v>
      </c>
      <c r="W1696">
        <v>0.66700000000000004</v>
      </c>
      <c r="X1696">
        <v>0.95</v>
      </c>
      <c r="Y1696">
        <v>0</v>
      </c>
      <c r="Z1696">
        <v>0.94599999999999995</v>
      </c>
      <c r="AA1696" s="19">
        <v>45733.00042315972</v>
      </c>
      <c r="AB1696" t="s">
        <v>1178</v>
      </c>
    </row>
    <row r="1697" spans="1:28" hidden="1" x14ac:dyDescent="0.35">
      <c r="A1697" t="s">
        <v>1114</v>
      </c>
      <c r="B1697" t="s">
        <v>312</v>
      </c>
      <c r="C1697">
        <v>96</v>
      </c>
      <c r="D1697" s="9">
        <v>40645.649305555555</v>
      </c>
      <c r="E1697" s="9">
        <v>40742.589583333334</v>
      </c>
      <c r="F1697" t="s">
        <v>872</v>
      </c>
      <c r="G1697" t="s">
        <v>872</v>
      </c>
      <c r="H1697">
        <v>16</v>
      </c>
      <c r="I1697">
        <v>51</v>
      </c>
      <c r="J1697">
        <v>1</v>
      </c>
      <c r="K1697" t="s">
        <v>873</v>
      </c>
      <c r="L1697">
        <v>76</v>
      </c>
      <c r="M1697">
        <v>-10</v>
      </c>
      <c r="N1697">
        <v>0.16400000000000001</v>
      </c>
      <c r="O1697">
        <v>0.79800000000000004</v>
      </c>
      <c r="P1697">
        <v>0</v>
      </c>
      <c r="Q1697">
        <v>1.1990000000000001</v>
      </c>
      <c r="R1697">
        <v>1.246</v>
      </c>
      <c r="S1697">
        <v>0.17</v>
      </c>
      <c r="T1697">
        <v>1</v>
      </c>
      <c r="U1697">
        <v>30.024999999999999</v>
      </c>
      <c r="V1697" t="s">
        <v>62</v>
      </c>
      <c r="W1697">
        <v>0.82899999999999996</v>
      </c>
      <c r="X1697">
        <v>0.95299999999999996</v>
      </c>
      <c r="Y1697">
        <v>0</v>
      </c>
      <c r="Z1697">
        <v>0.97099999999999997</v>
      </c>
      <c r="AA1697" s="19">
        <v>45733.000433726855</v>
      </c>
      <c r="AB1697" t="s">
        <v>1178</v>
      </c>
    </row>
    <row r="1698" spans="1:28" hidden="1" x14ac:dyDescent="0.35">
      <c r="A1698" t="s">
        <v>1115</v>
      </c>
      <c r="B1698" t="s">
        <v>312</v>
      </c>
      <c r="C1698">
        <v>0</v>
      </c>
      <c r="D1698" s="9">
        <v>41949.612500000003</v>
      </c>
      <c r="E1698" s="9">
        <v>41949.612500000003</v>
      </c>
      <c r="F1698" t="s">
        <v>872</v>
      </c>
      <c r="G1698" t="s">
        <v>872</v>
      </c>
      <c r="H1698">
        <v>1</v>
      </c>
      <c r="I1698">
        <v>1</v>
      </c>
      <c r="J1698">
        <v>1</v>
      </c>
      <c r="K1698" t="s">
        <v>873</v>
      </c>
      <c r="L1698">
        <v>4</v>
      </c>
      <c r="M1698">
        <v>-3</v>
      </c>
      <c r="N1698" t="s">
        <v>875</v>
      </c>
      <c r="O1698" t="s">
        <v>875</v>
      </c>
      <c r="P1698">
        <v>0</v>
      </c>
      <c r="Q1698" t="s">
        <v>875</v>
      </c>
      <c r="R1698" t="s">
        <v>875</v>
      </c>
      <c r="S1698" t="s">
        <v>875</v>
      </c>
      <c r="T1698" t="s">
        <v>875</v>
      </c>
      <c r="U1698" t="s">
        <v>875</v>
      </c>
      <c r="V1698" t="s">
        <v>80</v>
      </c>
      <c r="W1698" t="s">
        <v>875</v>
      </c>
      <c r="X1698" t="s">
        <v>875</v>
      </c>
      <c r="Y1698">
        <v>0</v>
      </c>
      <c r="Z1698" t="s">
        <v>875</v>
      </c>
      <c r="AA1698" s="19">
        <v>45733.000486840276</v>
      </c>
      <c r="AB1698" t="s">
        <v>1178</v>
      </c>
    </row>
    <row r="1699" spans="1:28" x14ac:dyDescent="0.35">
      <c r="A1699" t="s">
        <v>1115</v>
      </c>
      <c r="B1699" t="s">
        <v>311</v>
      </c>
      <c r="C1699">
        <v>588</v>
      </c>
      <c r="D1699" s="9">
        <v>41360.674305555556</v>
      </c>
      <c r="E1699" s="9">
        <v>41949.612500000003</v>
      </c>
      <c r="F1699">
        <v>86</v>
      </c>
      <c r="G1699">
        <v>86</v>
      </c>
      <c r="H1699">
        <v>85</v>
      </c>
      <c r="I1699">
        <v>1</v>
      </c>
      <c r="J1699">
        <v>0</v>
      </c>
      <c r="K1699">
        <v>86</v>
      </c>
      <c r="L1699">
        <v>86</v>
      </c>
      <c r="M1699">
        <v>0</v>
      </c>
      <c r="N1699">
        <v>0.27900000000000003</v>
      </c>
      <c r="O1699">
        <v>0</v>
      </c>
      <c r="P1699">
        <v>0</v>
      </c>
      <c r="Q1699">
        <v>0.17399999999999999</v>
      </c>
      <c r="R1699">
        <v>0.624</v>
      </c>
      <c r="S1699">
        <v>1</v>
      </c>
      <c r="T1699">
        <v>1</v>
      </c>
      <c r="U1699">
        <v>0</v>
      </c>
      <c r="V1699" t="s">
        <v>80</v>
      </c>
      <c r="W1699">
        <v>0.88300000000000001</v>
      </c>
      <c r="X1699">
        <v>0</v>
      </c>
      <c r="Y1699">
        <v>0</v>
      </c>
      <c r="Z1699">
        <v>0.75</v>
      </c>
      <c r="AA1699" s="19">
        <v>45733.000486840276</v>
      </c>
      <c r="AB1699" t="s">
        <v>1178</v>
      </c>
    </row>
    <row r="1700" spans="1:28" x14ac:dyDescent="0.35">
      <c r="A1700" t="s">
        <v>1397</v>
      </c>
      <c r="B1700" t="s">
        <v>311</v>
      </c>
      <c r="C1700">
        <v>3101</v>
      </c>
      <c r="D1700" s="9">
        <v>41464.488703703704</v>
      </c>
      <c r="E1700" s="9">
        <v>44565.652326388888</v>
      </c>
      <c r="F1700">
        <v>14477</v>
      </c>
      <c r="G1700">
        <v>14477</v>
      </c>
      <c r="H1700">
        <v>7039</v>
      </c>
      <c r="I1700">
        <v>7438</v>
      </c>
      <c r="J1700">
        <v>541</v>
      </c>
      <c r="K1700">
        <v>13936</v>
      </c>
      <c r="L1700">
        <v>13030</v>
      </c>
      <c r="M1700">
        <v>906</v>
      </c>
      <c r="N1700">
        <v>2.6190000000000002</v>
      </c>
      <c r="O1700">
        <v>2.7320000000000002</v>
      </c>
      <c r="P1700">
        <v>0.23</v>
      </c>
      <c r="Q1700">
        <v>4.7460000000000004</v>
      </c>
      <c r="R1700">
        <v>0.92700000000000005</v>
      </c>
      <c r="S1700">
        <v>0.48899999999999999</v>
      </c>
      <c r="T1700">
        <v>0.95699999999999996</v>
      </c>
      <c r="U1700">
        <v>190.898</v>
      </c>
      <c r="V1700" t="s">
        <v>56</v>
      </c>
      <c r="W1700">
        <v>0.98199999999999998</v>
      </c>
      <c r="X1700">
        <v>0.98099999999999998</v>
      </c>
      <c r="Y1700">
        <v>0.91100000000000003</v>
      </c>
      <c r="Z1700">
        <v>0.97699999999999998</v>
      </c>
      <c r="AA1700" s="19">
        <v>45733.911226666663</v>
      </c>
      <c r="AB1700" t="s">
        <v>1425</v>
      </c>
    </row>
    <row r="1701" spans="1:28" hidden="1" x14ac:dyDescent="0.35">
      <c r="A1701" t="s">
        <v>1397</v>
      </c>
      <c r="B1701" t="s">
        <v>312</v>
      </c>
      <c r="C1701">
        <v>99</v>
      </c>
      <c r="D1701" s="9">
        <v>44466.050763888888</v>
      </c>
      <c r="E1701" s="9">
        <v>44565.652326388888</v>
      </c>
      <c r="F1701" t="s">
        <v>872</v>
      </c>
      <c r="G1701" t="s">
        <v>872</v>
      </c>
      <c r="H1701">
        <v>147</v>
      </c>
      <c r="I1701">
        <v>177</v>
      </c>
      <c r="J1701">
        <v>22</v>
      </c>
      <c r="K1701" t="s">
        <v>873</v>
      </c>
      <c r="L1701">
        <v>1210</v>
      </c>
      <c r="M1701">
        <v>-909</v>
      </c>
      <c r="N1701">
        <v>1.829</v>
      </c>
      <c r="O1701">
        <v>2.23</v>
      </c>
      <c r="P1701">
        <v>0.23599999999999999</v>
      </c>
      <c r="Q1701">
        <v>19.178000000000001</v>
      </c>
      <c r="R1701">
        <v>5.016</v>
      </c>
      <c r="S1701">
        <v>0.45100000000000001</v>
      </c>
      <c r="T1701">
        <v>0.94199999999999995</v>
      </c>
      <c r="U1701">
        <v>47.241999999999997</v>
      </c>
      <c r="V1701" t="s">
        <v>62</v>
      </c>
      <c r="W1701">
        <v>0.94799999999999995</v>
      </c>
      <c r="X1701">
        <v>0.95299999999999996</v>
      </c>
      <c r="Y1701">
        <v>0.93200000000000005</v>
      </c>
      <c r="Z1701">
        <v>0.39400000000000002</v>
      </c>
      <c r="AA1701" s="19">
        <v>45733.911242187503</v>
      </c>
      <c r="AB1701" t="s">
        <v>1425</v>
      </c>
    </row>
    <row r="1702" spans="1:28" x14ac:dyDescent="0.35">
      <c r="A1702" t="s">
        <v>1116</v>
      </c>
      <c r="B1702" t="s">
        <v>311</v>
      </c>
      <c r="C1702">
        <v>738</v>
      </c>
      <c r="D1702" s="9">
        <v>42829.683333333334</v>
      </c>
      <c r="E1702" s="9">
        <v>43567.831250000003</v>
      </c>
      <c r="F1702">
        <v>8446</v>
      </c>
      <c r="G1702">
        <v>8355</v>
      </c>
      <c r="H1702">
        <v>6631</v>
      </c>
      <c r="I1702">
        <v>1724</v>
      </c>
      <c r="J1702">
        <v>0</v>
      </c>
      <c r="K1702">
        <v>8355</v>
      </c>
      <c r="L1702">
        <v>4813</v>
      </c>
      <c r="M1702">
        <v>3542</v>
      </c>
      <c r="N1702">
        <v>9.0050000000000008</v>
      </c>
      <c r="O1702">
        <v>2.718</v>
      </c>
      <c r="P1702">
        <v>0</v>
      </c>
      <c r="Q1702">
        <v>6.4459999999999997</v>
      </c>
      <c r="R1702">
        <v>0.55000000000000004</v>
      </c>
      <c r="S1702">
        <v>0.76800000000000002</v>
      </c>
      <c r="T1702">
        <v>1</v>
      </c>
      <c r="U1702">
        <v>549.48800000000006</v>
      </c>
      <c r="V1702" t="s">
        <v>56</v>
      </c>
      <c r="W1702">
        <v>0.98399999999999999</v>
      </c>
      <c r="X1702">
        <v>0.93400000000000005</v>
      </c>
      <c r="Y1702">
        <v>0</v>
      </c>
      <c r="Z1702">
        <v>0.97599999999999998</v>
      </c>
      <c r="AA1702" s="19">
        <v>45733.000568796298</v>
      </c>
      <c r="AB1702" t="s">
        <v>1178</v>
      </c>
    </row>
    <row r="1703" spans="1:28" hidden="1" x14ac:dyDescent="0.35">
      <c r="A1703" t="s">
        <v>1116</v>
      </c>
      <c r="B1703" t="s">
        <v>312</v>
      </c>
      <c r="C1703">
        <v>99</v>
      </c>
      <c r="D1703" s="9">
        <v>43468.313888888886</v>
      </c>
      <c r="E1703" s="9">
        <v>43567.831250000003</v>
      </c>
      <c r="F1703" t="s">
        <v>872</v>
      </c>
      <c r="G1703" t="s">
        <v>872</v>
      </c>
      <c r="H1703">
        <v>1397</v>
      </c>
      <c r="I1703">
        <v>202</v>
      </c>
      <c r="J1703">
        <v>1</v>
      </c>
      <c r="K1703" t="s">
        <v>873</v>
      </c>
      <c r="L1703">
        <v>1084</v>
      </c>
      <c r="M1703">
        <v>514</v>
      </c>
      <c r="N1703">
        <v>13.087</v>
      </c>
      <c r="O1703">
        <v>2.0419999999999998</v>
      </c>
      <c r="P1703">
        <v>0</v>
      </c>
      <c r="Q1703">
        <v>11.794</v>
      </c>
      <c r="R1703">
        <v>0.78</v>
      </c>
      <c r="S1703">
        <v>0.86499999999999999</v>
      </c>
      <c r="T1703">
        <v>1</v>
      </c>
      <c r="U1703">
        <v>300.322</v>
      </c>
      <c r="V1703" t="s">
        <v>56</v>
      </c>
      <c r="W1703">
        <v>0.996</v>
      </c>
      <c r="X1703">
        <v>0.98</v>
      </c>
      <c r="Y1703">
        <v>0</v>
      </c>
      <c r="Z1703">
        <v>0.98099999999999998</v>
      </c>
      <c r="AA1703" s="19">
        <v>45733.000581655091</v>
      </c>
      <c r="AB1703" t="s">
        <v>1178</v>
      </c>
    </row>
    <row r="1704" spans="1:28" x14ac:dyDescent="0.35">
      <c r="A1704" t="s">
        <v>175</v>
      </c>
      <c r="B1704" t="s">
        <v>311</v>
      </c>
      <c r="C1704">
        <v>1296</v>
      </c>
      <c r="D1704" s="9">
        <v>44312.408333333333</v>
      </c>
      <c r="E1704" s="9">
        <v>45608.436805555553</v>
      </c>
      <c r="F1704">
        <v>157</v>
      </c>
      <c r="G1704">
        <v>136</v>
      </c>
      <c r="H1704">
        <v>135</v>
      </c>
      <c r="I1704">
        <v>1</v>
      </c>
      <c r="J1704">
        <v>10</v>
      </c>
      <c r="K1704">
        <v>126</v>
      </c>
      <c r="L1704">
        <v>12</v>
      </c>
      <c r="M1704">
        <v>114</v>
      </c>
      <c r="N1704">
        <v>0.122</v>
      </c>
      <c r="O1704">
        <v>0</v>
      </c>
      <c r="P1704">
        <v>0.55400000000000005</v>
      </c>
      <c r="Q1704">
        <v>0.39900000000000002</v>
      </c>
      <c r="R1704">
        <v>-0.92400000000000004</v>
      </c>
      <c r="S1704">
        <v>1</v>
      </c>
      <c r="T1704">
        <v>-3.5409999999999999</v>
      </c>
      <c r="U1704">
        <v>285.714</v>
      </c>
      <c r="V1704" t="s">
        <v>56</v>
      </c>
      <c r="W1704">
        <v>0.73899999999999999</v>
      </c>
      <c r="X1704">
        <v>0</v>
      </c>
      <c r="Y1704">
        <v>0.745</v>
      </c>
      <c r="Z1704">
        <v>0.54300000000000004</v>
      </c>
      <c r="AA1704" s="9">
        <v>45713.674722175929</v>
      </c>
      <c r="AB1704" t="s">
        <v>871</v>
      </c>
    </row>
    <row r="1705" spans="1:28" x14ac:dyDescent="0.35">
      <c r="A1705" t="s">
        <v>1117</v>
      </c>
      <c r="B1705" t="s">
        <v>311</v>
      </c>
      <c r="C1705">
        <v>105</v>
      </c>
      <c r="D1705" s="9">
        <v>43412.339583333334</v>
      </c>
      <c r="E1705" s="9">
        <v>43517.581944444442</v>
      </c>
      <c r="F1705">
        <v>81</v>
      </c>
      <c r="G1705">
        <v>76</v>
      </c>
      <c r="H1705">
        <v>50</v>
      </c>
      <c r="I1705">
        <v>26</v>
      </c>
      <c r="J1705">
        <v>0</v>
      </c>
      <c r="K1705">
        <v>76</v>
      </c>
      <c r="L1705">
        <v>66</v>
      </c>
      <c r="M1705">
        <v>10</v>
      </c>
      <c r="N1705">
        <v>0.38500000000000001</v>
      </c>
      <c r="O1705">
        <v>0.29399999999999998</v>
      </c>
      <c r="P1705">
        <v>0</v>
      </c>
      <c r="Q1705">
        <v>0.73299999999999998</v>
      </c>
      <c r="R1705">
        <v>1.08</v>
      </c>
      <c r="S1705">
        <v>0.56699999999999995</v>
      </c>
      <c r="T1705">
        <v>1</v>
      </c>
      <c r="U1705">
        <v>13.643000000000001</v>
      </c>
      <c r="V1705" t="s">
        <v>92</v>
      </c>
      <c r="W1705">
        <v>0.64900000000000002</v>
      </c>
      <c r="X1705">
        <v>0.84599999999999997</v>
      </c>
      <c r="Y1705">
        <v>0</v>
      </c>
      <c r="Z1705">
        <v>0.82099999999999995</v>
      </c>
      <c r="AA1705" s="19">
        <v>45733.0006416088</v>
      </c>
      <c r="AB1705" t="s">
        <v>1178</v>
      </c>
    </row>
    <row r="1706" spans="1:28" hidden="1" x14ac:dyDescent="0.35">
      <c r="A1706" t="s">
        <v>1117</v>
      </c>
      <c r="B1706" t="s">
        <v>312</v>
      </c>
      <c r="C1706">
        <v>99</v>
      </c>
      <c r="D1706" s="9">
        <v>43417.876388888886</v>
      </c>
      <c r="E1706" s="9">
        <v>43517.581944444442</v>
      </c>
      <c r="F1706" t="s">
        <v>872</v>
      </c>
      <c r="G1706" t="s">
        <v>872</v>
      </c>
      <c r="H1706">
        <v>33</v>
      </c>
      <c r="I1706">
        <v>26</v>
      </c>
      <c r="J1706">
        <v>1</v>
      </c>
      <c r="K1706" t="s">
        <v>873</v>
      </c>
      <c r="L1706">
        <v>66</v>
      </c>
      <c r="M1706">
        <v>-8</v>
      </c>
      <c r="N1706">
        <v>0.252</v>
      </c>
      <c r="O1706">
        <v>0.29199999999999998</v>
      </c>
      <c r="P1706">
        <v>0</v>
      </c>
      <c r="Q1706">
        <v>0.73099999999999998</v>
      </c>
      <c r="R1706">
        <v>1.3440000000000001</v>
      </c>
      <c r="S1706">
        <v>0.46300000000000002</v>
      </c>
      <c r="T1706">
        <v>1</v>
      </c>
      <c r="U1706">
        <v>13.68</v>
      </c>
      <c r="V1706" t="s">
        <v>92</v>
      </c>
      <c r="W1706">
        <v>0.72199999999999998</v>
      </c>
      <c r="X1706">
        <v>0.85199999999999998</v>
      </c>
      <c r="Y1706">
        <v>0</v>
      </c>
      <c r="Z1706">
        <v>0.81899999999999995</v>
      </c>
      <c r="AA1706" s="19">
        <v>45733.000652060182</v>
      </c>
      <c r="AB1706" t="s">
        <v>1178</v>
      </c>
    </row>
    <row r="1707" spans="1:28" x14ac:dyDescent="0.35">
      <c r="A1707" t="s">
        <v>1118</v>
      </c>
      <c r="B1707" t="s">
        <v>311</v>
      </c>
      <c r="C1707">
        <v>428</v>
      </c>
      <c r="D1707" s="9">
        <v>42696.4</v>
      </c>
      <c r="E1707" s="9">
        <v>43124.611111111109</v>
      </c>
      <c r="F1707">
        <v>264</v>
      </c>
      <c r="G1707">
        <v>237</v>
      </c>
      <c r="H1707">
        <v>234</v>
      </c>
      <c r="I1707">
        <v>3</v>
      </c>
      <c r="J1707">
        <v>0</v>
      </c>
      <c r="K1707">
        <v>237</v>
      </c>
      <c r="L1707">
        <v>82</v>
      </c>
      <c r="M1707">
        <v>155</v>
      </c>
      <c r="N1707">
        <v>0.61699999999999999</v>
      </c>
      <c r="O1707">
        <v>5.0000000000000001E-3</v>
      </c>
      <c r="P1707">
        <v>0</v>
      </c>
      <c r="Q1707">
        <v>0.46700000000000003</v>
      </c>
      <c r="R1707">
        <v>0.751</v>
      </c>
      <c r="S1707">
        <v>0.99199999999999999</v>
      </c>
      <c r="T1707">
        <v>1</v>
      </c>
      <c r="U1707">
        <v>331.90600000000001</v>
      </c>
      <c r="V1707" t="s">
        <v>56</v>
      </c>
      <c r="W1707">
        <v>0.85499999999999998</v>
      </c>
      <c r="X1707">
        <v>0.77800000000000002</v>
      </c>
      <c r="Y1707">
        <v>0</v>
      </c>
      <c r="Z1707">
        <v>0.84099999999999997</v>
      </c>
      <c r="AA1707" s="19">
        <v>45733.000707326391</v>
      </c>
      <c r="AB1707" t="s">
        <v>1178</v>
      </c>
    </row>
    <row r="1708" spans="1:28" hidden="1" x14ac:dyDescent="0.35">
      <c r="A1708" t="s">
        <v>1118</v>
      </c>
      <c r="B1708" t="s">
        <v>312</v>
      </c>
      <c r="C1708">
        <v>76</v>
      </c>
      <c r="D1708" s="9">
        <v>43047.798611111109</v>
      </c>
      <c r="E1708" s="9">
        <v>43124.611111111109</v>
      </c>
      <c r="F1708" t="s">
        <v>872</v>
      </c>
      <c r="G1708" t="s">
        <v>872</v>
      </c>
      <c r="H1708">
        <v>30</v>
      </c>
      <c r="I1708">
        <v>1</v>
      </c>
      <c r="J1708">
        <v>1</v>
      </c>
      <c r="K1708" t="s">
        <v>873</v>
      </c>
      <c r="L1708">
        <v>1</v>
      </c>
      <c r="M1708">
        <v>30</v>
      </c>
      <c r="N1708">
        <v>0.48499999999999999</v>
      </c>
      <c r="O1708" t="s">
        <v>875</v>
      </c>
      <c r="P1708">
        <v>0</v>
      </c>
      <c r="Q1708" t="s">
        <v>875</v>
      </c>
      <c r="R1708" t="s">
        <v>875</v>
      </c>
      <c r="S1708" t="s">
        <v>875</v>
      </c>
      <c r="T1708" t="s">
        <v>875</v>
      </c>
      <c r="U1708" t="s">
        <v>875</v>
      </c>
      <c r="V1708" t="s">
        <v>56</v>
      </c>
      <c r="W1708">
        <v>0.65400000000000003</v>
      </c>
      <c r="X1708" t="s">
        <v>875</v>
      </c>
      <c r="Y1708">
        <v>0</v>
      </c>
      <c r="Z1708" t="s">
        <v>875</v>
      </c>
      <c r="AA1708" s="19">
        <v>45733.000707349536</v>
      </c>
      <c r="AB1708" t="s">
        <v>1178</v>
      </c>
    </row>
    <row r="1709" spans="1:28" x14ac:dyDescent="0.35">
      <c r="A1709" t="s">
        <v>1119</v>
      </c>
      <c r="B1709" t="s">
        <v>311</v>
      </c>
      <c r="C1709">
        <v>6</v>
      </c>
      <c r="D1709" s="9">
        <v>40149.435416666667</v>
      </c>
      <c r="E1709" s="9">
        <v>40155.477777777778</v>
      </c>
      <c r="F1709">
        <v>51</v>
      </c>
      <c r="G1709">
        <v>51</v>
      </c>
      <c r="H1709">
        <v>0</v>
      </c>
      <c r="I1709">
        <v>51</v>
      </c>
      <c r="J1709">
        <v>0</v>
      </c>
      <c r="K1709">
        <v>51</v>
      </c>
      <c r="L1709">
        <v>3</v>
      </c>
      <c r="M1709">
        <v>48</v>
      </c>
      <c r="N1709">
        <v>0</v>
      </c>
      <c r="O1709">
        <v>16.751999999999999</v>
      </c>
      <c r="P1709">
        <v>0</v>
      </c>
      <c r="Q1709">
        <v>0</v>
      </c>
      <c r="R1709">
        <v>0</v>
      </c>
      <c r="S1709">
        <v>0</v>
      </c>
      <c r="T1709">
        <v>1</v>
      </c>
      <c r="U1709" t="s">
        <v>875</v>
      </c>
      <c r="V1709" t="s">
        <v>876</v>
      </c>
      <c r="W1709">
        <v>0</v>
      </c>
      <c r="X1709">
        <v>0.88800000000000001</v>
      </c>
      <c r="Y1709">
        <v>0</v>
      </c>
      <c r="Z1709">
        <v>0</v>
      </c>
      <c r="AA1709" s="19">
        <v>45733.000761064817</v>
      </c>
      <c r="AB1709" t="s">
        <v>1178</v>
      </c>
    </row>
    <row r="1710" spans="1:28" hidden="1" x14ac:dyDescent="0.35">
      <c r="A1710" t="s">
        <v>1119</v>
      </c>
      <c r="B1710" t="s">
        <v>312</v>
      </c>
      <c r="C1710">
        <v>6</v>
      </c>
      <c r="D1710" s="9">
        <v>40149.435416666667</v>
      </c>
      <c r="E1710" s="9">
        <v>40155.477777777778</v>
      </c>
      <c r="F1710" t="s">
        <v>872</v>
      </c>
      <c r="G1710" t="s">
        <v>872</v>
      </c>
      <c r="H1710">
        <v>1</v>
      </c>
      <c r="I1710">
        <v>51</v>
      </c>
      <c r="J1710">
        <v>1</v>
      </c>
      <c r="K1710" t="s">
        <v>873</v>
      </c>
      <c r="L1710">
        <v>3</v>
      </c>
      <c r="M1710">
        <v>47</v>
      </c>
      <c r="N1710">
        <v>0</v>
      </c>
      <c r="O1710">
        <v>14.16</v>
      </c>
      <c r="P1710">
        <v>0</v>
      </c>
      <c r="Q1710">
        <v>1.5</v>
      </c>
      <c r="R1710">
        <v>0.106</v>
      </c>
      <c r="S1710">
        <v>0</v>
      </c>
      <c r="T1710">
        <v>1</v>
      </c>
      <c r="U1710">
        <v>32</v>
      </c>
      <c r="V1710" t="s">
        <v>56</v>
      </c>
      <c r="W1710">
        <v>0</v>
      </c>
      <c r="X1710">
        <v>0.91400000000000003</v>
      </c>
      <c r="Y1710">
        <v>0</v>
      </c>
      <c r="Z1710">
        <v>0.75</v>
      </c>
      <c r="AA1710" s="19">
        <v>45733.000770636572</v>
      </c>
      <c r="AB1710" t="s">
        <v>1178</v>
      </c>
    </row>
    <row r="1711" spans="1:28" hidden="1" x14ac:dyDescent="0.35">
      <c r="A1711" t="s">
        <v>176</v>
      </c>
      <c r="B1711" t="s">
        <v>312</v>
      </c>
      <c r="C1711">
        <v>99</v>
      </c>
      <c r="D1711" s="9">
        <v>45098.663194444445</v>
      </c>
      <c r="E1711" s="9">
        <v>45197.800694444442</v>
      </c>
      <c r="F1711" t="s">
        <v>872</v>
      </c>
      <c r="G1711" t="s">
        <v>872</v>
      </c>
      <c r="H1711">
        <v>7</v>
      </c>
      <c r="I1711">
        <v>4</v>
      </c>
      <c r="J1711">
        <v>3</v>
      </c>
      <c r="K1711" t="s">
        <v>873</v>
      </c>
      <c r="L1711">
        <v>11</v>
      </c>
      <c r="M1711">
        <v>-4</v>
      </c>
      <c r="N1711">
        <v>8.6999999999999994E-2</v>
      </c>
      <c r="O1711">
        <v>6.9000000000000006E-2</v>
      </c>
      <c r="P1711">
        <v>6.7000000000000004E-2</v>
      </c>
      <c r="Q1711">
        <v>0.129</v>
      </c>
      <c r="R1711">
        <v>1.4490000000000001</v>
      </c>
      <c r="S1711">
        <v>0.55800000000000005</v>
      </c>
      <c r="T1711">
        <v>0.57099999999999995</v>
      </c>
      <c r="U1711">
        <v>15.504</v>
      </c>
      <c r="V1711" t="s">
        <v>92</v>
      </c>
      <c r="W1711">
        <v>0.79700000000000004</v>
      </c>
      <c r="X1711">
        <v>0.97</v>
      </c>
      <c r="Y1711">
        <v>0.999</v>
      </c>
      <c r="Z1711">
        <v>0.92</v>
      </c>
      <c r="AA1711" s="9">
        <v>45713.674810104167</v>
      </c>
      <c r="AB1711" t="s">
        <v>871</v>
      </c>
    </row>
    <row r="1712" spans="1:28" x14ac:dyDescent="0.35">
      <c r="A1712" t="s">
        <v>176</v>
      </c>
      <c r="B1712" t="s">
        <v>311</v>
      </c>
      <c r="C1712">
        <v>1837</v>
      </c>
      <c r="D1712" s="9">
        <v>43360.675000000003</v>
      </c>
      <c r="E1712" s="9">
        <v>45197.800694444442</v>
      </c>
      <c r="F1712">
        <v>579</v>
      </c>
      <c r="G1712">
        <v>572</v>
      </c>
      <c r="H1712">
        <v>404</v>
      </c>
      <c r="I1712">
        <v>168</v>
      </c>
      <c r="J1712">
        <v>65</v>
      </c>
      <c r="K1712">
        <v>507</v>
      </c>
      <c r="L1712">
        <v>505</v>
      </c>
      <c r="M1712">
        <v>2</v>
      </c>
      <c r="N1712">
        <v>0.22700000000000001</v>
      </c>
      <c r="O1712">
        <v>9.6000000000000002E-2</v>
      </c>
      <c r="P1712">
        <v>0.04</v>
      </c>
      <c r="Q1712">
        <v>0.27600000000000002</v>
      </c>
      <c r="R1712">
        <v>0.97499999999999998</v>
      </c>
      <c r="S1712">
        <v>0.70299999999999996</v>
      </c>
      <c r="T1712">
        <v>0.876</v>
      </c>
      <c r="U1712">
        <v>7.2460000000000004</v>
      </c>
      <c r="V1712" t="s">
        <v>80</v>
      </c>
      <c r="W1712">
        <v>0.94199999999999995</v>
      </c>
      <c r="X1712">
        <v>0.7</v>
      </c>
      <c r="Y1712">
        <v>0.95599999999999996</v>
      </c>
      <c r="Z1712">
        <v>0.89800000000000002</v>
      </c>
      <c r="AA1712" s="9">
        <v>45713.674794525461</v>
      </c>
      <c r="AB1712" t="s">
        <v>871</v>
      </c>
    </row>
    <row r="1713" spans="1:28" x14ac:dyDescent="0.35">
      <c r="A1713" t="s">
        <v>176</v>
      </c>
      <c r="B1713" t="s">
        <v>311</v>
      </c>
      <c r="C1713">
        <v>1199</v>
      </c>
      <c r="D1713" s="9">
        <v>43360.675150462965</v>
      </c>
      <c r="E1713" s="9">
        <v>44559.773078703707</v>
      </c>
      <c r="F1713">
        <v>518</v>
      </c>
      <c r="G1713">
        <v>518</v>
      </c>
      <c r="H1713">
        <v>355</v>
      </c>
      <c r="I1713">
        <v>163</v>
      </c>
      <c r="J1713">
        <v>19</v>
      </c>
      <c r="K1713">
        <v>499</v>
      </c>
      <c r="L1713">
        <v>454</v>
      </c>
      <c r="M1713">
        <v>45</v>
      </c>
      <c r="N1713">
        <v>0.27500000000000002</v>
      </c>
      <c r="O1713">
        <v>0.12</v>
      </c>
      <c r="P1713">
        <v>1.9E-2</v>
      </c>
      <c r="Q1713">
        <v>0.35399999999999998</v>
      </c>
      <c r="R1713">
        <v>0.94099999999999995</v>
      </c>
      <c r="S1713">
        <v>0.69599999999999995</v>
      </c>
      <c r="T1713">
        <v>0.95199999999999996</v>
      </c>
      <c r="U1713">
        <v>127.119</v>
      </c>
      <c r="V1713" t="s">
        <v>56</v>
      </c>
      <c r="W1713">
        <v>0.96299999999999997</v>
      </c>
      <c r="X1713">
        <v>0.73699999999999999</v>
      </c>
      <c r="Y1713">
        <v>0.77800000000000002</v>
      </c>
      <c r="Z1713">
        <v>0.89400000000000002</v>
      </c>
      <c r="AA1713" s="19">
        <v>45733.911125625003</v>
      </c>
      <c r="AB1713" t="s">
        <v>1425</v>
      </c>
    </row>
    <row r="1714" spans="1:28" hidden="1" x14ac:dyDescent="0.35">
      <c r="A1714" t="s">
        <v>176</v>
      </c>
      <c r="B1714" t="s">
        <v>312</v>
      </c>
      <c r="C1714">
        <v>99</v>
      </c>
      <c r="D1714" s="9">
        <v>44459.785497685189</v>
      </c>
      <c r="E1714" s="9">
        <v>44559.773078703707</v>
      </c>
      <c r="F1714" t="s">
        <v>872</v>
      </c>
      <c r="G1714" t="s">
        <v>872</v>
      </c>
      <c r="H1714">
        <v>22</v>
      </c>
      <c r="I1714">
        <v>11</v>
      </c>
      <c r="J1714">
        <v>1</v>
      </c>
      <c r="K1714" t="s">
        <v>873</v>
      </c>
      <c r="L1714">
        <v>22</v>
      </c>
      <c r="M1714">
        <v>12</v>
      </c>
      <c r="N1714">
        <v>0.249</v>
      </c>
      <c r="O1714">
        <v>8.7999999999999995E-2</v>
      </c>
      <c r="P1714" t="s">
        <v>875</v>
      </c>
      <c r="Q1714">
        <v>0.17799999999999999</v>
      </c>
      <c r="R1714" t="s">
        <v>875</v>
      </c>
      <c r="S1714" t="s">
        <v>875</v>
      </c>
      <c r="T1714" t="s">
        <v>875</v>
      </c>
      <c r="U1714" t="s">
        <v>875</v>
      </c>
      <c r="V1714" t="s">
        <v>56</v>
      </c>
      <c r="W1714">
        <v>0.94299999999999995</v>
      </c>
      <c r="X1714">
        <v>0.81599999999999995</v>
      </c>
      <c r="Y1714" t="s">
        <v>875</v>
      </c>
      <c r="Z1714">
        <v>0.95399999999999996</v>
      </c>
      <c r="AA1714" s="19">
        <v>45733.911125682869</v>
      </c>
      <c r="AB1714" t="s">
        <v>1425</v>
      </c>
    </row>
    <row r="1715" spans="1:28" hidden="1" x14ac:dyDescent="0.35">
      <c r="A1715" t="s">
        <v>1120</v>
      </c>
      <c r="B1715" t="s">
        <v>312</v>
      </c>
      <c r="C1715">
        <v>0</v>
      </c>
      <c r="D1715" s="9">
        <v>41949.612500000003</v>
      </c>
      <c r="E1715" s="9">
        <v>41949.612500000003</v>
      </c>
      <c r="F1715" t="s">
        <v>872</v>
      </c>
      <c r="G1715" t="s">
        <v>872</v>
      </c>
      <c r="H1715">
        <v>1</v>
      </c>
      <c r="I1715">
        <v>1</v>
      </c>
      <c r="J1715">
        <v>1</v>
      </c>
      <c r="K1715" t="s">
        <v>873</v>
      </c>
      <c r="L1715">
        <v>1</v>
      </c>
      <c r="M1715">
        <v>0</v>
      </c>
      <c r="N1715" t="s">
        <v>875</v>
      </c>
      <c r="O1715" t="s">
        <v>875</v>
      </c>
      <c r="P1715">
        <v>0</v>
      </c>
      <c r="Q1715" t="s">
        <v>875</v>
      </c>
      <c r="R1715" t="s">
        <v>875</v>
      </c>
      <c r="S1715" t="s">
        <v>875</v>
      </c>
      <c r="T1715" t="s">
        <v>875</v>
      </c>
      <c r="U1715" t="s">
        <v>875</v>
      </c>
      <c r="V1715" t="s">
        <v>80</v>
      </c>
      <c r="W1715" t="s">
        <v>875</v>
      </c>
      <c r="X1715" t="s">
        <v>875</v>
      </c>
      <c r="Y1715">
        <v>0</v>
      </c>
      <c r="Z1715" t="s">
        <v>875</v>
      </c>
      <c r="AA1715" s="19">
        <v>45733.000827152777</v>
      </c>
      <c r="AB1715" t="s">
        <v>1178</v>
      </c>
    </row>
    <row r="1716" spans="1:28" x14ac:dyDescent="0.35">
      <c r="A1716" t="s">
        <v>1120</v>
      </c>
      <c r="B1716" t="s">
        <v>311</v>
      </c>
      <c r="C1716">
        <v>479</v>
      </c>
      <c r="D1716" s="9">
        <v>41470.473611111112</v>
      </c>
      <c r="E1716" s="9">
        <v>41949.612500000003</v>
      </c>
      <c r="F1716">
        <v>95</v>
      </c>
      <c r="G1716">
        <v>95</v>
      </c>
      <c r="H1716">
        <v>92</v>
      </c>
      <c r="I1716">
        <v>3</v>
      </c>
      <c r="J1716">
        <v>0</v>
      </c>
      <c r="K1716">
        <v>95</v>
      </c>
      <c r="L1716">
        <v>95</v>
      </c>
      <c r="M1716">
        <v>0</v>
      </c>
      <c r="N1716">
        <v>0.57399999999999995</v>
      </c>
      <c r="O1716">
        <v>4.2000000000000003E-2</v>
      </c>
      <c r="P1716">
        <v>0</v>
      </c>
      <c r="Q1716">
        <v>0.40100000000000002</v>
      </c>
      <c r="R1716">
        <v>0.65100000000000002</v>
      </c>
      <c r="S1716">
        <v>0.93200000000000005</v>
      </c>
      <c r="T1716">
        <v>1</v>
      </c>
      <c r="U1716">
        <v>0</v>
      </c>
      <c r="V1716" t="s">
        <v>80</v>
      </c>
      <c r="W1716">
        <v>0.94299999999999995</v>
      </c>
      <c r="X1716">
        <v>0.99299999999999999</v>
      </c>
      <c r="Y1716">
        <v>0</v>
      </c>
      <c r="Z1716">
        <v>0.52700000000000002</v>
      </c>
      <c r="AA1716" s="19">
        <v>45733.000827152777</v>
      </c>
      <c r="AB1716" t="s">
        <v>1178</v>
      </c>
    </row>
    <row r="1717" spans="1:28" x14ac:dyDescent="0.35">
      <c r="A1717" t="s">
        <v>1121</v>
      </c>
      <c r="B1717" t="s">
        <v>311</v>
      </c>
      <c r="C1717">
        <v>220</v>
      </c>
      <c r="D1717" s="9">
        <v>41873.439583333333</v>
      </c>
      <c r="E1717" s="9">
        <v>42093.588888888888</v>
      </c>
      <c r="F1717">
        <v>108</v>
      </c>
      <c r="G1717">
        <v>108</v>
      </c>
      <c r="H1717">
        <v>58</v>
      </c>
      <c r="I1717">
        <v>50</v>
      </c>
      <c r="J1717">
        <v>0</v>
      </c>
      <c r="K1717">
        <v>108</v>
      </c>
      <c r="L1717">
        <v>84</v>
      </c>
      <c r="M1717">
        <v>24</v>
      </c>
      <c r="N1717">
        <v>0.373</v>
      </c>
      <c r="O1717">
        <v>0.44700000000000001</v>
      </c>
      <c r="P1717">
        <v>0</v>
      </c>
      <c r="Q1717">
        <v>0.67600000000000005</v>
      </c>
      <c r="R1717">
        <v>0.82399999999999995</v>
      </c>
      <c r="S1717">
        <v>0.45500000000000002</v>
      </c>
      <c r="T1717">
        <v>1</v>
      </c>
      <c r="U1717">
        <v>35.503</v>
      </c>
      <c r="V1717" t="s">
        <v>56</v>
      </c>
      <c r="W1717">
        <v>0.82199999999999995</v>
      </c>
      <c r="X1717">
        <v>0.42099999999999999</v>
      </c>
      <c r="Y1717">
        <v>0</v>
      </c>
      <c r="Z1717">
        <v>0.67100000000000004</v>
      </c>
      <c r="AA1717" s="19">
        <v>45733.000885775466</v>
      </c>
      <c r="AB1717" t="s">
        <v>1178</v>
      </c>
    </row>
    <row r="1718" spans="1:28" hidden="1" x14ac:dyDescent="0.35">
      <c r="A1718" t="s">
        <v>1121</v>
      </c>
      <c r="B1718" t="s">
        <v>312</v>
      </c>
      <c r="C1718">
        <v>59</v>
      </c>
      <c r="D1718" s="9">
        <v>42034.578472222223</v>
      </c>
      <c r="E1718" s="9">
        <v>42093.588888888888</v>
      </c>
      <c r="F1718" t="s">
        <v>872</v>
      </c>
      <c r="G1718" t="s">
        <v>872</v>
      </c>
      <c r="H1718">
        <v>1</v>
      </c>
      <c r="I1718">
        <v>2</v>
      </c>
      <c r="J1718">
        <v>1</v>
      </c>
      <c r="K1718" t="s">
        <v>873</v>
      </c>
      <c r="L1718">
        <v>2</v>
      </c>
      <c r="M1718">
        <v>0</v>
      </c>
      <c r="N1718" t="s">
        <v>875</v>
      </c>
      <c r="O1718">
        <v>3.4000000000000002E-2</v>
      </c>
      <c r="P1718">
        <v>0</v>
      </c>
      <c r="Q1718" t="s">
        <v>875</v>
      </c>
      <c r="R1718" t="s">
        <v>875</v>
      </c>
      <c r="S1718" t="s">
        <v>875</v>
      </c>
      <c r="T1718" t="s">
        <v>875</v>
      </c>
      <c r="U1718" t="s">
        <v>875</v>
      </c>
      <c r="V1718" t="s">
        <v>56</v>
      </c>
      <c r="W1718" t="s">
        <v>875</v>
      </c>
      <c r="X1718">
        <v>1</v>
      </c>
      <c r="Y1718">
        <v>0</v>
      </c>
      <c r="Z1718" t="s">
        <v>875</v>
      </c>
      <c r="AA1718" s="19">
        <v>45733.00088579861</v>
      </c>
      <c r="AB1718" t="s">
        <v>1178</v>
      </c>
    </row>
    <row r="1719" spans="1:28" x14ac:dyDescent="0.35">
      <c r="A1719" t="s">
        <v>1122</v>
      </c>
      <c r="B1719" t="s">
        <v>311</v>
      </c>
      <c r="C1719">
        <v>68</v>
      </c>
      <c r="D1719" s="9">
        <v>41212.873611111114</v>
      </c>
      <c r="E1719" s="9">
        <v>41281.731249999997</v>
      </c>
      <c r="F1719">
        <v>83</v>
      </c>
      <c r="G1719">
        <v>83</v>
      </c>
      <c r="H1719">
        <v>81</v>
      </c>
      <c r="I1719">
        <v>2</v>
      </c>
      <c r="J1719">
        <v>0</v>
      </c>
      <c r="K1719">
        <v>83</v>
      </c>
      <c r="L1719">
        <v>69</v>
      </c>
      <c r="M1719">
        <v>14</v>
      </c>
      <c r="N1719">
        <v>1.778</v>
      </c>
      <c r="O1719">
        <v>0</v>
      </c>
      <c r="P1719">
        <v>0</v>
      </c>
      <c r="Q1719">
        <v>1.347</v>
      </c>
      <c r="R1719">
        <v>0.75800000000000001</v>
      </c>
      <c r="S1719">
        <v>1</v>
      </c>
      <c r="T1719">
        <v>1</v>
      </c>
      <c r="U1719">
        <v>10.393000000000001</v>
      </c>
      <c r="V1719" t="s">
        <v>80</v>
      </c>
      <c r="W1719">
        <v>0.92700000000000005</v>
      </c>
      <c r="X1719">
        <v>0</v>
      </c>
      <c r="Y1719">
        <v>0</v>
      </c>
      <c r="Z1719">
        <v>0.88200000000000001</v>
      </c>
      <c r="AA1719" s="19">
        <v>45733.000943159721</v>
      </c>
      <c r="AB1719" t="s">
        <v>1178</v>
      </c>
    </row>
    <row r="1720" spans="1:28" hidden="1" x14ac:dyDescent="0.35">
      <c r="A1720" t="s">
        <v>1122</v>
      </c>
      <c r="B1720" t="s">
        <v>312</v>
      </c>
      <c r="C1720">
        <v>68</v>
      </c>
      <c r="D1720" s="9">
        <v>41212.873611111114</v>
      </c>
      <c r="E1720" s="9">
        <v>41281.731249999997</v>
      </c>
      <c r="F1720" t="s">
        <v>872</v>
      </c>
      <c r="G1720" t="s">
        <v>872</v>
      </c>
      <c r="H1720">
        <v>81</v>
      </c>
      <c r="I1720">
        <v>2</v>
      </c>
      <c r="J1720">
        <v>1</v>
      </c>
      <c r="K1720" t="s">
        <v>873</v>
      </c>
      <c r="L1720">
        <v>69</v>
      </c>
      <c r="M1720">
        <v>13</v>
      </c>
      <c r="N1720">
        <v>1.7929999999999999</v>
      </c>
      <c r="O1720" t="s">
        <v>875</v>
      </c>
      <c r="P1720">
        <v>0</v>
      </c>
      <c r="Q1720">
        <v>1.3460000000000001</v>
      </c>
      <c r="R1720" t="s">
        <v>875</v>
      </c>
      <c r="S1720" t="s">
        <v>875</v>
      </c>
      <c r="T1720" t="s">
        <v>875</v>
      </c>
      <c r="U1720" t="s">
        <v>875</v>
      </c>
      <c r="V1720" t="s">
        <v>80</v>
      </c>
      <c r="W1720">
        <v>0.93</v>
      </c>
      <c r="X1720" t="s">
        <v>875</v>
      </c>
      <c r="Y1720">
        <v>0</v>
      </c>
      <c r="Z1720">
        <v>0.88100000000000001</v>
      </c>
      <c r="AA1720" s="19">
        <v>45733.000943171297</v>
      </c>
      <c r="AB1720" t="s">
        <v>1178</v>
      </c>
    </row>
    <row r="1721" spans="1:28" x14ac:dyDescent="0.35">
      <c r="A1721" t="s">
        <v>1123</v>
      </c>
      <c r="B1721" t="s">
        <v>311</v>
      </c>
      <c r="C1721">
        <v>419</v>
      </c>
      <c r="D1721" s="9">
        <v>39604.560416666667</v>
      </c>
      <c r="E1721" s="9">
        <v>40023.636805555558</v>
      </c>
      <c r="F1721">
        <v>214</v>
      </c>
      <c r="G1721">
        <v>214</v>
      </c>
      <c r="H1721">
        <v>179</v>
      </c>
      <c r="I1721">
        <v>35</v>
      </c>
      <c r="J1721">
        <v>0</v>
      </c>
      <c r="K1721">
        <v>214</v>
      </c>
      <c r="L1721">
        <v>212</v>
      </c>
      <c r="M1721">
        <v>2</v>
      </c>
      <c r="N1721">
        <v>1.111</v>
      </c>
      <c r="O1721">
        <v>0.191</v>
      </c>
      <c r="P1721">
        <v>0</v>
      </c>
      <c r="Q1721">
        <v>1.141</v>
      </c>
      <c r="R1721">
        <v>0.876</v>
      </c>
      <c r="S1721">
        <v>0.85299999999999998</v>
      </c>
      <c r="T1721">
        <v>1</v>
      </c>
      <c r="U1721">
        <v>1.7529999999999999</v>
      </c>
      <c r="V1721" t="s">
        <v>80</v>
      </c>
      <c r="W1721">
        <v>0.95899999999999996</v>
      </c>
      <c r="X1721">
        <v>0.89600000000000002</v>
      </c>
      <c r="Y1721">
        <v>0</v>
      </c>
      <c r="Z1721">
        <v>0.84399999999999997</v>
      </c>
      <c r="AA1721" s="19">
        <v>45733.001000335651</v>
      </c>
      <c r="AB1721" t="s">
        <v>1178</v>
      </c>
    </row>
    <row r="1722" spans="1:28" hidden="1" x14ac:dyDescent="0.35">
      <c r="A1722" t="s">
        <v>1123</v>
      </c>
      <c r="B1722" t="s">
        <v>312</v>
      </c>
      <c r="C1722">
        <v>0</v>
      </c>
      <c r="D1722" s="9">
        <v>40023.636805555558</v>
      </c>
      <c r="E1722" s="9">
        <v>40023.636805555558</v>
      </c>
      <c r="F1722" t="s">
        <v>872</v>
      </c>
      <c r="G1722" t="s">
        <v>872</v>
      </c>
      <c r="H1722">
        <v>1</v>
      </c>
      <c r="I1722">
        <v>1</v>
      </c>
      <c r="J1722">
        <v>1</v>
      </c>
      <c r="K1722" t="s">
        <v>873</v>
      </c>
      <c r="L1722">
        <v>1</v>
      </c>
      <c r="M1722">
        <v>0</v>
      </c>
      <c r="N1722" t="s">
        <v>875</v>
      </c>
      <c r="O1722" t="s">
        <v>875</v>
      </c>
      <c r="P1722">
        <v>0</v>
      </c>
      <c r="Q1722" t="s">
        <v>875</v>
      </c>
      <c r="R1722" t="s">
        <v>875</v>
      </c>
      <c r="S1722" t="s">
        <v>875</v>
      </c>
      <c r="T1722" t="s">
        <v>875</v>
      </c>
      <c r="U1722" t="s">
        <v>875</v>
      </c>
      <c r="V1722" t="s">
        <v>80</v>
      </c>
      <c r="W1722" t="s">
        <v>875</v>
      </c>
      <c r="X1722" t="s">
        <v>875</v>
      </c>
      <c r="Y1722">
        <v>0</v>
      </c>
      <c r="Z1722" t="s">
        <v>875</v>
      </c>
      <c r="AA1722" s="19">
        <v>45733.00100034722</v>
      </c>
      <c r="AB1722" t="s">
        <v>1178</v>
      </c>
    </row>
    <row r="1723" spans="1:28" x14ac:dyDescent="0.35">
      <c r="A1723" t="s">
        <v>1124</v>
      </c>
      <c r="B1723" t="s">
        <v>311</v>
      </c>
      <c r="C1723">
        <v>519</v>
      </c>
      <c r="D1723" s="9">
        <v>40724.474999999999</v>
      </c>
      <c r="E1723" s="9">
        <v>41243.65625</v>
      </c>
      <c r="F1723">
        <v>398</v>
      </c>
      <c r="G1723">
        <v>398</v>
      </c>
      <c r="H1723">
        <v>250</v>
      </c>
      <c r="I1723">
        <v>148</v>
      </c>
      <c r="J1723">
        <v>0</v>
      </c>
      <c r="K1723">
        <v>398</v>
      </c>
      <c r="L1723">
        <v>372</v>
      </c>
      <c r="M1723">
        <v>26</v>
      </c>
      <c r="N1723">
        <v>0.73399999999999999</v>
      </c>
      <c r="O1723">
        <v>0.59499999999999997</v>
      </c>
      <c r="P1723">
        <v>0</v>
      </c>
      <c r="Q1723">
        <v>1.244</v>
      </c>
      <c r="R1723">
        <v>0.93600000000000005</v>
      </c>
      <c r="S1723">
        <v>0.55200000000000005</v>
      </c>
      <c r="T1723">
        <v>1</v>
      </c>
      <c r="U1723">
        <v>20.9</v>
      </c>
      <c r="V1723" t="s">
        <v>80</v>
      </c>
      <c r="W1723">
        <v>0.94399999999999995</v>
      </c>
      <c r="X1723">
        <v>0.80300000000000005</v>
      </c>
      <c r="Y1723">
        <v>0</v>
      </c>
      <c r="Z1723">
        <v>0.88800000000000001</v>
      </c>
      <c r="AA1723" s="19">
        <v>45733.001058229165</v>
      </c>
      <c r="AB1723" t="s">
        <v>1178</v>
      </c>
    </row>
    <row r="1724" spans="1:28" hidden="1" x14ac:dyDescent="0.35">
      <c r="A1724" t="s">
        <v>1124</v>
      </c>
      <c r="B1724" t="s">
        <v>312</v>
      </c>
      <c r="C1724">
        <v>0</v>
      </c>
      <c r="D1724" s="9">
        <v>41243.65625</v>
      </c>
      <c r="E1724" s="9">
        <v>41243.65625</v>
      </c>
      <c r="F1724" t="s">
        <v>872</v>
      </c>
      <c r="G1724" t="s">
        <v>872</v>
      </c>
      <c r="H1724">
        <v>1</v>
      </c>
      <c r="I1724">
        <v>1</v>
      </c>
      <c r="J1724">
        <v>1</v>
      </c>
      <c r="K1724" t="s">
        <v>873</v>
      </c>
      <c r="L1724">
        <v>1</v>
      </c>
      <c r="M1724">
        <v>0</v>
      </c>
      <c r="N1724" t="s">
        <v>875</v>
      </c>
      <c r="O1724" t="s">
        <v>875</v>
      </c>
      <c r="P1724">
        <v>0</v>
      </c>
      <c r="Q1724" t="s">
        <v>875</v>
      </c>
      <c r="R1724" t="s">
        <v>875</v>
      </c>
      <c r="S1724" t="s">
        <v>875</v>
      </c>
      <c r="T1724" t="s">
        <v>875</v>
      </c>
      <c r="U1724" t="s">
        <v>875</v>
      </c>
      <c r="V1724" t="s">
        <v>80</v>
      </c>
      <c r="W1724" t="s">
        <v>875</v>
      </c>
      <c r="X1724" t="s">
        <v>875</v>
      </c>
      <c r="Y1724">
        <v>0</v>
      </c>
      <c r="Z1724" t="s">
        <v>875</v>
      </c>
      <c r="AA1724" s="19">
        <v>45733.001058240741</v>
      </c>
      <c r="AB1724" t="s">
        <v>1178</v>
      </c>
    </row>
    <row r="1725" spans="1:28" x14ac:dyDescent="0.35">
      <c r="A1725" t="s">
        <v>1810</v>
      </c>
      <c r="B1725" t="s">
        <v>311</v>
      </c>
      <c r="C1725">
        <v>3207</v>
      </c>
      <c r="D1725" s="9">
        <v>41358.541180555556</v>
      </c>
      <c r="E1725" s="9">
        <v>44566.529907407406</v>
      </c>
      <c r="F1725">
        <v>2161</v>
      </c>
      <c r="G1725">
        <v>2161</v>
      </c>
      <c r="H1725">
        <v>967</v>
      </c>
      <c r="I1725">
        <v>1194</v>
      </c>
      <c r="J1725">
        <v>185</v>
      </c>
      <c r="K1725">
        <v>1976</v>
      </c>
      <c r="L1725">
        <v>1687</v>
      </c>
      <c r="M1725">
        <v>289</v>
      </c>
      <c r="N1725">
        <v>0.29799999999999999</v>
      </c>
      <c r="O1725">
        <v>0.41599999999999998</v>
      </c>
      <c r="P1725">
        <v>6.8000000000000005E-2</v>
      </c>
      <c r="Q1725">
        <v>0.57899999999999996</v>
      </c>
      <c r="R1725">
        <v>0.89600000000000002</v>
      </c>
      <c r="S1725">
        <v>0.41699999999999998</v>
      </c>
      <c r="T1725">
        <v>0.90500000000000003</v>
      </c>
      <c r="U1725">
        <v>499.13600000000002</v>
      </c>
      <c r="V1725" t="s">
        <v>56</v>
      </c>
      <c r="W1725">
        <v>0.96799999999999997</v>
      </c>
      <c r="X1725">
        <v>0.97899999999999998</v>
      </c>
      <c r="Y1725">
        <v>0.95199999999999996</v>
      </c>
      <c r="Z1725">
        <v>0.97299999999999998</v>
      </c>
      <c r="AA1725" s="19">
        <v>45734.019003020832</v>
      </c>
      <c r="AB1725" t="s">
        <v>2040</v>
      </c>
    </row>
    <row r="1726" spans="1:28" hidden="1" x14ac:dyDescent="0.35">
      <c r="A1726" t="s">
        <v>1810</v>
      </c>
      <c r="B1726" t="s">
        <v>312</v>
      </c>
      <c r="C1726">
        <v>99</v>
      </c>
      <c r="D1726" s="9">
        <v>44466.749502314815</v>
      </c>
      <c r="E1726" s="9">
        <v>44566.529907407406</v>
      </c>
      <c r="F1726" t="s">
        <v>872</v>
      </c>
      <c r="G1726" t="s">
        <v>872</v>
      </c>
      <c r="H1726">
        <v>18</v>
      </c>
      <c r="I1726">
        <v>11</v>
      </c>
      <c r="J1726">
        <v>11</v>
      </c>
      <c r="K1726" t="s">
        <v>873</v>
      </c>
      <c r="L1726">
        <v>28</v>
      </c>
      <c r="M1726">
        <v>-11</v>
      </c>
      <c r="N1726">
        <v>0.17</v>
      </c>
      <c r="O1726">
        <v>0.128</v>
      </c>
      <c r="P1726">
        <v>0.14099999999999999</v>
      </c>
      <c r="Q1726">
        <v>0.27100000000000002</v>
      </c>
      <c r="R1726">
        <v>1.726</v>
      </c>
      <c r="S1726">
        <v>0.56999999999999995</v>
      </c>
      <c r="T1726">
        <v>0.52700000000000002</v>
      </c>
      <c r="U1726">
        <v>1066.421</v>
      </c>
      <c r="V1726" t="s">
        <v>62</v>
      </c>
      <c r="W1726">
        <v>0.96299999999999997</v>
      </c>
      <c r="X1726">
        <v>0.92500000000000004</v>
      </c>
      <c r="Y1726">
        <v>0.60199999999999998</v>
      </c>
      <c r="Z1726">
        <v>0.872</v>
      </c>
      <c r="AA1726" s="19">
        <v>45734.019016851853</v>
      </c>
      <c r="AB1726" t="s">
        <v>2040</v>
      </c>
    </row>
    <row r="1727" spans="1:28" x14ac:dyDescent="0.35">
      <c r="A1727" t="s">
        <v>1125</v>
      </c>
      <c r="B1727" t="s">
        <v>311</v>
      </c>
      <c r="C1727">
        <v>68</v>
      </c>
      <c r="D1727" s="9">
        <v>39997.476388888892</v>
      </c>
      <c r="E1727" s="9">
        <v>40065.550000000003</v>
      </c>
      <c r="F1727">
        <v>86</v>
      </c>
      <c r="G1727">
        <v>86</v>
      </c>
      <c r="H1727">
        <v>64</v>
      </c>
      <c r="I1727">
        <v>22</v>
      </c>
      <c r="J1727">
        <v>0</v>
      </c>
      <c r="K1727">
        <v>86</v>
      </c>
      <c r="L1727">
        <v>86</v>
      </c>
      <c r="M1727">
        <v>0</v>
      </c>
      <c r="N1727">
        <v>1.1299999999999999</v>
      </c>
      <c r="O1727">
        <v>0.44600000000000001</v>
      </c>
      <c r="P1727">
        <v>0</v>
      </c>
      <c r="Q1727">
        <v>0.995</v>
      </c>
      <c r="R1727">
        <v>0.63100000000000001</v>
      </c>
      <c r="S1727">
        <v>0.71699999999999997</v>
      </c>
      <c r="T1727">
        <v>1</v>
      </c>
      <c r="U1727">
        <v>0</v>
      </c>
      <c r="V1727" t="s">
        <v>80</v>
      </c>
      <c r="W1727">
        <v>0.97299999999999998</v>
      </c>
      <c r="X1727">
        <v>0.89600000000000002</v>
      </c>
      <c r="Y1727">
        <v>0</v>
      </c>
      <c r="Z1727">
        <v>0.92800000000000005</v>
      </c>
      <c r="AA1727" s="19">
        <v>45733.001117835651</v>
      </c>
      <c r="AB1727" t="s">
        <v>1178</v>
      </c>
    </row>
    <row r="1728" spans="1:28" hidden="1" x14ac:dyDescent="0.35">
      <c r="A1728" t="s">
        <v>1125</v>
      </c>
      <c r="B1728" t="s">
        <v>312</v>
      </c>
      <c r="C1728">
        <v>68</v>
      </c>
      <c r="D1728" s="9">
        <v>39997.476388888892</v>
      </c>
      <c r="E1728" s="9">
        <v>40065.550000000003</v>
      </c>
      <c r="F1728" t="s">
        <v>872</v>
      </c>
      <c r="G1728" t="s">
        <v>872</v>
      </c>
      <c r="H1728">
        <v>64</v>
      </c>
      <c r="I1728">
        <v>22</v>
      </c>
      <c r="J1728">
        <v>1</v>
      </c>
      <c r="K1728" t="s">
        <v>873</v>
      </c>
      <c r="L1728">
        <v>86</v>
      </c>
      <c r="M1728">
        <v>-1</v>
      </c>
      <c r="N1728">
        <v>1.1399999999999999</v>
      </c>
      <c r="O1728">
        <v>0.439</v>
      </c>
      <c r="P1728">
        <v>0</v>
      </c>
      <c r="Q1728">
        <v>0.98099999999999998</v>
      </c>
      <c r="R1728">
        <v>0.621</v>
      </c>
      <c r="S1728">
        <v>0.72199999999999998</v>
      </c>
      <c r="T1728">
        <v>1</v>
      </c>
      <c r="U1728">
        <v>0</v>
      </c>
      <c r="V1728" t="s">
        <v>80</v>
      </c>
      <c r="W1728">
        <v>0.97499999999999998</v>
      </c>
      <c r="X1728">
        <v>0.89900000000000002</v>
      </c>
      <c r="Y1728">
        <v>0</v>
      </c>
      <c r="Z1728">
        <v>0.92900000000000005</v>
      </c>
      <c r="AA1728" s="19">
        <v>45733.001128715281</v>
      </c>
      <c r="AB1728" t="s">
        <v>1178</v>
      </c>
    </row>
    <row r="1729" spans="1:28" x14ac:dyDescent="0.35">
      <c r="A1729" t="s">
        <v>177</v>
      </c>
      <c r="B1729" t="s">
        <v>311</v>
      </c>
      <c r="C1729">
        <v>2914</v>
      </c>
      <c r="D1729" s="9">
        <v>42674.643750000003</v>
      </c>
      <c r="E1729" s="9">
        <v>45589.477083333331</v>
      </c>
      <c r="F1729">
        <v>8551</v>
      </c>
      <c r="G1729">
        <v>8103</v>
      </c>
      <c r="H1729">
        <v>5782</v>
      </c>
      <c r="I1729">
        <v>2321</v>
      </c>
      <c r="J1729">
        <v>1230</v>
      </c>
      <c r="K1729">
        <v>6873</v>
      </c>
      <c r="L1729">
        <v>5725</v>
      </c>
      <c r="M1729">
        <v>1148</v>
      </c>
      <c r="N1729">
        <v>3.49</v>
      </c>
      <c r="O1729">
        <v>1.4850000000000001</v>
      </c>
      <c r="P1729">
        <v>0.70199999999999996</v>
      </c>
      <c r="Q1729">
        <v>3.4830000000000001</v>
      </c>
      <c r="R1729">
        <v>0.81499999999999995</v>
      </c>
      <c r="S1729">
        <v>0.70199999999999996</v>
      </c>
      <c r="T1729">
        <v>0.85899999999999999</v>
      </c>
      <c r="U1729">
        <v>329.601</v>
      </c>
      <c r="V1729" t="s">
        <v>56</v>
      </c>
      <c r="W1729">
        <v>0.95799999999999996</v>
      </c>
      <c r="X1729">
        <v>0.95799999999999996</v>
      </c>
      <c r="Y1729">
        <v>0.99299999999999999</v>
      </c>
      <c r="Z1729">
        <v>0.96199999999999997</v>
      </c>
      <c r="AA1729" s="9">
        <v>45713.674898935184</v>
      </c>
      <c r="AB1729" t="s">
        <v>871</v>
      </c>
    </row>
    <row r="1730" spans="1:28" x14ac:dyDescent="0.35">
      <c r="A1730" t="s">
        <v>177</v>
      </c>
      <c r="B1730" t="s">
        <v>311</v>
      </c>
      <c r="C1730">
        <v>1891</v>
      </c>
      <c r="D1730" s="9">
        <v>42674.644155092596</v>
      </c>
      <c r="E1730" s="9">
        <v>44565.801111111112</v>
      </c>
      <c r="F1730">
        <v>5945</v>
      </c>
      <c r="G1730">
        <v>5945</v>
      </c>
      <c r="H1730">
        <v>4190</v>
      </c>
      <c r="I1730">
        <v>1755</v>
      </c>
      <c r="J1730">
        <v>228</v>
      </c>
      <c r="K1730">
        <v>5717</v>
      </c>
      <c r="L1730">
        <v>4355</v>
      </c>
      <c r="M1730">
        <v>1362</v>
      </c>
      <c r="N1730">
        <v>4.9820000000000002</v>
      </c>
      <c r="O1730">
        <v>2.105</v>
      </c>
      <c r="P1730">
        <v>0.28199999999999997</v>
      </c>
      <c r="Q1730">
        <v>5.47</v>
      </c>
      <c r="R1730">
        <v>0.80400000000000005</v>
      </c>
      <c r="S1730">
        <v>0.70299999999999996</v>
      </c>
      <c r="T1730">
        <v>0.96</v>
      </c>
      <c r="U1730">
        <v>248.995</v>
      </c>
      <c r="V1730" t="s">
        <v>56</v>
      </c>
      <c r="W1730">
        <v>0.97699999999999998</v>
      </c>
      <c r="X1730">
        <v>0.98099999999999998</v>
      </c>
      <c r="Y1730">
        <v>0.98899999999999999</v>
      </c>
      <c r="Z1730">
        <v>0.99</v>
      </c>
      <c r="AA1730" s="19">
        <v>45733.911042581021</v>
      </c>
      <c r="AB1730" t="s">
        <v>1425</v>
      </c>
    </row>
    <row r="1731" spans="1:28" hidden="1" x14ac:dyDescent="0.35">
      <c r="A1731" t="s">
        <v>177</v>
      </c>
      <c r="B1731" t="s">
        <v>312</v>
      </c>
      <c r="C1731">
        <v>99</v>
      </c>
      <c r="D1731" s="9">
        <v>44466.267453703702</v>
      </c>
      <c r="E1731" s="9">
        <v>44565.801111111112</v>
      </c>
      <c r="F1731" t="s">
        <v>872</v>
      </c>
      <c r="G1731" t="s">
        <v>872</v>
      </c>
      <c r="H1731">
        <v>283</v>
      </c>
      <c r="I1731">
        <v>176</v>
      </c>
      <c r="J1731">
        <v>29</v>
      </c>
      <c r="K1731" t="s">
        <v>873</v>
      </c>
      <c r="L1731">
        <v>351</v>
      </c>
      <c r="M1731">
        <v>78</v>
      </c>
      <c r="N1731">
        <v>2.8540000000000001</v>
      </c>
      <c r="O1731">
        <v>1.883</v>
      </c>
      <c r="P1731">
        <v>0.251</v>
      </c>
      <c r="Q1731">
        <v>3.597</v>
      </c>
      <c r="R1731">
        <v>0.80200000000000005</v>
      </c>
      <c r="S1731">
        <v>0.60199999999999998</v>
      </c>
      <c r="T1731">
        <v>0.94699999999999995</v>
      </c>
      <c r="U1731">
        <v>378.649</v>
      </c>
      <c r="V1731" t="s">
        <v>56</v>
      </c>
      <c r="W1731">
        <v>0.99099999999999999</v>
      </c>
      <c r="X1731">
        <v>0.98499999999999999</v>
      </c>
      <c r="Y1731">
        <v>0.84199999999999997</v>
      </c>
      <c r="Z1731">
        <v>0.99199999999999999</v>
      </c>
      <c r="AA1731" s="19">
        <v>45733.911057546298</v>
      </c>
      <c r="AB1731" t="s">
        <v>1425</v>
      </c>
    </row>
    <row r="1732" spans="1:28" x14ac:dyDescent="0.35">
      <c r="A1732" t="s">
        <v>1126</v>
      </c>
      <c r="B1732" t="s">
        <v>311</v>
      </c>
      <c r="C1732">
        <v>367</v>
      </c>
      <c r="D1732" s="9">
        <v>40724.697222222225</v>
      </c>
      <c r="E1732" s="9">
        <v>41091.975694444445</v>
      </c>
      <c r="F1732">
        <v>248</v>
      </c>
      <c r="G1732">
        <v>248</v>
      </c>
      <c r="H1732">
        <v>78</v>
      </c>
      <c r="I1732">
        <v>170</v>
      </c>
      <c r="J1732">
        <v>0</v>
      </c>
      <c r="K1732">
        <v>248</v>
      </c>
      <c r="L1732">
        <v>244</v>
      </c>
      <c r="M1732">
        <v>4</v>
      </c>
      <c r="N1732">
        <v>0.34699999999999998</v>
      </c>
      <c r="O1732">
        <v>1.3979999999999999</v>
      </c>
      <c r="P1732">
        <v>0</v>
      </c>
      <c r="Q1732">
        <v>1.403</v>
      </c>
      <c r="R1732">
        <v>0.80400000000000005</v>
      </c>
      <c r="S1732">
        <v>0.19900000000000001</v>
      </c>
      <c r="T1732">
        <v>1</v>
      </c>
      <c r="U1732">
        <v>2.851</v>
      </c>
      <c r="V1732" t="s">
        <v>80</v>
      </c>
      <c r="W1732">
        <v>0.73699999999999999</v>
      </c>
      <c r="X1732">
        <v>0.86399999999999999</v>
      </c>
      <c r="Y1732">
        <v>0</v>
      </c>
      <c r="Z1732">
        <v>0.77300000000000002</v>
      </c>
      <c r="AA1732" s="19">
        <v>45733.001189467592</v>
      </c>
      <c r="AB1732" t="s">
        <v>1178</v>
      </c>
    </row>
    <row r="1733" spans="1:28" hidden="1" x14ac:dyDescent="0.35">
      <c r="A1733" t="s">
        <v>1126</v>
      </c>
      <c r="B1733" t="s">
        <v>312</v>
      </c>
      <c r="C1733">
        <v>69</v>
      </c>
      <c r="D1733" s="9">
        <v>41022.55972222222</v>
      </c>
      <c r="E1733" s="9">
        <v>41091.975694444445</v>
      </c>
      <c r="F1733" t="s">
        <v>872</v>
      </c>
      <c r="G1733" t="s">
        <v>872</v>
      </c>
      <c r="H1733">
        <v>1</v>
      </c>
      <c r="I1733">
        <v>1</v>
      </c>
      <c r="J1733">
        <v>1</v>
      </c>
      <c r="K1733" t="s">
        <v>873</v>
      </c>
      <c r="L1733">
        <v>3</v>
      </c>
      <c r="M1733">
        <v>-1</v>
      </c>
      <c r="N1733" t="s">
        <v>875</v>
      </c>
      <c r="O1733" t="s">
        <v>875</v>
      </c>
      <c r="P1733">
        <v>0</v>
      </c>
      <c r="Q1733">
        <v>3.5999999999999997E-2</v>
      </c>
      <c r="R1733" t="s">
        <v>875</v>
      </c>
      <c r="S1733" t="s">
        <v>875</v>
      </c>
      <c r="T1733" t="s">
        <v>875</v>
      </c>
      <c r="U1733" t="s">
        <v>875</v>
      </c>
      <c r="V1733" t="s">
        <v>80</v>
      </c>
      <c r="W1733" t="s">
        <v>875</v>
      </c>
      <c r="X1733" t="s">
        <v>875</v>
      </c>
      <c r="Y1733">
        <v>0</v>
      </c>
      <c r="Z1733">
        <v>0.75</v>
      </c>
      <c r="AA1733" s="19">
        <v>45733.001189479168</v>
      </c>
      <c r="AB1733" t="s">
        <v>1178</v>
      </c>
    </row>
    <row r="1734" spans="1:28" x14ac:dyDescent="0.35">
      <c r="A1734" t="s">
        <v>1127</v>
      </c>
      <c r="B1734" t="s">
        <v>311</v>
      </c>
      <c r="C1734">
        <v>112</v>
      </c>
      <c r="D1734" s="9">
        <v>42692.577777777777</v>
      </c>
      <c r="E1734" s="9">
        <v>42804.606944444444</v>
      </c>
      <c r="F1734">
        <v>171</v>
      </c>
      <c r="G1734">
        <v>171</v>
      </c>
      <c r="H1734">
        <v>167</v>
      </c>
      <c r="I1734">
        <v>4</v>
      </c>
      <c r="J1734">
        <v>0</v>
      </c>
      <c r="K1734">
        <v>171</v>
      </c>
      <c r="L1734">
        <v>128</v>
      </c>
      <c r="M1734">
        <v>43</v>
      </c>
      <c r="N1734">
        <v>1.4570000000000001</v>
      </c>
      <c r="O1734">
        <v>4.3999999999999997E-2</v>
      </c>
      <c r="P1734">
        <v>0</v>
      </c>
      <c r="Q1734">
        <v>1.121</v>
      </c>
      <c r="R1734">
        <v>0.747</v>
      </c>
      <c r="S1734">
        <v>0.97099999999999997</v>
      </c>
      <c r="T1734">
        <v>1</v>
      </c>
      <c r="U1734">
        <v>38.359000000000002</v>
      </c>
      <c r="V1734" t="s">
        <v>56</v>
      </c>
      <c r="W1734">
        <v>0.97699999999999998</v>
      </c>
      <c r="X1734">
        <v>0.6</v>
      </c>
      <c r="Y1734">
        <v>0</v>
      </c>
      <c r="Z1734">
        <v>0.99099999999999999</v>
      </c>
      <c r="AA1734" s="19">
        <v>45733.001250266207</v>
      </c>
      <c r="AB1734" t="s">
        <v>1178</v>
      </c>
    </row>
    <row r="1735" spans="1:28" hidden="1" x14ac:dyDescent="0.35">
      <c r="A1735" t="s">
        <v>1127</v>
      </c>
      <c r="B1735" t="s">
        <v>312</v>
      </c>
      <c r="C1735">
        <v>99</v>
      </c>
      <c r="D1735" s="9">
        <v>42705.417361111111</v>
      </c>
      <c r="E1735" s="9">
        <v>42804.606944444444</v>
      </c>
      <c r="F1735" t="s">
        <v>872</v>
      </c>
      <c r="G1735" t="s">
        <v>872</v>
      </c>
      <c r="H1735">
        <v>127</v>
      </c>
      <c r="I1735">
        <v>4</v>
      </c>
      <c r="J1735">
        <v>1</v>
      </c>
      <c r="K1735" t="s">
        <v>873</v>
      </c>
      <c r="L1735">
        <v>116</v>
      </c>
      <c r="M1735">
        <v>16</v>
      </c>
      <c r="N1735">
        <v>1.329</v>
      </c>
      <c r="O1735">
        <v>4.3999999999999997E-2</v>
      </c>
      <c r="P1735">
        <v>0</v>
      </c>
      <c r="Q1735">
        <v>1.1080000000000001</v>
      </c>
      <c r="R1735">
        <v>0.80700000000000005</v>
      </c>
      <c r="S1735">
        <v>0.96799999999999997</v>
      </c>
      <c r="T1735">
        <v>1</v>
      </c>
      <c r="U1735">
        <v>38.808999999999997</v>
      </c>
      <c r="V1735" t="s">
        <v>56</v>
      </c>
      <c r="W1735">
        <v>0.97599999999999998</v>
      </c>
      <c r="X1735">
        <v>0.61699999999999999</v>
      </c>
      <c r="Y1735">
        <v>0</v>
      </c>
      <c r="Z1735">
        <v>0.98799999999999999</v>
      </c>
      <c r="AA1735" s="19">
        <v>45733.001261226855</v>
      </c>
      <c r="AB1735" t="s">
        <v>1178</v>
      </c>
    </row>
    <row r="1736" spans="1:28" x14ac:dyDescent="0.35">
      <c r="A1736" t="s">
        <v>1128</v>
      </c>
      <c r="B1736" t="s">
        <v>311</v>
      </c>
      <c r="C1736">
        <v>224</v>
      </c>
      <c r="D1736" s="9">
        <v>42536.7</v>
      </c>
      <c r="E1736" s="9">
        <v>42761.585416666669</v>
      </c>
      <c r="F1736">
        <v>385</v>
      </c>
      <c r="G1736">
        <v>372</v>
      </c>
      <c r="H1736">
        <v>348</v>
      </c>
      <c r="I1736">
        <v>24</v>
      </c>
      <c r="J1736">
        <v>0</v>
      </c>
      <c r="K1736">
        <v>372</v>
      </c>
      <c r="L1736">
        <v>323</v>
      </c>
      <c r="M1736">
        <v>49</v>
      </c>
      <c r="N1736">
        <v>1.5329999999999999</v>
      </c>
      <c r="O1736">
        <v>0.14000000000000001</v>
      </c>
      <c r="P1736">
        <v>0</v>
      </c>
      <c r="Q1736">
        <v>1.702</v>
      </c>
      <c r="R1736">
        <v>1.0169999999999999</v>
      </c>
      <c r="S1736">
        <v>0.91600000000000004</v>
      </c>
      <c r="T1736">
        <v>1</v>
      </c>
      <c r="U1736">
        <v>28.79</v>
      </c>
      <c r="V1736" t="s">
        <v>92</v>
      </c>
      <c r="W1736">
        <v>0.877</v>
      </c>
      <c r="X1736">
        <v>0.96199999999999997</v>
      </c>
      <c r="Y1736">
        <v>0</v>
      </c>
      <c r="Z1736">
        <v>0.98599999999999999</v>
      </c>
      <c r="AA1736" s="19">
        <v>45733.001321840275</v>
      </c>
      <c r="AB1736" t="s">
        <v>1178</v>
      </c>
    </row>
    <row r="1737" spans="1:28" hidden="1" x14ac:dyDescent="0.35">
      <c r="A1737" t="s">
        <v>1128</v>
      </c>
      <c r="B1737" t="s">
        <v>312</v>
      </c>
      <c r="C1737">
        <v>99</v>
      </c>
      <c r="D1737" s="9">
        <v>42662.472222222219</v>
      </c>
      <c r="E1737" s="9">
        <v>42761.585416666669</v>
      </c>
      <c r="F1737" t="s">
        <v>872</v>
      </c>
      <c r="G1737" t="s">
        <v>872</v>
      </c>
      <c r="H1737">
        <v>72</v>
      </c>
      <c r="I1737">
        <v>6</v>
      </c>
      <c r="J1737">
        <v>1</v>
      </c>
      <c r="K1737" t="s">
        <v>873</v>
      </c>
      <c r="L1737">
        <v>100</v>
      </c>
      <c r="M1737">
        <v>-21</v>
      </c>
      <c r="N1737">
        <v>1.3460000000000001</v>
      </c>
      <c r="O1737">
        <v>0.107</v>
      </c>
      <c r="P1737">
        <v>0</v>
      </c>
      <c r="Q1737">
        <v>1.556</v>
      </c>
      <c r="R1737">
        <v>1.071</v>
      </c>
      <c r="S1737">
        <v>0.92600000000000005</v>
      </c>
      <c r="T1737">
        <v>1</v>
      </c>
      <c r="U1737">
        <v>31.491</v>
      </c>
      <c r="V1737" t="s">
        <v>62</v>
      </c>
      <c r="W1737">
        <v>0.79500000000000004</v>
      </c>
      <c r="X1737">
        <v>0.63100000000000001</v>
      </c>
      <c r="Y1737">
        <v>0</v>
      </c>
      <c r="Z1737">
        <v>0.81399999999999995</v>
      </c>
      <c r="AA1737" s="19">
        <v>45733.001333136577</v>
      </c>
      <c r="AB1737" t="s">
        <v>1178</v>
      </c>
    </row>
    <row r="1738" spans="1:28" x14ac:dyDescent="0.35">
      <c r="A1738" t="s">
        <v>1129</v>
      </c>
      <c r="B1738" t="s">
        <v>311</v>
      </c>
      <c r="C1738">
        <v>3017</v>
      </c>
      <c r="D1738" s="9">
        <v>41718.830555555556</v>
      </c>
      <c r="E1738" s="9">
        <v>44735.893750000003</v>
      </c>
      <c r="F1738">
        <v>3209</v>
      </c>
      <c r="G1738">
        <v>3193</v>
      </c>
      <c r="H1738">
        <v>2960</v>
      </c>
      <c r="I1738">
        <v>233</v>
      </c>
      <c r="J1738">
        <v>0</v>
      </c>
      <c r="K1738">
        <v>3193</v>
      </c>
      <c r="L1738">
        <v>3009</v>
      </c>
      <c r="M1738">
        <v>184</v>
      </c>
      <c r="N1738">
        <v>1.514</v>
      </c>
      <c r="O1738">
        <v>0.14499999999999999</v>
      </c>
      <c r="P1738">
        <v>0</v>
      </c>
      <c r="Q1738">
        <v>1.5349999999999999</v>
      </c>
      <c r="R1738">
        <v>0.92500000000000004</v>
      </c>
      <c r="S1738">
        <v>0.91300000000000003</v>
      </c>
      <c r="T1738">
        <v>1</v>
      </c>
      <c r="U1738">
        <v>119.87</v>
      </c>
      <c r="V1738" t="s">
        <v>56</v>
      </c>
      <c r="W1738">
        <v>0.97599999999999998</v>
      </c>
      <c r="X1738">
        <v>0.59399999999999997</v>
      </c>
      <c r="Y1738">
        <v>0</v>
      </c>
      <c r="Z1738">
        <v>0.97</v>
      </c>
      <c r="AA1738" s="19">
        <v>45733.001400567133</v>
      </c>
      <c r="AB1738" t="s">
        <v>1178</v>
      </c>
    </row>
    <row r="1739" spans="1:28" hidden="1" x14ac:dyDescent="0.35">
      <c r="A1739" t="s">
        <v>1129</v>
      </c>
      <c r="B1739" t="s">
        <v>312</v>
      </c>
      <c r="C1739">
        <v>0</v>
      </c>
      <c r="D1739" s="9">
        <v>44735.893750000003</v>
      </c>
      <c r="E1739" s="9">
        <v>44735.893750000003</v>
      </c>
      <c r="F1739" t="s">
        <v>872</v>
      </c>
      <c r="G1739" t="s">
        <v>872</v>
      </c>
      <c r="H1739">
        <v>1</v>
      </c>
      <c r="I1739">
        <v>1</v>
      </c>
      <c r="J1739">
        <v>1</v>
      </c>
      <c r="K1739" t="s">
        <v>873</v>
      </c>
      <c r="L1739">
        <v>2</v>
      </c>
      <c r="M1739">
        <v>-1</v>
      </c>
      <c r="N1739" t="s">
        <v>875</v>
      </c>
      <c r="O1739" t="s">
        <v>875</v>
      </c>
      <c r="P1739">
        <v>0</v>
      </c>
      <c r="Q1739" t="s">
        <v>875</v>
      </c>
      <c r="R1739" t="s">
        <v>875</v>
      </c>
      <c r="S1739" t="s">
        <v>875</v>
      </c>
      <c r="T1739" t="s">
        <v>875</v>
      </c>
      <c r="U1739" t="s">
        <v>875</v>
      </c>
      <c r="V1739" t="s">
        <v>56</v>
      </c>
      <c r="W1739" t="s">
        <v>875</v>
      </c>
      <c r="X1739" t="s">
        <v>875</v>
      </c>
      <c r="Y1739">
        <v>0</v>
      </c>
      <c r="Z1739" t="s">
        <v>875</v>
      </c>
      <c r="AA1739" s="19">
        <v>45733.001400590278</v>
      </c>
      <c r="AB1739" t="s">
        <v>1178</v>
      </c>
    </row>
    <row r="1740" spans="1:28" x14ac:dyDescent="0.35">
      <c r="A1740" t="s">
        <v>1130</v>
      </c>
      <c r="B1740" t="s">
        <v>311</v>
      </c>
      <c r="C1740">
        <v>451</v>
      </c>
      <c r="D1740" s="9">
        <v>40791.701388888891</v>
      </c>
      <c r="E1740" s="9">
        <v>41243.65625</v>
      </c>
      <c r="F1740">
        <v>62</v>
      </c>
      <c r="G1740">
        <v>62</v>
      </c>
      <c r="H1740">
        <v>62</v>
      </c>
      <c r="I1740">
        <v>0</v>
      </c>
      <c r="J1740">
        <v>0</v>
      </c>
      <c r="K1740">
        <v>62</v>
      </c>
      <c r="L1740">
        <v>36</v>
      </c>
      <c r="M1740">
        <v>26</v>
      </c>
      <c r="N1740">
        <v>0.16400000000000001</v>
      </c>
      <c r="O1740">
        <v>0</v>
      </c>
      <c r="P1740">
        <v>0</v>
      </c>
      <c r="Q1740">
        <v>0.158</v>
      </c>
      <c r="R1740">
        <v>0.96299999999999997</v>
      </c>
      <c r="S1740">
        <v>1</v>
      </c>
      <c r="T1740">
        <v>1</v>
      </c>
      <c r="U1740">
        <v>164.55699999999999</v>
      </c>
      <c r="V1740" t="s">
        <v>56</v>
      </c>
      <c r="W1740">
        <v>0.73199999999999998</v>
      </c>
      <c r="X1740">
        <v>0</v>
      </c>
      <c r="Y1740">
        <v>0</v>
      </c>
      <c r="Z1740">
        <v>0.875</v>
      </c>
      <c r="AA1740" s="19">
        <v>45733.001457407408</v>
      </c>
      <c r="AB1740" t="s">
        <v>1178</v>
      </c>
    </row>
    <row r="1741" spans="1:28" hidden="1" x14ac:dyDescent="0.35">
      <c r="A1741" t="s">
        <v>1130</v>
      </c>
      <c r="B1741" t="s">
        <v>312</v>
      </c>
      <c r="C1741">
        <v>91</v>
      </c>
      <c r="D1741" s="9">
        <v>41152.520138888889</v>
      </c>
      <c r="E1741" s="9">
        <v>41243.65625</v>
      </c>
      <c r="F1741" t="s">
        <v>872</v>
      </c>
      <c r="G1741" t="s">
        <v>872</v>
      </c>
      <c r="H1741">
        <v>10</v>
      </c>
      <c r="I1741">
        <v>1</v>
      </c>
      <c r="J1741">
        <v>1</v>
      </c>
      <c r="K1741" t="s">
        <v>873</v>
      </c>
      <c r="L1741">
        <v>28</v>
      </c>
      <c r="M1741">
        <v>-19</v>
      </c>
      <c r="N1741">
        <v>0.35699999999999998</v>
      </c>
      <c r="O1741">
        <v>0</v>
      </c>
      <c r="P1741">
        <v>0</v>
      </c>
      <c r="Q1741">
        <v>0.18099999999999999</v>
      </c>
      <c r="R1741">
        <v>0.50700000000000001</v>
      </c>
      <c r="S1741">
        <v>1</v>
      </c>
      <c r="T1741">
        <v>1</v>
      </c>
      <c r="U1741">
        <v>143.64599999999999</v>
      </c>
      <c r="V1741" t="s">
        <v>56</v>
      </c>
      <c r="W1741">
        <v>0.72699999999999998</v>
      </c>
      <c r="X1741">
        <v>0</v>
      </c>
      <c r="Y1741">
        <v>0</v>
      </c>
      <c r="Z1741">
        <v>0.82099999999999995</v>
      </c>
      <c r="AA1741" s="19">
        <v>45733.00146644676</v>
      </c>
      <c r="AB1741" t="s">
        <v>1178</v>
      </c>
    </row>
    <row r="1742" spans="1:28" x14ac:dyDescent="0.35">
      <c r="A1742" t="s">
        <v>1809</v>
      </c>
      <c r="B1742" t="s">
        <v>311</v>
      </c>
      <c r="C1742">
        <v>3052</v>
      </c>
      <c r="D1742" s="9">
        <v>41513.769525462965</v>
      </c>
      <c r="E1742" s="9">
        <v>44566.289317129631</v>
      </c>
      <c r="F1742">
        <v>2969</v>
      </c>
      <c r="G1742">
        <v>2969</v>
      </c>
      <c r="H1742">
        <v>1243</v>
      </c>
      <c r="I1742">
        <v>1726</v>
      </c>
      <c r="J1742">
        <v>523</v>
      </c>
      <c r="K1742">
        <v>2446</v>
      </c>
      <c r="L1742">
        <v>1687</v>
      </c>
      <c r="M1742">
        <v>759</v>
      </c>
      <c r="N1742">
        <v>0.45900000000000002</v>
      </c>
      <c r="O1742">
        <v>0.7</v>
      </c>
      <c r="P1742">
        <v>0.20499999999999999</v>
      </c>
      <c r="Q1742">
        <v>0.65100000000000002</v>
      </c>
      <c r="R1742">
        <v>0.68200000000000005</v>
      </c>
      <c r="S1742">
        <v>0.39600000000000002</v>
      </c>
      <c r="T1742">
        <v>0.82299999999999995</v>
      </c>
      <c r="U1742">
        <v>1165.8989999999999</v>
      </c>
      <c r="V1742" t="s">
        <v>56</v>
      </c>
      <c r="W1742">
        <v>0.99399999999999999</v>
      </c>
      <c r="X1742">
        <v>0.97199999999999998</v>
      </c>
      <c r="Y1742">
        <v>0.97299999999999998</v>
      </c>
      <c r="Z1742">
        <v>0.98099999999999998</v>
      </c>
      <c r="AA1742" s="19">
        <v>45734.018904548611</v>
      </c>
      <c r="AB1742" t="s">
        <v>2040</v>
      </c>
    </row>
    <row r="1743" spans="1:28" hidden="1" x14ac:dyDescent="0.35">
      <c r="A1743" t="s">
        <v>1809</v>
      </c>
      <c r="B1743" t="s">
        <v>312</v>
      </c>
      <c r="C1743">
        <v>95</v>
      </c>
      <c r="D1743" s="9">
        <v>44470.940266203703</v>
      </c>
      <c r="E1743" s="9">
        <v>44566.289317129631</v>
      </c>
      <c r="F1743" t="s">
        <v>872</v>
      </c>
      <c r="G1743" t="s">
        <v>872</v>
      </c>
      <c r="H1743">
        <v>16</v>
      </c>
      <c r="I1743">
        <v>6</v>
      </c>
      <c r="J1743">
        <v>1</v>
      </c>
      <c r="K1743" t="s">
        <v>873</v>
      </c>
      <c r="L1743">
        <v>16</v>
      </c>
      <c r="M1743">
        <v>4</v>
      </c>
      <c r="N1743">
        <v>0.187</v>
      </c>
      <c r="O1743">
        <v>6.8000000000000005E-2</v>
      </c>
      <c r="P1743" t="s">
        <v>875</v>
      </c>
      <c r="Q1743">
        <v>0.17799999999999999</v>
      </c>
      <c r="R1743" t="s">
        <v>875</v>
      </c>
      <c r="S1743" t="s">
        <v>875</v>
      </c>
      <c r="T1743" t="s">
        <v>875</v>
      </c>
      <c r="U1743" t="s">
        <v>875</v>
      </c>
      <c r="V1743" t="s">
        <v>56</v>
      </c>
      <c r="W1743">
        <v>0.97799999999999998</v>
      </c>
      <c r="X1743">
        <v>0.88200000000000001</v>
      </c>
      <c r="Y1743" t="s">
        <v>875</v>
      </c>
      <c r="Z1743">
        <v>0.86299999999999999</v>
      </c>
      <c r="AA1743" s="19">
        <v>45734.018904629629</v>
      </c>
      <c r="AB1743" t="s">
        <v>2040</v>
      </c>
    </row>
    <row r="1744" spans="1:28" x14ac:dyDescent="0.35">
      <c r="A1744" t="s">
        <v>1131</v>
      </c>
      <c r="B1744" t="s">
        <v>311</v>
      </c>
      <c r="C1744">
        <v>82</v>
      </c>
      <c r="D1744" s="9">
        <v>40359.527777777781</v>
      </c>
      <c r="E1744" s="9">
        <v>40441.663888888892</v>
      </c>
      <c r="F1744">
        <v>50</v>
      </c>
      <c r="G1744">
        <v>50</v>
      </c>
      <c r="H1744">
        <v>5</v>
      </c>
      <c r="I1744">
        <v>45</v>
      </c>
      <c r="J1744">
        <v>0</v>
      </c>
      <c r="K1744">
        <v>50</v>
      </c>
      <c r="L1744">
        <v>37</v>
      </c>
      <c r="M1744">
        <v>13</v>
      </c>
      <c r="N1744">
        <v>7.0999999999999994E-2</v>
      </c>
      <c r="O1744">
        <v>1.113</v>
      </c>
      <c r="P1744">
        <v>0</v>
      </c>
      <c r="Q1744">
        <v>1.9430000000000001</v>
      </c>
      <c r="R1744">
        <v>1.641</v>
      </c>
      <c r="S1744">
        <v>0.06</v>
      </c>
      <c r="T1744">
        <v>1</v>
      </c>
      <c r="U1744">
        <v>6.6909999999999998</v>
      </c>
      <c r="V1744" t="s">
        <v>92</v>
      </c>
      <c r="W1744">
        <v>0.753</v>
      </c>
      <c r="X1744">
        <v>0.65600000000000003</v>
      </c>
      <c r="Y1744">
        <v>0</v>
      </c>
      <c r="Z1744">
        <v>0.91600000000000004</v>
      </c>
      <c r="AA1744" s="19">
        <v>45733.001525231484</v>
      </c>
      <c r="AB1744" t="s">
        <v>1178</v>
      </c>
    </row>
    <row r="1745" spans="1:28" hidden="1" x14ac:dyDescent="0.35">
      <c r="A1745" t="s">
        <v>1131</v>
      </c>
      <c r="B1745" t="s">
        <v>312</v>
      </c>
      <c r="C1745">
        <v>82</v>
      </c>
      <c r="D1745" s="9">
        <v>40359.527777777781</v>
      </c>
      <c r="E1745" s="9">
        <v>40441.663888888892</v>
      </c>
      <c r="F1745" t="s">
        <v>872</v>
      </c>
      <c r="G1745" t="s">
        <v>872</v>
      </c>
      <c r="H1745">
        <v>5</v>
      </c>
      <c r="I1745">
        <v>45</v>
      </c>
      <c r="J1745">
        <v>1</v>
      </c>
      <c r="K1745" t="s">
        <v>873</v>
      </c>
      <c r="L1745">
        <v>37</v>
      </c>
      <c r="M1745">
        <v>12</v>
      </c>
      <c r="N1745">
        <v>7.0000000000000007E-2</v>
      </c>
      <c r="O1745">
        <v>1.113</v>
      </c>
      <c r="P1745">
        <v>0</v>
      </c>
      <c r="Q1745">
        <v>1.9790000000000001</v>
      </c>
      <c r="R1745">
        <v>1.673</v>
      </c>
      <c r="S1745">
        <v>5.8999999999999997E-2</v>
      </c>
      <c r="T1745">
        <v>1</v>
      </c>
      <c r="U1745">
        <v>6.569</v>
      </c>
      <c r="V1745" t="s">
        <v>92</v>
      </c>
      <c r="W1745">
        <v>0.75800000000000001</v>
      </c>
      <c r="X1745">
        <v>0.65600000000000003</v>
      </c>
      <c r="Y1745">
        <v>0</v>
      </c>
      <c r="Z1745">
        <v>0.92500000000000004</v>
      </c>
      <c r="AA1745" s="19">
        <v>45733.001535682874</v>
      </c>
      <c r="AB1745" t="s">
        <v>1178</v>
      </c>
    </row>
    <row r="1746" spans="1:28" x14ac:dyDescent="0.35">
      <c r="A1746" t="s">
        <v>1132</v>
      </c>
      <c r="B1746" t="s">
        <v>311</v>
      </c>
      <c r="C1746">
        <v>2646</v>
      </c>
      <c r="D1746" s="9">
        <v>40038.493750000001</v>
      </c>
      <c r="E1746" s="9">
        <v>42684.512499999997</v>
      </c>
      <c r="F1746">
        <v>579</v>
      </c>
      <c r="G1746">
        <v>579</v>
      </c>
      <c r="H1746">
        <v>235</v>
      </c>
      <c r="I1746">
        <v>344</v>
      </c>
      <c r="J1746">
        <v>0</v>
      </c>
      <c r="K1746">
        <v>579</v>
      </c>
      <c r="L1746">
        <v>573</v>
      </c>
      <c r="M1746">
        <v>6</v>
      </c>
      <c r="N1746">
        <v>0.49299999999999999</v>
      </c>
      <c r="O1746">
        <v>0.90300000000000002</v>
      </c>
      <c r="P1746">
        <v>0</v>
      </c>
      <c r="Q1746">
        <v>0.29599999999999999</v>
      </c>
      <c r="R1746">
        <v>0.21199999999999999</v>
      </c>
      <c r="S1746">
        <v>0.35299999999999998</v>
      </c>
      <c r="T1746">
        <v>1</v>
      </c>
      <c r="U1746">
        <v>20.27</v>
      </c>
      <c r="V1746" t="s">
        <v>80</v>
      </c>
      <c r="W1746">
        <v>0.85599999999999998</v>
      </c>
      <c r="X1746">
        <v>0.66300000000000003</v>
      </c>
      <c r="Y1746">
        <v>0</v>
      </c>
      <c r="Z1746">
        <v>0.36799999999999999</v>
      </c>
      <c r="AA1746" s="19">
        <v>45733.001593668982</v>
      </c>
      <c r="AB1746" t="s">
        <v>1178</v>
      </c>
    </row>
    <row r="1747" spans="1:28" hidden="1" x14ac:dyDescent="0.35">
      <c r="A1747" t="s">
        <v>1132</v>
      </c>
      <c r="B1747" t="s">
        <v>312</v>
      </c>
      <c r="C1747">
        <v>0</v>
      </c>
      <c r="D1747" s="9">
        <v>42684.511805555558</v>
      </c>
      <c r="E1747" s="9">
        <v>42684.512499999997</v>
      </c>
      <c r="F1747" t="s">
        <v>872</v>
      </c>
      <c r="G1747" t="s">
        <v>872</v>
      </c>
      <c r="H1747">
        <v>1</v>
      </c>
      <c r="I1747">
        <v>1</v>
      </c>
      <c r="J1747">
        <v>1</v>
      </c>
      <c r="K1747" t="s">
        <v>873</v>
      </c>
      <c r="L1747">
        <v>4</v>
      </c>
      <c r="M1747">
        <v>-3</v>
      </c>
      <c r="N1747" t="s">
        <v>875</v>
      </c>
      <c r="O1747" t="s">
        <v>875</v>
      </c>
      <c r="P1747">
        <v>0</v>
      </c>
      <c r="Q1747">
        <v>2</v>
      </c>
      <c r="R1747" t="s">
        <v>875</v>
      </c>
      <c r="S1747" t="s">
        <v>875</v>
      </c>
      <c r="T1747" t="s">
        <v>875</v>
      </c>
      <c r="U1747" t="s">
        <v>875</v>
      </c>
      <c r="V1747" t="s">
        <v>80</v>
      </c>
      <c r="W1747" t="s">
        <v>875</v>
      </c>
      <c r="X1747" t="s">
        <v>875</v>
      </c>
      <c r="Y1747">
        <v>0</v>
      </c>
      <c r="Z1747">
        <v>0.6</v>
      </c>
      <c r="AA1747" s="19">
        <v>45733.001593680558</v>
      </c>
      <c r="AB1747" t="s">
        <v>1178</v>
      </c>
    </row>
    <row r="1748" spans="1:28" x14ac:dyDescent="0.35">
      <c r="A1748" t="s">
        <v>1133</v>
      </c>
      <c r="B1748" t="s">
        <v>311</v>
      </c>
      <c r="C1748">
        <v>792</v>
      </c>
      <c r="D1748" s="9">
        <v>42746.442361111112</v>
      </c>
      <c r="E1748" s="9">
        <v>43538.543055555558</v>
      </c>
      <c r="F1748">
        <v>540</v>
      </c>
      <c r="G1748">
        <v>540</v>
      </c>
      <c r="H1748">
        <v>535</v>
      </c>
      <c r="I1748">
        <v>5</v>
      </c>
      <c r="J1748">
        <v>0</v>
      </c>
      <c r="K1748">
        <v>540</v>
      </c>
      <c r="L1748">
        <v>404</v>
      </c>
      <c r="M1748">
        <v>136</v>
      </c>
      <c r="N1748">
        <v>0.95099999999999996</v>
      </c>
      <c r="O1748">
        <v>1.4999999999999999E-2</v>
      </c>
      <c r="P1748">
        <v>0</v>
      </c>
      <c r="Q1748">
        <v>0.66200000000000003</v>
      </c>
      <c r="R1748">
        <v>0.68500000000000005</v>
      </c>
      <c r="S1748">
        <v>0.98399999999999999</v>
      </c>
      <c r="T1748">
        <v>1</v>
      </c>
      <c r="U1748">
        <v>205.43799999999999</v>
      </c>
      <c r="V1748" t="s">
        <v>56</v>
      </c>
      <c r="W1748">
        <v>0.94099999999999995</v>
      </c>
      <c r="X1748">
        <v>0.99199999999999999</v>
      </c>
      <c r="Y1748">
        <v>0</v>
      </c>
      <c r="Z1748">
        <v>0.94399999999999995</v>
      </c>
      <c r="AA1748" s="19">
        <v>45733.001651076389</v>
      </c>
      <c r="AB1748" t="s">
        <v>1178</v>
      </c>
    </row>
    <row r="1749" spans="1:28" hidden="1" x14ac:dyDescent="0.35">
      <c r="A1749" t="s">
        <v>1133</v>
      </c>
      <c r="B1749" t="s">
        <v>312</v>
      </c>
      <c r="C1749">
        <v>0</v>
      </c>
      <c r="D1749" s="9">
        <v>43538.543055555558</v>
      </c>
      <c r="E1749" s="9">
        <v>43538.543055555558</v>
      </c>
      <c r="F1749" t="s">
        <v>872</v>
      </c>
      <c r="G1749" t="s">
        <v>872</v>
      </c>
      <c r="H1749">
        <v>1</v>
      </c>
      <c r="I1749">
        <v>1</v>
      </c>
      <c r="J1749">
        <v>1</v>
      </c>
      <c r="K1749" t="s">
        <v>873</v>
      </c>
      <c r="L1749">
        <v>1</v>
      </c>
      <c r="M1749">
        <v>0</v>
      </c>
      <c r="N1749" t="s">
        <v>875</v>
      </c>
      <c r="O1749" t="s">
        <v>875</v>
      </c>
      <c r="P1749">
        <v>0</v>
      </c>
      <c r="Q1749" t="s">
        <v>875</v>
      </c>
      <c r="R1749" t="s">
        <v>875</v>
      </c>
      <c r="S1749" t="s">
        <v>875</v>
      </c>
      <c r="T1749" t="s">
        <v>875</v>
      </c>
      <c r="U1749" t="s">
        <v>875</v>
      </c>
      <c r="V1749" t="s">
        <v>56</v>
      </c>
      <c r="W1749" t="s">
        <v>875</v>
      </c>
      <c r="X1749" t="s">
        <v>875</v>
      </c>
      <c r="Y1749">
        <v>0</v>
      </c>
      <c r="Z1749" t="s">
        <v>875</v>
      </c>
      <c r="AA1749" s="19">
        <v>45733.001651087965</v>
      </c>
      <c r="AB1749" t="s">
        <v>1178</v>
      </c>
    </row>
    <row r="1750" spans="1:28" x14ac:dyDescent="0.35">
      <c r="A1750" t="s">
        <v>1134</v>
      </c>
      <c r="B1750" t="s">
        <v>311</v>
      </c>
      <c r="C1750">
        <v>517</v>
      </c>
      <c r="D1750" s="9">
        <v>42614.663888888892</v>
      </c>
      <c r="E1750" s="9">
        <v>43132.390277777777</v>
      </c>
      <c r="F1750">
        <v>653</v>
      </c>
      <c r="G1750">
        <v>637</v>
      </c>
      <c r="H1750">
        <v>560</v>
      </c>
      <c r="I1750">
        <v>77</v>
      </c>
      <c r="J1750">
        <v>0</v>
      </c>
      <c r="K1750">
        <v>637</v>
      </c>
      <c r="L1750">
        <v>576</v>
      </c>
      <c r="M1750">
        <v>61</v>
      </c>
      <c r="N1750">
        <v>1.4239999999999999</v>
      </c>
      <c r="O1750">
        <v>0.32900000000000001</v>
      </c>
      <c r="P1750">
        <v>0</v>
      </c>
      <c r="Q1750">
        <v>1.714</v>
      </c>
      <c r="R1750">
        <v>0.97799999999999998</v>
      </c>
      <c r="S1750">
        <v>0.81200000000000006</v>
      </c>
      <c r="T1750">
        <v>1</v>
      </c>
      <c r="U1750">
        <v>35.588999999999999</v>
      </c>
      <c r="V1750" t="s">
        <v>56</v>
      </c>
      <c r="W1750">
        <v>0.98</v>
      </c>
      <c r="X1750">
        <v>0.92200000000000004</v>
      </c>
      <c r="Y1750">
        <v>0</v>
      </c>
      <c r="Z1750">
        <v>0.98399999999999999</v>
      </c>
      <c r="AA1750" s="19">
        <v>45733.00171271991</v>
      </c>
      <c r="AB1750" t="s">
        <v>1178</v>
      </c>
    </row>
    <row r="1751" spans="1:28" hidden="1" x14ac:dyDescent="0.35">
      <c r="A1751" t="s">
        <v>1134</v>
      </c>
      <c r="B1751" t="s">
        <v>312</v>
      </c>
      <c r="C1751">
        <v>98</v>
      </c>
      <c r="D1751" s="9">
        <v>43033.445138888892</v>
      </c>
      <c r="E1751" s="9">
        <v>43132.390277777777</v>
      </c>
      <c r="F1751" t="s">
        <v>872</v>
      </c>
      <c r="G1751" t="s">
        <v>872</v>
      </c>
      <c r="H1751">
        <v>10</v>
      </c>
      <c r="I1751">
        <v>1</v>
      </c>
      <c r="J1751">
        <v>1</v>
      </c>
      <c r="K1751" t="s">
        <v>873</v>
      </c>
      <c r="L1751">
        <v>5</v>
      </c>
      <c r="M1751">
        <v>4</v>
      </c>
      <c r="N1751">
        <v>0.13900000000000001</v>
      </c>
      <c r="O1751" t="s">
        <v>875</v>
      </c>
      <c r="P1751">
        <v>0</v>
      </c>
      <c r="Q1751">
        <v>3.1E-2</v>
      </c>
      <c r="R1751" t="s">
        <v>875</v>
      </c>
      <c r="S1751" t="s">
        <v>875</v>
      </c>
      <c r="T1751" t="s">
        <v>875</v>
      </c>
      <c r="U1751" t="s">
        <v>875</v>
      </c>
      <c r="V1751" t="s">
        <v>56</v>
      </c>
      <c r="W1751">
        <v>0.70699999999999996</v>
      </c>
      <c r="X1751" t="s">
        <v>875</v>
      </c>
      <c r="Y1751">
        <v>0</v>
      </c>
      <c r="Z1751">
        <v>0.61099999999999999</v>
      </c>
      <c r="AA1751" s="19">
        <v>45733.001712731479</v>
      </c>
      <c r="AB1751" t="s">
        <v>1178</v>
      </c>
    </row>
    <row r="1752" spans="1:28" x14ac:dyDescent="0.35">
      <c r="A1752" t="s">
        <v>1808</v>
      </c>
      <c r="B1752" t="s">
        <v>311</v>
      </c>
      <c r="C1752">
        <v>2570</v>
      </c>
      <c r="D1752" s="9">
        <v>41994.516342592593</v>
      </c>
      <c r="E1752" s="9">
        <v>44565.321932870371</v>
      </c>
      <c r="F1752">
        <v>4705</v>
      </c>
      <c r="G1752">
        <v>4705</v>
      </c>
      <c r="H1752">
        <v>2094</v>
      </c>
      <c r="I1752">
        <v>2611</v>
      </c>
      <c r="J1752">
        <v>885</v>
      </c>
      <c r="K1752">
        <v>3820</v>
      </c>
      <c r="L1752">
        <v>3241</v>
      </c>
      <c r="M1752">
        <v>579</v>
      </c>
      <c r="N1752">
        <v>0.876</v>
      </c>
      <c r="O1752">
        <v>1.04</v>
      </c>
      <c r="P1752">
        <v>0.38500000000000001</v>
      </c>
      <c r="Q1752">
        <v>1.359</v>
      </c>
      <c r="R1752">
        <v>0.88800000000000001</v>
      </c>
      <c r="S1752">
        <v>0.45700000000000002</v>
      </c>
      <c r="T1752">
        <v>0.79900000000000004</v>
      </c>
      <c r="U1752">
        <v>426.04899999999998</v>
      </c>
      <c r="V1752" t="s">
        <v>56</v>
      </c>
      <c r="W1752">
        <v>0.98099999999999998</v>
      </c>
      <c r="X1752">
        <v>0.97</v>
      </c>
      <c r="Y1752">
        <v>0.98399999999999999</v>
      </c>
      <c r="Z1752">
        <v>0.98499999999999999</v>
      </c>
      <c r="AA1752" s="19">
        <v>45734.018790937502</v>
      </c>
      <c r="AB1752" t="s">
        <v>2040</v>
      </c>
    </row>
    <row r="1753" spans="1:28" hidden="1" x14ac:dyDescent="0.35">
      <c r="A1753" t="s">
        <v>1808</v>
      </c>
      <c r="B1753" t="s">
        <v>312</v>
      </c>
      <c r="C1753">
        <v>99</v>
      </c>
      <c r="D1753" s="9">
        <v>44465.349745370368</v>
      </c>
      <c r="E1753" s="9">
        <v>44565.321932870371</v>
      </c>
      <c r="F1753" t="s">
        <v>872</v>
      </c>
      <c r="G1753" t="s">
        <v>872</v>
      </c>
      <c r="H1753">
        <v>11</v>
      </c>
      <c r="I1753">
        <v>43</v>
      </c>
      <c r="J1753">
        <v>11</v>
      </c>
      <c r="K1753" t="s">
        <v>873</v>
      </c>
      <c r="L1753">
        <v>36</v>
      </c>
      <c r="M1753">
        <v>6</v>
      </c>
      <c r="N1753">
        <v>0.17399999999999999</v>
      </c>
      <c r="O1753">
        <v>0.52300000000000002</v>
      </c>
      <c r="P1753">
        <v>0.154</v>
      </c>
      <c r="Q1753">
        <v>0.57799999999999996</v>
      </c>
      <c r="R1753">
        <v>1.0640000000000001</v>
      </c>
      <c r="S1753">
        <v>0.25</v>
      </c>
      <c r="T1753">
        <v>0.77900000000000003</v>
      </c>
      <c r="U1753">
        <v>1001.73</v>
      </c>
      <c r="V1753" t="s">
        <v>62</v>
      </c>
      <c r="W1753">
        <v>0.88300000000000001</v>
      </c>
      <c r="X1753">
        <v>0.94199999999999995</v>
      </c>
      <c r="Y1753">
        <v>0.751</v>
      </c>
      <c r="Z1753">
        <v>0.58699999999999997</v>
      </c>
      <c r="AA1753" s="19">
        <v>45734.018805092594</v>
      </c>
      <c r="AB1753" t="s">
        <v>2040</v>
      </c>
    </row>
    <row r="1754" spans="1:28" x14ac:dyDescent="0.35">
      <c r="A1754" t="s">
        <v>1135</v>
      </c>
      <c r="B1754" t="s">
        <v>311</v>
      </c>
      <c r="C1754">
        <v>1461</v>
      </c>
      <c r="D1754" s="9">
        <v>40487.63958333333</v>
      </c>
      <c r="E1754" s="9">
        <v>41949.607638888891</v>
      </c>
      <c r="F1754">
        <v>913</v>
      </c>
      <c r="G1754">
        <v>913</v>
      </c>
      <c r="H1754">
        <v>598</v>
      </c>
      <c r="I1754">
        <v>315</v>
      </c>
      <c r="J1754">
        <v>0</v>
      </c>
      <c r="K1754">
        <v>913</v>
      </c>
      <c r="L1754">
        <v>913</v>
      </c>
      <c r="M1754">
        <v>0</v>
      </c>
      <c r="N1754">
        <v>0.58399999999999996</v>
      </c>
      <c r="O1754">
        <v>0.34499999999999997</v>
      </c>
      <c r="P1754">
        <v>0</v>
      </c>
      <c r="Q1754">
        <v>0.81100000000000005</v>
      </c>
      <c r="R1754">
        <v>0.873</v>
      </c>
      <c r="S1754">
        <v>0.629</v>
      </c>
      <c r="T1754">
        <v>1</v>
      </c>
      <c r="U1754">
        <v>0</v>
      </c>
      <c r="V1754" t="s">
        <v>80</v>
      </c>
      <c r="W1754">
        <v>0.95799999999999996</v>
      </c>
      <c r="X1754">
        <v>0.90300000000000002</v>
      </c>
      <c r="Y1754">
        <v>0</v>
      </c>
      <c r="Z1754">
        <v>0.94599999999999995</v>
      </c>
      <c r="AA1754" s="19">
        <v>45733.001772476855</v>
      </c>
      <c r="AB1754" t="s">
        <v>1178</v>
      </c>
    </row>
    <row r="1755" spans="1:28" hidden="1" x14ac:dyDescent="0.35">
      <c r="A1755" t="s">
        <v>1135</v>
      </c>
      <c r="B1755" t="s">
        <v>312</v>
      </c>
      <c r="C1755">
        <v>0</v>
      </c>
      <c r="D1755" s="9">
        <v>41949.607638888891</v>
      </c>
      <c r="E1755" s="9">
        <v>41949.607638888891</v>
      </c>
      <c r="F1755" t="s">
        <v>872</v>
      </c>
      <c r="G1755" t="s">
        <v>872</v>
      </c>
      <c r="H1755">
        <v>1</v>
      </c>
      <c r="I1755">
        <v>1</v>
      </c>
      <c r="J1755">
        <v>1</v>
      </c>
      <c r="K1755" t="s">
        <v>873</v>
      </c>
      <c r="L1755">
        <v>15</v>
      </c>
      <c r="M1755">
        <v>-14</v>
      </c>
      <c r="N1755" t="s">
        <v>875</v>
      </c>
      <c r="O1755" t="s">
        <v>875</v>
      </c>
      <c r="P1755">
        <v>0</v>
      </c>
      <c r="Q1755" t="s">
        <v>875</v>
      </c>
      <c r="R1755" t="s">
        <v>875</v>
      </c>
      <c r="S1755" t="s">
        <v>875</v>
      </c>
      <c r="T1755" t="s">
        <v>875</v>
      </c>
      <c r="U1755" t="s">
        <v>875</v>
      </c>
      <c r="V1755" t="s">
        <v>80</v>
      </c>
      <c r="W1755" t="s">
        <v>875</v>
      </c>
      <c r="X1755" t="s">
        <v>875</v>
      </c>
      <c r="Y1755">
        <v>0</v>
      </c>
      <c r="Z1755" t="s">
        <v>875</v>
      </c>
      <c r="AA1755" s="19">
        <v>45733.001772488424</v>
      </c>
      <c r="AB1755" t="s">
        <v>1178</v>
      </c>
    </row>
    <row r="1756" spans="1:28" x14ac:dyDescent="0.35">
      <c r="A1756" t="s">
        <v>1136</v>
      </c>
      <c r="B1756" t="s">
        <v>311</v>
      </c>
      <c r="C1756">
        <v>585</v>
      </c>
      <c r="D1756" s="9">
        <v>41452.711111111108</v>
      </c>
      <c r="E1756" s="9">
        <v>42038.592361111114</v>
      </c>
      <c r="F1756">
        <v>206</v>
      </c>
      <c r="G1756">
        <v>206</v>
      </c>
      <c r="H1756">
        <v>53</v>
      </c>
      <c r="I1756">
        <v>153</v>
      </c>
      <c r="J1756">
        <v>0</v>
      </c>
      <c r="K1756">
        <v>206</v>
      </c>
      <c r="L1756">
        <v>206</v>
      </c>
      <c r="M1756">
        <v>0</v>
      </c>
      <c r="N1756">
        <v>7.6999999999999999E-2</v>
      </c>
      <c r="O1756">
        <v>0.41799999999999998</v>
      </c>
      <c r="P1756">
        <v>0</v>
      </c>
      <c r="Q1756">
        <v>0.36799999999999999</v>
      </c>
      <c r="R1756">
        <v>0.74299999999999999</v>
      </c>
      <c r="S1756">
        <v>0.156</v>
      </c>
      <c r="T1756">
        <v>1</v>
      </c>
      <c r="U1756">
        <v>0</v>
      </c>
      <c r="V1756" t="s">
        <v>80</v>
      </c>
      <c r="W1756">
        <v>0.86899999999999999</v>
      </c>
      <c r="X1756">
        <v>0.93600000000000005</v>
      </c>
      <c r="Y1756">
        <v>0</v>
      </c>
      <c r="Z1756">
        <v>0.86399999999999999</v>
      </c>
      <c r="AA1756" s="19">
        <v>45733.001831898146</v>
      </c>
      <c r="AB1756" t="s">
        <v>1178</v>
      </c>
    </row>
    <row r="1757" spans="1:28" hidden="1" x14ac:dyDescent="0.35">
      <c r="A1757" t="s">
        <v>1136</v>
      </c>
      <c r="B1757" t="s">
        <v>312</v>
      </c>
      <c r="C1757">
        <v>98</v>
      </c>
      <c r="D1757" s="9">
        <v>41940.386805555558</v>
      </c>
      <c r="E1757" s="9">
        <v>42038.592361111114</v>
      </c>
      <c r="F1757" t="s">
        <v>872</v>
      </c>
      <c r="G1757" t="s">
        <v>872</v>
      </c>
      <c r="H1757">
        <v>2</v>
      </c>
      <c r="I1757">
        <v>25</v>
      </c>
      <c r="J1757">
        <v>1</v>
      </c>
      <c r="K1757" t="s">
        <v>873</v>
      </c>
      <c r="L1757">
        <v>69</v>
      </c>
      <c r="M1757">
        <v>-43</v>
      </c>
      <c r="N1757">
        <v>0.25</v>
      </c>
      <c r="O1757">
        <v>0.34499999999999997</v>
      </c>
      <c r="P1757">
        <v>0</v>
      </c>
      <c r="Q1757">
        <v>0.56000000000000005</v>
      </c>
      <c r="R1757">
        <v>0.94099999999999995</v>
      </c>
      <c r="S1757">
        <v>0.42</v>
      </c>
      <c r="T1757">
        <v>1</v>
      </c>
      <c r="U1757">
        <v>0</v>
      </c>
      <c r="V1757" t="s">
        <v>80</v>
      </c>
      <c r="W1757">
        <v>1</v>
      </c>
      <c r="X1757">
        <v>0.91</v>
      </c>
      <c r="Y1757">
        <v>0</v>
      </c>
      <c r="Z1757">
        <v>0.81200000000000006</v>
      </c>
      <c r="AA1757" s="19">
        <v>45733.001842418984</v>
      </c>
      <c r="AB1757" t="s">
        <v>1178</v>
      </c>
    </row>
    <row r="1758" spans="1:28" x14ac:dyDescent="0.35">
      <c r="A1758" t="s">
        <v>1807</v>
      </c>
      <c r="B1758" t="s">
        <v>311</v>
      </c>
      <c r="C1758">
        <v>4960</v>
      </c>
      <c r="D1758" s="9">
        <v>39043.12572916667</v>
      </c>
      <c r="E1758" s="9">
        <v>44003.283333333333</v>
      </c>
      <c r="F1758">
        <v>345</v>
      </c>
      <c r="G1758">
        <v>345</v>
      </c>
      <c r="H1758">
        <v>204</v>
      </c>
      <c r="I1758">
        <v>141</v>
      </c>
      <c r="J1758">
        <v>55</v>
      </c>
      <c r="K1758">
        <v>290</v>
      </c>
      <c r="L1758">
        <v>232</v>
      </c>
      <c r="M1758">
        <v>58</v>
      </c>
      <c r="N1758">
        <v>6.9000000000000006E-2</v>
      </c>
      <c r="O1758">
        <v>0.04</v>
      </c>
      <c r="P1758">
        <v>1.4E-2</v>
      </c>
      <c r="Q1758">
        <v>0.21199999999999999</v>
      </c>
      <c r="R1758">
        <v>2.2320000000000002</v>
      </c>
      <c r="S1758">
        <v>0.63300000000000001</v>
      </c>
      <c r="T1758">
        <v>0.872</v>
      </c>
      <c r="U1758">
        <v>273.58499999999998</v>
      </c>
      <c r="V1758" t="s">
        <v>62</v>
      </c>
      <c r="W1758">
        <v>0.38200000000000001</v>
      </c>
      <c r="X1758">
        <v>0.29099999999999998</v>
      </c>
      <c r="Y1758">
        <v>0.58399999999999996</v>
      </c>
      <c r="Z1758">
        <v>0.56599999999999995</v>
      </c>
      <c r="AA1758" s="19">
        <v>45734.0186865625</v>
      </c>
      <c r="AB1758" t="s">
        <v>2040</v>
      </c>
    </row>
    <row r="1759" spans="1:28" hidden="1" x14ac:dyDescent="0.35">
      <c r="A1759" t="s">
        <v>1807</v>
      </c>
      <c r="B1759" t="s">
        <v>312</v>
      </c>
      <c r="C1759">
        <v>63</v>
      </c>
      <c r="D1759" s="9">
        <v>43940.152291666665</v>
      </c>
      <c r="E1759" s="9">
        <v>44003.283333333333</v>
      </c>
      <c r="F1759" t="s">
        <v>872</v>
      </c>
      <c r="G1759" t="s">
        <v>872</v>
      </c>
      <c r="H1759">
        <v>1</v>
      </c>
      <c r="I1759">
        <v>1</v>
      </c>
      <c r="J1759">
        <v>1</v>
      </c>
      <c r="K1759" t="s">
        <v>873</v>
      </c>
      <c r="L1759">
        <v>1</v>
      </c>
      <c r="M1759">
        <v>0</v>
      </c>
      <c r="N1759" t="s">
        <v>875</v>
      </c>
      <c r="O1759" t="s">
        <v>875</v>
      </c>
      <c r="P1759" t="s">
        <v>875</v>
      </c>
      <c r="Q1759" t="s">
        <v>875</v>
      </c>
      <c r="R1759" t="s">
        <v>875</v>
      </c>
      <c r="S1759" t="s">
        <v>875</v>
      </c>
      <c r="T1759" t="s">
        <v>875</v>
      </c>
      <c r="U1759" t="s">
        <v>875</v>
      </c>
      <c r="V1759" t="s">
        <v>62</v>
      </c>
      <c r="W1759" t="s">
        <v>875</v>
      </c>
      <c r="X1759" t="s">
        <v>875</v>
      </c>
      <c r="Y1759" t="s">
        <v>875</v>
      </c>
      <c r="Z1759" t="s">
        <v>875</v>
      </c>
      <c r="AA1759" s="19">
        <v>45734.018686631942</v>
      </c>
      <c r="AB1759" t="s">
        <v>2040</v>
      </c>
    </row>
    <row r="1760" spans="1:28" x14ac:dyDescent="0.35">
      <c r="A1760" t="s">
        <v>1806</v>
      </c>
      <c r="B1760" t="s">
        <v>311</v>
      </c>
      <c r="C1760">
        <v>7157</v>
      </c>
      <c r="D1760" s="9">
        <v>37403.621805555558</v>
      </c>
      <c r="E1760" s="9">
        <v>44560.656504629631</v>
      </c>
      <c r="F1760">
        <v>1587</v>
      </c>
      <c r="G1760">
        <v>1587</v>
      </c>
      <c r="H1760">
        <v>848</v>
      </c>
      <c r="I1760">
        <v>739</v>
      </c>
      <c r="J1760">
        <v>325</v>
      </c>
      <c r="K1760">
        <v>1262</v>
      </c>
      <c r="L1760">
        <v>1047</v>
      </c>
      <c r="M1760">
        <v>215</v>
      </c>
      <c r="N1760">
        <v>0.13100000000000001</v>
      </c>
      <c r="O1760">
        <v>0.108</v>
      </c>
      <c r="P1760">
        <v>6.0999999999999999E-2</v>
      </c>
      <c r="Q1760">
        <v>0.185</v>
      </c>
      <c r="R1760">
        <v>1.0389999999999999</v>
      </c>
      <c r="S1760">
        <v>0.54800000000000004</v>
      </c>
      <c r="T1760">
        <v>0.745</v>
      </c>
      <c r="U1760">
        <v>1162.162</v>
      </c>
      <c r="V1760" t="s">
        <v>62</v>
      </c>
      <c r="W1760">
        <v>0.99399999999999999</v>
      </c>
      <c r="X1760">
        <v>0.995</v>
      </c>
      <c r="Y1760">
        <v>0.97499999999999998</v>
      </c>
      <c r="Z1760">
        <v>0.98799999999999999</v>
      </c>
      <c r="AA1760" s="19">
        <v>45734.01857925926</v>
      </c>
      <c r="AB1760" t="s">
        <v>2040</v>
      </c>
    </row>
    <row r="1761" spans="1:28" hidden="1" x14ac:dyDescent="0.35">
      <c r="A1761" t="s">
        <v>1806</v>
      </c>
      <c r="B1761" t="s">
        <v>312</v>
      </c>
      <c r="C1761">
        <v>89</v>
      </c>
      <c r="D1761" s="9">
        <v>44471.407708333332</v>
      </c>
      <c r="E1761" s="9">
        <v>44560.656504629631</v>
      </c>
      <c r="F1761" t="s">
        <v>872</v>
      </c>
      <c r="G1761" t="s">
        <v>872</v>
      </c>
      <c r="H1761">
        <v>5</v>
      </c>
      <c r="I1761">
        <v>2</v>
      </c>
      <c r="J1761">
        <v>3</v>
      </c>
      <c r="K1761" t="s">
        <v>873</v>
      </c>
      <c r="L1761">
        <v>3</v>
      </c>
      <c r="M1761">
        <v>0</v>
      </c>
      <c r="N1761">
        <v>3.2000000000000001E-2</v>
      </c>
      <c r="O1761">
        <v>8.3000000000000004E-2</v>
      </c>
      <c r="P1761">
        <v>2.4E-2</v>
      </c>
      <c r="Q1761">
        <v>0.107</v>
      </c>
      <c r="R1761">
        <v>1.1759999999999999</v>
      </c>
      <c r="S1761">
        <v>0.27800000000000002</v>
      </c>
      <c r="T1761">
        <v>0.79100000000000004</v>
      </c>
      <c r="U1761">
        <v>2009.346</v>
      </c>
      <c r="V1761" t="s">
        <v>62</v>
      </c>
      <c r="W1761">
        <v>0.60599999999999998</v>
      </c>
      <c r="X1761">
        <v>1</v>
      </c>
      <c r="Y1761">
        <v>0.82599999999999996</v>
      </c>
      <c r="Z1761">
        <v>0.75</v>
      </c>
      <c r="AA1761" s="19">
        <v>45734.01859266204</v>
      </c>
      <c r="AB1761" t="s">
        <v>2040</v>
      </c>
    </row>
    <row r="1762" spans="1:28" x14ac:dyDescent="0.35">
      <c r="A1762" t="s">
        <v>1137</v>
      </c>
      <c r="B1762" t="s">
        <v>311</v>
      </c>
      <c r="C1762">
        <v>913</v>
      </c>
      <c r="D1762" s="9">
        <v>41764.414583333331</v>
      </c>
      <c r="E1762" s="9">
        <v>42677.730555555558</v>
      </c>
      <c r="F1762">
        <v>119</v>
      </c>
      <c r="G1762">
        <v>119</v>
      </c>
      <c r="H1762">
        <v>98</v>
      </c>
      <c r="I1762">
        <v>21</v>
      </c>
      <c r="J1762">
        <v>0</v>
      </c>
      <c r="K1762">
        <v>119</v>
      </c>
      <c r="L1762">
        <v>116</v>
      </c>
      <c r="M1762">
        <v>3</v>
      </c>
      <c r="N1762">
        <v>0.251</v>
      </c>
      <c r="O1762">
        <v>0.13200000000000001</v>
      </c>
      <c r="P1762">
        <v>0</v>
      </c>
      <c r="Q1762">
        <v>0.19500000000000001</v>
      </c>
      <c r="R1762">
        <v>0.50900000000000001</v>
      </c>
      <c r="S1762">
        <v>0.65500000000000003</v>
      </c>
      <c r="T1762">
        <v>1</v>
      </c>
      <c r="U1762">
        <v>15.385</v>
      </c>
      <c r="V1762" t="s">
        <v>80</v>
      </c>
      <c r="W1762">
        <v>0.53100000000000003</v>
      </c>
      <c r="X1762">
        <v>0.90100000000000002</v>
      </c>
      <c r="Y1762">
        <v>0</v>
      </c>
      <c r="Z1762">
        <v>0.76900000000000002</v>
      </c>
      <c r="AA1762" s="19">
        <v>45733.001898819442</v>
      </c>
      <c r="AB1762" t="s">
        <v>1178</v>
      </c>
    </row>
    <row r="1763" spans="1:28" hidden="1" x14ac:dyDescent="0.35">
      <c r="A1763" t="s">
        <v>1137</v>
      </c>
      <c r="B1763" t="s">
        <v>312</v>
      </c>
      <c r="C1763">
        <v>0</v>
      </c>
      <c r="D1763" s="9">
        <v>42677.730555555558</v>
      </c>
      <c r="E1763" s="9">
        <v>42677.730555555558</v>
      </c>
      <c r="F1763" t="s">
        <v>872</v>
      </c>
      <c r="G1763" t="s">
        <v>872</v>
      </c>
      <c r="H1763">
        <v>1</v>
      </c>
      <c r="I1763">
        <v>1</v>
      </c>
      <c r="J1763">
        <v>1</v>
      </c>
      <c r="K1763" t="s">
        <v>873</v>
      </c>
      <c r="L1763">
        <v>1</v>
      </c>
      <c r="M1763">
        <v>0</v>
      </c>
      <c r="N1763" t="s">
        <v>875</v>
      </c>
      <c r="O1763" t="s">
        <v>875</v>
      </c>
      <c r="P1763">
        <v>0</v>
      </c>
      <c r="Q1763" t="s">
        <v>875</v>
      </c>
      <c r="R1763" t="s">
        <v>875</v>
      </c>
      <c r="S1763" t="s">
        <v>875</v>
      </c>
      <c r="T1763" t="s">
        <v>875</v>
      </c>
      <c r="U1763" t="s">
        <v>875</v>
      </c>
      <c r="V1763" t="s">
        <v>80</v>
      </c>
      <c r="W1763" t="s">
        <v>875</v>
      </c>
      <c r="X1763" t="s">
        <v>875</v>
      </c>
      <c r="Y1763">
        <v>0</v>
      </c>
      <c r="Z1763" t="s">
        <v>875</v>
      </c>
      <c r="AA1763" s="19">
        <v>45733.001898831018</v>
      </c>
      <c r="AB1763" t="s">
        <v>1178</v>
      </c>
    </row>
    <row r="1764" spans="1:28" hidden="1" x14ac:dyDescent="0.35">
      <c r="A1764" t="s">
        <v>1138</v>
      </c>
      <c r="B1764" t="s">
        <v>312</v>
      </c>
      <c r="C1764">
        <v>0</v>
      </c>
      <c r="D1764" s="9">
        <v>41781.732638888891</v>
      </c>
      <c r="E1764" s="9">
        <v>41781.732638888891</v>
      </c>
      <c r="F1764" t="s">
        <v>872</v>
      </c>
      <c r="G1764" t="s">
        <v>872</v>
      </c>
      <c r="H1764">
        <v>1</v>
      </c>
      <c r="I1764">
        <v>1</v>
      </c>
      <c r="J1764">
        <v>1</v>
      </c>
      <c r="K1764" t="s">
        <v>873</v>
      </c>
      <c r="L1764">
        <v>149</v>
      </c>
      <c r="M1764">
        <v>-148</v>
      </c>
      <c r="N1764" t="s">
        <v>875</v>
      </c>
      <c r="O1764" t="s">
        <v>875</v>
      </c>
      <c r="P1764">
        <v>0</v>
      </c>
      <c r="Q1764" t="s">
        <v>875</v>
      </c>
      <c r="R1764" t="s">
        <v>875</v>
      </c>
      <c r="S1764" t="s">
        <v>875</v>
      </c>
      <c r="T1764" t="s">
        <v>875</v>
      </c>
      <c r="U1764" t="s">
        <v>875</v>
      </c>
      <c r="V1764" t="s">
        <v>80</v>
      </c>
      <c r="W1764" t="s">
        <v>875</v>
      </c>
      <c r="X1764" t="s">
        <v>875</v>
      </c>
      <c r="Y1764">
        <v>0</v>
      </c>
      <c r="Z1764" t="s">
        <v>875</v>
      </c>
      <c r="AA1764" s="19">
        <v>45733.001954872685</v>
      </c>
      <c r="AB1764" t="s">
        <v>1178</v>
      </c>
    </row>
    <row r="1765" spans="1:28" x14ac:dyDescent="0.35">
      <c r="A1765" t="s">
        <v>1138</v>
      </c>
      <c r="B1765" t="s">
        <v>311</v>
      </c>
      <c r="C1765">
        <v>462</v>
      </c>
      <c r="D1765" s="9">
        <v>41319.658333333333</v>
      </c>
      <c r="E1765" s="9">
        <v>41781.732638888891</v>
      </c>
      <c r="F1765">
        <v>175</v>
      </c>
      <c r="G1765">
        <v>175</v>
      </c>
      <c r="H1765">
        <v>153</v>
      </c>
      <c r="I1765">
        <v>22</v>
      </c>
      <c r="J1765">
        <v>0</v>
      </c>
      <c r="K1765">
        <v>175</v>
      </c>
      <c r="L1765">
        <v>175</v>
      </c>
      <c r="M1765">
        <v>0</v>
      </c>
      <c r="N1765">
        <v>1.413</v>
      </c>
      <c r="O1765">
        <v>0.14099999999999999</v>
      </c>
      <c r="P1765">
        <v>0</v>
      </c>
      <c r="Q1765">
        <v>0.23</v>
      </c>
      <c r="R1765">
        <v>0.14799999999999999</v>
      </c>
      <c r="S1765">
        <v>0.90900000000000003</v>
      </c>
      <c r="T1765">
        <v>1</v>
      </c>
      <c r="U1765">
        <v>0</v>
      </c>
      <c r="V1765" t="s">
        <v>80</v>
      </c>
      <c r="W1765">
        <v>0.59699999999999998</v>
      </c>
      <c r="X1765">
        <v>0.57999999999999996</v>
      </c>
      <c r="Y1765">
        <v>0</v>
      </c>
      <c r="Z1765">
        <v>0.38100000000000001</v>
      </c>
      <c r="AA1765" s="19">
        <v>45733.001954872685</v>
      </c>
      <c r="AB1765" t="s">
        <v>1178</v>
      </c>
    </row>
    <row r="1766" spans="1:28" x14ac:dyDescent="0.35">
      <c r="A1766" t="s">
        <v>1139</v>
      </c>
      <c r="B1766" t="s">
        <v>311</v>
      </c>
      <c r="C1766">
        <v>449</v>
      </c>
      <c r="D1766" s="9">
        <v>42920.47152777778</v>
      </c>
      <c r="E1766" s="9">
        <v>43369.48541666667</v>
      </c>
      <c r="F1766">
        <v>327</v>
      </c>
      <c r="G1766">
        <v>312</v>
      </c>
      <c r="H1766">
        <v>292</v>
      </c>
      <c r="I1766">
        <v>20</v>
      </c>
      <c r="J1766">
        <v>0</v>
      </c>
      <c r="K1766">
        <v>312</v>
      </c>
      <c r="L1766">
        <v>112</v>
      </c>
      <c r="M1766">
        <v>200</v>
      </c>
      <c r="N1766">
        <v>0.93100000000000005</v>
      </c>
      <c r="O1766">
        <v>7.0999999999999994E-2</v>
      </c>
      <c r="P1766">
        <v>0</v>
      </c>
      <c r="Q1766">
        <v>0.373</v>
      </c>
      <c r="R1766">
        <v>0.372</v>
      </c>
      <c r="S1766">
        <v>0.92900000000000005</v>
      </c>
      <c r="T1766">
        <v>1</v>
      </c>
      <c r="U1766">
        <v>536.19299999999998</v>
      </c>
      <c r="V1766" t="s">
        <v>56</v>
      </c>
      <c r="W1766">
        <v>0.52700000000000002</v>
      </c>
      <c r="X1766">
        <v>0.46100000000000002</v>
      </c>
      <c r="Y1766">
        <v>0</v>
      </c>
      <c r="Z1766">
        <v>0.46500000000000002</v>
      </c>
      <c r="AA1766" s="19">
        <v>45733.002016134262</v>
      </c>
      <c r="AB1766" t="s">
        <v>1178</v>
      </c>
    </row>
    <row r="1767" spans="1:28" hidden="1" x14ac:dyDescent="0.35">
      <c r="A1767" t="s">
        <v>1139</v>
      </c>
      <c r="B1767" t="s">
        <v>312</v>
      </c>
      <c r="C1767">
        <v>99</v>
      </c>
      <c r="D1767" s="9">
        <v>43270.423611111109</v>
      </c>
      <c r="E1767" s="9">
        <v>43369.48541666667</v>
      </c>
      <c r="F1767" t="s">
        <v>872</v>
      </c>
      <c r="G1767" t="s">
        <v>872</v>
      </c>
      <c r="H1767">
        <v>275</v>
      </c>
      <c r="I1767">
        <v>16</v>
      </c>
      <c r="J1767">
        <v>1</v>
      </c>
      <c r="K1767" t="s">
        <v>873</v>
      </c>
      <c r="L1767">
        <v>108</v>
      </c>
      <c r="M1767">
        <v>182</v>
      </c>
      <c r="N1767">
        <v>2.7429999999999999</v>
      </c>
      <c r="O1767">
        <v>0.35599999999999998</v>
      </c>
      <c r="P1767">
        <v>0</v>
      </c>
      <c r="Q1767">
        <v>1.1639999999999999</v>
      </c>
      <c r="R1767">
        <v>0.376</v>
      </c>
      <c r="S1767">
        <v>0.88500000000000001</v>
      </c>
      <c r="T1767">
        <v>1</v>
      </c>
      <c r="U1767">
        <v>171.821</v>
      </c>
      <c r="V1767" t="s">
        <v>56</v>
      </c>
      <c r="W1767">
        <v>0.96199999999999997</v>
      </c>
      <c r="X1767">
        <v>0.96</v>
      </c>
      <c r="Y1767">
        <v>0</v>
      </c>
      <c r="Z1767">
        <v>0.93100000000000005</v>
      </c>
      <c r="AA1767" s="19">
        <v>45733.002027557872</v>
      </c>
      <c r="AB1767" t="s">
        <v>1178</v>
      </c>
    </row>
    <row r="1768" spans="1:28" x14ac:dyDescent="0.35">
      <c r="A1768" t="s">
        <v>1483</v>
      </c>
      <c r="B1768" t="s">
        <v>311</v>
      </c>
      <c r="C1768">
        <v>3410</v>
      </c>
      <c r="D1768" s="9">
        <v>38995.108773148146</v>
      </c>
      <c r="E1768" s="9">
        <v>42405.893148148149</v>
      </c>
      <c r="F1768">
        <v>336</v>
      </c>
      <c r="G1768">
        <v>336</v>
      </c>
      <c r="H1768">
        <v>216</v>
      </c>
      <c r="I1768">
        <v>120</v>
      </c>
      <c r="J1768">
        <v>55</v>
      </c>
      <c r="K1768">
        <v>281</v>
      </c>
      <c r="L1768">
        <v>281</v>
      </c>
      <c r="M1768">
        <v>0</v>
      </c>
      <c r="N1768">
        <v>5.6000000000000001E-2</v>
      </c>
      <c r="O1768">
        <v>3.2000000000000001E-2</v>
      </c>
      <c r="P1768">
        <v>1.7999999999999999E-2</v>
      </c>
      <c r="Q1768">
        <v>6.7000000000000004E-2</v>
      </c>
      <c r="R1768">
        <v>0.95699999999999996</v>
      </c>
      <c r="S1768">
        <v>0.63600000000000001</v>
      </c>
      <c r="T1768">
        <v>0.79500000000000004</v>
      </c>
      <c r="U1768">
        <v>0</v>
      </c>
      <c r="V1768" t="s">
        <v>80</v>
      </c>
      <c r="W1768">
        <v>0.94299999999999995</v>
      </c>
      <c r="X1768">
        <v>0.93700000000000006</v>
      </c>
      <c r="Y1768">
        <v>0.95199999999999996</v>
      </c>
      <c r="Z1768">
        <v>0.95299999999999996</v>
      </c>
      <c r="AA1768" s="19">
        <v>45733.855618402777</v>
      </c>
      <c r="AB1768" t="s">
        <v>1508</v>
      </c>
    </row>
    <row r="1769" spans="1:28" hidden="1" x14ac:dyDescent="0.35">
      <c r="A1769" t="s">
        <v>1483</v>
      </c>
      <c r="B1769" t="s">
        <v>312</v>
      </c>
      <c r="C1769">
        <v>66</v>
      </c>
      <c r="D1769" s="9">
        <v>42339.421747685185</v>
      </c>
      <c r="E1769" s="9">
        <v>42405.893148148149</v>
      </c>
      <c r="F1769" t="s">
        <v>872</v>
      </c>
      <c r="G1769" t="s">
        <v>872</v>
      </c>
      <c r="H1769">
        <v>1</v>
      </c>
      <c r="I1769">
        <v>2</v>
      </c>
      <c r="J1769">
        <v>1</v>
      </c>
      <c r="K1769" t="s">
        <v>873</v>
      </c>
      <c r="L1769">
        <v>24</v>
      </c>
      <c r="M1769">
        <v>-23</v>
      </c>
      <c r="N1769" t="s">
        <v>875</v>
      </c>
      <c r="O1769">
        <v>1.6E-2</v>
      </c>
      <c r="P1769" t="s">
        <v>875</v>
      </c>
      <c r="Q1769">
        <v>0.82699999999999996</v>
      </c>
      <c r="R1769" t="s">
        <v>875</v>
      </c>
      <c r="S1769" t="s">
        <v>875</v>
      </c>
      <c r="T1769" t="s">
        <v>875</v>
      </c>
      <c r="U1769" t="s">
        <v>875</v>
      </c>
      <c r="V1769" t="s">
        <v>80</v>
      </c>
      <c r="W1769" t="s">
        <v>875</v>
      </c>
      <c r="X1769">
        <v>1</v>
      </c>
      <c r="Y1769" t="s">
        <v>875</v>
      </c>
      <c r="Z1769">
        <v>0.21299999999999999</v>
      </c>
      <c r="AA1769" s="19">
        <v>45733.855618506946</v>
      </c>
      <c r="AB1769" t="s">
        <v>1508</v>
      </c>
    </row>
    <row r="1770" spans="1:28" x14ac:dyDescent="0.35">
      <c r="A1770" t="s">
        <v>1140</v>
      </c>
      <c r="B1770" t="s">
        <v>311</v>
      </c>
      <c r="C1770">
        <v>1029</v>
      </c>
      <c r="D1770" s="9">
        <v>40065.442361111112</v>
      </c>
      <c r="E1770" s="9">
        <v>41094.51666666667</v>
      </c>
      <c r="F1770">
        <v>125</v>
      </c>
      <c r="G1770">
        <v>125</v>
      </c>
      <c r="H1770">
        <v>76</v>
      </c>
      <c r="I1770">
        <v>49</v>
      </c>
      <c r="J1770">
        <v>0</v>
      </c>
      <c r="K1770">
        <v>125</v>
      </c>
      <c r="L1770">
        <v>122</v>
      </c>
      <c r="M1770">
        <v>3</v>
      </c>
      <c r="N1770">
        <v>1.0900000000000001</v>
      </c>
      <c r="O1770">
        <v>2.7679999999999998</v>
      </c>
      <c r="P1770">
        <v>0</v>
      </c>
      <c r="Q1770">
        <v>6.4000000000000001E-2</v>
      </c>
      <c r="R1770">
        <v>1.7000000000000001E-2</v>
      </c>
      <c r="S1770">
        <v>0.28299999999999997</v>
      </c>
      <c r="T1770">
        <v>1</v>
      </c>
      <c r="U1770">
        <v>46.875</v>
      </c>
      <c r="V1770" t="s">
        <v>56</v>
      </c>
      <c r="W1770">
        <v>0.90200000000000002</v>
      </c>
      <c r="X1770">
        <v>0.96499999999999997</v>
      </c>
      <c r="Y1770">
        <v>0</v>
      </c>
      <c r="Z1770">
        <v>0.47199999999999998</v>
      </c>
      <c r="AA1770" s="19">
        <v>45733.00208471065</v>
      </c>
      <c r="AB1770" t="s">
        <v>1178</v>
      </c>
    </row>
    <row r="1771" spans="1:28" hidden="1" x14ac:dyDescent="0.35">
      <c r="A1771" t="s">
        <v>1140</v>
      </c>
      <c r="B1771" t="s">
        <v>312</v>
      </c>
      <c r="C1771">
        <v>0</v>
      </c>
      <c r="D1771" s="9">
        <v>41094.498611111114</v>
      </c>
      <c r="E1771" s="9">
        <v>41094.51666666667</v>
      </c>
      <c r="F1771" t="s">
        <v>872</v>
      </c>
      <c r="G1771" t="s">
        <v>872</v>
      </c>
      <c r="H1771">
        <v>1</v>
      </c>
      <c r="I1771">
        <v>1</v>
      </c>
      <c r="J1771">
        <v>1</v>
      </c>
      <c r="K1771" t="s">
        <v>873</v>
      </c>
      <c r="L1771">
        <v>22</v>
      </c>
      <c r="M1771">
        <v>-21</v>
      </c>
      <c r="N1771" t="s">
        <v>875</v>
      </c>
      <c r="O1771" t="s">
        <v>875</v>
      </c>
      <c r="P1771">
        <v>0</v>
      </c>
      <c r="Q1771">
        <v>11</v>
      </c>
      <c r="R1771" t="s">
        <v>875</v>
      </c>
      <c r="S1771" t="s">
        <v>875</v>
      </c>
      <c r="T1771" t="s">
        <v>875</v>
      </c>
      <c r="U1771" t="s">
        <v>875</v>
      </c>
      <c r="V1771" t="s">
        <v>56</v>
      </c>
      <c r="W1771" t="s">
        <v>875</v>
      </c>
      <c r="X1771" t="s">
        <v>875</v>
      </c>
      <c r="Y1771">
        <v>0</v>
      </c>
      <c r="Z1771">
        <v>0.248</v>
      </c>
      <c r="AA1771" s="19">
        <v>45733.002084733795</v>
      </c>
      <c r="AB1771" t="s">
        <v>1178</v>
      </c>
    </row>
    <row r="1772" spans="1:28" x14ac:dyDescent="0.35">
      <c r="A1772" t="s">
        <v>1805</v>
      </c>
      <c r="B1772" t="s">
        <v>311</v>
      </c>
      <c r="C1772">
        <v>4942</v>
      </c>
      <c r="D1772" s="9">
        <v>39609.020011574074</v>
      </c>
      <c r="E1772" s="9">
        <v>44551.822858796295</v>
      </c>
      <c r="F1772">
        <v>582</v>
      </c>
      <c r="G1772">
        <v>582</v>
      </c>
      <c r="H1772">
        <v>67</v>
      </c>
      <c r="I1772">
        <v>515</v>
      </c>
      <c r="J1772">
        <v>134</v>
      </c>
      <c r="K1772">
        <v>448</v>
      </c>
      <c r="L1772">
        <v>431</v>
      </c>
      <c r="M1772">
        <v>17</v>
      </c>
      <c r="N1772">
        <v>1.2E-2</v>
      </c>
      <c r="O1772">
        <v>0.104</v>
      </c>
      <c r="P1772">
        <v>3.3000000000000002E-2</v>
      </c>
      <c r="Q1772">
        <v>0.09</v>
      </c>
      <c r="R1772">
        <v>1.0840000000000001</v>
      </c>
      <c r="S1772">
        <v>0.10299999999999999</v>
      </c>
      <c r="T1772">
        <v>0.71599999999999997</v>
      </c>
      <c r="U1772">
        <v>188.88900000000001</v>
      </c>
      <c r="V1772" t="s">
        <v>62</v>
      </c>
      <c r="W1772">
        <v>0.89500000000000002</v>
      </c>
      <c r="X1772">
        <v>0.96199999999999997</v>
      </c>
      <c r="Y1772">
        <v>0.92500000000000004</v>
      </c>
      <c r="Z1772">
        <v>0.91</v>
      </c>
      <c r="AA1772" s="19">
        <v>45734.018483067128</v>
      </c>
      <c r="AB1772" t="s">
        <v>2040</v>
      </c>
    </row>
    <row r="1773" spans="1:28" hidden="1" x14ac:dyDescent="0.35">
      <c r="A1773" t="s">
        <v>1805</v>
      </c>
      <c r="B1773" t="s">
        <v>312</v>
      </c>
      <c r="C1773">
        <v>96</v>
      </c>
      <c r="D1773" s="9">
        <v>44455.259340277778</v>
      </c>
      <c r="E1773" s="9">
        <v>44551.822858796295</v>
      </c>
      <c r="F1773" t="s">
        <v>872</v>
      </c>
      <c r="G1773" t="s">
        <v>872</v>
      </c>
      <c r="H1773">
        <v>1</v>
      </c>
      <c r="I1773">
        <v>5</v>
      </c>
      <c r="J1773">
        <v>2</v>
      </c>
      <c r="K1773" t="s">
        <v>873</v>
      </c>
      <c r="L1773">
        <v>3</v>
      </c>
      <c r="M1773">
        <v>0</v>
      </c>
      <c r="N1773" t="s">
        <v>875</v>
      </c>
      <c r="O1773">
        <v>3.4000000000000002E-2</v>
      </c>
      <c r="P1773" t="s">
        <v>875</v>
      </c>
      <c r="Q1773">
        <v>6.9000000000000006E-2</v>
      </c>
      <c r="R1773" t="s">
        <v>875</v>
      </c>
      <c r="S1773" t="s">
        <v>875</v>
      </c>
      <c r="T1773" t="s">
        <v>875</v>
      </c>
      <c r="U1773" t="s">
        <v>875</v>
      </c>
      <c r="V1773" t="s">
        <v>62</v>
      </c>
      <c r="W1773" t="s">
        <v>875</v>
      </c>
      <c r="X1773">
        <v>0.747</v>
      </c>
      <c r="Y1773" t="s">
        <v>875</v>
      </c>
      <c r="Z1773">
        <v>1</v>
      </c>
      <c r="AA1773" s="19">
        <v>45734.018483125001</v>
      </c>
      <c r="AB1773" t="s">
        <v>2040</v>
      </c>
    </row>
    <row r="1774" spans="1:28" x14ac:dyDescent="0.35">
      <c r="A1774" t="s">
        <v>1804</v>
      </c>
      <c r="B1774" t="s">
        <v>311</v>
      </c>
      <c r="C1774">
        <v>2041</v>
      </c>
      <c r="D1774" s="9">
        <v>41955.16747685185</v>
      </c>
      <c r="E1774" s="9">
        <v>43997.091134259259</v>
      </c>
      <c r="F1774">
        <v>1235</v>
      </c>
      <c r="G1774">
        <v>1235</v>
      </c>
      <c r="H1774">
        <v>624</v>
      </c>
      <c r="I1774">
        <v>611</v>
      </c>
      <c r="J1774">
        <v>108</v>
      </c>
      <c r="K1774">
        <v>1127</v>
      </c>
      <c r="L1774">
        <v>797</v>
      </c>
      <c r="M1774">
        <v>330</v>
      </c>
      <c r="N1774">
        <v>0.49399999999999999</v>
      </c>
      <c r="O1774">
        <v>0.442</v>
      </c>
      <c r="P1774">
        <v>0.11</v>
      </c>
      <c r="Q1774">
        <v>0.65</v>
      </c>
      <c r="R1774">
        <v>0.78700000000000003</v>
      </c>
      <c r="S1774">
        <v>0.52800000000000002</v>
      </c>
      <c r="T1774">
        <v>0.88200000000000001</v>
      </c>
      <c r="U1774">
        <v>507.69200000000001</v>
      </c>
      <c r="V1774" t="s">
        <v>56</v>
      </c>
      <c r="W1774">
        <v>0.82</v>
      </c>
      <c r="X1774">
        <v>0.878</v>
      </c>
      <c r="Y1774">
        <v>0.85099999999999998</v>
      </c>
      <c r="Z1774">
        <v>0.89900000000000002</v>
      </c>
      <c r="AA1774" s="19">
        <v>45734.01838966435</v>
      </c>
      <c r="AB1774" t="s">
        <v>2040</v>
      </c>
    </row>
    <row r="1775" spans="1:28" hidden="1" x14ac:dyDescent="0.35">
      <c r="A1775" t="s">
        <v>1804</v>
      </c>
      <c r="B1775" t="s">
        <v>312</v>
      </c>
      <c r="C1775">
        <v>34</v>
      </c>
      <c r="D1775" s="9">
        <v>43962.167048611111</v>
      </c>
      <c r="E1775" s="9">
        <v>43997.091134259259</v>
      </c>
      <c r="F1775" t="s">
        <v>872</v>
      </c>
      <c r="G1775" t="s">
        <v>872</v>
      </c>
      <c r="H1775">
        <v>1</v>
      </c>
      <c r="I1775">
        <v>3</v>
      </c>
      <c r="J1775">
        <v>1</v>
      </c>
      <c r="K1775" t="s">
        <v>873</v>
      </c>
      <c r="L1775">
        <v>1</v>
      </c>
      <c r="M1775">
        <v>3</v>
      </c>
      <c r="N1775" t="s">
        <v>875</v>
      </c>
      <c r="O1775">
        <v>1.5</v>
      </c>
      <c r="P1775" t="s">
        <v>875</v>
      </c>
      <c r="Q1775" t="s">
        <v>875</v>
      </c>
      <c r="R1775" t="s">
        <v>875</v>
      </c>
      <c r="S1775" t="s">
        <v>875</v>
      </c>
      <c r="T1775" t="s">
        <v>875</v>
      </c>
      <c r="U1775" t="s">
        <v>875</v>
      </c>
      <c r="V1775" t="s">
        <v>56</v>
      </c>
      <c r="W1775" t="s">
        <v>875</v>
      </c>
      <c r="X1775">
        <v>0.75</v>
      </c>
      <c r="Y1775" t="s">
        <v>875</v>
      </c>
      <c r="Z1775" t="s">
        <v>875</v>
      </c>
      <c r="AA1775" s="19">
        <v>45734.018389733799</v>
      </c>
      <c r="AB1775" t="s">
        <v>2040</v>
      </c>
    </row>
    <row r="1776" spans="1:28" hidden="1" x14ac:dyDescent="0.35">
      <c r="A1776" t="s">
        <v>1263</v>
      </c>
      <c r="B1776" t="s">
        <v>312</v>
      </c>
      <c r="C1776">
        <v>0</v>
      </c>
      <c r="D1776" s="9">
        <v>44461.065405092595</v>
      </c>
      <c r="E1776" s="9">
        <v>44461.065405092595</v>
      </c>
      <c r="F1776" t="s">
        <v>872</v>
      </c>
      <c r="G1776" t="s">
        <v>872</v>
      </c>
      <c r="H1776">
        <v>1</v>
      </c>
      <c r="I1776">
        <v>1</v>
      </c>
      <c r="J1776">
        <v>1</v>
      </c>
      <c r="K1776" t="s">
        <v>873</v>
      </c>
      <c r="L1776">
        <v>1</v>
      </c>
      <c r="M1776">
        <v>0</v>
      </c>
      <c r="N1776" t="s">
        <v>875</v>
      </c>
      <c r="O1776" t="s">
        <v>875</v>
      </c>
      <c r="P1776" t="s">
        <v>875</v>
      </c>
      <c r="Q1776" t="s">
        <v>875</v>
      </c>
      <c r="R1776" t="s">
        <v>875</v>
      </c>
      <c r="S1776" t="s">
        <v>875</v>
      </c>
      <c r="T1776" t="s">
        <v>875</v>
      </c>
      <c r="U1776" t="s">
        <v>875</v>
      </c>
      <c r="V1776" t="s">
        <v>56</v>
      </c>
      <c r="W1776" t="s">
        <v>875</v>
      </c>
      <c r="X1776" t="s">
        <v>875</v>
      </c>
      <c r="Y1776" t="s">
        <v>875</v>
      </c>
      <c r="Z1776" t="s">
        <v>875</v>
      </c>
      <c r="AA1776" s="19">
        <v>45733.827993194442</v>
      </c>
      <c r="AB1776" t="s">
        <v>1303</v>
      </c>
    </row>
    <row r="1777" spans="1:28" x14ac:dyDescent="0.35">
      <c r="A1777" t="s">
        <v>1263</v>
      </c>
      <c r="B1777" t="s">
        <v>311</v>
      </c>
      <c r="C1777">
        <v>3071</v>
      </c>
      <c r="D1777" s="9">
        <v>41389.888645833336</v>
      </c>
      <c r="E1777" s="9">
        <v>44461.065405092595</v>
      </c>
      <c r="F1777">
        <v>48</v>
      </c>
      <c r="G1777">
        <v>48</v>
      </c>
      <c r="H1777">
        <v>30</v>
      </c>
      <c r="I1777">
        <v>18</v>
      </c>
      <c r="J1777">
        <v>9</v>
      </c>
      <c r="K1777">
        <v>39</v>
      </c>
      <c r="L1777">
        <v>38</v>
      </c>
      <c r="M1777">
        <v>1</v>
      </c>
      <c r="N1777">
        <v>1.2E-2</v>
      </c>
      <c r="O1777">
        <v>2.4E-2</v>
      </c>
      <c r="P1777">
        <v>2E-3</v>
      </c>
      <c r="Q1777">
        <v>1.7000000000000001E-2</v>
      </c>
      <c r="R1777">
        <v>0.5</v>
      </c>
      <c r="S1777">
        <v>0.33300000000000002</v>
      </c>
      <c r="T1777">
        <v>0.94399999999999995</v>
      </c>
      <c r="U1777">
        <v>58.823999999999998</v>
      </c>
      <c r="V1777" t="s">
        <v>56</v>
      </c>
      <c r="W1777">
        <v>0.72</v>
      </c>
      <c r="X1777">
        <v>0.72099999999999997</v>
      </c>
      <c r="Y1777">
        <v>0.93799999999999994</v>
      </c>
      <c r="Z1777">
        <v>0.55500000000000005</v>
      </c>
      <c r="AA1777" s="19">
        <v>45733.827993194442</v>
      </c>
      <c r="AB1777" t="s">
        <v>1303</v>
      </c>
    </row>
    <row r="1778" spans="1:28" x14ac:dyDescent="0.35">
      <c r="A1778" t="s">
        <v>1141</v>
      </c>
      <c r="B1778" t="s">
        <v>311</v>
      </c>
      <c r="C1778">
        <v>113</v>
      </c>
      <c r="D1778" s="9">
        <v>43752.675694444442</v>
      </c>
      <c r="E1778" s="9">
        <v>43866.633333333331</v>
      </c>
      <c r="F1778">
        <v>103</v>
      </c>
      <c r="G1778">
        <v>84</v>
      </c>
      <c r="H1778">
        <v>57</v>
      </c>
      <c r="I1778">
        <v>27</v>
      </c>
      <c r="J1778">
        <v>0</v>
      </c>
      <c r="K1778">
        <v>84</v>
      </c>
      <c r="L1778">
        <v>57</v>
      </c>
      <c r="M1778">
        <v>27</v>
      </c>
      <c r="N1778">
        <v>0.36599999999999999</v>
      </c>
      <c r="O1778">
        <v>0.20599999999999999</v>
      </c>
      <c r="P1778">
        <v>0</v>
      </c>
      <c r="Q1778">
        <v>0.49099999999999999</v>
      </c>
      <c r="R1778">
        <v>0.85799999999999998</v>
      </c>
      <c r="S1778">
        <v>0.64</v>
      </c>
      <c r="T1778">
        <v>1</v>
      </c>
      <c r="U1778">
        <v>54.99</v>
      </c>
      <c r="V1778" t="s">
        <v>56</v>
      </c>
      <c r="W1778">
        <v>0.86299999999999999</v>
      </c>
      <c r="X1778">
        <v>0.80700000000000005</v>
      </c>
      <c r="Y1778">
        <v>0</v>
      </c>
      <c r="Z1778">
        <v>0.83299999999999996</v>
      </c>
      <c r="AA1778" s="19">
        <v>45733.00214355324</v>
      </c>
      <c r="AB1778" t="s">
        <v>1178</v>
      </c>
    </row>
    <row r="1779" spans="1:28" hidden="1" x14ac:dyDescent="0.35">
      <c r="A1779" t="s">
        <v>1141</v>
      </c>
      <c r="B1779" t="s">
        <v>312</v>
      </c>
      <c r="C1779">
        <v>84</v>
      </c>
      <c r="D1779" s="9">
        <v>43782.563194444447</v>
      </c>
      <c r="E1779" s="9">
        <v>43866.633333333331</v>
      </c>
      <c r="F1779" t="s">
        <v>872</v>
      </c>
      <c r="G1779" t="s">
        <v>872</v>
      </c>
      <c r="H1779">
        <v>36</v>
      </c>
      <c r="I1779">
        <v>26</v>
      </c>
      <c r="J1779">
        <v>1</v>
      </c>
      <c r="K1779" t="s">
        <v>873</v>
      </c>
      <c r="L1779">
        <v>56</v>
      </c>
      <c r="M1779">
        <v>5</v>
      </c>
      <c r="N1779">
        <v>0.40600000000000003</v>
      </c>
      <c r="O1779">
        <v>0.20100000000000001</v>
      </c>
      <c r="P1779">
        <v>0</v>
      </c>
      <c r="Q1779">
        <v>0.496</v>
      </c>
      <c r="R1779">
        <v>0.81699999999999995</v>
      </c>
      <c r="S1779">
        <v>0.66900000000000004</v>
      </c>
      <c r="T1779">
        <v>1</v>
      </c>
      <c r="U1779">
        <v>54.435000000000002</v>
      </c>
      <c r="V1779" t="s">
        <v>56</v>
      </c>
      <c r="W1779">
        <v>0.624</v>
      </c>
      <c r="X1779">
        <v>0.78800000000000003</v>
      </c>
      <c r="Y1779">
        <v>0</v>
      </c>
      <c r="Z1779">
        <v>0.82599999999999996</v>
      </c>
      <c r="AA1779" s="19">
        <v>45733.002153946756</v>
      </c>
      <c r="AB1779" t="s">
        <v>1178</v>
      </c>
    </row>
    <row r="1780" spans="1:28" x14ac:dyDescent="0.35">
      <c r="A1780" t="s">
        <v>1142</v>
      </c>
      <c r="B1780" t="s">
        <v>311</v>
      </c>
      <c r="C1780">
        <v>785</v>
      </c>
      <c r="D1780" s="9">
        <v>40826.661111111112</v>
      </c>
      <c r="E1780" s="9">
        <v>41612.442361111112</v>
      </c>
      <c r="F1780">
        <v>84</v>
      </c>
      <c r="G1780">
        <v>84</v>
      </c>
      <c r="H1780">
        <v>27</v>
      </c>
      <c r="I1780">
        <v>57</v>
      </c>
      <c r="J1780">
        <v>0</v>
      </c>
      <c r="K1780">
        <v>84</v>
      </c>
      <c r="L1780">
        <v>69</v>
      </c>
      <c r="M1780">
        <v>15</v>
      </c>
      <c r="N1780">
        <v>0.34</v>
      </c>
      <c r="O1780">
        <v>1.784</v>
      </c>
      <c r="P1780">
        <v>0</v>
      </c>
      <c r="Q1780">
        <v>7.6999999999999999E-2</v>
      </c>
      <c r="R1780">
        <v>3.5999999999999997E-2</v>
      </c>
      <c r="S1780">
        <v>0.16</v>
      </c>
      <c r="T1780">
        <v>1</v>
      </c>
      <c r="U1780">
        <v>194.80500000000001</v>
      </c>
      <c r="V1780" t="s">
        <v>56</v>
      </c>
      <c r="W1780">
        <v>0.96699999999999997</v>
      </c>
      <c r="X1780">
        <v>0.74399999999999999</v>
      </c>
      <c r="Y1780">
        <v>0</v>
      </c>
      <c r="Z1780">
        <v>0.23300000000000001</v>
      </c>
      <c r="AA1780" s="19">
        <v>45733.002208912039</v>
      </c>
      <c r="AB1780" t="s">
        <v>1178</v>
      </c>
    </row>
    <row r="1781" spans="1:28" hidden="1" x14ac:dyDescent="0.35">
      <c r="A1781" t="s">
        <v>1142</v>
      </c>
      <c r="B1781" t="s">
        <v>312</v>
      </c>
      <c r="C1781">
        <v>0</v>
      </c>
      <c r="D1781" s="9">
        <v>41612.441666666666</v>
      </c>
      <c r="E1781" s="9">
        <v>41612.442361111112</v>
      </c>
      <c r="F1781" t="s">
        <v>872</v>
      </c>
      <c r="G1781" t="s">
        <v>872</v>
      </c>
      <c r="H1781">
        <v>1</v>
      </c>
      <c r="I1781">
        <v>1</v>
      </c>
      <c r="J1781">
        <v>1</v>
      </c>
      <c r="K1781" t="s">
        <v>873</v>
      </c>
      <c r="L1781">
        <v>2</v>
      </c>
      <c r="M1781">
        <v>-1</v>
      </c>
      <c r="N1781" t="s">
        <v>875</v>
      </c>
      <c r="O1781" t="s">
        <v>875</v>
      </c>
      <c r="P1781">
        <v>0</v>
      </c>
      <c r="Q1781">
        <v>1</v>
      </c>
      <c r="R1781" t="s">
        <v>875</v>
      </c>
      <c r="S1781" t="s">
        <v>875</v>
      </c>
      <c r="T1781" t="s">
        <v>875</v>
      </c>
      <c r="U1781" t="s">
        <v>875</v>
      </c>
      <c r="V1781" t="s">
        <v>56</v>
      </c>
      <c r="W1781" t="s">
        <v>875</v>
      </c>
      <c r="X1781" t="s">
        <v>875</v>
      </c>
      <c r="Y1781">
        <v>0</v>
      </c>
      <c r="Z1781">
        <v>1</v>
      </c>
      <c r="AA1781" s="19">
        <v>45733.002208923608</v>
      </c>
      <c r="AB1781" t="s">
        <v>1178</v>
      </c>
    </row>
    <row r="1782" spans="1:28" x14ac:dyDescent="0.35">
      <c r="A1782" t="s">
        <v>1143</v>
      </c>
      <c r="B1782" t="s">
        <v>311</v>
      </c>
      <c r="C1782">
        <v>234</v>
      </c>
      <c r="D1782" s="9">
        <v>40962.466666666667</v>
      </c>
      <c r="E1782" s="9">
        <v>41196.896527777775</v>
      </c>
      <c r="F1782">
        <v>224</v>
      </c>
      <c r="G1782">
        <v>224</v>
      </c>
      <c r="H1782">
        <v>100</v>
      </c>
      <c r="I1782">
        <v>124</v>
      </c>
      <c r="J1782">
        <v>0</v>
      </c>
      <c r="K1782">
        <v>224</v>
      </c>
      <c r="L1782">
        <v>213</v>
      </c>
      <c r="M1782">
        <v>11</v>
      </c>
      <c r="N1782">
        <v>0.67300000000000004</v>
      </c>
      <c r="O1782">
        <v>0.93400000000000005</v>
      </c>
      <c r="P1782">
        <v>0</v>
      </c>
      <c r="Q1782">
        <v>1.5629999999999999</v>
      </c>
      <c r="R1782">
        <v>0.97299999999999998</v>
      </c>
      <c r="S1782">
        <v>0.41899999999999998</v>
      </c>
      <c r="T1782">
        <v>1</v>
      </c>
      <c r="U1782">
        <v>7.0380000000000003</v>
      </c>
      <c r="V1782" t="s">
        <v>80</v>
      </c>
      <c r="W1782">
        <v>0.93799999999999994</v>
      </c>
      <c r="X1782">
        <v>0.74399999999999999</v>
      </c>
      <c r="Y1782">
        <v>0</v>
      </c>
      <c r="Z1782">
        <v>0.82499999999999996</v>
      </c>
      <c r="AA1782" s="19">
        <v>45733.00226922454</v>
      </c>
      <c r="AB1782" t="s">
        <v>1178</v>
      </c>
    </row>
    <row r="1783" spans="1:28" hidden="1" x14ac:dyDescent="0.35">
      <c r="A1783" t="s">
        <v>1143</v>
      </c>
      <c r="B1783" t="s">
        <v>312</v>
      </c>
      <c r="C1783">
        <v>90</v>
      </c>
      <c r="D1783" s="9">
        <v>41106.377083333333</v>
      </c>
      <c r="E1783" s="9">
        <v>41196.896527777775</v>
      </c>
      <c r="F1783" t="s">
        <v>872</v>
      </c>
      <c r="G1783" t="s">
        <v>872</v>
      </c>
      <c r="H1783">
        <v>3</v>
      </c>
      <c r="I1783">
        <v>6</v>
      </c>
      <c r="J1783">
        <v>1</v>
      </c>
      <c r="K1783" t="s">
        <v>873</v>
      </c>
      <c r="L1783">
        <v>10</v>
      </c>
      <c r="M1783">
        <v>-2</v>
      </c>
      <c r="N1783">
        <v>2.7E-2</v>
      </c>
      <c r="O1783">
        <v>8.5999999999999993E-2</v>
      </c>
      <c r="P1783">
        <v>0</v>
      </c>
      <c r="Q1783">
        <v>9.7000000000000003E-2</v>
      </c>
      <c r="R1783">
        <v>0.85799999999999998</v>
      </c>
      <c r="S1783">
        <v>0.23899999999999999</v>
      </c>
      <c r="T1783">
        <v>1</v>
      </c>
      <c r="U1783">
        <v>113.402</v>
      </c>
      <c r="V1783" t="s">
        <v>56</v>
      </c>
      <c r="W1783">
        <v>0.86599999999999999</v>
      </c>
      <c r="X1783">
        <v>0.82799999999999996</v>
      </c>
      <c r="Y1783">
        <v>0</v>
      </c>
      <c r="Z1783">
        <v>0.89700000000000002</v>
      </c>
      <c r="AA1783" s="19">
        <v>45733.002279143519</v>
      </c>
      <c r="AB1783" t="s">
        <v>1178</v>
      </c>
    </row>
    <row r="1784" spans="1:28" x14ac:dyDescent="0.35">
      <c r="A1784" t="s">
        <v>1803</v>
      </c>
      <c r="B1784" t="s">
        <v>311</v>
      </c>
      <c r="C1784">
        <v>3459</v>
      </c>
      <c r="D1784" s="9">
        <v>40163.142905092594</v>
      </c>
      <c r="E1784" s="9">
        <v>43622.766909722224</v>
      </c>
      <c r="F1784">
        <v>1036</v>
      </c>
      <c r="G1784">
        <v>1036</v>
      </c>
      <c r="H1784">
        <v>550</v>
      </c>
      <c r="I1784">
        <v>486</v>
      </c>
      <c r="J1784">
        <v>47</v>
      </c>
      <c r="K1784">
        <v>989</v>
      </c>
      <c r="L1784">
        <v>542</v>
      </c>
      <c r="M1784">
        <v>447</v>
      </c>
      <c r="N1784">
        <v>0.19900000000000001</v>
      </c>
      <c r="O1784">
        <v>0.17100000000000001</v>
      </c>
      <c r="P1784">
        <v>1.4999999999999999E-2</v>
      </c>
      <c r="Q1784">
        <v>0.215</v>
      </c>
      <c r="R1784">
        <v>0.60599999999999998</v>
      </c>
      <c r="S1784">
        <v>0.53800000000000003</v>
      </c>
      <c r="T1784">
        <v>0.95899999999999996</v>
      </c>
      <c r="U1784">
        <v>2079.0700000000002</v>
      </c>
      <c r="V1784" t="s">
        <v>56</v>
      </c>
      <c r="W1784">
        <v>0.96099999999999997</v>
      </c>
      <c r="X1784">
        <v>0.97799999999999998</v>
      </c>
      <c r="Y1784">
        <v>0.96399999999999997</v>
      </c>
      <c r="Z1784">
        <v>0.92200000000000004</v>
      </c>
      <c r="AA1784" s="19">
        <v>45734.018299502313</v>
      </c>
      <c r="AB1784" t="s">
        <v>2040</v>
      </c>
    </row>
    <row r="1785" spans="1:28" hidden="1" x14ac:dyDescent="0.35">
      <c r="A1785" t="s">
        <v>1803</v>
      </c>
      <c r="B1785" t="s">
        <v>312</v>
      </c>
      <c r="C1785">
        <v>99</v>
      </c>
      <c r="D1785" s="9">
        <v>43522.897858796299</v>
      </c>
      <c r="E1785" s="9">
        <v>43622.766909722224</v>
      </c>
      <c r="F1785" t="s">
        <v>872</v>
      </c>
      <c r="G1785" t="s">
        <v>872</v>
      </c>
      <c r="H1785">
        <v>2</v>
      </c>
      <c r="I1785">
        <v>7</v>
      </c>
      <c r="J1785">
        <v>1</v>
      </c>
      <c r="K1785" t="s">
        <v>873</v>
      </c>
      <c r="L1785">
        <v>3</v>
      </c>
      <c r="M1785">
        <v>5</v>
      </c>
      <c r="N1785">
        <v>4.8000000000000001E-2</v>
      </c>
      <c r="O1785">
        <v>5.1999999999999998E-2</v>
      </c>
      <c r="P1785" t="s">
        <v>875</v>
      </c>
      <c r="Q1785">
        <v>0.214</v>
      </c>
      <c r="R1785" t="s">
        <v>875</v>
      </c>
      <c r="S1785" t="s">
        <v>875</v>
      </c>
      <c r="T1785" t="s">
        <v>875</v>
      </c>
      <c r="U1785" t="s">
        <v>875</v>
      </c>
      <c r="V1785" t="s">
        <v>56</v>
      </c>
      <c r="W1785">
        <v>1</v>
      </c>
      <c r="X1785">
        <v>0.93899999999999995</v>
      </c>
      <c r="Y1785" t="s">
        <v>875</v>
      </c>
      <c r="Z1785">
        <v>0.75</v>
      </c>
      <c r="AA1785" s="19">
        <v>45734.018299594907</v>
      </c>
      <c r="AB1785" t="s">
        <v>2040</v>
      </c>
    </row>
    <row r="1786" spans="1:28" x14ac:dyDescent="0.35">
      <c r="A1786" t="s">
        <v>1802</v>
      </c>
      <c r="B1786" t="s">
        <v>311</v>
      </c>
      <c r="C1786">
        <v>463</v>
      </c>
      <c r="D1786" s="9">
        <v>44082.569814814815</v>
      </c>
      <c r="E1786" s="9">
        <v>44546.191238425927</v>
      </c>
      <c r="F1786">
        <v>77</v>
      </c>
      <c r="G1786">
        <v>77</v>
      </c>
      <c r="H1786">
        <v>61</v>
      </c>
      <c r="I1786">
        <v>16</v>
      </c>
      <c r="J1786">
        <v>7</v>
      </c>
      <c r="K1786">
        <v>70</v>
      </c>
      <c r="L1786">
        <v>31</v>
      </c>
      <c r="M1786">
        <v>39</v>
      </c>
      <c r="N1786">
        <v>0.11799999999999999</v>
      </c>
      <c r="O1786">
        <v>3.6999999999999998E-2</v>
      </c>
      <c r="P1786">
        <v>1.2E-2</v>
      </c>
      <c r="Q1786">
        <v>8.5000000000000006E-2</v>
      </c>
      <c r="R1786">
        <v>0.59399999999999997</v>
      </c>
      <c r="S1786">
        <v>0.76100000000000001</v>
      </c>
      <c r="T1786">
        <v>0.92300000000000004</v>
      </c>
      <c r="U1786">
        <v>458.82400000000001</v>
      </c>
      <c r="V1786" t="s">
        <v>56</v>
      </c>
      <c r="W1786">
        <v>0.81899999999999995</v>
      </c>
      <c r="X1786">
        <v>0.91400000000000003</v>
      </c>
      <c r="Y1786">
        <v>0.879</v>
      </c>
      <c r="Z1786">
        <v>0.93300000000000005</v>
      </c>
      <c r="AA1786" s="19">
        <v>45734.018204722219</v>
      </c>
      <c r="AB1786" t="s">
        <v>2040</v>
      </c>
    </row>
    <row r="1787" spans="1:28" hidden="1" x14ac:dyDescent="0.35">
      <c r="A1787" t="s">
        <v>1802</v>
      </c>
      <c r="B1787" t="s">
        <v>312</v>
      </c>
      <c r="C1787">
        <v>85</v>
      </c>
      <c r="D1787" s="9">
        <v>44460.939872685187</v>
      </c>
      <c r="E1787" s="9">
        <v>44546.191238425927</v>
      </c>
      <c r="F1787" t="s">
        <v>872</v>
      </c>
      <c r="G1787" t="s">
        <v>872</v>
      </c>
      <c r="H1787">
        <v>5</v>
      </c>
      <c r="I1787">
        <v>1</v>
      </c>
      <c r="J1787">
        <v>3</v>
      </c>
      <c r="K1787" t="s">
        <v>873</v>
      </c>
      <c r="L1787">
        <v>5</v>
      </c>
      <c r="M1787">
        <v>-3</v>
      </c>
      <c r="N1787">
        <v>3.7999999999999999E-2</v>
      </c>
      <c r="O1787" t="s">
        <v>875</v>
      </c>
      <c r="P1787">
        <v>3.5999999999999997E-2</v>
      </c>
      <c r="Q1787">
        <v>9.7000000000000003E-2</v>
      </c>
      <c r="R1787" t="s">
        <v>875</v>
      </c>
      <c r="S1787" t="s">
        <v>875</v>
      </c>
      <c r="T1787" t="s">
        <v>875</v>
      </c>
      <c r="U1787" t="s">
        <v>875</v>
      </c>
      <c r="V1787" t="s">
        <v>56</v>
      </c>
      <c r="W1787">
        <v>0.876</v>
      </c>
      <c r="X1787" t="s">
        <v>875</v>
      </c>
      <c r="Y1787">
        <v>0.75</v>
      </c>
      <c r="Z1787">
        <v>0.84199999999999997</v>
      </c>
      <c r="AA1787" s="19">
        <v>45734.018204780092</v>
      </c>
      <c r="AB1787" t="s">
        <v>2040</v>
      </c>
    </row>
    <row r="1788" spans="1:28" x14ac:dyDescent="0.35">
      <c r="A1788" t="s">
        <v>1801</v>
      </c>
      <c r="B1788" t="s">
        <v>311</v>
      </c>
      <c r="C1788">
        <v>2475</v>
      </c>
      <c r="D1788" s="9">
        <v>42083.913726851853</v>
      </c>
      <c r="E1788" s="9">
        <v>44559.311597222222</v>
      </c>
      <c r="F1788">
        <v>729</v>
      </c>
      <c r="G1788">
        <v>729</v>
      </c>
      <c r="H1788">
        <v>344</v>
      </c>
      <c r="I1788">
        <v>385</v>
      </c>
      <c r="J1788">
        <v>72</v>
      </c>
      <c r="K1788">
        <v>657</v>
      </c>
      <c r="L1788">
        <v>345</v>
      </c>
      <c r="M1788">
        <v>312</v>
      </c>
      <c r="N1788">
        <v>0.161</v>
      </c>
      <c r="O1788">
        <v>0.19</v>
      </c>
      <c r="P1788">
        <v>3.9E-2</v>
      </c>
      <c r="Q1788">
        <v>0.20100000000000001</v>
      </c>
      <c r="R1788">
        <v>0.64400000000000002</v>
      </c>
      <c r="S1788">
        <v>0.45900000000000002</v>
      </c>
      <c r="T1788">
        <v>0.88900000000000001</v>
      </c>
      <c r="U1788">
        <v>1552.239</v>
      </c>
      <c r="V1788" t="s">
        <v>56</v>
      </c>
      <c r="W1788">
        <v>0.95799999999999996</v>
      </c>
      <c r="X1788">
        <v>0.98499999999999999</v>
      </c>
      <c r="Y1788">
        <v>0.97599999999999998</v>
      </c>
      <c r="Z1788">
        <v>0.92200000000000004</v>
      </c>
      <c r="AA1788" s="19">
        <v>45734.018112569443</v>
      </c>
      <c r="AB1788" t="s">
        <v>2040</v>
      </c>
    </row>
    <row r="1789" spans="1:28" hidden="1" x14ac:dyDescent="0.35">
      <c r="A1789" t="s">
        <v>1801</v>
      </c>
      <c r="B1789" t="s">
        <v>312</v>
      </c>
      <c r="C1789">
        <v>99</v>
      </c>
      <c r="D1789" s="9">
        <v>44460.294965277775</v>
      </c>
      <c r="E1789" s="9">
        <v>44559.311597222222</v>
      </c>
      <c r="F1789" t="s">
        <v>872</v>
      </c>
      <c r="G1789" t="s">
        <v>872</v>
      </c>
      <c r="H1789">
        <v>5</v>
      </c>
      <c r="I1789">
        <v>7</v>
      </c>
      <c r="J1789">
        <v>1</v>
      </c>
      <c r="K1789" t="s">
        <v>873</v>
      </c>
      <c r="L1789">
        <v>1</v>
      </c>
      <c r="M1789">
        <v>11</v>
      </c>
      <c r="N1789">
        <v>5.6000000000000001E-2</v>
      </c>
      <c r="O1789">
        <v>6.3E-2</v>
      </c>
      <c r="P1789" t="s">
        <v>875</v>
      </c>
      <c r="Q1789" t="s">
        <v>875</v>
      </c>
      <c r="R1789" t="s">
        <v>875</v>
      </c>
      <c r="S1789" t="s">
        <v>875</v>
      </c>
      <c r="T1789" t="s">
        <v>875</v>
      </c>
      <c r="U1789" t="s">
        <v>875</v>
      </c>
      <c r="V1789" t="s">
        <v>56</v>
      </c>
      <c r="W1789">
        <v>0.98099999999999998</v>
      </c>
      <c r="X1789">
        <v>0.85899999999999999</v>
      </c>
      <c r="Y1789" t="s">
        <v>875</v>
      </c>
      <c r="Z1789" t="s">
        <v>875</v>
      </c>
      <c r="AA1789" s="19">
        <v>45734.018112638892</v>
      </c>
      <c r="AB1789" t="s">
        <v>2040</v>
      </c>
    </row>
    <row r="1790" spans="1:28" x14ac:dyDescent="0.35">
      <c r="A1790" t="s">
        <v>1144</v>
      </c>
      <c r="B1790" t="s">
        <v>311</v>
      </c>
      <c r="C1790">
        <v>671</v>
      </c>
      <c r="D1790" s="9">
        <v>41838.55972222222</v>
      </c>
      <c r="E1790" s="9">
        <v>42510.4375</v>
      </c>
      <c r="F1790">
        <v>1240</v>
      </c>
      <c r="G1790">
        <v>1223</v>
      </c>
      <c r="H1790">
        <v>707</v>
      </c>
      <c r="I1790">
        <v>516</v>
      </c>
      <c r="J1790">
        <v>0</v>
      </c>
      <c r="K1790">
        <v>1223</v>
      </c>
      <c r="L1790">
        <v>788</v>
      </c>
      <c r="M1790">
        <v>435</v>
      </c>
      <c r="N1790">
        <v>0.874</v>
      </c>
      <c r="O1790">
        <v>0.64500000000000002</v>
      </c>
      <c r="P1790">
        <v>0</v>
      </c>
      <c r="Q1790">
        <v>1.353</v>
      </c>
      <c r="R1790">
        <v>0.89100000000000001</v>
      </c>
      <c r="S1790">
        <v>0.57499999999999996</v>
      </c>
      <c r="T1790">
        <v>1</v>
      </c>
      <c r="U1790">
        <v>321.50799999999998</v>
      </c>
      <c r="V1790" t="s">
        <v>56</v>
      </c>
      <c r="W1790">
        <v>0.95099999999999996</v>
      </c>
      <c r="X1790">
        <v>0.93100000000000005</v>
      </c>
      <c r="Y1790">
        <v>0</v>
      </c>
      <c r="Z1790">
        <v>0.89900000000000002</v>
      </c>
      <c r="AA1790" s="19">
        <v>45733.002343564818</v>
      </c>
      <c r="AB1790" t="s">
        <v>1178</v>
      </c>
    </row>
    <row r="1791" spans="1:28" hidden="1" x14ac:dyDescent="0.35">
      <c r="A1791" t="s">
        <v>1144</v>
      </c>
      <c r="B1791" t="s">
        <v>312</v>
      </c>
      <c r="C1791">
        <v>99</v>
      </c>
      <c r="D1791" s="9">
        <v>42410.541666666664</v>
      </c>
      <c r="E1791" s="9">
        <v>42510.4375</v>
      </c>
      <c r="F1791" t="s">
        <v>872</v>
      </c>
      <c r="G1791" t="s">
        <v>872</v>
      </c>
      <c r="H1791">
        <v>64</v>
      </c>
      <c r="I1791">
        <v>92</v>
      </c>
      <c r="J1791">
        <v>1</v>
      </c>
      <c r="K1791" t="s">
        <v>873</v>
      </c>
      <c r="L1791">
        <v>6</v>
      </c>
      <c r="M1791">
        <v>151</v>
      </c>
      <c r="N1791">
        <v>0.9</v>
      </c>
      <c r="O1791">
        <v>1.06</v>
      </c>
      <c r="P1791">
        <v>0</v>
      </c>
      <c r="Q1791">
        <v>4.8000000000000001E-2</v>
      </c>
      <c r="R1791">
        <v>2.4E-2</v>
      </c>
      <c r="S1791">
        <v>0.45900000000000002</v>
      </c>
      <c r="T1791">
        <v>1</v>
      </c>
      <c r="U1791">
        <v>9062.5</v>
      </c>
      <c r="V1791" t="s">
        <v>56</v>
      </c>
      <c r="W1791">
        <v>0.95</v>
      </c>
      <c r="X1791">
        <v>0.83099999999999996</v>
      </c>
      <c r="Y1791">
        <v>0</v>
      </c>
      <c r="Z1791">
        <v>0.748</v>
      </c>
      <c r="AA1791" s="19">
        <v>45733.002354618053</v>
      </c>
      <c r="AB1791" t="s">
        <v>1178</v>
      </c>
    </row>
    <row r="1792" spans="1:28" x14ac:dyDescent="0.35">
      <c r="A1792" t="s">
        <v>1145</v>
      </c>
      <c r="B1792" t="s">
        <v>311</v>
      </c>
      <c r="C1792">
        <v>618</v>
      </c>
      <c r="D1792" s="9">
        <v>41974.393750000003</v>
      </c>
      <c r="E1792" s="9">
        <v>42592.718055555553</v>
      </c>
      <c r="F1792">
        <v>899</v>
      </c>
      <c r="G1792">
        <v>880</v>
      </c>
      <c r="H1792">
        <v>548</v>
      </c>
      <c r="I1792">
        <v>332</v>
      </c>
      <c r="J1792">
        <v>0</v>
      </c>
      <c r="K1792">
        <v>880</v>
      </c>
      <c r="L1792">
        <v>419</v>
      </c>
      <c r="M1792">
        <v>461</v>
      </c>
      <c r="N1792">
        <v>1.004</v>
      </c>
      <c r="O1792">
        <v>0.59299999999999997</v>
      </c>
      <c r="P1792">
        <v>0</v>
      </c>
      <c r="Q1792">
        <v>1.052</v>
      </c>
      <c r="R1792">
        <v>0.65900000000000003</v>
      </c>
      <c r="S1792">
        <v>0.629</v>
      </c>
      <c r="T1792">
        <v>1</v>
      </c>
      <c r="U1792">
        <v>438.21300000000002</v>
      </c>
      <c r="V1792" t="s">
        <v>56</v>
      </c>
      <c r="W1792">
        <v>0.97899999999999998</v>
      </c>
      <c r="X1792">
        <v>0.97399999999999998</v>
      </c>
      <c r="Y1792">
        <v>0</v>
      </c>
      <c r="Z1792">
        <v>0.97</v>
      </c>
      <c r="AA1792" s="19">
        <v>45733.002417974538</v>
      </c>
      <c r="AB1792" t="s">
        <v>1178</v>
      </c>
    </row>
    <row r="1793" spans="1:28" hidden="1" x14ac:dyDescent="0.35">
      <c r="A1793" t="s">
        <v>1145</v>
      </c>
      <c r="B1793" t="s">
        <v>312</v>
      </c>
      <c r="C1793">
        <v>92</v>
      </c>
      <c r="D1793" s="9">
        <v>42499.781944444447</v>
      </c>
      <c r="E1793" s="9">
        <v>42592.718055555553</v>
      </c>
      <c r="F1793" t="s">
        <v>872</v>
      </c>
      <c r="G1793" t="s">
        <v>872</v>
      </c>
      <c r="H1793">
        <v>17</v>
      </c>
      <c r="I1793">
        <v>11</v>
      </c>
      <c r="J1793">
        <v>1</v>
      </c>
      <c r="K1793" t="s">
        <v>873</v>
      </c>
      <c r="L1793">
        <v>3</v>
      </c>
      <c r="M1793">
        <v>24</v>
      </c>
      <c r="N1793">
        <v>0.94199999999999995</v>
      </c>
      <c r="O1793">
        <v>9.9000000000000005E-2</v>
      </c>
      <c r="P1793">
        <v>0</v>
      </c>
      <c r="Q1793">
        <v>7.0999999999999994E-2</v>
      </c>
      <c r="R1793">
        <v>6.8000000000000005E-2</v>
      </c>
      <c r="S1793">
        <v>0.90500000000000003</v>
      </c>
      <c r="T1793">
        <v>1</v>
      </c>
      <c r="U1793">
        <v>6492.9579999999996</v>
      </c>
      <c r="V1793" t="s">
        <v>56</v>
      </c>
      <c r="W1793">
        <v>0.96</v>
      </c>
      <c r="X1793">
        <v>0.63</v>
      </c>
      <c r="Y1793">
        <v>0</v>
      </c>
      <c r="Z1793">
        <v>0.75</v>
      </c>
      <c r="AA1793" s="19">
        <v>45733.002428287036</v>
      </c>
      <c r="AB1793" t="s">
        <v>1178</v>
      </c>
    </row>
    <row r="1794" spans="1:28" x14ac:dyDescent="0.35">
      <c r="A1794" t="s">
        <v>1146</v>
      </c>
      <c r="B1794" t="s">
        <v>311</v>
      </c>
      <c r="C1794">
        <v>231</v>
      </c>
      <c r="D1794" s="9">
        <v>41711.677777777775</v>
      </c>
      <c r="E1794" s="9">
        <v>41943.46597222222</v>
      </c>
      <c r="F1794">
        <v>55</v>
      </c>
      <c r="G1794">
        <v>55</v>
      </c>
      <c r="H1794">
        <v>37</v>
      </c>
      <c r="I1794">
        <v>18</v>
      </c>
      <c r="J1794">
        <v>0</v>
      </c>
      <c r="K1794">
        <v>55</v>
      </c>
      <c r="L1794">
        <v>55</v>
      </c>
      <c r="M1794">
        <v>0</v>
      </c>
      <c r="N1794">
        <v>0.54100000000000004</v>
      </c>
      <c r="O1794">
        <v>0.373</v>
      </c>
      <c r="P1794">
        <v>0</v>
      </c>
      <c r="Q1794">
        <v>0.153</v>
      </c>
      <c r="R1794">
        <v>0.16700000000000001</v>
      </c>
      <c r="S1794">
        <v>0.59199999999999997</v>
      </c>
      <c r="T1794">
        <v>1</v>
      </c>
      <c r="U1794">
        <v>0</v>
      </c>
      <c r="V1794" t="s">
        <v>80</v>
      </c>
      <c r="W1794">
        <v>0.629</v>
      </c>
      <c r="X1794">
        <v>0.96799999999999997</v>
      </c>
      <c r="Y1794">
        <v>0</v>
      </c>
      <c r="Z1794">
        <v>0.61699999999999999</v>
      </c>
      <c r="AA1794" s="19">
        <v>45733.002482997683</v>
      </c>
      <c r="AB1794" t="s">
        <v>1178</v>
      </c>
    </row>
    <row r="1795" spans="1:28" hidden="1" x14ac:dyDescent="0.35">
      <c r="A1795" t="s">
        <v>1146</v>
      </c>
      <c r="B1795" t="s">
        <v>312</v>
      </c>
      <c r="C1795">
        <v>0</v>
      </c>
      <c r="D1795" s="9">
        <v>41943.464583333334</v>
      </c>
      <c r="E1795" s="9">
        <v>41943.46597222222</v>
      </c>
      <c r="F1795" t="s">
        <v>872</v>
      </c>
      <c r="G1795" t="s">
        <v>872</v>
      </c>
      <c r="H1795">
        <v>1</v>
      </c>
      <c r="I1795">
        <v>1</v>
      </c>
      <c r="J1795">
        <v>1</v>
      </c>
      <c r="K1795" t="s">
        <v>873</v>
      </c>
      <c r="L1795">
        <v>11</v>
      </c>
      <c r="M1795">
        <v>-10</v>
      </c>
      <c r="N1795" t="s">
        <v>875</v>
      </c>
      <c r="O1795" t="s">
        <v>875</v>
      </c>
      <c r="P1795">
        <v>0</v>
      </c>
      <c r="Q1795">
        <v>5.5</v>
      </c>
      <c r="R1795" t="s">
        <v>875</v>
      </c>
      <c r="S1795" t="s">
        <v>875</v>
      </c>
      <c r="T1795" t="s">
        <v>875</v>
      </c>
      <c r="U1795" t="s">
        <v>875</v>
      </c>
      <c r="V1795" t="s">
        <v>80</v>
      </c>
      <c r="W1795" t="s">
        <v>875</v>
      </c>
      <c r="X1795" t="s">
        <v>875</v>
      </c>
      <c r="Y1795">
        <v>0</v>
      </c>
      <c r="Z1795">
        <v>0.7</v>
      </c>
      <c r="AA1795" s="19">
        <v>45733.002483009259</v>
      </c>
      <c r="AB1795" t="s">
        <v>1178</v>
      </c>
    </row>
    <row r="1796" spans="1:28" x14ac:dyDescent="0.35">
      <c r="A1796" t="s">
        <v>1147</v>
      </c>
      <c r="B1796" t="s">
        <v>311</v>
      </c>
      <c r="C1796">
        <v>544</v>
      </c>
      <c r="D1796" s="9">
        <v>40150.740277777775</v>
      </c>
      <c r="E1796" s="9">
        <v>40695.703472222223</v>
      </c>
      <c r="F1796">
        <v>199</v>
      </c>
      <c r="G1796">
        <v>199</v>
      </c>
      <c r="H1796">
        <v>145</v>
      </c>
      <c r="I1796">
        <v>54</v>
      </c>
      <c r="J1796">
        <v>0</v>
      </c>
      <c r="K1796">
        <v>199</v>
      </c>
      <c r="L1796">
        <v>196</v>
      </c>
      <c r="M1796">
        <v>3</v>
      </c>
      <c r="N1796">
        <v>0.57099999999999995</v>
      </c>
      <c r="O1796">
        <v>0.20399999999999999</v>
      </c>
      <c r="P1796">
        <v>0</v>
      </c>
      <c r="Q1796">
        <v>0.67100000000000004</v>
      </c>
      <c r="R1796">
        <v>0.86599999999999999</v>
      </c>
      <c r="S1796">
        <v>0.73699999999999999</v>
      </c>
      <c r="T1796">
        <v>1</v>
      </c>
      <c r="U1796">
        <v>4.4710000000000001</v>
      </c>
      <c r="V1796" t="s">
        <v>80</v>
      </c>
      <c r="W1796">
        <v>0.92500000000000004</v>
      </c>
      <c r="X1796">
        <v>0.88</v>
      </c>
      <c r="Y1796">
        <v>0</v>
      </c>
      <c r="Z1796">
        <v>0.85</v>
      </c>
      <c r="AA1796" s="19">
        <v>45733.002539942128</v>
      </c>
      <c r="AB1796" t="s">
        <v>1178</v>
      </c>
    </row>
    <row r="1797" spans="1:28" hidden="1" x14ac:dyDescent="0.35">
      <c r="A1797" t="s">
        <v>1147</v>
      </c>
      <c r="B1797" t="s">
        <v>312</v>
      </c>
      <c r="C1797">
        <v>0</v>
      </c>
      <c r="D1797" s="9">
        <v>40695.703472222223</v>
      </c>
      <c r="E1797" s="9">
        <v>40695.703472222223</v>
      </c>
      <c r="F1797" t="s">
        <v>872</v>
      </c>
      <c r="G1797" t="s">
        <v>872</v>
      </c>
      <c r="H1797">
        <v>1</v>
      </c>
      <c r="I1797">
        <v>1</v>
      </c>
      <c r="J1797">
        <v>1</v>
      </c>
      <c r="K1797" t="s">
        <v>873</v>
      </c>
      <c r="L1797">
        <v>1</v>
      </c>
      <c r="M1797">
        <v>0</v>
      </c>
      <c r="N1797" t="s">
        <v>875</v>
      </c>
      <c r="O1797" t="s">
        <v>875</v>
      </c>
      <c r="P1797">
        <v>0</v>
      </c>
      <c r="Q1797" t="s">
        <v>875</v>
      </c>
      <c r="R1797" t="s">
        <v>875</v>
      </c>
      <c r="S1797" t="s">
        <v>875</v>
      </c>
      <c r="T1797" t="s">
        <v>875</v>
      </c>
      <c r="U1797" t="s">
        <v>875</v>
      </c>
      <c r="V1797" t="s">
        <v>80</v>
      </c>
      <c r="W1797" t="s">
        <v>875</v>
      </c>
      <c r="X1797" t="s">
        <v>875</v>
      </c>
      <c r="Y1797">
        <v>0</v>
      </c>
      <c r="Z1797" t="s">
        <v>875</v>
      </c>
      <c r="AA1797" s="19">
        <v>45733.002539953704</v>
      </c>
      <c r="AB1797" t="s">
        <v>1178</v>
      </c>
    </row>
    <row r="1798" spans="1:28" x14ac:dyDescent="0.35">
      <c r="A1798" t="s">
        <v>1148</v>
      </c>
      <c r="B1798" t="s">
        <v>311</v>
      </c>
      <c r="C1798">
        <v>136</v>
      </c>
      <c r="D1798" s="9">
        <v>42758.570138888892</v>
      </c>
      <c r="E1798" s="9">
        <v>42895.467361111114</v>
      </c>
      <c r="F1798">
        <v>560</v>
      </c>
      <c r="G1798">
        <v>552</v>
      </c>
      <c r="H1798">
        <v>489</v>
      </c>
      <c r="I1798">
        <v>63</v>
      </c>
      <c r="J1798">
        <v>0</v>
      </c>
      <c r="K1798">
        <v>552</v>
      </c>
      <c r="L1798">
        <v>485</v>
      </c>
      <c r="M1798">
        <v>67</v>
      </c>
      <c r="N1798">
        <v>3.3540000000000001</v>
      </c>
      <c r="O1798">
        <v>0.54600000000000004</v>
      </c>
      <c r="P1798">
        <v>0</v>
      </c>
      <c r="Q1798">
        <v>3.605</v>
      </c>
      <c r="R1798">
        <v>0.92400000000000004</v>
      </c>
      <c r="S1798">
        <v>0.86</v>
      </c>
      <c r="T1798">
        <v>1</v>
      </c>
      <c r="U1798">
        <v>18.585000000000001</v>
      </c>
      <c r="V1798" t="s">
        <v>80</v>
      </c>
      <c r="W1798">
        <v>0.98499999999999999</v>
      </c>
      <c r="X1798">
        <v>0.98399999999999999</v>
      </c>
      <c r="Y1798">
        <v>0</v>
      </c>
      <c r="Z1798">
        <v>0.996</v>
      </c>
      <c r="AA1798" s="19">
        <v>45733.002601631946</v>
      </c>
      <c r="AB1798" t="s">
        <v>1178</v>
      </c>
    </row>
    <row r="1799" spans="1:28" hidden="1" x14ac:dyDescent="0.35">
      <c r="A1799" t="s">
        <v>1148</v>
      </c>
      <c r="B1799" t="s">
        <v>312</v>
      </c>
      <c r="C1799">
        <v>99</v>
      </c>
      <c r="D1799" s="9">
        <v>42795.512499999997</v>
      </c>
      <c r="E1799" s="9">
        <v>42895.467361111114</v>
      </c>
      <c r="F1799" t="s">
        <v>872</v>
      </c>
      <c r="G1799" t="s">
        <v>872</v>
      </c>
      <c r="H1799">
        <v>289</v>
      </c>
      <c r="I1799">
        <v>55</v>
      </c>
      <c r="J1799">
        <v>1</v>
      </c>
      <c r="K1799" t="s">
        <v>873</v>
      </c>
      <c r="L1799">
        <v>350</v>
      </c>
      <c r="M1799">
        <v>-7</v>
      </c>
      <c r="N1799">
        <v>3.1019999999999999</v>
      </c>
      <c r="O1799">
        <v>0.59</v>
      </c>
      <c r="P1799">
        <v>0</v>
      </c>
      <c r="Q1799">
        <v>3.665</v>
      </c>
      <c r="R1799">
        <v>0.99299999999999999</v>
      </c>
      <c r="S1799">
        <v>0.84</v>
      </c>
      <c r="T1799">
        <v>1</v>
      </c>
      <c r="U1799">
        <v>18.280999999999999</v>
      </c>
      <c r="V1799" t="s">
        <v>80</v>
      </c>
      <c r="W1799">
        <v>0.995</v>
      </c>
      <c r="X1799">
        <v>0.99099999999999999</v>
      </c>
      <c r="Y1799">
        <v>0</v>
      </c>
      <c r="Z1799">
        <v>0.99399999999999999</v>
      </c>
      <c r="AA1799" s="19">
        <v>45733.002613055556</v>
      </c>
      <c r="AB1799" t="s">
        <v>1178</v>
      </c>
    </row>
    <row r="1800" spans="1:28" hidden="1" x14ac:dyDescent="0.35">
      <c r="A1800" t="s">
        <v>179</v>
      </c>
      <c r="B1800" t="s">
        <v>312</v>
      </c>
      <c r="C1800">
        <v>100</v>
      </c>
      <c r="D1800" s="9">
        <v>45509.334027777775</v>
      </c>
      <c r="E1800" s="9">
        <v>45609.354166666664</v>
      </c>
      <c r="F1800" t="s">
        <v>872</v>
      </c>
      <c r="G1800" t="s">
        <v>872</v>
      </c>
      <c r="H1800">
        <v>64</v>
      </c>
      <c r="I1800">
        <v>120</v>
      </c>
      <c r="J1800">
        <v>72</v>
      </c>
      <c r="K1800" t="s">
        <v>873</v>
      </c>
      <c r="L1800">
        <v>145</v>
      </c>
      <c r="M1800">
        <v>-34</v>
      </c>
      <c r="N1800">
        <v>0.58699999999999997</v>
      </c>
      <c r="O1800">
        <v>1.1140000000000001</v>
      </c>
      <c r="P1800">
        <v>0.72099999999999997</v>
      </c>
      <c r="Q1800">
        <v>1.337</v>
      </c>
      <c r="R1800">
        <v>1.3640000000000001</v>
      </c>
      <c r="S1800">
        <v>0.34499999999999997</v>
      </c>
      <c r="T1800">
        <v>0.57599999999999996</v>
      </c>
      <c r="U1800">
        <v>135.37799999999999</v>
      </c>
      <c r="V1800" t="s">
        <v>62</v>
      </c>
      <c r="W1800">
        <v>0.98499999999999999</v>
      </c>
      <c r="X1800">
        <v>0.98699999999999999</v>
      </c>
      <c r="Y1800">
        <v>0.93300000000000005</v>
      </c>
      <c r="Z1800">
        <v>0.97699999999999998</v>
      </c>
      <c r="AA1800" s="9">
        <v>45713.675071805555</v>
      </c>
      <c r="AB1800" t="s">
        <v>871</v>
      </c>
    </row>
    <row r="1801" spans="1:28" hidden="1" x14ac:dyDescent="0.35">
      <c r="A1801" t="s">
        <v>179</v>
      </c>
      <c r="B1801" t="s">
        <v>312</v>
      </c>
      <c r="C1801">
        <v>98</v>
      </c>
      <c r="D1801" s="9">
        <v>44466.624907407408</v>
      </c>
      <c r="E1801" s="9">
        <v>44565.441006944442</v>
      </c>
      <c r="F1801" t="s">
        <v>872</v>
      </c>
      <c r="G1801" t="s">
        <v>872</v>
      </c>
      <c r="H1801">
        <v>117</v>
      </c>
      <c r="I1801">
        <v>94</v>
      </c>
      <c r="J1801">
        <v>23</v>
      </c>
      <c r="K1801" t="s">
        <v>873</v>
      </c>
      <c r="L1801">
        <v>120</v>
      </c>
      <c r="M1801">
        <v>67</v>
      </c>
      <c r="N1801">
        <v>1.522</v>
      </c>
      <c r="O1801">
        <v>0.99399999999999999</v>
      </c>
      <c r="P1801">
        <v>0.247</v>
      </c>
      <c r="Q1801">
        <v>1.3109999999999999</v>
      </c>
      <c r="R1801">
        <v>0.57799999999999996</v>
      </c>
      <c r="S1801">
        <v>0.60499999999999998</v>
      </c>
      <c r="T1801">
        <v>0.90200000000000002</v>
      </c>
      <c r="U1801">
        <v>160.18299999999999</v>
      </c>
      <c r="V1801" t="s">
        <v>56</v>
      </c>
      <c r="W1801">
        <v>0.96499999999999997</v>
      </c>
      <c r="X1801">
        <v>0.98799999999999999</v>
      </c>
      <c r="Y1801">
        <v>0.97099999999999997</v>
      </c>
      <c r="Z1801">
        <v>0.98299999999999998</v>
      </c>
      <c r="AA1801" s="19">
        <v>45733.910960289351</v>
      </c>
      <c r="AB1801" t="s">
        <v>1425</v>
      </c>
    </row>
    <row r="1802" spans="1:28" x14ac:dyDescent="0.35">
      <c r="A1802" t="s">
        <v>179</v>
      </c>
      <c r="B1802" t="s">
        <v>311</v>
      </c>
      <c r="C1802">
        <v>1475</v>
      </c>
      <c r="D1802" s="9">
        <v>44133.447222222225</v>
      </c>
      <c r="E1802" s="9">
        <v>45609.354166666664</v>
      </c>
      <c r="F1802">
        <v>2919</v>
      </c>
      <c r="G1802">
        <v>2776</v>
      </c>
      <c r="H1802">
        <v>1274</v>
      </c>
      <c r="I1802">
        <v>1502</v>
      </c>
      <c r="J1802">
        <v>609</v>
      </c>
      <c r="K1802">
        <v>2167</v>
      </c>
      <c r="L1802">
        <v>1986</v>
      </c>
      <c r="M1802">
        <v>181</v>
      </c>
      <c r="N1802">
        <v>0.91700000000000004</v>
      </c>
      <c r="O1802">
        <v>1.145</v>
      </c>
      <c r="P1802">
        <v>0.49399999999999999</v>
      </c>
      <c r="Q1802">
        <v>1.5289999999999999</v>
      </c>
      <c r="R1802">
        <v>0.97499999999999998</v>
      </c>
      <c r="S1802">
        <v>0.44500000000000001</v>
      </c>
      <c r="T1802">
        <v>0.76</v>
      </c>
      <c r="U1802">
        <v>118.378</v>
      </c>
      <c r="V1802" t="s">
        <v>56</v>
      </c>
      <c r="W1802">
        <v>0.997</v>
      </c>
      <c r="X1802">
        <v>0.997</v>
      </c>
      <c r="Y1802">
        <v>0.99</v>
      </c>
      <c r="Z1802">
        <v>0.999</v>
      </c>
      <c r="AA1802" s="9">
        <v>45713.675055543979</v>
      </c>
      <c r="AB1802" t="s">
        <v>871</v>
      </c>
    </row>
    <row r="1803" spans="1:28" x14ac:dyDescent="0.35">
      <c r="A1803" t="s">
        <v>179</v>
      </c>
      <c r="B1803" t="s">
        <v>311</v>
      </c>
      <c r="C1803">
        <v>434</v>
      </c>
      <c r="D1803" s="9">
        <v>44130.469351851854</v>
      </c>
      <c r="E1803" s="9">
        <v>44565.441006944442</v>
      </c>
      <c r="F1803">
        <v>661</v>
      </c>
      <c r="G1803">
        <v>661</v>
      </c>
      <c r="H1803">
        <v>403</v>
      </c>
      <c r="I1803">
        <v>258</v>
      </c>
      <c r="J1803">
        <v>72</v>
      </c>
      <c r="K1803">
        <v>589</v>
      </c>
      <c r="L1803">
        <v>379</v>
      </c>
      <c r="M1803">
        <v>210</v>
      </c>
      <c r="N1803">
        <v>1.145</v>
      </c>
      <c r="O1803">
        <v>0.77800000000000002</v>
      </c>
      <c r="P1803">
        <v>0.23100000000000001</v>
      </c>
      <c r="Q1803">
        <v>1.278</v>
      </c>
      <c r="R1803">
        <v>0.755</v>
      </c>
      <c r="S1803">
        <v>0.59499999999999997</v>
      </c>
      <c r="T1803">
        <v>0.88</v>
      </c>
      <c r="U1803">
        <v>164.31899999999999</v>
      </c>
      <c r="V1803" t="s">
        <v>56</v>
      </c>
      <c r="W1803">
        <v>0.99</v>
      </c>
      <c r="X1803">
        <v>0.99199999999999999</v>
      </c>
      <c r="Y1803">
        <v>0.95099999999999996</v>
      </c>
      <c r="Z1803">
        <v>0.99099999999999999</v>
      </c>
      <c r="AA1803" s="19">
        <v>45733.910945844909</v>
      </c>
      <c r="AB1803" t="s">
        <v>1425</v>
      </c>
    </row>
    <row r="1804" spans="1:28" x14ac:dyDescent="0.35">
      <c r="A1804" t="s">
        <v>1800</v>
      </c>
      <c r="B1804" t="s">
        <v>311</v>
      </c>
      <c r="C1804">
        <v>5004</v>
      </c>
      <c r="D1804" s="9">
        <v>39562.680787037039</v>
      </c>
      <c r="E1804" s="9">
        <v>44566.784456018519</v>
      </c>
      <c r="F1804">
        <v>3251</v>
      </c>
      <c r="G1804">
        <v>3251</v>
      </c>
      <c r="H1804">
        <v>1321</v>
      </c>
      <c r="I1804">
        <v>1930</v>
      </c>
      <c r="J1804">
        <v>446</v>
      </c>
      <c r="K1804">
        <v>2805</v>
      </c>
      <c r="L1804">
        <v>1982</v>
      </c>
      <c r="M1804">
        <v>823</v>
      </c>
      <c r="N1804">
        <v>0.39700000000000002</v>
      </c>
      <c r="O1804">
        <v>0.52700000000000002</v>
      </c>
      <c r="P1804">
        <v>0.11600000000000001</v>
      </c>
      <c r="Q1804">
        <v>0.60199999999999998</v>
      </c>
      <c r="R1804">
        <v>0.745</v>
      </c>
      <c r="S1804">
        <v>0.43</v>
      </c>
      <c r="T1804">
        <v>0.874</v>
      </c>
      <c r="U1804">
        <v>1367.11</v>
      </c>
      <c r="V1804" t="s">
        <v>56</v>
      </c>
      <c r="W1804">
        <v>0.95399999999999996</v>
      </c>
      <c r="X1804">
        <v>0.97299999999999998</v>
      </c>
      <c r="Y1804">
        <v>0.97899999999999998</v>
      </c>
      <c r="Z1804">
        <v>0.98099999999999998</v>
      </c>
      <c r="AA1804" s="19">
        <v>45734.018010451386</v>
      </c>
      <c r="AB1804" t="s">
        <v>2040</v>
      </c>
    </row>
    <row r="1805" spans="1:28" hidden="1" x14ac:dyDescent="0.35">
      <c r="A1805" t="s">
        <v>1800</v>
      </c>
      <c r="B1805" t="s">
        <v>312</v>
      </c>
      <c r="C1805">
        <v>99</v>
      </c>
      <c r="D1805" s="9">
        <v>44466.879155092596</v>
      </c>
      <c r="E1805" s="9">
        <v>44566.784456018519</v>
      </c>
      <c r="F1805" t="s">
        <v>872</v>
      </c>
      <c r="G1805" t="s">
        <v>872</v>
      </c>
      <c r="H1805">
        <v>46</v>
      </c>
      <c r="I1805">
        <v>104</v>
      </c>
      <c r="J1805">
        <v>37</v>
      </c>
      <c r="K1805" t="s">
        <v>873</v>
      </c>
      <c r="L1805">
        <v>78</v>
      </c>
      <c r="M1805">
        <v>34</v>
      </c>
      <c r="N1805">
        <v>0.94899999999999995</v>
      </c>
      <c r="O1805">
        <v>1.0720000000000001</v>
      </c>
      <c r="P1805">
        <v>0.48799999999999999</v>
      </c>
      <c r="Q1805">
        <v>0.95</v>
      </c>
      <c r="R1805">
        <v>0.62</v>
      </c>
      <c r="S1805">
        <v>0.47</v>
      </c>
      <c r="T1805">
        <v>0.75900000000000001</v>
      </c>
      <c r="U1805">
        <v>866.31600000000003</v>
      </c>
      <c r="V1805" t="s">
        <v>56</v>
      </c>
      <c r="W1805">
        <v>0.84199999999999997</v>
      </c>
      <c r="X1805">
        <v>0.77800000000000002</v>
      </c>
      <c r="Y1805">
        <v>0.77300000000000002</v>
      </c>
      <c r="Z1805">
        <v>0.80500000000000005</v>
      </c>
      <c r="AA1805" s="19">
        <v>45734.01802462963</v>
      </c>
      <c r="AB1805" t="s">
        <v>2040</v>
      </c>
    </row>
    <row r="1806" spans="1:28" x14ac:dyDescent="0.35">
      <c r="A1806" t="s">
        <v>1799</v>
      </c>
      <c r="B1806" t="s">
        <v>311</v>
      </c>
      <c r="C1806">
        <v>6134</v>
      </c>
      <c r="D1806" s="9">
        <v>38412.287430555552</v>
      </c>
      <c r="E1806" s="9">
        <v>44546.339479166665</v>
      </c>
      <c r="F1806">
        <v>676</v>
      </c>
      <c r="G1806">
        <v>676</v>
      </c>
      <c r="H1806">
        <v>243</v>
      </c>
      <c r="I1806">
        <v>433</v>
      </c>
      <c r="J1806">
        <v>199</v>
      </c>
      <c r="K1806">
        <v>477</v>
      </c>
      <c r="L1806">
        <v>254</v>
      </c>
      <c r="M1806">
        <v>223</v>
      </c>
      <c r="N1806">
        <v>4.2999999999999997E-2</v>
      </c>
      <c r="O1806">
        <v>7.5999999999999998E-2</v>
      </c>
      <c r="P1806">
        <v>3.9E-2</v>
      </c>
      <c r="Q1806">
        <v>4.2000000000000003E-2</v>
      </c>
      <c r="R1806">
        <v>0.52500000000000002</v>
      </c>
      <c r="S1806">
        <v>0.36099999999999999</v>
      </c>
      <c r="T1806">
        <v>0.67200000000000004</v>
      </c>
      <c r="U1806">
        <v>5309.5240000000003</v>
      </c>
      <c r="V1806" t="s">
        <v>56</v>
      </c>
      <c r="W1806">
        <v>0.96399999999999997</v>
      </c>
      <c r="X1806">
        <v>0.995</v>
      </c>
      <c r="Y1806">
        <v>0.94199999999999995</v>
      </c>
      <c r="Z1806">
        <v>0.97899999999999998</v>
      </c>
      <c r="AA1806" s="19">
        <v>45734.017909421294</v>
      </c>
      <c r="AB1806" t="s">
        <v>2040</v>
      </c>
    </row>
    <row r="1807" spans="1:28" hidden="1" x14ac:dyDescent="0.35">
      <c r="A1807" t="s">
        <v>1799</v>
      </c>
      <c r="B1807" t="s">
        <v>312</v>
      </c>
      <c r="C1807">
        <v>98</v>
      </c>
      <c r="D1807" s="9">
        <v>44448.002847222226</v>
      </c>
      <c r="E1807" s="9">
        <v>44546.339479166665</v>
      </c>
      <c r="F1807" t="s">
        <v>872</v>
      </c>
      <c r="G1807" t="s">
        <v>872</v>
      </c>
      <c r="H1807">
        <v>1</v>
      </c>
      <c r="I1807">
        <v>8</v>
      </c>
      <c r="J1807">
        <v>9</v>
      </c>
      <c r="K1807" t="s">
        <v>873</v>
      </c>
      <c r="L1807">
        <v>2</v>
      </c>
      <c r="M1807">
        <v>-3</v>
      </c>
      <c r="N1807" t="s">
        <v>875</v>
      </c>
      <c r="O1807">
        <v>6.0999999999999999E-2</v>
      </c>
      <c r="P1807">
        <v>0.19600000000000001</v>
      </c>
      <c r="Q1807" t="s">
        <v>875</v>
      </c>
      <c r="R1807" t="s">
        <v>875</v>
      </c>
      <c r="S1807" t="s">
        <v>875</v>
      </c>
      <c r="T1807" t="s">
        <v>875</v>
      </c>
      <c r="U1807" t="s">
        <v>875</v>
      </c>
      <c r="V1807" t="s">
        <v>56</v>
      </c>
      <c r="W1807" t="s">
        <v>875</v>
      </c>
      <c r="X1807">
        <v>0.93100000000000005</v>
      </c>
      <c r="Y1807">
        <v>0.3</v>
      </c>
      <c r="Z1807" t="s">
        <v>875</v>
      </c>
      <c r="AA1807" s="19">
        <v>45734.017909479167</v>
      </c>
      <c r="AB1807" t="s">
        <v>2040</v>
      </c>
    </row>
    <row r="1808" spans="1:28" x14ac:dyDescent="0.35">
      <c r="A1808" t="s">
        <v>1798</v>
      </c>
      <c r="B1808" t="s">
        <v>311</v>
      </c>
      <c r="C1808">
        <v>4477</v>
      </c>
      <c r="D1808" s="9">
        <v>39287.337256944447</v>
      </c>
      <c r="E1808" s="9">
        <v>43764.910671296297</v>
      </c>
      <c r="F1808">
        <v>244</v>
      </c>
      <c r="G1808">
        <v>244</v>
      </c>
      <c r="H1808">
        <v>118</v>
      </c>
      <c r="I1808">
        <v>126</v>
      </c>
      <c r="J1808">
        <v>20</v>
      </c>
      <c r="K1808">
        <v>224</v>
      </c>
      <c r="L1808">
        <v>163</v>
      </c>
      <c r="M1808">
        <v>61</v>
      </c>
      <c r="N1808">
        <v>4.2999999999999997E-2</v>
      </c>
      <c r="O1808">
        <v>3.4000000000000002E-2</v>
      </c>
      <c r="P1808">
        <v>1.0999999999999999E-2</v>
      </c>
      <c r="Q1808">
        <v>8.6999999999999994E-2</v>
      </c>
      <c r="R1808">
        <v>1.3180000000000001</v>
      </c>
      <c r="S1808">
        <v>0.55800000000000005</v>
      </c>
      <c r="T1808">
        <v>0.85699999999999998</v>
      </c>
      <c r="U1808">
        <v>701.149</v>
      </c>
      <c r="V1808" t="s">
        <v>62</v>
      </c>
      <c r="W1808">
        <v>0.83899999999999997</v>
      </c>
      <c r="X1808">
        <v>0.876</v>
      </c>
      <c r="Y1808">
        <v>0.79400000000000004</v>
      </c>
      <c r="Z1808">
        <v>0.92400000000000004</v>
      </c>
      <c r="AA1808" s="19">
        <v>45734.01781662037</v>
      </c>
      <c r="AB1808" t="s">
        <v>2040</v>
      </c>
    </row>
    <row r="1809" spans="1:28" hidden="1" x14ac:dyDescent="0.35">
      <c r="A1809" t="s">
        <v>1798</v>
      </c>
      <c r="B1809" t="s">
        <v>312</v>
      </c>
      <c r="C1809">
        <v>0</v>
      </c>
      <c r="D1809" s="9">
        <v>43764.910671296297</v>
      </c>
      <c r="E1809" s="9">
        <v>43764.910671296297</v>
      </c>
      <c r="F1809" t="s">
        <v>872</v>
      </c>
      <c r="G1809" t="s">
        <v>872</v>
      </c>
      <c r="H1809">
        <v>1</v>
      </c>
      <c r="I1809">
        <v>1</v>
      </c>
      <c r="J1809">
        <v>1</v>
      </c>
      <c r="K1809" t="s">
        <v>873</v>
      </c>
      <c r="L1809">
        <v>1</v>
      </c>
      <c r="M1809">
        <v>0</v>
      </c>
      <c r="N1809" t="s">
        <v>875</v>
      </c>
      <c r="O1809" t="s">
        <v>875</v>
      </c>
      <c r="P1809" t="s">
        <v>875</v>
      </c>
      <c r="Q1809" t="s">
        <v>875</v>
      </c>
      <c r="R1809" t="s">
        <v>875</v>
      </c>
      <c r="S1809" t="s">
        <v>875</v>
      </c>
      <c r="T1809" t="s">
        <v>875</v>
      </c>
      <c r="U1809" t="s">
        <v>875</v>
      </c>
      <c r="V1809" t="s">
        <v>62</v>
      </c>
      <c r="W1809" t="s">
        <v>875</v>
      </c>
      <c r="X1809" t="s">
        <v>875</v>
      </c>
      <c r="Y1809" t="s">
        <v>875</v>
      </c>
      <c r="Z1809" t="s">
        <v>875</v>
      </c>
      <c r="AA1809" s="19">
        <v>45734.017816678243</v>
      </c>
      <c r="AB1809" t="s">
        <v>2040</v>
      </c>
    </row>
    <row r="1810" spans="1:28" x14ac:dyDescent="0.35">
      <c r="A1810" t="s">
        <v>1797</v>
      </c>
      <c r="B1810" t="s">
        <v>311</v>
      </c>
      <c r="C1810">
        <v>6381</v>
      </c>
      <c r="D1810" s="9">
        <v>38181.714247685188</v>
      </c>
      <c r="E1810" s="9">
        <v>44563.071134259262</v>
      </c>
      <c r="F1810">
        <v>528</v>
      </c>
      <c r="G1810">
        <v>528</v>
      </c>
      <c r="H1810">
        <v>120</v>
      </c>
      <c r="I1810">
        <v>408</v>
      </c>
      <c r="J1810">
        <v>151</v>
      </c>
      <c r="K1810">
        <v>377</v>
      </c>
      <c r="L1810">
        <v>360</v>
      </c>
      <c r="M1810">
        <v>17</v>
      </c>
      <c r="N1810">
        <v>1.4999999999999999E-2</v>
      </c>
      <c r="O1810">
        <v>6.7000000000000004E-2</v>
      </c>
      <c r="P1810">
        <v>0.02</v>
      </c>
      <c r="Q1810">
        <v>5.0999999999999997E-2</v>
      </c>
      <c r="R1810">
        <v>0.82299999999999995</v>
      </c>
      <c r="S1810">
        <v>0.183</v>
      </c>
      <c r="T1810">
        <v>0.75600000000000001</v>
      </c>
      <c r="U1810">
        <v>333.33300000000003</v>
      </c>
      <c r="V1810" t="s">
        <v>56</v>
      </c>
      <c r="W1810">
        <v>0.77300000000000002</v>
      </c>
      <c r="X1810">
        <v>0.871</v>
      </c>
      <c r="Y1810">
        <v>0.93200000000000005</v>
      </c>
      <c r="Z1810">
        <v>0.85299999999999998</v>
      </c>
      <c r="AA1810" s="19">
        <v>45734.017716192131</v>
      </c>
      <c r="AB1810" t="s">
        <v>2040</v>
      </c>
    </row>
    <row r="1811" spans="1:28" hidden="1" x14ac:dyDescent="0.35">
      <c r="A1811" t="s">
        <v>1797</v>
      </c>
      <c r="B1811" t="s">
        <v>312</v>
      </c>
      <c r="C1811">
        <v>26</v>
      </c>
      <c r="D1811" s="9">
        <v>44536.323020833333</v>
      </c>
      <c r="E1811" s="9">
        <v>44563.071134259262</v>
      </c>
      <c r="F1811" t="s">
        <v>872</v>
      </c>
      <c r="G1811" t="s">
        <v>872</v>
      </c>
      <c r="H1811">
        <v>5</v>
      </c>
      <c r="I1811">
        <v>7</v>
      </c>
      <c r="J1811">
        <v>2</v>
      </c>
      <c r="K1811" t="s">
        <v>873</v>
      </c>
      <c r="L1811">
        <v>12</v>
      </c>
      <c r="M1811">
        <v>-3</v>
      </c>
      <c r="N1811">
        <v>0.14199999999999999</v>
      </c>
      <c r="O1811">
        <v>0.34100000000000003</v>
      </c>
      <c r="P1811">
        <v>0.1</v>
      </c>
      <c r="Q1811">
        <v>0.51</v>
      </c>
      <c r="R1811">
        <v>1.3320000000000001</v>
      </c>
      <c r="S1811">
        <v>0.29399999999999998</v>
      </c>
      <c r="T1811">
        <v>0.79300000000000004</v>
      </c>
      <c r="U1811">
        <v>33.332999999999998</v>
      </c>
      <c r="V1811" t="s">
        <v>62</v>
      </c>
      <c r="W1811">
        <v>0.76900000000000002</v>
      </c>
      <c r="X1811">
        <v>0.876</v>
      </c>
      <c r="Y1811">
        <v>1</v>
      </c>
      <c r="Z1811">
        <v>0.84499999999999997</v>
      </c>
      <c r="AA1811" s="19">
        <v>45734.017730081017</v>
      </c>
      <c r="AB1811" t="s">
        <v>2040</v>
      </c>
    </row>
    <row r="1812" spans="1:28" x14ac:dyDescent="0.35">
      <c r="A1812" t="s">
        <v>1796</v>
      </c>
      <c r="B1812" t="s">
        <v>311</v>
      </c>
      <c r="C1812">
        <v>7225</v>
      </c>
      <c r="D1812" s="9">
        <v>37341.328182870369</v>
      </c>
      <c r="E1812" s="9">
        <v>44566.488877314812</v>
      </c>
      <c r="F1812">
        <v>171</v>
      </c>
      <c r="G1812">
        <v>171</v>
      </c>
      <c r="H1812">
        <v>52</v>
      </c>
      <c r="I1812">
        <v>119</v>
      </c>
      <c r="J1812">
        <v>62</v>
      </c>
      <c r="K1812">
        <v>109</v>
      </c>
      <c r="L1812">
        <v>94</v>
      </c>
      <c r="M1812">
        <v>15</v>
      </c>
      <c r="N1812">
        <v>8.0000000000000002E-3</v>
      </c>
      <c r="O1812">
        <v>1.7999999999999999E-2</v>
      </c>
      <c r="P1812">
        <v>1.2E-2</v>
      </c>
      <c r="Q1812">
        <v>3.2000000000000001E-2</v>
      </c>
      <c r="R1812">
        <v>2.286</v>
      </c>
      <c r="S1812">
        <v>0.308</v>
      </c>
      <c r="T1812">
        <v>0.53800000000000003</v>
      </c>
      <c r="U1812">
        <v>468.75</v>
      </c>
      <c r="V1812" t="s">
        <v>62</v>
      </c>
      <c r="W1812">
        <v>0.85</v>
      </c>
      <c r="X1812">
        <v>0.77400000000000002</v>
      </c>
      <c r="Y1812">
        <v>0.61899999999999999</v>
      </c>
      <c r="Z1812">
        <v>0.748</v>
      </c>
      <c r="AA1812" s="19">
        <v>45734.017623252315</v>
      </c>
      <c r="AB1812" t="s">
        <v>2040</v>
      </c>
    </row>
    <row r="1813" spans="1:28" hidden="1" x14ac:dyDescent="0.35">
      <c r="A1813" t="s">
        <v>1796</v>
      </c>
      <c r="B1813" t="s">
        <v>312</v>
      </c>
      <c r="C1813">
        <v>0</v>
      </c>
      <c r="D1813" s="9">
        <v>44566.488877314812</v>
      </c>
      <c r="E1813" s="9">
        <v>44566.488877314812</v>
      </c>
      <c r="F1813" t="s">
        <v>872</v>
      </c>
      <c r="G1813" t="s">
        <v>872</v>
      </c>
      <c r="H1813">
        <v>1</v>
      </c>
      <c r="I1813">
        <v>1</v>
      </c>
      <c r="J1813">
        <v>1</v>
      </c>
      <c r="K1813" t="s">
        <v>873</v>
      </c>
      <c r="L1813">
        <v>1</v>
      </c>
      <c r="M1813">
        <v>0</v>
      </c>
      <c r="N1813" t="s">
        <v>875</v>
      </c>
      <c r="O1813" t="s">
        <v>875</v>
      </c>
      <c r="P1813" t="s">
        <v>875</v>
      </c>
      <c r="Q1813" t="s">
        <v>875</v>
      </c>
      <c r="R1813" t="s">
        <v>875</v>
      </c>
      <c r="S1813" t="s">
        <v>875</v>
      </c>
      <c r="T1813" t="s">
        <v>875</v>
      </c>
      <c r="U1813" t="s">
        <v>875</v>
      </c>
      <c r="V1813" t="s">
        <v>62</v>
      </c>
      <c r="W1813" t="s">
        <v>875</v>
      </c>
      <c r="X1813" t="s">
        <v>875</v>
      </c>
      <c r="Y1813" t="s">
        <v>875</v>
      </c>
      <c r="Z1813" t="s">
        <v>875</v>
      </c>
      <c r="AA1813" s="19">
        <v>45734.017623310188</v>
      </c>
      <c r="AB1813" t="s">
        <v>2040</v>
      </c>
    </row>
    <row r="1814" spans="1:28" hidden="1" x14ac:dyDescent="0.35">
      <c r="A1814" t="s">
        <v>178</v>
      </c>
      <c r="B1814" t="s">
        <v>312</v>
      </c>
      <c r="C1814">
        <v>7</v>
      </c>
      <c r="D1814" s="9">
        <v>44501.613761574074</v>
      </c>
      <c r="E1814" s="9">
        <v>44509.317175925928</v>
      </c>
      <c r="F1814" t="s">
        <v>872</v>
      </c>
      <c r="G1814" t="s">
        <v>872</v>
      </c>
      <c r="H1814">
        <v>4</v>
      </c>
      <c r="I1814">
        <v>2</v>
      </c>
      <c r="J1814">
        <v>1</v>
      </c>
      <c r="K1814" t="s">
        <v>873</v>
      </c>
      <c r="L1814">
        <v>6</v>
      </c>
      <c r="M1814">
        <v>-1</v>
      </c>
      <c r="N1814" t="s">
        <v>875</v>
      </c>
      <c r="O1814">
        <v>0.125</v>
      </c>
      <c r="P1814" t="s">
        <v>875</v>
      </c>
      <c r="Q1814" t="s">
        <v>875</v>
      </c>
      <c r="R1814" t="s">
        <v>875</v>
      </c>
      <c r="S1814" t="s">
        <v>875</v>
      </c>
      <c r="T1814" t="s">
        <v>875</v>
      </c>
      <c r="U1814" t="s">
        <v>875</v>
      </c>
      <c r="V1814" t="s">
        <v>56</v>
      </c>
      <c r="W1814" t="s">
        <v>875</v>
      </c>
      <c r="X1814">
        <v>1</v>
      </c>
      <c r="Y1814" t="s">
        <v>875</v>
      </c>
      <c r="Z1814" t="s">
        <v>875</v>
      </c>
      <c r="AA1814" s="19">
        <v>45733.910877083334</v>
      </c>
      <c r="AB1814" t="s">
        <v>1425</v>
      </c>
    </row>
    <row r="1815" spans="1:28" x14ac:dyDescent="0.35">
      <c r="A1815" t="s">
        <v>178</v>
      </c>
      <c r="B1815" t="s">
        <v>311</v>
      </c>
      <c r="C1815">
        <v>5699</v>
      </c>
      <c r="D1815" s="9">
        <v>39880.082638888889</v>
      </c>
      <c r="E1815" s="9">
        <v>45579.643055555556</v>
      </c>
      <c r="F1815">
        <v>326</v>
      </c>
      <c r="G1815">
        <v>326</v>
      </c>
      <c r="H1815">
        <v>184</v>
      </c>
      <c r="I1815">
        <v>142</v>
      </c>
      <c r="J1815">
        <v>38</v>
      </c>
      <c r="K1815">
        <v>288</v>
      </c>
      <c r="L1815">
        <v>251</v>
      </c>
      <c r="M1815">
        <v>38</v>
      </c>
      <c r="N1815">
        <v>3.6999999999999998E-2</v>
      </c>
      <c r="O1815">
        <v>2.5999999999999999E-2</v>
      </c>
      <c r="P1815">
        <v>7.0000000000000001E-3</v>
      </c>
      <c r="Q1815">
        <v>4.5999999999999999E-2</v>
      </c>
      <c r="R1815">
        <v>0.82099999999999995</v>
      </c>
      <c r="S1815">
        <v>0.58699999999999997</v>
      </c>
      <c r="T1815">
        <v>0.88900000000000001</v>
      </c>
      <c r="U1815">
        <v>826.08699999999999</v>
      </c>
      <c r="V1815" t="s">
        <v>56</v>
      </c>
      <c r="W1815">
        <v>0.97299999999999998</v>
      </c>
      <c r="X1815">
        <v>0.98499999999999999</v>
      </c>
      <c r="Y1815">
        <v>0.95199999999999996</v>
      </c>
      <c r="Z1815">
        <v>0.96599999999999997</v>
      </c>
      <c r="AA1815" s="9">
        <v>45713.674973715279</v>
      </c>
      <c r="AB1815" t="s">
        <v>871</v>
      </c>
    </row>
    <row r="1816" spans="1:28" x14ac:dyDescent="0.35">
      <c r="A1816" t="s">
        <v>178</v>
      </c>
      <c r="B1816" t="s">
        <v>311</v>
      </c>
      <c r="C1816">
        <v>4629</v>
      </c>
      <c r="D1816" s="9">
        <v>39880.083171296297</v>
      </c>
      <c r="E1816" s="9">
        <v>44509.317175925928</v>
      </c>
      <c r="F1816">
        <v>267</v>
      </c>
      <c r="G1816">
        <v>267</v>
      </c>
      <c r="H1816">
        <v>142</v>
      </c>
      <c r="I1816">
        <v>125</v>
      </c>
      <c r="J1816">
        <v>2</v>
      </c>
      <c r="K1816">
        <v>265</v>
      </c>
      <c r="L1816">
        <v>226</v>
      </c>
      <c r="M1816">
        <v>39</v>
      </c>
      <c r="N1816">
        <v>3.5000000000000003E-2</v>
      </c>
      <c r="O1816">
        <v>2.7E-2</v>
      </c>
      <c r="P1816">
        <v>1E-3</v>
      </c>
      <c r="Q1816">
        <v>0.05</v>
      </c>
      <c r="R1816">
        <v>0.82</v>
      </c>
      <c r="S1816">
        <v>0.56499999999999995</v>
      </c>
      <c r="T1816">
        <v>0.98399999999999999</v>
      </c>
      <c r="U1816">
        <v>780</v>
      </c>
      <c r="V1816" t="s">
        <v>56</v>
      </c>
      <c r="W1816">
        <v>0.95</v>
      </c>
      <c r="X1816">
        <v>0.98299999999999998</v>
      </c>
      <c r="Y1816">
        <v>1</v>
      </c>
      <c r="Z1816">
        <v>0.94899999999999995</v>
      </c>
      <c r="AA1816" s="19">
        <v>45733.910877083334</v>
      </c>
      <c r="AB1816" t="s">
        <v>1425</v>
      </c>
    </row>
    <row r="1817" spans="1:28" hidden="1" x14ac:dyDescent="0.35">
      <c r="A1817" t="s">
        <v>1396</v>
      </c>
      <c r="B1817" t="s">
        <v>312</v>
      </c>
      <c r="C1817">
        <v>98</v>
      </c>
      <c r="D1817" s="9">
        <v>44354.630358796298</v>
      </c>
      <c r="E1817" s="9">
        <v>44452.929259259261</v>
      </c>
      <c r="F1817" t="s">
        <v>872</v>
      </c>
      <c r="G1817" t="s">
        <v>872</v>
      </c>
      <c r="H1817">
        <v>8</v>
      </c>
      <c r="I1817">
        <v>1</v>
      </c>
      <c r="J1817">
        <v>1</v>
      </c>
      <c r="K1817" t="s">
        <v>873</v>
      </c>
      <c r="L1817">
        <v>12</v>
      </c>
      <c r="M1817">
        <v>-5</v>
      </c>
      <c r="N1817">
        <v>6.5000000000000002E-2</v>
      </c>
      <c r="O1817" t="s">
        <v>875</v>
      </c>
      <c r="P1817" t="s">
        <v>875</v>
      </c>
      <c r="Q1817">
        <v>6.3E-2</v>
      </c>
      <c r="R1817" t="s">
        <v>875</v>
      </c>
      <c r="S1817" t="s">
        <v>875</v>
      </c>
      <c r="T1817" t="s">
        <v>875</v>
      </c>
      <c r="U1817" t="s">
        <v>875</v>
      </c>
      <c r="V1817" t="s">
        <v>56</v>
      </c>
      <c r="W1817">
        <v>0.35099999999999998</v>
      </c>
      <c r="X1817" t="s">
        <v>875</v>
      </c>
      <c r="Y1817" t="s">
        <v>875</v>
      </c>
      <c r="Z1817">
        <v>0.42799999999999999</v>
      </c>
      <c r="AA1817" s="19">
        <v>45733.910810208334</v>
      </c>
      <c r="AB1817" t="s">
        <v>1425</v>
      </c>
    </row>
    <row r="1818" spans="1:28" x14ac:dyDescent="0.35">
      <c r="A1818" t="s">
        <v>1396</v>
      </c>
      <c r="B1818" t="s">
        <v>311</v>
      </c>
      <c r="C1818">
        <v>3934</v>
      </c>
      <c r="D1818" s="9">
        <v>40518.54241898148</v>
      </c>
      <c r="E1818" s="9">
        <v>44452.929259259261</v>
      </c>
      <c r="F1818">
        <v>148</v>
      </c>
      <c r="G1818">
        <v>148</v>
      </c>
      <c r="H1818">
        <v>90</v>
      </c>
      <c r="I1818">
        <v>58</v>
      </c>
      <c r="J1818">
        <v>7</v>
      </c>
      <c r="K1818">
        <v>141</v>
      </c>
      <c r="L1818">
        <v>139</v>
      </c>
      <c r="M1818">
        <v>2</v>
      </c>
      <c r="N1818">
        <v>2.1999999999999999E-2</v>
      </c>
      <c r="O1818">
        <v>1.7999999999999999E-2</v>
      </c>
      <c r="P1818">
        <v>2E-3</v>
      </c>
      <c r="Q1818">
        <v>3.2000000000000001E-2</v>
      </c>
      <c r="R1818">
        <v>0.84199999999999997</v>
      </c>
      <c r="S1818">
        <v>0.55000000000000004</v>
      </c>
      <c r="T1818">
        <v>0.95</v>
      </c>
      <c r="U1818">
        <v>62.5</v>
      </c>
      <c r="V1818" t="s">
        <v>56</v>
      </c>
      <c r="W1818">
        <v>0.95499999999999996</v>
      </c>
      <c r="X1818">
        <v>0.90400000000000003</v>
      </c>
      <c r="Y1818">
        <v>0.94199999999999995</v>
      </c>
      <c r="Z1818">
        <v>0.95699999999999996</v>
      </c>
      <c r="AA1818" s="19">
        <v>45733.910810011577</v>
      </c>
      <c r="AB1818" t="s">
        <v>1425</v>
      </c>
    </row>
    <row r="1819" spans="1:28" x14ac:dyDescent="0.35">
      <c r="A1819" t="s">
        <v>1149</v>
      </c>
      <c r="B1819" t="s">
        <v>311</v>
      </c>
      <c r="C1819">
        <v>113</v>
      </c>
      <c r="D1819" s="9">
        <v>40310.65</v>
      </c>
      <c r="E1819" s="9">
        <v>40424.636111111111</v>
      </c>
      <c r="F1819">
        <v>78</v>
      </c>
      <c r="G1819">
        <v>78</v>
      </c>
      <c r="H1819">
        <v>34</v>
      </c>
      <c r="I1819">
        <v>44</v>
      </c>
      <c r="J1819">
        <v>0</v>
      </c>
      <c r="K1819">
        <v>78</v>
      </c>
      <c r="L1819">
        <v>60</v>
      </c>
      <c r="M1819">
        <v>18</v>
      </c>
      <c r="N1819">
        <v>0.82199999999999995</v>
      </c>
      <c r="O1819">
        <v>0.51400000000000001</v>
      </c>
      <c r="P1819">
        <v>0</v>
      </c>
      <c r="Q1819">
        <v>0.71399999999999997</v>
      </c>
      <c r="R1819">
        <v>0.53400000000000003</v>
      </c>
      <c r="S1819">
        <v>0.61499999999999999</v>
      </c>
      <c r="T1819">
        <v>1</v>
      </c>
      <c r="U1819">
        <v>25.21</v>
      </c>
      <c r="V1819" t="s">
        <v>80</v>
      </c>
      <c r="W1819">
        <v>0.94299999999999995</v>
      </c>
      <c r="X1819">
        <v>0.67800000000000005</v>
      </c>
      <c r="Y1819">
        <v>0</v>
      </c>
      <c r="Z1819">
        <v>0.67600000000000005</v>
      </c>
      <c r="AA1819" s="19">
        <v>45733.002672546296</v>
      </c>
      <c r="AB1819" t="s">
        <v>1178</v>
      </c>
    </row>
    <row r="1820" spans="1:28" hidden="1" x14ac:dyDescent="0.35">
      <c r="A1820" t="s">
        <v>1149</v>
      </c>
      <c r="B1820" t="s">
        <v>312</v>
      </c>
      <c r="C1820">
        <v>99</v>
      </c>
      <c r="D1820" s="9">
        <v>40325.480555555558</v>
      </c>
      <c r="E1820" s="9">
        <v>40424.636111111111</v>
      </c>
      <c r="F1820" t="s">
        <v>872</v>
      </c>
      <c r="G1820" t="s">
        <v>872</v>
      </c>
      <c r="H1820">
        <v>18</v>
      </c>
      <c r="I1820">
        <v>24</v>
      </c>
      <c r="J1820">
        <v>1</v>
      </c>
      <c r="K1820" t="s">
        <v>873</v>
      </c>
      <c r="L1820">
        <v>41</v>
      </c>
      <c r="M1820">
        <v>0</v>
      </c>
      <c r="N1820">
        <v>0.85899999999999999</v>
      </c>
      <c r="O1820">
        <v>0.26400000000000001</v>
      </c>
      <c r="P1820">
        <v>0</v>
      </c>
      <c r="Q1820">
        <v>0.46</v>
      </c>
      <c r="R1820">
        <v>0.41</v>
      </c>
      <c r="S1820">
        <v>0.76500000000000001</v>
      </c>
      <c r="T1820">
        <v>1</v>
      </c>
      <c r="U1820">
        <v>39.130000000000003</v>
      </c>
      <c r="V1820" t="s">
        <v>56</v>
      </c>
      <c r="W1820">
        <v>0.86199999999999999</v>
      </c>
      <c r="X1820">
        <v>0.64700000000000002</v>
      </c>
      <c r="Y1820">
        <v>0</v>
      </c>
      <c r="Z1820">
        <v>0.61199999999999999</v>
      </c>
      <c r="AA1820" s="19">
        <v>45733.002682997685</v>
      </c>
      <c r="AB1820" t="s">
        <v>1178</v>
      </c>
    </row>
    <row r="1821" spans="1:28" x14ac:dyDescent="0.35">
      <c r="A1821" t="s">
        <v>1150</v>
      </c>
      <c r="B1821" t="s">
        <v>311</v>
      </c>
      <c r="C1821">
        <v>448</v>
      </c>
      <c r="D1821" s="9">
        <v>43962.570138888892</v>
      </c>
      <c r="E1821" s="9">
        <v>44411.324999999997</v>
      </c>
      <c r="F1821">
        <v>1846</v>
      </c>
      <c r="G1821">
        <v>1831</v>
      </c>
      <c r="H1821">
        <v>1411</v>
      </c>
      <c r="I1821">
        <v>420</v>
      </c>
      <c r="J1821">
        <v>0</v>
      </c>
      <c r="K1821">
        <v>1831</v>
      </c>
      <c r="L1821">
        <v>1609</v>
      </c>
      <c r="M1821">
        <v>222</v>
      </c>
      <c r="N1821">
        <v>5.6130000000000004</v>
      </c>
      <c r="O1821">
        <v>2.052</v>
      </c>
      <c r="P1821">
        <v>0</v>
      </c>
      <c r="Q1821">
        <v>7.0410000000000004</v>
      </c>
      <c r="R1821">
        <v>0.91900000000000004</v>
      </c>
      <c r="S1821">
        <v>0.73199999999999998</v>
      </c>
      <c r="T1821">
        <v>1</v>
      </c>
      <c r="U1821">
        <v>31.53</v>
      </c>
      <c r="V1821" t="s">
        <v>56</v>
      </c>
      <c r="W1821">
        <v>0.81299999999999994</v>
      </c>
      <c r="X1821">
        <v>0.97099999999999997</v>
      </c>
      <c r="Y1821">
        <v>0</v>
      </c>
      <c r="Z1821">
        <v>0.93300000000000005</v>
      </c>
      <c r="AA1821" s="19">
        <v>45733.002748645835</v>
      </c>
      <c r="AB1821" t="s">
        <v>1178</v>
      </c>
    </row>
    <row r="1822" spans="1:28" hidden="1" x14ac:dyDescent="0.35">
      <c r="A1822" t="s">
        <v>1150</v>
      </c>
      <c r="B1822" t="s">
        <v>312</v>
      </c>
      <c r="C1822">
        <v>38</v>
      </c>
      <c r="D1822" s="9">
        <v>44372.584722222222</v>
      </c>
      <c r="E1822" s="9">
        <v>44411.324999999997</v>
      </c>
      <c r="F1822" t="s">
        <v>872</v>
      </c>
      <c r="G1822" t="s">
        <v>872</v>
      </c>
      <c r="H1822">
        <v>15</v>
      </c>
      <c r="I1822">
        <v>1</v>
      </c>
      <c r="J1822">
        <v>1</v>
      </c>
      <c r="K1822" t="s">
        <v>873</v>
      </c>
      <c r="L1822">
        <v>1</v>
      </c>
      <c r="M1822">
        <v>13</v>
      </c>
      <c r="N1822">
        <v>0.34599999999999997</v>
      </c>
      <c r="O1822" t="s">
        <v>875</v>
      </c>
      <c r="P1822">
        <v>0</v>
      </c>
      <c r="Q1822" t="s">
        <v>875</v>
      </c>
      <c r="R1822" t="s">
        <v>875</v>
      </c>
      <c r="S1822" t="s">
        <v>875</v>
      </c>
      <c r="T1822" t="s">
        <v>875</v>
      </c>
      <c r="U1822" t="s">
        <v>875</v>
      </c>
      <c r="V1822" t="s">
        <v>56</v>
      </c>
      <c r="W1822">
        <v>0.86599999999999999</v>
      </c>
      <c r="X1822" t="s">
        <v>875</v>
      </c>
      <c r="Y1822">
        <v>0</v>
      </c>
      <c r="Z1822" t="s">
        <v>875</v>
      </c>
      <c r="AA1822" s="19">
        <v>45733.00274866898</v>
      </c>
      <c r="AB1822" t="s">
        <v>1178</v>
      </c>
    </row>
    <row r="1823" spans="1:28" x14ac:dyDescent="0.35">
      <c r="A1823" t="s">
        <v>1151</v>
      </c>
      <c r="B1823" t="s">
        <v>311</v>
      </c>
      <c r="C1823">
        <v>89</v>
      </c>
      <c r="D1823" s="9">
        <v>40107.60833333333</v>
      </c>
      <c r="E1823" s="9">
        <v>40197.52847222222</v>
      </c>
      <c r="F1823">
        <v>55</v>
      </c>
      <c r="G1823">
        <v>55</v>
      </c>
      <c r="H1823">
        <v>37</v>
      </c>
      <c r="I1823">
        <v>18</v>
      </c>
      <c r="J1823">
        <v>0</v>
      </c>
      <c r="K1823">
        <v>55</v>
      </c>
      <c r="L1823">
        <v>55</v>
      </c>
      <c r="M1823">
        <v>0</v>
      </c>
      <c r="N1823">
        <v>0.71299999999999997</v>
      </c>
      <c r="O1823">
        <v>0.63700000000000001</v>
      </c>
      <c r="P1823">
        <v>0</v>
      </c>
      <c r="Q1823">
        <v>0.64</v>
      </c>
      <c r="R1823">
        <v>0.47399999999999998</v>
      </c>
      <c r="S1823">
        <v>0.52800000000000002</v>
      </c>
      <c r="T1823">
        <v>1</v>
      </c>
      <c r="U1823">
        <v>0</v>
      </c>
      <c r="V1823" t="s">
        <v>80</v>
      </c>
      <c r="W1823">
        <v>0.92700000000000005</v>
      </c>
      <c r="X1823">
        <v>0.68700000000000006</v>
      </c>
      <c r="Y1823">
        <v>0</v>
      </c>
      <c r="Z1823">
        <v>0.79400000000000004</v>
      </c>
      <c r="AA1823" s="19">
        <v>45733.002807858793</v>
      </c>
      <c r="AB1823" t="s">
        <v>1178</v>
      </c>
    </row>
    <row r="1824" spans="1:28" hidden="1" x14ac:dyDescent="0.35">
      <c r="A1824" t="s">
        <v>1151</v>
      </c>
      <c r="B1824" t="s">
        <v>312</v>
      </c>
      <c r="C1824">
        <v>89</v>
      </c>
      <c r="D1824" s="9">
        <v>40107.60833333333</v>
      </c>
      <c r="E1824" s="9">
        <v>40197.52847222222</v>
      </c>
      <c r="F1824" t="s">
        <v>872</v>
      </c>
      <c r="G1824" t="s">
        <v>872</v>
      </c>
      <c r="H1824">
        <v>37</v>
      </c>
      <c r="I1824">
        <v>18</v>
      </c>
      <c r="J1824">
        <v>1</v>
      </c>
      <c r="K1824" t="s">
        <v>873</v>
      </c>
      <c r="L1824">
        <v>55</v>
      </c>
      <c r="M1824">
        <v>-1</v>
      </c>
      <c r="N1824">
        <v>0.71</v>
      </c>
      <c r="O1824">
        <v>0.623</v>
      </c>
      <c r="P1824">
        <v>0</v>
      </c>
      <c r="Q1824">
        <v>0.63800000000000001</v>
      </c>
      <c r="R1824">
        <v>0.47899999999999998</v>
      </c>
      <c r="S1824">
        <v>0.53300000000000003</v>
      </c>
      <c r="T1824">
        <v>1</v>
      </c>
      <c r="U1824">
        <v>0</v>
      </c>
      <c r="V1824" t="s">
        <v>80</v>
      </c>
      <c r="W1824">
        <v>0.92400000000000004</v>
      </c>
      <c r="X1824">
        <v>0.66500000000000004</v>
      </c>
      <c r="Y1824">
        <v>0</v>
      </c>
      <c r="Z1824">
        <v>0.79700000000000004</v>
      </c>
      <c r="AA1824" s="19">
        <v>45733.002818159723</v>
      </c>
      <c r="AB1824" t="s">
        <v>1178</v>
      </c>
    </row>
    <row r="1825" spans="1:28" x14ac:dyDescent="0.35">
      <c r="A1825" t="s">
        <v>1795</v>
      </c>
      <c r="B1825" t="s">
        <v>311</v>
      </c>
      <c r="C1825">
        <v>7392</v>
      </c>
      <c r="D1825" s="9">
        <v>37173.680046296293</v>
      </c>
      <c r="E1825" s="9">
        <v>44566.652581018519</v>
      </c>
      <c r="F1825">
        <v>9988</v>
      </c>
      <c r="G1825">
        <v>9988</v>
      </c>
      <c r="H1825">
        <v>5743</v>
      </c>
      <c r="I1825">
        <v>4245</v>
      </c>
      <c r="J1825">
        <v>1378</v>
      </c>
      <c r="K1825">
        <v>8610</v>
      </c>
      <c r="L1825">
        <v>6766</v>
      </c>
      <c r="M1825">
        <v>1844</v>
      </c>
      <c r="N1825">
        <v>1.01</v>
      </c>
      <c r="O1825">
        <v>0.73199999999999998</v>
      </c>
      <c r="P1825">
        <v>0.23899999999999999</v>
      </c>
      <c r="Q1825">
        <v>1.2689999999999999</v>
      </c>
      <c r="R1825">
        <v>0.84399999999999997</v>
      </c>
      <c r="S1825">
        <v>0.57999999999999996</v>
      </c>
      <c r="T1825">
        <v>0.86299999999999999</v>
      </c>
      <c r="U1825">
        <v>1453.1130000000001</v>
      </c>
      <c r="V1825" t="s">
        <v>56</v>
      </c>
      <c r="W1825">
        <v>0.98699999999999999</v>
      </c>
      <c r="X1825">
        <v>0.96799999999999997</v>
      </c>
      <c r="Y1825">
        <v>0.98499999999999999</v>
      </c>
      <c r="Z1825">
        <v>0.98799999999999999</v>
      </c>
      <c r="AA1825" s="19">
        <v>45734.017523310184</v>
      </c>
      <c r="AB1825" t="s">
        <v>2040</v>
      </c>
    </row>
    <row r="1826" spans="1:28" hidden="1" x14ac:dyDescent="0.35">
      <c r="A1826" t="s">
        <v>1795</v>
      </c>
      <c r="B1826" t="s">
        <v>312</v>
      </c>
      <c r="C1826">
        <v>99</v>
      </c>
      <c r="D1826" s="9">
        <v>44466.803194444445</v>
      </c>
      <c r="E1826" s="9">
        <v>44566.652581018519</v>
      </c>
      <c r="F1826" t="s">
        <v>872</v>
      </c>
      <c r="G1826" t="s">
        <v>872</v>
      </c>
      <c r="H1826">
        <v>159</v>
      </c>
      <c r="I1826">
        <v>55</v>
      </c>
      <c r="J1826">
        <v>27</v>
      </c>
      <c r="K1826" t="s">
        <v>873</v>
      </c>
      <c r="L1826">
        <v>136</v>
      </c>
      <c r="M1826">
        <v>52</v>
      </c>
      <c r="N1826">
        <v>1.5660000000000001</v>
      </c>
      <c r="O1826">
        <v>0.47799999999999998</v>
      </c>
      <c r="P1826">
        <v>0.307</v>
      </c>
      <c r="Q1826">
        <v>1.2969999999999999</v>
      </c>
      <c r="R1826">
        <v>0.747</v>
      </c>
      <c r="S1826">
        <v>0.76600000000000001</v>
      </c>
      <c r="T1826">
        <v>0.85</v>
      </c>
      <c r="U1826">
        <v>1421.742</v>
      </c>
      <c r="V1826" t="s">
        <v>56</v>
      </c>
      <c r="W1826">
        <v>0.996</v>
      </c>
      <c r="X1826">
        <v>0.97299999999999998</v>
      </c>
      <c r="Y1826">
        <v>0.94799999999999995</v>
      </c>
      <c r="Z1826">
        <v>0.98399999999999999</v>
      </c>
      <c r="AA1826" s="19">
        <v>45734.017537534724</v>
      </c>
      <c r="AB1826" t="s">
        <v>2040</v>
      </c>
    </row>
    <row r="1827" spans="1:28" x14ac:dyDescent="0.35">
      <c r="A1827" t="s">
        <v>1794</v>
      </c>
      <c r="B1827" t="s">
        <v>311</v>
      </c>
      <c r="C1827">
        <v>5729</v>
      </c>
      <c r="D1827" s="9">
        <v>38810.164490740739</v>
      </c>
      <c r="E1827" s="9">
        <v>44539.789710648147</v>
      </c>
      <c r="F1827">
        <v>638</v>
      </c>
      <c r="G1827">
        <v>638</v>
      </c>
      <c r="H1827">
        <v>208</v>
      </c>
      <c r="I1827">
        <v>430</v>
      </c>
      <c r="J1827">
        <v>196</v>
      </c>
      <c r="K1827">
        <v>442</v>
      </c>
      <c r="L1827">
        <v>442</v>
      </c>
      <c r="M1827">
        <v>0</v>
      </c>
      <c r="N1827">
        <v>3.9E-2</v>
      </c>
      <c r="O1827">
        <v>9.8000000000000004E-2</v>
      </c>
      <c r="P1827">
        <v>3.1E-2</v>
      </c>
      <c r="Q1827">
        <v>0.08</v>
      </c>
      <c r="R1827">
        <v>0.755</v>
      </c>
      <c r="S1827">
        <v>0.28499999999999998</v>
      </c>
      <c r="T1827">
        <v>0.77400000000000002</v>
      </c>
      <c r="U1827">
        <v>0</v>
      </c>
      <c r="V1827" t="s">
        <v>80</v>
      </c>
      <c r="W1827">
        <v>0.94299999999999995</v>
      </c>
      <c r="X1827">
        <v>0.77</v>
      </c>
      <c r="Y1827">
        <v>0.91400000000000003</v>
      </c>
      <c r="Z1827">
        <v>0.79400000000000004</v>
      </c>
      <c r="AA1827" s="19">
        <v>45734.017410277775</v>
      </c>
      <c r="AB1827" t="s">
        <v>2040</v>
      </c>
    </row>
    <row r="1828" spans="1:28" hidden="1" x14ac:dyDescent="0.35">
      <c r="A1828" t="s">
        <v>1794</v>
      </c>
      <c r="B1828" t="s">
        <v>312</v>
      </c>
      <c r="C1828">
        <v>1</v>
      </c>
      <c r="D1828" s="9">
        <v>44538.060324074075</v>
      </c>
      <c r="E1828" s="9">
        <v>44539.789710648147</v>
      </c>
      <c r="F1828" t="s">
        <v>872</v>
      </c>
      <c r="G1828" t="s">
        <v>872</v>
      </c>
      <c r="H1828">
        <v>1</v>
      </c>
      <c r="I1828">
        <v>1</v>
      </c>
      <c r="J1828">
        <v>19</v>
      </c>
      <c r="K1828" t="s">
        <v>873</v>
      </c>
      <c r="L1828">
        <v>13</v>
      </c>
      <c r="M1828">
        <v>-31</v>
      </c>
      <c r="N1828" t="s">
        <v>875</v>
      </c>
      <c r="O1828" t="s">
        <v>875</v>
      </c>
      <c r="P1828">
        <v>9.5</v>
      </c>
      <c r="Q1828">
        <v>3.25</v>
      </c>
      <c r="R1828" t="s">
        <v>875</v>
      </c>
      <c r="S1828" t="s">
        <v>875</v>
      </c>
      <c r="T1828" t="s">
        <v>875</v>
      </c>
      <c r="U1828" t="s">
        <v>875</v>
      </c>
      <c r="V1828" t="s">
        <v>80</v>
      </c>
      <c r="W1828" t="s">
        <v>875</v>
      </c>
      <c r="X1828" t="s">
        <v>875</v>
      </c>
      <c r="Y1828">
        <v>0.15</v>
      </c>
      <c r="Z1828">
        <v>0.214</v>
      </c>
      <c r="AA1828" s="19">
        <v>45734.0174103588</v>
      </c>
      <c r="AB1828" t="s">
        <v>2040</v>
      </c>
    </row>
    <row r="1829" spans="1:28" x14ac:dyDescent="0.35">
      <c r="A1829" t="s">
        <v>1793</v>
      </c>
      <c r="B1829" t="s">
        <v>311</v>
      </c>
      <c r="C1829">
        <v>3508</v>
      </c>
      <c r="D1829" s="9">
        <v>39720.167233796295</v>
      </c>
      <c r="E1829" s="9">
        <v>43228.469155092593</v>
      </c>
      <c r="F1829">
        <v>251</v>
      </c>
      <c r="G1829">
        <v>251</v>
      </c>
      <c r="H1829">
        <v>147</v>
      </c>
      <c r="I1829">
        <v>104</v>
      </c>
      <c r="J1829">
        <v>14</v>
      </c>
      <c r="K1829">
        <v>237</v>
      </c>
      <c r="L1829">
        <v>222</v>
      </c>
      <c r="M1829">
        <v>15</v>
      </c>
      <c r="N1829">
        <v>0.05</v>
      </c>
      <c r="O1829">
        <v>3.4000000000000002E-2</v>
      </c>
      <c r="P1829">
        <v>4.0000000000000001E-3</v>
      </c>
      <c r="Q1829">
        <v>6.9000000000000006E-2</v>
      </c>
      <c r="R1829">
        <v>0.86199999999999999</v>
      </c>
      <c r="S1829">
        <v>0.59499999999999997</v>
      </c>
      <c r="T1829">
        <v>0.95199999999999996</v>
      </c>
      <c r="U1829">
        <v>217.39099999999999</v>
      </c>
      <c r="V1829" t="s">
        <v>56</v>
      </c>
      <c r="W1829">
        <v>0.8</v>
      </c>
      <c r="X1829">
        <v>0.93</v>
      </c>
      <c r="Y1829">
        <v>0.94899999999999995</v>
      </c>
      <c r="Z1829">
        <v>0.89700000000000002</v>
      </c>
      <c r="AA1829" s="19">
        <v>45734.017320081017</v>
      </c>
      <c r="AB1829" t="s">
        <v>2040</v>
      </c>
    </row>
    <row r="1830" spans="1:28" hidden="1" x14ac:dyDescent="0.35">
      <c r="A1830" t="s">
        <v>1793</v>
      </c>
      <c r="B1830" t="s">
        <v>312</v>
      </c>
      <c r="C1830">
        <v>96</v>
      </c>
      <c r="D1830" s="9">
        <v>43132.035798611112</v>
      </c>
      <c r="E1830" s="9">
        <v>43228.469155092593</v>
      </c>
      <c r="F1830" t="s">
        <v>872</v>
      </c>
      <c r="G1830" t="s">
        <v>872</v>
      </c>
      <c r="H1830">
        <v>1</v>
      </c>
      <c r="I1830">
        <v>3</v>
      </c>
      <c r="J1830">
        <v>1</v>
      </c>
      <c r="K1830" t="s">
        <v>873</v>
      </c>
      <c r="L1830">
        <v>2</v>
      </c>
      <c r="M1830">
        <v>0</v>
      </c>
      <c r="N1830" t="s">
        <v>875</v>
      </c>
      <c r="O1830">
        <v>9.7000000000000003E-2</v>
      </c>
      <c r="P1830" t="s">
        <v>875</v>
      </c>
      <c r="Q1830">
        <v>1.0999999999999999E-2</v>
      </c>
      <c r="R1830" t="s">
        <v>875</v>
      </c>
      <c r="S1830" t="s">
        <v>875</v>
      </c>
      <c r="T1830" t="s">
        <v>875</v>
      </c>
      <c r="U1830" t="s">
        <v>875</v>
      </c>
      <c r="V1830" t="s">
        <v>56</v>
      </c>
      <c r="W1830" t="s">
        <v>875</v>
      </c>
      <c r="X1830">
        <v>0.97099999999999997</v>
      </c>
      <c r="Y1830" t="s">
        <v>875</v>
      </c>
      <c r="Z1830">
        <v>1</v>
      </c>
      <c r="AA1830" s="19">
        <v>45734.01732013889</v>
      </c>
      <c r="AB1830" t="s">
        <v>2040</v>
      </c>
    </row>
    <row r="1831" spans="1:28" x14ac:dyDescent="0.35">
      <c r="A1831" t="s">
        <v>1152</v>
      </c>
      <c r="B1831" t="s">
        <v>311</v>
      </c>
      <c r="C1831">
        <v>64</v>
      </c>
      <c r="D1831" s="9">
        <v>43150.53402777778</v>
      </c>
      <c r="E1831" s="9">
        <v>43215.405555555553</v>
      </c>
      <c r="F1831">
        <v>183</v>
      </c>
      <c r="G1831">
        <v>168</v>
      </c>
      <c r="H1831">
        <v>125</v>
      </c>
      <c r="I1831">
        <v>43</v>
      </c>
      <c r="J1831">
        <v>0</v>
      </c>
      <c r="K1831">
        <v>168</v>
      </c>
      <c r="L1831">
        <v>158</v>
      </c>
      <c r="M1831">
        <v>10</v>
      </c>
      <c r="N1831">
        <v>1.835</v>
      </c>
      <c r="O1831">
        <v>0.86199999999999999</v>
      </c>
      <c r="P1831">
        <v>0</v>
      </c>
      <c r="Q1831">
        <v>3.39</v>
      </c>
      <c r="R1831">
        <v>1.2569999999999999</v>
      </c>
      <c r="S1831">
        <v>0.68</v>
      </c>
      <c r="T1831">
        <v>1</v>
      </c>
      <c r="U1831">
        <v>2.95</v>
      </c>
      <c r="V1831" t="s">
        <v>92</v>
      </c>
      <c r="W1831">
        <v>0.32400000000000001</v>
      </c>
      <c r="X1831">
        <v>0.95899999999999996</v>
      </c>
      <c r="Y1831">
        <v>0</v>
      </c>
      <c r="Z1831">
        <v>0.93500000000000005</v>
      </c>
      <c r="AA1831" s="19">
        <v>45733.002879421299</v>
      </c>
      <c r="AB1831" t="s">
        <v>1178</v>
      </c>
    </row>
    <row r="1832" spans="1:28" hidden="1" x14ac:dyDescent="0.35">
      <c r="A1832" t="s">
        <v>1152</v>
      </c>
      <c r="B1832" t="s">
        <v>312</v>
      </c>
      <c r="C1832">
        <v>64</v>
      </c>
      <c r="D1832" s="9">
        <v>43150.53402777778</v>
      </c>
      <c r="E1832" s="9">
        <v>43215.405555555553</v>
      </c>
      <c r="F1832" t="s">
        <v>872</v>
      </c>
      <c r="G1832" t="s">
        <v>872</v>
      </c>
      <c r="H1832">
        <v>125</v>
      </c>
      <c r="I1832">
        <v>43</v>
      </c>
      <c r="J1832">
        <v>1</v>
      </c>
      <c r="K1832" t="s">
        <v>873</v>
      </c>
      <c r="L1832">
        <v>158</v>
      </c>
      <c r="M1832">
        <v>9</v>
      </c>
      <c r="N1832">
        <v>1.8520000000000001</v>
      </c>
      <c r="O1832">
        <v>0.85299999999999998</v>
      </c>
      <c r="P1832">
        <v>0</v>
      </c>
      <c r="Q1832">
        <v>3.3740000000000001</v>
      </c>
      <c r="R1832">
        <v>1.2470000000000001</v>
      </c>
      <c r="S1832">
        <v>0.68500000000000005</v>
      </c>
      <c r="T1832">
        <v>1</v>
      </c>
      <c r="U1832">
        <v>2.964</v>
      </c>
      <c r="V1832" t="s">
        <v>92</v>
      </c>
      <c r="W1832">
        <v>0.33200000000000002</v>
      </c>
      <c r="X1832">
        <v>0.95699999999999996</v>
      </c>
      <c r="Y1832">
        <v>0</v>
      </c>
      <c r="Z1832">
        <v>0.93400000000000005</v>
      </c>
      <c r="AA1832" s="19">
        <v>45733.00289074074</v>
      </c>
      <c r="AB1832" t="s">
        <v>1178</v>
      </c>
    </row>
    <row r="1833" spans="1:28" x14ac:dyDescent="0.35">
      <c r="A1833" t="s">
        <v>1153</v>
      </c>
      <c r="B1833" t="s">
        <v>311</v>
      </c>
      <c r="C1833">
        <v>30</v>
      </c>
      <c r="D1833" s="9">
        <v>43235.650694444441</v>
      </c>
      <c r="E1833" s="9">
        <v>43266.614583333336</v>
      </c>
      <c r="F1833">
        <v>94</v>
      </c>
      <c r="G1833">
        <v>94</v>
      </c>
      <c r="H1833">
        <v>83</v>
      </c>
      <c r="I1833">
        <v>11</v>
      </c>
      <c r="J1833">
        <v>0</v>
      </c>
      <c r="K1833">
        <v>94</v>
      </c>
      <c r="L1833">
        <v>93</v>
      </c>
      <c r="M1833">
        <v>1</v>
      </c>
      <c r="N1833">
        <v>2.6850000000000001</v>
      </c>
      <c r="O1833">
        <v>0.26500000000000001</v>
      </c>
      <c r="P1833">
        <v>0</v>
      </c>
      <c r="Q1833">
        <v>2.306</v>
      </c>
      <c r="R1833">
        <v>0.78200000000000003</v>
      </c>
      <c r="S1833">
        <v>0.91</v>
      </c>
      <c r="T1833">
        <v>1</v>
      </c>
      <c r="U1833">
        <v>0.434</v>
      </c>
      <c r="V1833" t="s">
        <v>80</v>
      </c>
      <c r="W1833">
        <v>0.83</v>
      </c>
      <c r="X1833">
        <v>0.81599999999999995</v>
      </c>
      <c r="Y1833">
        <v>0</v>
      </c>
      <c r="Z1833">
        <v>0.877</v>
      </c>
      <c r="AA1833" s="19">
        <v>45733.002950231479</v>
      </c>
      <c r="AB1833" t="s">
        <v>1178</v>
      </c>
    </row>
    <row r="1834" spans="1:28" hidden="1" x14ac:dyDescent="0.35">
      <c r="A1834" t="s">
        <v>1153</v>
      </c>
      <c r="B1834" t="s">
        <v>312</v>
      </c>
      <c r="C1834">
        <v>30</v>
      </c>
      <c r="D1834" s="9">
        <v>43235.650694444441</v>
      </c>
      <c r="E1834" s="9">
        <v>43266.614583333336</v>
      </c>
      <c r="F1834" t="s">
        <v>872</v>
      </c>
      <c r="G1834" t="s">
        <v>872</v>
      </c>
      <c r="H1834">
        <v>83</v>
      </c>
      <c r="I1834">
        <v>11</v>
      </c>
      <c r="J1834">
        <v>1</v>
      </c>
      <c r="K1834" t="s">
        <v>873</v>
      </c>
      <c r="L1834">
        <v>93</v>
      </c>
      <c r="M1834">
        <v>0</v>
      </c>
      <c r="N1834">
        <v>2.6850000000000001</v>
      </c>
      <c r="O1834">
        <v>0.253</v>
      </c>
      <c r="P1834">
        <v>0</v>
      </c>
      <c r="Q1834">
        <v>2.2719999999999998</v>
      </c>
      <c r="R1834">
        <v>0.77300000000000002</v>
      </c>
      <c r="S1834">
        <v>0.91400000000000003</v>
      </c>
      <c r="T1834">
        <v>1</v>
      </c>
      <c r="U1834">
        <v>0.44</v>
      </c>
      <c r="V1834" t="s">
        <v>80</v>
      </c>
      <c r="W1834">
        <v>0.83</v>
      </c>
      <c r="X1834">
        <v>0.81399999999999995</v>
      </c>
      <c r="Y1834">
        <v>0</v>
      </c>
      <c r="Z1834">
        <v>0.88</v>
      </c>
      <c r="AA1834" s="19">
        <v>45733.002961180558</v>
      </c>
      <c r="AB1834" t="s">
        <v>1178</v>
      </c>
    </row>
    <row r="1835" spans="1:28" x14ac:dyDescent="0.35">
      <c r="A1835" t="s">
        <v>1154</v>
      </c>
      <c r="B1835" t="s">
        <v>311</v>
      </c>
      <c r="C1835">
        <v>819</v>
      </c>
      <c r="D1835" s="9">
        <v>43417.455555555556</v>
      </c>
      <c r="E1835" s="9">
        <v>44236.706250000003</v>
      </c>
      <c r="F1835">
        <v>64</v>
      </c>
      <c r="G1835">
        <v>64</v>
      </c>
      <c r="H1835">
        <v>51</v>
      </c>
      <c r="I1835">
        <v>13</v>
      </c>
      <c r="J1835">
        <v>0</v>
      </c>
      <c r="K1835">
        <v>64</v>
      </c>
      <c r="L1835">
        <v>57</v>
      </c>
      <c r="M1835">
        <v>7</v>
      </c>
      <c r="N1835">
        <v>6.8000000000000005E-2</v>
      </c>
      <c r="O1835">
        <v>1.6E-2</v>
      </c>
      <c r="P1835">
        <v>0</v>
      </c>
      <c r="Q1835">
        <v>8.4000000000000005E-2</v>
      </c>
      <c r="R1835">
        <v>1</v>
      </c>
      <c r="S1835">
        <v>0.81</v>
      </c>
      <c r="T1835">
        <v>1</v>
      </c>
      <c r="U1835">
        <v>83.332999999999998</v>
      </c>
      <c r="V1835" t="s">
        <v>62</v>
      </c>
      <c r="W1835">
        <v>0.94499999999999995</v>
      </c>
      <c r="X1835">
        <v>0.89300000000000002</v>
      </c>
      <c r="Y1835">
        <v>0</v>
      </c>
      <c r="Z1835">
        <v>0.96</v>
      </c>
      <c r="AA1835" s="19">
        <v>45733.003019722222</v>
      </c>
      <c r="AB1835" t="s">
        <v>1178</v>
      </c>
    </row>
    <row r="1836" spans="1:28" hidden="1" x14ac:dyDescent="0.35">
      <c r="A1836" t="s">
        <v>1154</v>
      </c>
      <c r="B1836" t="s">
        <v>312</v>
      </c>
      <c r="C1836">
        <v>83</v>
      </c>
      <c r="D1836" s="9">
        <v>44153.606249999997</v>
      </c>
      <c r="E1836" s="9">
        <v>44236.706250000003</v>
      </c>
      <c r="F1836" t="s">
        <v>872</v>
      </c>
      <c r="G1836" t="s">
        <v>872</v>
      </c>
      <c r="H1836">
        <v>1</v>
      </c>
      <c r="I1836">
        <v>3</v>
      </c>
      <c r="J1836">
        <v>1</v>
      </c>
      <c r="K1836" t="s">
        <v>873</v>
      </c>
      <c r="L1836">
        <v>2</v>
      </c>
      <c r="M1836">
        <v>2</v>
      </c>
      <c r="N1836" t="s">
        <v>875</v>
      </c>
      <c r="O1836">
        <v>0.02</v>
      </c>
      <c r="P1836">
        <v>0</v>
      </c>
      <c r="Q1836">
        <v>1.2E-2</v>
      </c>
      <c r="R1836" t="s">
        <v>875</v>
      </c>
      <c r="S1836" t="s">
        <v>875</v>
      </c>
      <c r="T1836" t="s">
        <v>875</v>
      </c>
      <c r="U1836" t="s">
        <v>875</v>
      </c>
      <c r="V1836" t="s">
        <v>62</v>
      </c>
      <c r="W1836" t="s">
        <v>875</v>
      </c>
      <c r="X1836">
        <v>0.75</v>
      </c>
      <c r="Y1836">
        <v>0</v>
      </c>
      <c r="Z1836">
        <v>1</v>
      </c>
      <c r="AA1836" s="19">
        <v>45733.003019733798</v>
      </c>
      <c r="AB1836" t="s">
        <v>1178</v>
      </c>
    </row>
    <row r="1837" spans="1:28" x14ac:dyDescent="0.35">
      <c r="A1837" t="s">
        <v>1155</v>
      </c>
      <c r="B1837" t="s">
        <v>311</v>
      </c>
      <c r="C1837">
        <v>222</v>
      </c>
      <c r="D1837" s="9">
        <v>42949.637499999997</v>
      </c>
      <c r="E1837" s="9">
        <v>43171.645138888889</v>
      </c>
      <c r="F1837">
        <v>53</v>
      </c>
      <c r="G1837">
        <v>53</v>
      </c>
      <c r="H1837">
        <v>53</v>
      </c>
      <c r="I1837">
        <v>0</v>
      </c>
      <c r="J1837">
        <v>0</v>
      </c>
      <c r="K1837">
        <v>53</v>
      </c>
      <c r="L1837">
        <v>53</v>
      </c>
      <c r="M1837">
        <v>0</v>
      </c>
      <c r="N1837">
        <v>0.155</v>
      </c>
      <c r="O1837">
        <v>0</v>
      </c>
      <c r="P1837">
        <v>0</v>
      </c>
      <c r="Q1837">
        <v>0.151</v>
      </c>
      <c r="R1837">
        <v>0.97399999999999998</v>
      </c>
      <c r="S1837">
        <v>1</v>
      </c>
      <c r="T1837">
        <v>1</v>
      </c>
      <c r="U1837">
        <v>0</v>
      </c>
      <c r="V1837" t="s">
        <v>80</v>
      </c>
      <c r="W1837">
        <v>0.35</v>
      </c>
      <c r="X1837">
        <v>0</v>
      </c>
      <c r="Y1837">
        <v>0</v>
      </c>
      <c r="Z1837">
        <v>0.35</v>
      </c>
      <c r="AA1837" s="19">
        <v>45733.003075821762</v>
      </c>
      <c r="AB1837" t="s">
        <v>1178</v>
      </c>
    </row>
    <row r="1838" spans="1:28" hidden="1" x14ac:dyDescent="0.35">
      <c r="A1838" t="s">
        <v>1155</v>
      </c>
      <c r="B1838" t="s">
        <v>312</v>
      </c>
      <c r="C1838">
        <v>41</v>
      </c>
      <c r="D1838" s="9">
        <v>43130.575694444444</v>
      </c>
      <c r="E1838" s="9">
        <v>43171.645138888889</v>
      </c>
      <c r="F1838" t="s">
        <v>872</v>
      </c>
      <c r="G1838" t="s">
        <v>872</v>
      </c>
      <c r="H1838">
        <v>47</v>
      </c>
      <c r="I1838">
        <v>1</v>
      </c>
      <c r="J1838">
        <v>1</v>
      </c>
      <c r="K1838" t="s">
        <v>873</v>
      </c>
      <c r="L1838">
        <v>48</v>
      </c>
      <c r="M1838">
        <v>0</v>
      </c>
      <c r="N1838">
        <v>3.0339999999999998</v>
      </c>
      <c r="O1838">
        <v>0</v>
      </c>
      <c r="P1838">
        <v>0</v>
      </c>
      <c r="Q1838">
        <v>1.468</v>
      </c>
      <c r="R1838">
        <v>0.48399999999999999</v>
      </c>
      <c r="S1838">
        <v>1</v>
      </c>
      <c r="T1838">
        <v>1</v>
      </c>
      <c r="U1838">
        <v>0</v>
      </c>
      <c r="V1838" t="s">
        <v>80</v>
      </c>
      <c r="W1838">
        <v>0.72599999999999998</v>
      </c>
      <c r="X1838">
        <v>0</v>
      </c>
      <c r="Y1838">
        <v>0</v>
      </c>
      <c r="Z1838">
        <v>0.71299999999999997</v>
      </c>
      <c r="AA1838" s="19">
        <v>45733.003084965276</v>
      </c>
      <c r="AB1838" t="s">
        <v>1178</v>
      </c>
    </row>
    <row r="1839" spans="1:28" x14ac:dyDescent="0.35">
      <c r="A1839" t="s">
        <v>1156</v>
      </c>
      <c r="B1839" t="s">
        <v>311</v>
      </c>
      <c r="C1839">
        <v>1114</v>
      </c>
      <c r="D1839" s="9">
        <v>40784.489583333336</v>
      </c>
      <c r="E1839" s="9">
        <v>41899.408333333333</v>
      </c>
      <c r="F1839">
        <v>1035</v>
      </c>
      <c r="G1839">
        <v>1035</v>
      </c>
      <c r="H1839">
        <v>410</v>
      </c>
      <c r="I1839">
        <v>625</v>
      </c>
      <c r="J1839">
        <v>0</v>
      </c>
      <c r="K1839">
        <v>1035</v>
      </c>
      <c r="L1839">
        <v>963</v>
      </c>
      <c r="M1839">
        <v>72</v>
      </c>
      <c r="N1839">
        <v>0.56699999999999995</v>
      </c>
      <c r="O1839">
        <v>0.88500000000000001</v>
      </c>
      <c r="P1839">
        <v>0</v>
      </c>
      <c r="Q1839">
        <v>1.0760000000000001</v>
      </c>
      <c r="R1839">
        <v>0.74099999999999999</v>
      </c>
      <c r="S1839">
        <v>0.39</v>
      </c>
      <c r="T1839">
        <v>1</v>
      </c>
      <c r="U1839">
        <v>66.914000000000001</v>
      </c>
      <c r="V1839" t="s">
        <v>56</v>
      </c>
      <c r="W1839">
        <v>0.85399999999999998</v>
      </c>
      <c r="X1839">
        <v>0.82799999999999996</v>
      </c>
      <c r="Y1839">
        <v>0</v>
      </c>
      <c r="Z1839">
        <v>0.78600000000000003</v>
      </c>
      <c r="AA1839" s="19">
        <v>45733.003148229167</v>
      </c>
      <c r="AB1839" t="s">
        <v>1178</v>
      </c>
    </row>
    <row r="1840" spans="1:28" hidden="1" x14ac:dyDescent="0.35">
      <c r="A1840" t="s">
        <v>1156</v>
      </c>
      <c r="B1840" t="s">
        <v>312</v>
      </c>
      <c r="C1840">
        <v>99</v>
      </c>
      <c r="D1840" s="9">
        <v>41800.303472222222</v>
      </c>
      <c r="E1840" s="9">
        <v>41899.408333333333</v>
      </c>
      <c r="F1840" t="s">
        <v>872</v>
      </c>
      <c r="G1840" t="s">
        <v>872</v>
      </c>
      <c r="H1840">
        <v>1</v>
      </c>
      <c r="I1840">
        <v>4</v>
      </c>
      <c r="J1840">
        <v>1</v>
      </c>
      <c r="K1840" t="s">
        <v>873</v>
      </c>
      <c r="L1840">
        <v>23</v>
      </c>
      <c r="M1840">
        <v>-20</v>
      </c>
      <c r="N1840" t="s">
        <v>875</v>
      </c>
      <c r="O1840">
        <v>0.17599999999999999</v>
      </c>
      <c r="P1840">
        <v>0</v>
      </c>
      <c r="Q1840">
        <v>0.129</v>
      </c>
      <c r="R1840" t="s">
        <v>875</v>
      </c>
      <c r="S1840" t="s">
        <v>875</v>
      </c>
      <c r="T1840" t="s">
        <v>875</v>
      </c>
      <c r="U1840" t="s">
        <v>875</v>
      </c>
      <c r="V1840" t="s">
        <v>56</v>
      </c>
      <c r="W1840" t="s">
        <v>875</v>
      </c>
      <c r="X1840">
        <v>0.72</v>
      </c>
      <c r="Y1840">
        <v>0</v>
      </c>
      <c r="Z1840">
        <v>0.52800000000000002</v>
      </c>
      <c r="AA1840" s="19">
        <v>45733.003148252312</v>
      </c>
      <c r="AB1840" t="s">
        <v>1178</v>
      </c>
    </row>
    <row r="1841" spans="1:28" x14ac:dyDescent="0.35">
      <c r="A1841" t="s">
        <v>1157</v>
      </c>
      <c r="B1841" t="s">
        <v>311</v>
      </c>
      <c r="C1841">
        <v>105</v>
      </c>
      <c r="D1841" s="9">
        <v>41284.586805555555</v>
      </c>
      <c r="E1841" s="9">
        <v>41389.874305555553</v>
      </c>
      <c r="F1841">
        <v>343</v>
      </c>
      <c r="G1841">
        <v>343</v>
      </c>
      <c r="H1841">
        <v>149</v>
      </c>
      <c r="I1841">
        <v>194</v>
      </c>
      <c r="J1841">
        <v>0</v>
      </c>
      <c r="K1841">
        <v>343</v>
      </c>
      <c r="L1841">
        <v>343</v>
      </c>
      <c r="M1841">
        <v>0</v>
      </c>
      <c r="N1841">
        <v>0.98499999999999999</v>
      </c>
      <c r="O1841">
        <v>1.95</v>
      </c>
      <c r="P1841">
        <v>0</v>
      </c>
      <c r="Q1841">
        <v>3.351</v>
      </c>
      <c r="R1841">
        <v>1.1419999999999999</v>
      </c>
      <c r="S1841">
        <v>0.33600000000000002</v>
      </c>
      <c r="T1841">
        <v>1</v>
      </c>
      <c r="U1841">
        <v>0</v>
      </c>
      <c r="V1841" t="s">
        <v>92</v>
      </c>
      <c r="W1841">
        <v>0.88800000000000001</v>
      </c>
      <c r="X1841">
        <v>0.79200000000000004</v>
      </c>
      <c r="Y1841">
        <v>0</v>
      </c>
      <c r="Z1841">
        <v>0.83499999999999996</v>
      </c>
      <c r="AA1841" s="19">
        <v>45733.003209421295</v>
      </c>
      <c r="AB1841" t="s">
        <v>1178</v>
      </c>
    </row>
    <row r="1842" spans="1:28" hidden="1" x14ac:dyDescent="0.35">
      <c r="A1842" t="s">
        <v>1157</v>
      </c>
      <c r="B1842" t="s">
        <v>312</v>
      </c>
      <c r="C1842">
        <v>99</v>
      </c>
      <c r="D1842" s="9">
        <v>41290.55972222222</v>
      </c>
      <c r="E1842" s="9">
        <v>41389.874305555553</v>
      </c>
      <c r="F1842" t="s">
        <v>872</v>
      </c>
      <c r="G1842" t="s">
        <v>872</v>
      </c>
      <c r="H1842">
        <v>103</v>
      </c>
      <c r="I1842">
        <v>193</v>
      </c>
      <c r="J1842">
        <v>1</v>
      </c>
      <c r="K1842" t="s">
        <v>873</v>
      </c>
      <c r="L1842">
        <v>342</v>
      </c>
      <c r="M1842">
        <v>-47</v>
      </c>
      <c r="N1842">
        <v>0.80300000000000005</v>
      </c>
      <c r="O1842">
        <v>1.9810000000000001</v>
      </c>
      <c r="P1842">
        <v>0</v>
      </c>
      <c r="Q1842">
        <v>3.3690000000000002</v>
      </c>
      <c r="R1842">
        <v>1.21</v>
      </c>
      <c r="S1842">
        <v>0.28799999999999998</v>
      </c>
      <c r="T1842">
        <v>1</v>
      </c>
      <c r="U1842">
        <v>0</v>
      </c>
      <c r="V1842" t="s">
        <v>92</v>
      </c>
      <c r="W1842">
        <v>0.80600000000000005</v>
      </c>
      <c r="X1842">
        <v>0.79300000000000004</v>
      </c>
      <c r="Y1842">
        <v>0</v>
      </c>
      <c r="Z1842">
        <v>0.83399999999999996</v>
      </c>
      <c r="AA1842" s="19">
        <v>45733.003221041668</v>
      </c>
      <c r="AB1842" t="s">
        <v>1178</v>
      </c>
    </row>
    <row r="1843" spans="1:28" x14ac:dyDescent="0.35">
      <c r="A1843" t="s">
        <v>1792</v>
      </c>
      <c r="B1843" t="s">
        <v>311</v>
      </c>
      <c r="C1843">
        <v>3338</v>
      </c>
      <c r="D1843" s="9">
        <v>40623.043483796297</v>
      </c>
      <c r="E1843" s="9">
        <v>43961.744409722225</v>
      </c>
      <c r="F1843">
        <v>53</v>
      </c>
      <c r="G1843">
        <v>53</v>
      </c>
      <c r="H1843">
        <v>49</v>
      </c>
      <c r="I1843">
        <v>4</v>
      </c>
      <c r="J1843">
        <v>1</v>
      </c>
      <c r="K1843">
        <v>52</v>
      </c>
      <c r="L1843">
        <v>50</v>
      </c>
      <c r="M1843">
        <v>2</v>
      </c>
      <c r="N1843">
        <v>1.7000000000000001E-2</v>
      </c>
      <c r="O1843">
        <v>1E-3</v>
      </c>
      <c r="P1843">
        <v>0</v>
      </c>
      <c r="Q1843">
        <v>1.7999999999999999E-2</v>
      </c>
      <c r="R1843">
        <v>1</v>
      </c>
      <c r="S1843">
        <v>0.94399999999999995</v>
      </c>
      <c r="T1843">
        <v>1</v>
      </c>
      <c r="U1843">
        <v>111.111</v>
      </c>
      <c r="V1843" t="s">
        <v>62</v>
      </c>
      <c r="W1843">
        <v>0.879</v>
      </c>
      <c r="X1843">
        <v>0.879</v>
      </c>
      <c r="Y1843">
        <v>0</v>
      </c>
      <c r="Z1843">
        <v>0.877</v>
      </c>
      <c r="AA1843" s="19">
        <v>45734.017230277779</v>
      </c>
      <c r="AB1843" t="s">
        <v>2040</v>
      </c>
    </row>
    <row r="1844" spans="1:28" hidden="1" x14ac:dyDescent="0.35">
      <c r="A1844" t="s">
        <v>1792</v>
      </c>
      <c r="B1844" t="s">
        <v>312</v>
      </c>
      <c r="C1844">
        <v>32</v>
      </c>
      <c r="D1844" s="9">
        <v>43928.893310185187</v>
      </c>
      <c r="E1844" s="9">
        <v>43961.744409722225</v>
      </c>
      <c r="F1844" t="s">
        <v>872</v>
      </c>
      <c r="G1844" t="s">
        <v>872</v>
      </c>
      <c r="H1844">
        <v>2</v>
      </c>
      <c r="I1844">
        <v>1</v>
      </c>
      <c r="J1844">
        <v>1</v>
      </c>
      <c r="K1844" t="s">
        <v>873</v>
      </c>
      <c r="L1844">
        <v>2</v>
      </c>
      <c r="M1844">
        <v>-1</v>
      </c>
      <c r="N1844">
        <v>0.03</v>
      </c>
      <c r="O1844" t="s">
        <v>875</v>
      </c>
      <c r="P1844" t="s">
        <v>875</v>
      </c>
      <c r="Q1844">
        <v>1</v>
      </c>
      <c r="R1844" t="s">
        <v>875</v>
      </c>
      <c r="S1844" t="s">
        <v>875</v>
      </c>
      <c r="T1844" t="s">
        <v>875</v>
      </c>
      <c r="U1844" t="s">
        <v>875</v>
      </c>
      <c r="V1844" t="s">
        <v>62</v>
      </c>
      <c r="W1844">
        <v>1</v>
      </c>
      <c r="X1844" t="s">
        <v>875</v>
      </c>
      <c r="Y1844" t="s">
        <v>875</v>
      </c>
      <c r="Z1844">
        <v>1</v>
      </c>
      <c r="AA1844" s="19">
        <v>45734.017230347221</v>
      </c>
      <c r="AB1844" t="s">
        <v>2040</v>
      </c>
    </row>
    <row r="1845" spans="1:28" x14ac:dyDescent="0.35">
      <c r="A1845" t="s">
        <v>1791</v>
      </c>
      <c r="B1845" t="s">
        <v>311</v>
      </c>
      <c r="C1845">
        <v>3977</v>
      </c>
      <c r="D1845" s="9">
        <v>40588.914861111109</v>
      </c>
      <c r="E1845" s="9">
        <v>44566.111400462964</v>
      </c>
      <c r="F1845">
        <v>1358</v>
      </c>
      <c r="G1845">
        <v>1358</v>
      </c>
      <c r="H1845">
        <v>623</v>
      </c>
      <c r="I1845">
        <v>735</v>
      </c>
      <c r="J1845">
        <v>69</v>
      </c>
      <c r="K1845">
        <v>1289</v>
      </c>
      <c r="L1845">
        <v>402</v>
      </c>
      <c r="M1845">
        <v>887</v>
      </c>
      <c r="N1845">
        <v>0.151</v>
      </c>
      <c r="O1845">
        <v>0.187</v>
      </c>
      <c r="P1845">
        <v>4.8000000000000001E-2</v>
      </c>
      <c r="Q1845">
        <v>0.20899999999999999</v>
      </c>
      <c r="R1845">
        <v>0.72099999999999997</v>
      </c>
      <c r="S1845">
        <v>0.44700000000000001</v>
      </c>
      <c r="T1845">
        <v>0.85799999999999998</v>
      </c>
      <c r="U1845">
        <v>4244.0190000000002</v>
      </c>
      <c r="V1845" t="s">
        <v>56</v>
      </c>
      <c r="W1845">
        <v>0.96499999999999997</v>
      </c>
      <c r="X1845">
        <v>0.85099999999999998</v>
      </c>
      <c r="Y1845">
        <v>0.67600000000000005</v>
      </c>
      <c r="Z1845">
        <v>0.98699999999999999</v>
      </c>
      <c r="AA1845" s="19">
        <v>45734.017142060184</v>
      </c>
      <c r="AB1845" t="s">
        <v>2040</v>
      </c>
    </row>
    <row r="1846" spans="1:28" hidden="1" x14ac:dyDescent="0.35">
      <c r="A1846" t="s">
        <v>1791</v>
      </c>
      <c r="B1846" t="s">
        <v>312</v>
      </c>
      <c r="C1846">
        <v>78</v>
      </c>
      <c r="D1846" s="9">
        <v>44487.792245370372</v>
      </c>
      <c r="E1846" s="9">
        <v>44566.111400462964</v>
      </c>
      <c r="F1846" t="s">
        <v>872</v>
      </c>
      <c r="G1846" t="s">
        <v>872</v>
      </c>
      <c r="H1846">
        <v>2</v>
      </c>
      <c r="I1846">
        <v>1</v>
      </c>
      <c r="J1846">
        <v>1</v>
      </c>
      <c r="K1846" t="s">
        <v>873</v>
      </c>
      <c r="L1846">
        <v>3</v>
      </c>
      <c r="M1846">
        <v>-2</v>
      </c>
      <c r="N1846">
        <v>1.2999999999999999E-2</v>
      </c>
      <c r="O1846" t="s">
        <v>875</v>
      </c>
      <c r="P1846" t="s">
        <v>875</v>
      </c>
      <c r="Q1846">
        <v>1.9E-2</v>
      </c>
      <c r="R1846" t="s">
        <v>875</v>
      </c>
      <c r="S1846" t="s">
        <v>875</v>
      </c>
      <c r="T1846" t="s">
        <v>875</v>
      </c>
      <c r="U1846" t="s">
        <v>875</v>
      </c>
      <c r="V1846" t="s">
        <v>56</v>
      </c>
      <c r="W1846">
        <v>1</v>
      </c>
      <c r="X1846" t="s">
        <v>875</v>
      </c>
      <c r="Y1846" t="s">
        <v>875</v>
      </c>
      <c r="Z1846">
        <v>0.75900000000000001</v>
      </c>
      <c r="AA1846" s="19">
        <v>45734.017142141201</v>
      </c>
      <c r="AB1846" t="s">
        <v>2040</v>
      </c>
    </row>
    <row r="1847" spans="1:28" x14ac:dyDescent="0.35">
      <c r="A1847" t="s">
        <v>1790</v>
      </c>
      <c r="B1847" t="s">
        <v>311</v>
      </c>
      <c r="C1847">
        <v>5066</v>
      </c>
      <c r="D1847" s="9">
        <v>39477.757141203707</v>
      </c>
      <c r="E1847" s="9">
        <v>44544.011956018519</v>
      </c>
      <c r="F1847">
        <v>2079</v>
      </c>
      <c r="G1847">
        <v>2079</v>
      </c>
      <c r="H1847">
        <v>1193</v>
      </c>
      <c r="I1847">
        <v>886</v>
      </c>
      <c r="J1847">
        <v>505</v>
      </c>
      <c r="K1847">
        <v>1574</v>
      </c>
      <c r="L1847">
        <v>1471</v>
      </c>
      <c r="M1847">
        <v>103</v>
      </c>
      <c r="N1847">
        <v>0.32100000000000001</v>
      </c>
      <c r="O1847">
        <v>0.26</v>
      </c>
      <c r="P1847">
        <v>0.16300000000000001</v>
      </c>
      <c r="Q1847">
        <v>0.42899999999999999</v>
      </c>
      <c r="R1847">
        <v>1.026</v>
      </c>
      <c r="S1847">
        <v>0.55200000000000005</v>
      </c>
      <c r="T1847">
        <v>0.71899999999999997</v>
      </c>
      <c r="U1847">
        <v>240.09299999999999</v>
      </c>
      <c r="V1847" t="s">
        <v>62</v>
      </c>
      <c r="W1847">
        <v>0.94299999999999995</v>
      </c>
      <c r="X1847">
        <v>0.93600000000000005</v>
      </c>
      <c r="Y1847">
        <v>0.92400000000000004</v>
      </c>
      <c r="Z1847">
        <v>0.94599999999999995</v>
      </c>
      <c r="AA1847" s="19">
        <v>45734.017048900459</v>
      </c>
      <c r="AB1847" t="s">
        <v>2040</v>
      </c>
    </row>
    <row r="1848" spans="1:28" hidden="1" x14ac:dyDescent="0.35">
      <c r="A1848" t="s">
        <v>1790</v>
      </c>
      <c r="B1848" t="s">
        <v>312</v>
      </c>
      <c r="C1848">
        <v>0</v>
      </c>
      <c r="D1848" s="9">
        <v>44544.011956018519</v>
      </c>
      <c r="E1848" s="9">
        <v>44544.011956018519</v>
      </c>
      <c r="F1848" t="s">
        <v>872</v>
      </c>
      <c r="G1848" t="s">
        <v>872</v>
      </c>
      <c r="H1848">
        <v>1</v>
      </c>
      <c r="I1848">
        <v>1</v>
      </c>
      <c r="J1848">
        <v>1</v>
      </c>
      <c r="K1848" t="s">
        <v>873</v>
      </c>
      <c r="L1848">
        <v>1</v>
      </c>
      <c r="M1848">
        <v>0</v>
      </c>
      <c r="N1848" t="s">
        <v>875</v>
      </c>
      <c r="O1848" t="s">
        <v>875</v>
      </c>
      <c r="P1848" t="s">
        <v>875</v>
      </c>
      <c r="Q1848" t="s">
        <v>875</v>
      </c>
      <c r="R1848" t="s">
        <v>875</v>
      </c>
      <c r="S1848" t="s">
        <v>875</v>
      </c>
      <c r="T1848" t="s">
        <v>875</v>
      </c>
      <c r="U1848" t="s">
        <v>875</v>
      </c>
      <c r="V1848" t="s">
        <v>62</v>
      </c>
      <c r="W1848" t="s">
        <v>875</v>
      </c>
      <c r="X1848" t="s">
        <v>875</v>
      </c>
      <c r="Y1848" t="s">
        <v>875</v>
      </c>
      <c r="Z1848" t="s">
        <v>875</v>
      </c>
      <c r="AA1848" s="19">
        <v>45734.017048969909</v>
      </c>
      <c r="AB1848" t="s">
        <v>2040</v>
      </c>
    </row>
    <row r="1849" spans="1:28" x14ac:dyDescent="0.35">
      <c r="A1849" t="s">
        <v>1789</v>
      </c>
      <c r="B1849" t="s">
        <v>311</v>
      </c>
      <c r="C1849">
        <v>5265</v>
      </c>
      <c r="D1849" s="9">
        <v>39181.336122685185</v>
      </c>
      <c r="E1849" s="9">
        <v>44447.134247685186</v>
      </c>
      <c r="F1849">
        <v>399</v>
      </c>
      <c r="G1849">
        <v>399</v>
      </c>
      <c r="H1849">
        <v>249</v>
      </c>
      <c r="I1849">
        <v>150</v>
      </c>
      <c r="J1849">
        <v>45</v>
      </c>
      <c r="K1849">
        <v>354</v>
      </c>
      <c r="L1849">
        <v>315</v>
      </c>
      <c r="M1849">
        <v>39</v>
      </c>
      <c r="N1849">
        <v>5.6000000000000001E-2</v>
      </c>
      <c r="O1849">
        <v>0.04</v>
      </c>
      <c r="P1849">
        <v>1.0999999999999999E-2</v>
      </c>
      <c r="Q1849">
        <v>7.3999999999999996E-2</v>
      </c>
      <c r="R1849">
        <v>0.871</v>
      </c>
      <c r="S1849">
        <v>0.58299999999999996</v>
      </c>
      <c r="T1849">
        <v>0.88500000000000001</v>
      </c>
      <c r="U1849">
        <v>527.02700000000004</v>
      </c>
      <c r="V1849" t="s">
        <v>56</v>
      </c>
      <c r="W1849">
        <v>0.93600000000000005</v>
      </c>
      <c r="X1849">
        <v>0.95699999999999996</v>
      </c>
      <c r="Y1849">
        <v>0.92900000000000005</v>
      </c>
      <c r="Z1849">
        <v>0.93799999999999994</v>
      </c>
      <c r="AA1849" s="19">
        <v>45734.016957245367</v>
      </c>
      <c r="AB1849" t="s">
        <v>2040</v>
      </c>
    </row>
    <row r="1850" spans="1:28" hidden="1" x14ac:dyDescent="0.35">
      <c r="A1850" t="s">
        <v>1789</v>
      </c>
      <c r="B1850" t="s">
        <v>312</v>
      </c>
      <c r="C1850">
        <v>2</v>
      </c>
      <c r="D1850" s="9">
        <v>44444.508611111109</v>
      </c>
      <c r="E1850" s="9">
        <v>44447.134247685186</v>
      </c>
      <c r="F1850" t="s">
        <v>872</v>
      </c>
      <c r="G1850" t="s">
        <v>872</v>
      </c>
      <c r="H1850">
        <v>2</v>
      </c>
      <c r="I1850">
        <v>1</v>
      </c>
      <c r="J1850">
        <v>1</v>
      </c>
      <c r="K1850" t="s">
        <v>873</v>
      </c>
      <c r="L1850">
        <v>4</v>
      </c>
      <c r="M1850">
        <v>-4</v>
      </c>
      <c r="N1850" t="s">
        <v>875</v>
      </c>
      <c r="O1850" t="s">
        <v>875</v>
      </c>
      <c r="P1850" t="s">
        <v>875</v>
      </c>
      <c r="Q1850">
        <v>0.66700000000000004</v>
      </c>
      <c r="R1850" t="s">
        <v>875</v>
      </c>
      <c r="S1850" t="s">
        <v>875</v>
      </c>
      <c r="T1850" t="s">
        <v>875</v>
      </c>
      <c r="U1850" t="s">
        <v>875</v>
      </c>
      <c r="V1850" t="s">
        <v>56</v>
      </c>
      <c r="W1850" t="s">
        <v>875</v>
      </c>
      <c r="X1850" t="s">
        <v>875</v>
      </c>
      <c r="Y1850" t="s">
        <v>875</v>
      </c>
      <c r="Z1850">
        <v>0.6</v>
      </c>
      <c r="AA1850" s="19">
        <v>45734.01695730324</v>
      </c>
      <c r="AB1850" t="s">
        <v>2040</v>
      </c>
    </row>
    <row r="1851" spans="1:28" x14ac:dyDescent="0.35">
      <c r="A1851" t="s">
        <v>1788</v>
      </c>
      <c r="B1851" t="s">
        <v>311</v>
      </c>
      <c r="C1851">
        <v>6973</v>
      </c>
      <c r="D1851" s="9">
        <v>37471.939340277779</v>
      </c>
      <c r="E1851" s="9">
        <v>44445.083726851852</v>
      </c>
      <c r="F1851">
        <v>150</v>
      </c>
      <c r="G1851">
        <v>150</v>
      </c>
      <c r="H1851">
        <v>113</v>
      </c>
      <c r="I1851">
        <v>37</v>
      </c>
      <c r="J1851">
        <v>9</v>
      </c>
      <c r="K1851">
        <v>141</v>
      </c>
      <c r="L1851">
        <v>116</v>
      </c>
      <c r="M1851">
        <v>25</v>
      </c>
      <c r="N1851">
        <v>2.1999999999999999E-2</v>
      </c>
      <c r="O1851">
        <v>8.9999999999999993E-3</v>
      </c>
      <c r="P1851">
        <v>2E-3</v>
      </c>
      <c r="Q1851">
        <v>2.4E-2</v>
      </c>
      <c r="R1851">
        <v>0.82799999999999996</v>
      </c>
      <c r="S1851">
        <v>0.71</v>
      </c>
      <c r="T1851">
        <v>0.93500000000000005</v>
      </c>
      <c r="U1851">
        <v>1041.6669999999999</v>
      </c>
      <c r="V1851" t="s">
        <v>56</v>
      </c>
      <c r="W1851">
        <v>0.91300000000000003</v>
      </c>
      <c r="X1851">
        <v>0.94</v>
      </c>
      <c r="Y1851">
        <v>0.91700000000000004</v>
      </c>
      <c r="Z1851">
        <v>0.92300000000000004</v>
      </c>
      <c r="AA1851" s="19">
        <v>45734.016865914353</v>
      </c>
      <c r="AB1851" t="s">
        <v>2040</v>
      </c>
    </row>
    <row r="1852" spans="1:28" hidden="1" x14ac:dyDescent="0.35">
      <c r="A1852" t="s">
        <v>1788</v>
      </c>
      <c r="B1852" t="s">
        <v>312</v>
      </c>
      <c r="C1852">
        <v>0</v>
      </c>
      <c r="D1852" s="9">
        <v>44445.077604166669</v>
      </c>
      <c r="E1852" s="9">
        <v>44445.083726851852</v>
      </c>
      <c r="F1852" t="s">
        <v>872</v>
      </c>
      <c r="G1852" t="s">
        <v>872</v>
      </c>
      <c r="H1852">
        <v>1</v>
      </c>
      <c r="I1852">
        <v>1</v>
      </c>
      <c r="J1852">
        <v>1</v>
      </c>
      <c r="K1852" t="s">
        <v>873</v>
      </c>
      <c r="L1852">
        <v>3</v>
      </c>
      <c r="M1852">
        <v>-3</v>
      </c>
      <c r="N1852" t="s">
        <v>875</v>
      </c>
      <c r="O1852" t="s">
        <v>875</v>
      </c>
      <c r="P1852" t="s">
        <v>875</v>
      </c>
      <c r="Q1852" t="s">
        <v>875</v>
      </c>
      <c r="R1852" t="s">
        <v>875</v>
      </c>
      <c r="S1852" t="s">
        <v>875</v>
      </c>
      <c r="T1852" t="s">
        <v>875</v>
      </c>
      <c r="U1852" t="s">
        <v>875</v>
      </c>
      <c r="V1852" t="s">
        <v>56</v>
      </c>
      <c r="W1852" t="s">
        <v>875</v>
      </c>
      <c r="X1852" t="s">
        <v>875</v>
      </c>
      <c r="Y1852" t="s">
        <v>875</v>
      </c>
      <c r="Z1852" t="s">
        <v>875</v>
      </c>
      <c r="AA1852" s="19">
        <v>45734.016865972226</v>
      </c>
      <c r="AB1852" t="s">
        <v>2040</v>
      </c>
    </row>
    <row r="1853" spans="1:28" hidden="1" x14ac:dyDescent="0.35">
      <c r="A1853" t="s">
        <v>180</v>
      </c>
      <c r="B1853" t="s">
        <v>312</v>
      </c>
      <c r="C1853">
        <v>99</v>
      </c>
      <c r="D1853" s="9">
        <v>44452.312060185184</v>
      </c>
      <c r="E1853" s="9">
        <v>44551.821655092594</v>
      </c>
      <c r="F1853" t="s">
        <v>872</v>
      </c>
      <c r="G1853" t="s">
        <v>872</v>
      </c>
      <c r="H1853">
        <v>23</v>
      </c>
      <c r="I1853">
        <v>34</v>
      </c>
      <c r="J1853">
        <v>1</v>
      </c>
      <c r="K1853" t="s">
        <v>873</v>
      </c>
      <c r="L1853">
        <v>85</v>
      </c>
      <c r="M1853">
        <v>-29</v>
      </c>
      <c r="N1853">
        <v>0.35499999999999998</v>
      </c>
      <c r="O1853">
        <v>0.38300000000000001</v>
      </c>
      <c r="P1853" t="s">
        <v>875</v>
      </c>
      <c r="Q1853">
        <v>0.77600000000000002</v>
      </c>
      <c r="R1853" t="s">
        <v>875</v>
      </c>
      <c r="S1853" t="s">
        <v>875</v>
      </c>
      <c r="T1853" t="s">
        <v>875</v>
      </c>
      <c r="U1853" t="s">
        <v>875</v>
      </c>
      <c r="V1853" t="s">
        <v>56</v>
      </c>
      <c r="W1853">
        <v>0.91</v>
      </c>
      <c r="X1853">
        <v>0.71199999999999997</v>
      </c>
      <c r="Y1853" t="s">
        <v>875</v>
      </c>
      <c r="Z1853">
        <v>0.91700000000000004</v>
      </c>
      <c r="AA1853" s="19">
        <v>45733.910742488428</v>
      </c>
      <c r="AB1853" t="s">
        <v>1425</v>
      </c>
    </row>
    <row r="1854" spans="1:28" x14ac:dyDescent="0.35">
      <c r="A1854" t="s">
        <v>180</v>
      </c>
      <c r="B1854" t="s">
        <v>311</v>
      </c>
      <c r="C1854">
        <v>2249</v>
      </c>
      <c r="D1854" s="9">
        <v>43327.535416666666</v>
      </c>
      <c r="E1854" s="9">
        <v>45577.044444444444</v>
      </c>
      <c r="F1854">
        <v>1929</v>
      </c>
      <c r="G1854">
        <v>1928</v>
      </c>
      <c r="H1854">
        <v>1153</v>
      </c>
      <c r="I1854">
        <v>775</v>
      </c>
      <c r="J1854">
        <v>349</v>
      </c>
      <c r="K1854">
        <v>1579</v>
      </c>
      <c r="L1854">
        <v>1489</v>
      </c>
      <c r="M1854">
        <v>90</v>
      </c>
      <c r="N1854">
        <v>1.0089999999999999</v>
      </c>
      <c r="O1854">
        <v>0.70499999999999996</v>
      </c>
      <c r="P1854">
        <v>0.224</v>
      </c>
      <c r="Q1854">
        <v>1.3140000000000001</v>
      </c>
      <c r="R1854">
        <v>0.88200000000000001</v>
      </c>
      <c r="S1854">
        <v>0.58899999999999997</v>
      </c>
      <c r="T1854">
        <v>0.86899999999999999</v>
      </c>
      <c r="U1854">
        <v>68.492999999999995</v>
      </c>
      <c r="V1854" t="s">
        <v>56</v>
      </c>
      <c r="W1854">
        <v>0.997</v>
      </c>
      <c r="X1854">
        <v>0.93799999999999994</v>
      </c>
      <c r="Y1854">
        <v>0.97699999999999998</v>
      </c>
      <c r="Z1854">
        <v>0.99299999999999999</v>
      </c>
      <c r="AA1854" s="9">
        <v>45713.675150787036</v>
      </c>
      <c r="AB1854" t="s">
        <v>871</v>
      </c>
    </row>
    <row r="1855" spans="1:28" x14ac:dyDescent="0.35">
      <c r="A1855" t="s">
        <v>180</v>
      </c>
      <c r="B1855" t="s">
        <v>311</v>
      </c>
      <c r="C1855">
        <v>1224</v>
      </c>
      <c r="D1855" s="9">
        <v>43327.535960648151</v>
      </c>
      <c r="E1855" s="9">
        <v>44551.821655092594</v>
      </c>
      <c r="F1855">
        <v>2008</v>
      </c>
      <c r="G1855">
        <v>2008</v>
      </c>
      <c r="H1855">
        <v>1203</v>
      </c>
      <c r="I1855">
        <v>805</v>
      </c>
      <c r="J1855">
        <v>24</v>
      </c>
      <c r="K1855">
        <v>1984</v>
      </c>
      <c r="L1855">
        <v>1734</v>
      </c>
      <c r="M1855">
        <v>250</v>
      </c>
      <c r="N1855">
        <v>1.05</v>
      </c>
      <c r="O1855">
        <v>0.78500000000000003</v>
      </c>
      <c r="P1855">
        <v>5.8000000000000003E-2</v>
      </c>
      <c r="Q1855">
        <v>1.55</v>
      </c>
      <c r="R1855">
        <v>0.872</v>
      </c>
      <c r="S1855">
        <v>0.57199999999999995</v>
      </c>
      <c r="T1855">
        <v>0.96799999999999997</v>
      </c>
      <c r="U1855">
        <v>161.29</v>
      </c>
      <c r="V1855" t="s">
        <v>56</v>
      </c>
      <c r="W1855">
        <v>0.998</v>
      </c>
      <c r="X1855">
        <v>0.98099999999999998</v>
      </c>
      <c r="Y1855">
        <v>0.96</v>
      </c>
      <c r="Z1855">
        <v>0.995</v>
      </c>
      <c r="AA1855" s="19">
        <v>45733.910742488428</v>
      </c>
      <c r="AB1855" t="s">
        <v>1425</v>
      </c>
    </row>
    <row r="1856" spans="1:28" x14ac:dyDescent="0.35">
      <c r="A1856" t="s">
        <v>1787</v>
      </c>
      <c r="B1856" t="s">
        <v>311</v>
      </c>
      <c r="C1856">
        <v>5054</v>
      </c>
      <c r="D1856" s="9">
        <v>38582.965277777781</v>
      </c>
      <c r="E1856" s="9">
        <v>43637.43608796296</v>
      </c>
      <c r="F1856">
        <v>77</v>
      </c>
      <c r="G1856">
        <v>77</v>
      </c>
      <c r="H1856">
        <v>34</v>
      </c>
      <c r="I1856">
        <v>43</v>
      </c>
      <c r="J1856">
        <v>27</v>
      </c>
      <c r="K1856">
        <v>50</v>
      </c>
      <c r="L1856">
        <v>50</v>
      </c>
      <c r="M1856">
        <v>0</v>
      </c>
      <c r="N1856">
        <v>7.0000000000000001E-3</v>
      </c>
      <c r="O1856">
        <v>1.2E-2</v>
      </c>
      <c r="P1856">
        <v>4.0000000000000001E-3</v>
      </c>
      <c r="Q1856">
        <v>1.0999999999999999E-2</v>
      </c>
      <c r="R1856">
        <v>0.73299999999999998</v>
      </c>
      <c r="S1856">
        <v>0.36799999999999999</v>
      </c>
      <c r="T1856">
        <v>0.78900000000000003</v>
      </c>
      <c r="U1856">
        <v>0</v>
      </c>
      <c r="V1856" t="s">
        <v>80</v>
      </c>
      <c r="W1856">
        <v>0.90200000000000002</v>
      </c>
      <c r="X1856">
        <v>0.90600000000000003</v>
      </c>
      <c r="Y1856">
        <v>0.93300000000000005</v>
      </c>
      <c r="Z1856">
        <v>0.78100000000000003</v>
      </c>
      <c r="AA1856" s="19">
        <v>45734.016779456018</v>
      </c>
      <c r="AB1856" t="s">
        <v>2040</v>
      </c>
    </row>
    <row r="1857" spans="1:28" hidden="1" x14ac:dyDescent="0.35">
      <c r="A1857" t="s">
        <v>1787</v>
      </c>
      <c r="B1857" t="s">
        <v>312</v>
      </c>
      <c r="C1857">
        <v>18</v>
      </c>
      <c r="D1857" s="9">
        <v>43618.596828703703</v>
      </c>
      <c r="E1857" s="9">
        <v>43637.43608796296</v>
      </c>
      <c r="F1857" t="s">
        <v>872</v>
      </c>
      <c r="G1857" t="s">
        <v>872</v>
      </c>
      <c r="H1857">
        <v>1</v>
      </c>
      <c r="I1857">
        <v>1</v>
      </c>
      <c r="J1857">
        <v>5</v>
      </c>
      <c r="K1857" t="s">
        <v>873</v>
      </c>
      <c r="L1857">
        <v>1</v>
      </c>
      <c r="M1857">
        <v>-5</v>
      </c>
      <c r="N1857" t="s">
        <v>875</v>
      </c>
      <c r="O1857" t="s">
        <v>875</v>
      </c>
      <c r="P1857" t="s">
        <v>875</v>
      </c>
      <c r="Q1857" t="s">
        <v>875</v>
      </c>
      <c r="R1857" t="s">
        <v>875</v>
      </c>
      <c r="S1857" t="s">
        <v>875</v>
      </c>
      <c r="T1857" t="s">
        <v>875</v>
      </c>
      <c r="U1857" t="s">
        <v>875</v>
      </c>
      <c r="V1857" t="s">
        <v>80</v>
      </c>
      <c r="W1857" t="s">
        <v>875</v>
      </c>
      <c r="X1857" t="s">
        <v>875</v>
      </c>
      <c r="Y1857" t="s">
        <v>875</v>
      </c>
      <c r="Z1857" t="s">
        <v>875</v>
      </c>
      <c r="AA1857" s="19">
        <v>45734.016779513891</v>
      </c>
      <c r="AB1857" t="s">
        <v>2040</v>
      </c>
    </row>
    <row r="1858" spans="1:28" x14ac:dyDescent="0.35">
      <c r="A1858" t="s">
        <v>1786</v>
      </c>
      <c r="B1858" t="s">
        <v>311</v>
      </c>
      <c r="C1858">
        <v>5980</v>
      </c>
      <c r="D1858" s="9">
        <v>38524.447974537034</v>
      </c>
      <c r="E1858" s="9">
        <v>44504.674166666664</v>
      </c>
      <c r="F1858">
        <v>202</v>
      </c>
      <c r="G1858">
        <v>202</v>
      </c>
      <c r="H1858">
        <v>75</v>
      </c>
      <c r="I1858">
        <v>127</v>
      </c>
      <c r="J1858">
        <v>96</v>
      </c>
      <c r="K1858">
        <v>106</v>
      </c>
      <c r="L1858">
        <v>99</v>
      </c>
      <c r="M1858">
        <v>7</v>
      </c>
      <c r="N1858">
        <v>1.2E-2</v>
      </c>
      <c r="O1858">
        <v>2.1999999999999999E-2</v>
      </c>
      <c r="P1858">
        <v>1.9E-2</v>
      </c>
      <c r="Q1858">
        <v>1.6E-2</v>
      </c>
      <c r="R1858">
        <v>1.0669999999999999</v>
      </c>
      <c r="S1858">
        <v>0.35299999999999998</v>
      </c>
      <c r="T1858">
        <v>0.441</v>
      </c>
      <c r="U1858">
        <v>437.5</v>
      </c>
      <c r="V1858" t="s">
        <v>62</v>
      </c>
      <c r="W1858">
        <v>0.95799999999999996</v>
      </c>
      <c r="X1858">
        <v>0.86199999999999999</v>
      </c>
      <c r="Y1858">
        <v>0.95099999999999996</v>
      </c>
      <c r="Z1858">
        <v>0.95399999999999996</v>
      </c>
      <c r="AA1858" s="19">
        <v>45734.016693738427</v>
      </c>
      <c r="AB1858" t="s">
        <v>2040</v>
      </c>
    </row>
    <row r="1859" spans="1:28" hidden="1" x14ac:dyDescent="0.35">
      <c r="A1859" t="s">
        <v>1786</v>
      </c>
      <c r="B1859" t="s">
        <v>312</v>
      </c>
      <c r="C1859">
        <v>96</v>
      </c>
      <c r="D1859" s="9">
        <v>44407.953298611108</v>
      </c>
      <c r="E1859" s="9">
        <v>44504.674166666664</v>
      </c>
      <c r="F1859" t="s">
        <v>872</v>
      </c>
      <c r="G1859" t="s">
        <v>872</v>
      </c>
      <c r="H1859">
        <v>1</v>
      </c>
      <c r="I1859">
        <v>3</v>
      </c>
      <c r="J1859">
        <v>1</v>
      </c>
      <c r="K1859" t="s">
        <v>873</v>
      </c>
      <c r="L1859">
        <v>1</v>
      </c>
      <c r="M1859">
        <v>2</v>
      </c>
      <c r="N1859" t="s">
        <v>875</v>
      </c>
      <c r="O1859">
        <v>1.6E-2</v>
      </c>
      <c r="P1859" t="s">
        <v>875</v>
      </c>
      <c r="Q1859" t="s">
        <v>875</v>
      </c>
      <c r="R1859" t="s">
        <v>875</v>
      </c>
      <c r="S1859" t="s">
        <v>875</v>
      </c>
      <c r="T1859" t="s">
        <v>875</v>
      </c>
      <c r="U1859" t="s">
        <v>875</v>
      </c>
      <c r="V1859" t="s">
        <v>62</v>
      </c>
      <c r="W1859" t="s">
        <v>875</v>
      </c>
      <c r="X1859">
        <v>0.76500000000000001</v>
      </c>
      <c r="Y1859" t="s">
        <v>875</v>
      </c>
      <c r="Z1859" t="s">
        <v>875</v>
      </c>
      <c r="AA1859" s="19">
        <v>45734.016693784724</v>
      </c>
      <c r="AB1859" t="s">
        <v>2040</v>
      </c>
    </row>
    <row r="1860" spans="1:28" x14ac:dyDescent="0.35">
      <c r="A1860" t="s">
        <v>1785</v>
      </c>
      <c r="B1860" t="s">
        <v>311</v>
      </c>
      <c r="C1860">
        <v>4660</v>
      </c>
      <c r="D1860" s="9">
        <v>38472.935081018521</v>
      </c>
      <c r="E1860" s="9">
        <v>43133.500173611108</v>
      </c>
      <c r="F1860">
        <v>245</v>
      </c>
      <c r="G1860">
        <v>245</v>
      </c>
      <c r="H1860">
        <v>70</v>
      </c>
      <c r="I1860">
        <v>175</v>
      </c>
      <c r="J1860">
        <v>124</v>
      </c>
      <c r="K1860">
        <v>121</v>
      </c>
      <c r="L1860">
        <v>121</v>
      </c>
      <c r="M1860">
        <v>0</v>
      </c>
      <c r="N1860">
        <v>2.1999999999999999E-2</v>
      </c>
      <c r="O1860">
        <v>0.05</v>
      </c>
      <c r="P1860">
        <v>2.3E-2</v>
      </c>
      <c r="Q1860">
        <v>4.8000000000000001E-2</v>
      </c>
      <c r="R1860">
        <v>0.98</v>
      </c>
      <c r="S1860">
        <v>0.30599999999999999</v>
      </c>
      <c r="T1860">
        <v>0.68100000000000005</v>
      </c>
      <c r="U1860">
        <v>0</v>
      </c>
      <c r="V1860" t="s">
        <v>80</v>
      </c>
      <c r="W1860">
        <v>0.92500000000000004</v>
      </c>
      <c r="X1860">
        <v>0.92700000000000005</v>
      </c>
      <c r="Y1860">
        <v>0.89900000000000002</v>
      </c>
      <c r="Z1860">
        <v>0.88900000000000001</v>
      </c>
      <c r="AA1860" s="19">
        <v>45734.016602025462</v>
      </c>
      <c r="AB1860" t="s">
        <v>2040</v>
      </c>
    </row>
    <row r="1861" spans="1:28" hidden="1" x14ac:dyDescent="0.35">
      <c r="A1861" t="s">
        <v>1785</v>
      </c>
      <c r="B1861" t="s">
        <v>312</v>
      </c>
      <c r="C1861">
        <v>0</v>
      </c>
      <c r="D1861" s="9">
        <v>43133.500173611108</v>
      </c>
      <c r="E1861" s="9">
        <v>43133.500173611108</v>
      </c>
      <c r="F1861" t="s">
        <v>872</v>
      </c>
      <c r="G1861" t="s">
        <v>872</v>
      </c>
      <c r="H1861">
        <v>1</v>
      </c>
      <c r="I1861">
        <v>1</v>
      </c>
      <c r="J1861">
        <v>1</v>
      </c>
      <c r="K1861" t="s">
        <v>873</v>
      </c>
      <c r="L1861">
        <v>1</v>
      </c>
      <c r="M1861">
        <v>0</v>
      </c>
      <c r="N1861" t="s">
        <v>875</v>
      </c>
      <c r="O1861" t="s">
        <v>875</v>
      </c>
      <c r="P1861" t="s">
        <v>875</v>
      </c>
      <c r="Q1861" t="s">
        <v>875</v>
      </c>
      <c r="R1861" t="s">
        <v>875</v>
      </c>
      <c r="S1861" t="s">
        <v>875</v>
      </c>
      <c r="T1861" t="s">
        <v>875</v>
      </c>
      <c r="U1861" t="s">
        <v>875</v>
      </c>
      <c r="V1861" t="s">
        <v>80</v>
      </c>
      <c r="W1861" t="s">
        <v>875</v>
      </c>
      <c r="X1861" t="s">
        <v>875</v>
      </c>
      <c r="Y1861" t="s">
        <v>875</v>
      </c>
      <c r="Z1861" t="s">
        <v>875</v>
      </c>
      <c r="AA1861" s="19">
        <v>45734.01660210648</v>
      </c>
      <c r="AB1861" t="s">
        <v>2040</v>
      </c>
    </row>
    <row r="1862" spans="1:28" hidden="1" x14ac:dyDescent="0.35">
      <c r="A1862" t="s">
        <v>1204</v>
      </c>
      <c r="B1862" t="s">
        <v>312</v>
      </c>
      <c r="C1862">
        <v>55</v>
      </c>
      <c r="D1862" s="9">
        <v>43171.509039351855</v>
      </c>
      <c r="E1862" s="9">
        <v>43226.643622685187</v>
      </c>
      <c r="F1862" t="s">
        <v>872</v>
      </c>
      <c r="G1862" t="s">
        <v>872</v>
      </c>
      <c r="H1862">
        <v>1</v>
      </c>
      <c r="I1862">
        <v>1</v>
      </c>
      <c r="J1862">
        <v>1</v>
      </c>
      <c r="K1862" t="s">
        <v>873</v>
      </c>
      <c r="L1862">
        <v>1</v>
      </c>
      <c r="M1862">
        <v>-1</v>
      </c>
      <c r="N1862" t="s">
        <v>875</v>
      </c>
      <c r="O1862" t="s">
        <v>875</v>
      </c>
      <c r="P1862" t="s">
        <v>875</v>
      </c>
      <c r="Q1862" t="s">
        <v>875</v>
      </c>
      <c r="R1862" t="s">
        <v>875</v>
      </c>
      <c r="S1862" t="s">
        <v>875</v>
      </c>
      <c r="T1862" t="s">
        <v>875</v>
      </c>
      <c r="U1862" t="s">
        <v>875</v>
      </c>
      <c r="V1862" t="s">
        <v>56</v>
      </c>
      <c r="W1862" t="s">
        <v>875</v>
      </c>
      <c r="X1862" t="s">
        <v>875</v>
      </c>
      <c r="Y1862" t="s">
        <v>875</v>
      </c>
      <c r="Z1862" t="s">
        <v>875</v>
      </c>
      <c r="AA1862" s="19">
        <v>45733.740887094908</v>
      </c>
      <c r="AB1862" t="s">
        <v>1209</v>
      </c>
    </row>
    <row r="1863" spans="1:28" x14ac:dyDescent="0.35">
      <c r="A1863" t="s">
        <v>1204</v>
      </c>
      <c r="B1863" t="s">
        <v>311</v>
      </c>
      <c r="C1863">
        <v>2826</v>
      </c>
      <c r="D1863" s="9">
        <v>40399.657557870371</v>
      </c>
      <c r="E1863" s="9">
        <v>43226.643622685187</v>
      </c>
      <c r="F1863">
        <v>33</v>
      </c>
      <c r="G1863">
        <v>33</v>
      </c>
      <c r="H1863">
        <v>9</v>
      </c>
      <c r="I1863">
        <v>24</v>
      </c>
      <c r="J1863">
        <v>2</v>
      </c>
      <c r="K1863">
        <v>31</v>
      </c>
      <c r="L1863">
        <v>19</v>
      </c>
      <c r="M1863">
        <v>12</v>
      </c>
      <c r="N1863">
        <v>3.0000000000000001E-3</v>
      </c>
      <c r="O1863">
        <v>0.01</v>
      </c>
      <c r="P1863">
        <v>3.0000000000000001E-3</v>
      </c>
      <c r="Q1863">
        <v>6.0000000000000001E-3</v>
      </c>
      <c r="R1863">
        <v>0.6</v>
      </c>
      <c r="S1863">
        <v>0.23100000000000001</v>
      </c>
      <c r="T1863">
        <v>0.76900000000000002</v>
      </c>
      <c r="U1863">
        <v>2000</v>
      </c>
      <c r="V1863" t="s">
        <v>56</v>
      </c>
      <c r="W1863">
        <v>0.90100000000000002</v>
      </c>
      <c r="X1863">
        <v>0.89</v>
      </c>
      <c r="Y1863">
        <v>1</v>
      </c>
      <c r="Z1863">
        <v>0.94599999999999995</v>
      </c>
      <c r="AA1863" s="19">
        <v>45733.74088690972</v>
      </c>
      <c r="AB1863" t="s">
        <v>1209</v>
      </c>
    </row>
    <row r="1864" spans="1:28" x14ac:dyDescent="0.35">
      <c r="A1864" t="s">
        <v>1784</v>
      </c>
      <c r="B1864" t="s">
        <v>311</v>
      </c>
      <c r="C1864">
        <v>5772</v>
      </c>
      <c r="D1864" s="9">
        <v>38793.518287037034</v>
      </c>
      <c r="E1864" s="9">
        <v>44565.672349537039</v>
      </c>
      <c r="F1864">
        <v>6561</v>
      </c>
      <c r="G1864">
        <v>6561</v>
      </c>
      <c r="H1864">
        <v>2254</v>
      </c>
      <c r="I1864">
        <v>4307</v>
      </c>
      <c r="J1864">
        <v>1622</v>
      </c>
      <c r="K1864">
        <v>4939</v>
      </c>
      <c r="L1864">
        <v>3339</v>
      </c>
      <c r="M1864">
        <v>1600</v>
      </c>
      <c r="N1864">
        <v>0.57199999999999995</v>
      </c>
      <c r="O1864">
        <v>1.2070000000000001</v>
      </c>
      <c r="P1864">
        <v>0.53100000000000003</v>
      </c>
      <c r="Q1864">
        <v>1.0089999999999999</v>
      </c>
      <c r="R1864">
        <v>0.80800000000000005</v>
      </c>
      <c r="S1864">
        <v>0.32200000000000001</v>
      </c>
      <c r="T1864">
        <v>0.70199999999999996</v>
      </c>
      <c r="U1864">
        <v>1585.7280000000001</v>
      </c>
      <c r="V1864" t="s">
        <v>56</v>
      </c>
      <c r="W1864">
        <v>0.89400000000000002</v>
      </c>
      <c r="X1864">
        <v>0.88600000000000001</v>
      </c>
      <c r="Y1864">
        <v>0.93300000000000005</v>
      </c>
      <c r="Z1864">
        <v>0.9</v>
      </c>
      <c r="AA1864" s="19">
        <v>45734.016499594909</v>
      </c>
      <c r="AB1864" t="s">
        <v>2040</v>
      </c>
    </row>
    <row r="1865" spans="1:28" hidden="1" x14ac:dyDescent="0.35">
      <c r="A1865" t="s">
        <v>1784</v>
      </c>
      <c r="B1865" t="s">
        <v>312</v>
      </c>
      <c r="C1865">
        <v>99</v>
      </c>
      <c r="D1865" s="9">
        <v>44465.986932870372</v>
      </c>
      <c r="E1865" s="9">
        <v>44565.672349537039</v>
      </c>
      <c r="F1865" t="s">
        <v>872</v>
      </c>
      <c r="G1865" t="s">
        <v>872</v>
      </c>
      <c r="H1865">
        <v>5</v>
      </c>
      <c r="I1865">
        <v>4</v>
      </c>
      <c r="J1865">
        <v>2</v>
      </c>
      <c r="K1865" t="s">
        <v>873</v>
      </c>
      <c r="L1865">
        <v>2</v>
      </c>
      <c r="M1865">
        <v>4</v>
      </c>
      <c r="N1865">
        <v>0.04</v>
      </c>
      <c r="O1865">
        <v>5.5E-2</v>
      </c>
      <c r="P1865">
        <v>9.0999999999999998E-2</v>
      </c>
      <c r="Q1865">
        <v>1.4E-2</v>
      </c>
      <c r="R1865">
        <v>3.5</v>
      </c>
      <c r="S1865">
        <v>0.42099999999999999</v>
      </c>
      <c r="T1865">
        <v>4.2000000000000003E-2</v>
      </c>
      <c r="U1865">
        <v>114285.71400000001</v>
      </c>
      <c r="V1865" t="s">
        <v>62</v>
      </c>
      <c r="W1865">
        <v>0.94699999999999995</v>
      </c>
      <c r="X1865">
        <v>0.88200000000000001</v>
      </c>
      <c r="Y1865">
        <v>1</v>
      </c>
      <c r="Z1865">
        <v>1</v>
      </c>
      <c r="AA1865" s="19">
        <v>45734.016512731483</v>
      </c>
      <c r="AB1865" t="s">
        <v>2040</v>
      </c>
    </row>
    <row r="1866" spans="1:28" x14ac:dyDescent="0.35">
      <c r="A1866" t="s">
        <v>1439</v>
      </c>
      <c r="B1866" t="s">
        <v>311</v>
      </c>
      <c r="C1866">
        <v>3910</v>
      </c>
      <c r="D1866" s="9">
        <v>39251.136423611111</v>
      </c>
      <c r="E1866" s="9">
        <v>43161.394652777781</v>
      </c>
      <c r="F1866">
        <v>33</v>
      </c>
      <c r="G1866">
        <v>33</v>
      </c>
      <c r="H1866">
        <v>15</v>
      </c>
      <c r="I1866">
        <v>18</v>
      </c>
      <c r="J1866">
        <v>2</v>
      </c>
      <c r="K1866">
        <v>31</v>
      </c>
      <c r="L1866">
        <v>23</v>
      </c>
      <c r="M1866">
        <v>8</v>
      </c>
      <c r="N1866">
        <v>4.0000000000000001E-3</v>
      </c>
      <c r="O1866">
        <v>2.3E-2</v>
      </c>
      <c r="P1866">
        <v>0</v>
      </c>
      <c r="Q1866">
        <v>1.0999999999999999E-2</v>
      </c>
      <c r="R1866">
        <v>0.40699999999999997</v>
      </c>
      <c r="S1866">
        <v>0.14799999999999999</v>
      </c>
      <c r="T1866">
        <v>1</v>
      </c>
      <c r="U1866">
        <v>727.27300000000002</v>
      </c>
      <c r="V1866" t="s">
        <v>56</v>
      </c>
      <c r="W1866">
        <v>0.624</v>
      </c>
      <c r="X1866">
        <v>0.72199999999999998</v>
      </c>
      <c r="Y1866">
        <v>0</v>
      </c>
      <c r="Z1866">
        <v>0.54700000000000004</v>
      </c>
      <c r="AA1866" s="19">
        <v>45733.839203275464</v>
      </c>
      <c r="AB1866" t="s">
        <v>1449</v>
      </c>
    </row>
    <row r="1867" spans="1:28" hidden="1" x14ac:dyDescent="0.35">
      <c r="A1867" t="s">
        <v>1439</v>
      </c>
      <c r="B1867" t="s">
        <v>312</v>
      </c>
      <c r="C1867">
        <v>0</v>
      </c>
      <c r="D1867" s="9">
        <v>43161.394386574073</v>
      </c>
      <c r="E1867" s="9">
        <v>43161.394652777781</v>
      </c>
      <c r="F1867" t="s">
        <v>872</v>
      </c>
      <c r="G1867" t="s">
        <v>872</v>
      </c>
      <c r="H1867">
        <v>1</v>
      </c>
      <c r="I1867">
        <v>1</v>
      </c>
      <c r="J1867">
        <v>2</v>
      </c>
      <c r="K1867" t="s">
        <v>873</v>
      </c>
      <c r="L1867">
        <v>1</v>
      </c>
      <c r="M1867">
        <v>-1</v>
      </c>
      <c r="N1867" t="s">
        <v>875</v>
      </c>
      <c r="O1867" t="s">
        <v>875</v>
      </c>
      <c r="P1867">
        <v>1</v>
      </c>
      <c r="Q1867" t="s">
        <v>875</v>
      </c>
      <c r="R1867" t="s">
        <v>875</v>
      </c>
      <c r="S1867" t="s">
        <v>875</v>
      </c>
      <c r="T1867" t="s">
        <v>875</v>
      </c>
      <c r="U1867" t="s">
        <v>875</v>
      </c>
      <c r="V1867" t="s">
        <v>56</v>
      </c>
      <c r="W1867" t="s">
        <v>875</v>
      </c>
      <c r="X1867" t="s">
        <v>875</v>
      </c>
      <c r="Y1867">
        <v>1</v>
      </c>
      <c r="Z1867" t="s">
        <v>875</v>
      </c>
      <c r="AA1867" s="19">
        <v>45733.839203449075</v>
      </c>
      <c r="AB1867" t="s">
        <v>1449</v>
      </c>
    </row>
    <row r="1868" spans="1:28" x14ac:dyDescent="0.35">
      <c r="A1868" t="s">
        <v>1783</v>
      </c>
      <c r="B1868" t="s">
        <v>311</v>
      </c>
      <c r="C1868">
        <v>5578</v>
      </c>
      <c r="D1868" s="9">
        <v>38709.602152777778</v>
      </c>
      <c r="E1868" s="9">
        <v>44288.579837962963</v>
      </c>
      <c r="F1868">
        <v>56</v>
      </c>
      <c r="G1868">
        <v>56</v>
      </c>
      <c r="H1868">
        <v>36</v>
      </c>
      <c r="I1868">
        <v>20</v>
      </c>
      <c r="J1868">
        <v>20</v>
      </c>
      <c r="K1868">
        <v>36</v>
      </c>
      <c r="L1868">
        <v>31</v>
      </c>
      <c r="M1868">
        <v>5</v>
      </c>
      <c r="N1868">
        <v>6.0000000000000001E-3</v>
      </c>
      <c r="O1868">
        <v>4.0000000000000001E-3</v>
      </c>
      <c r="P1868">
        <v>7.0000000000000001E-3</v>
      </c>
      <c r="Q1868">
        <v>8.0000000000000002E-3</v>
      </c>
      <c r="R1868">
        <v>2.6669999999999998</v>
      </c>
      <c r="S1868">
        <v>0.6</v>
      </c>
      <c r="T1868">
        <v>0.3</v>
      </c>
      <c r="U1868">
        <v>625</v>
      </c>
      <c r="V1868" t="s">
        <v>62</v>
      </c>
      <c r="W1868">
        <v>0.93500000000000005</v>
      </c>
      <c r="X1868">
        <v>0.95099999999999996</v>
      </c>
      <c r="Y1868">
        <v>0.6</v>
      </c>
      <c r="Z1868">
        <v>0.80300000000000005</v>
      </c>
      <c r="AA1868" s="19">
        <v>45734.016391655096</v>
      </c>
      <c r="AB1868" t="s">
        <v>2040</v>
      </c>
    </row>
    <row r="1869" spans="1:28" hidden="1" x14ac:dyDescent="0.35">
      <c r="A1869" t="s">
        <v>1783</v>
      </c>
      <c r="B1869" t="s">
        <v>312</v>
      </c>
      <c r="C1869">
        <v>92</v>
      </c>
      <c r="D1869" s="9">
        <v>44195.899618055555</v>
      </c>
      <c r="E1869" s="9">
        <v>44288.579837962963</v>
      </c>
      <c r="F1869" t="s">
        <v>872</v>
      </c>
      <c r="G1869" t="s">
        <v>872</v>
      </c>
      <c r="H1869">
        <v>2</v>
      </c>
      <c r="I1869">
        <v>1</v>
      </c>
      <c r="J1869">
        <v>1</v>
      </c>
      <c r="K1869" t="s">
        <v>873</v>
      </c>
      <c r="L1869">
        <v>2</v>
      </c>
      <c r="M1869">
        <v>1</v>
      </c>
      <c r="N1869">
        <v>1.0999999999999999E-2</v>
      </c>
      <c r="O1869" t="s">
        <v>875</v>
      </c>
      <c r="P1869" t="s">
        <v>875</v>
      </c>
      <c r="Q1869">
        <v>0.25</v>
      </c>
      <c r="R1869" t="s">
        <v>875</v>
      </c>
      <c r="S1869" t="s">
        <v>875</v>
      </c>
      <c r="T1869" t="s">
        <v>875</v>
      </c>
      <c r="U1869" t="s">
        <v>875</v>
      </c>
      <c r="V1869" t="s">
        <v>62</v>
      </c>
      <c r="W1869">
        <v>1</v>
      </c>
      <c r="X1869" t="s">
        <v>875</v>
      </c>
      <c r="Y1869" t="s">
        <v>875</v>
      </c>
      <c r="Z1869">
        <v>1</v>
      </c>
      <c r="AA1869" s="19">
        <v>45734.016391712961</v>
      </c>
      <c r="AB1869" t="s">
        <v>2040</v>
      </c>
    </row>
    <row r="1870" spans="1:28" x14ac:dyDescent="0.35">
      <c r="A1870" t="s">
        <v>1782</v>
      </c>
      <c r="B1870" t="s">
        <v>311</v>
      </c>
      <c r="C1870">
        <v>2993</v>
      </c>
      <c r="D1870" s="9">
        <v>41257.481851851851</v>
      </c>
      <c r="E1870" s="9">
        <v>44250.628437500003</v>
      </c>
      <c r="F1870">
        <v>604</v>
      </c>
      <c r="G1870">
        <v>604</v>
      </c>
      <c r="H1870">
        <v>282</v>
      </c>
      <c r="I1870">
        <v>322</v>
      </c>
      <c r="J1870">
        <v>68</v>
      </c>
      <c r="K1870">
        <v>536</v>
      </c>
      <c r="L1870">
        <v>401</v>
      </c>
      <c r="M1870">
        <v>135</v>
      </c>
      <c r="N1870">
        <v>0.14299999999999999</v>
      </c>
      <c r="O1870">
        <v>0.17199999999999999</v>
      </c>
      <c r="P1870">
        <v>4.1000000000000002E-2</v>
      </c>
      <c r="Q1870">
        <v>0.26100000000000001</v>
      </c>
      <c r="R1870">
        <v>0.95299999999999996</v>
      </c>
      <c r="S1870">
        <v>0.45400000000000001</v>
      </c>
      <c r="T1870">
        <v>0.87</v>
      </c>
      <c r="U1870">
        <v>517.24099999999999</v>
      </c>
      <c r="V1870" t="s">
        <v>56</v>
      </c>
      <c r="W1870">
        <v>0.627</v>
      </c>
      <c r="X1870">
        <v>0.747</v>
      </c>
      <c r="Y1870">
        <v>0.82</v>
      </c>
      <c r="Z1870">
        <v>0.755</v>
      </c>
      <c r="AA1870" s="19">
        <v>45734.016301192132</v>
      </c>
      <c r="AB1870" t="s">
        <v>2040</v>
      </c>
    </row>
    <row r="1871" spans="1:28" hidden="1" x14ac:dyDescent="0.35">
      <c r="A1871" t="s">
        <v>1782</v>
      </c>
      <c r="B1871" t="s">
        <v>312</v>
      </c>
      <c r="C1871">
        <v>0</v>
      </c>
      <c r="D1871" s="9">
        <v>44250.628437500003</v>
      </c>
      <c r="E1871" s="9">
        <v>44250.628437500003</v>
      </c>
      <c r="F1871" t="s">
        <v>872</v>
      </c>
      <c r="G1871" t="s">
        <v>872</v>
      </c>
      <c r="H1871">
        <v>1</v>
      </c>
      <c r="I1871">
        <v>1</v>
      </c>
      <c r="J1871">
        <v>1</v>
      </c>
      <c r="K1871" t="s">
        <v>873</v>
      </c>
      <c r="L1871">
        <v>1</v>
      </c>
      <c r="M1871">
        <v>0</v>
      </c>
      <c r="N1871" t="s">
        <v>875</v>
      </c>
      <c r="O1871" t="s">
        <v>875</v>
      </c>
      <c r="P1871" t="s">
        <v>875</v>
      </c>
      <c r="Q1871" t="s">
        <v>875</v>
      </c>
      <c r="R1871" t="s">
        <v>875</v>
      </c>
      <c r="S1871" t="s">
        <v>875</v>
      </c>
      <c r="T1871" t="s">
        <v>875</v>
      </c>
      <c r="U1871" t="s">
        <v>875</v>
      </c>
      <c r="V1871" t="s">
        <v>56</v>
      </c>
      <c r="W1871" t="s">
        <v>875</v>
      </c>
      <c r="X1871" t="s">
        <v>875</v>
      </c>
      <c r="Y1871" t="s">
        <v>875</v>
      </c>
      <c r="Z1871" t="s">
        <v>875</v>
      </c>
      <c r="AA1871" s="19">
        <v>45734.016301249998</v>
      </c>
      <c r="AB1871" t="s">
        <v>2040</v>
      </c>
    </row>
    <row r="1872" spans="1:28" x14ac:dyDescent="0.35">
      <c r="A1872" t="s">
        <v>1781</v>
      </c>
      <c r="B1872" t="s">
        <v>311</v>
      </c>
      <c r="C1872">
        <v>854</v>
      </c>
      <c r="D1872" s="9">
        <v>43413.327291666668</v>
      </c>
      <c r="E1872" s="9">
        <v>44267.569652777776</v>
      </c>
      <c r="F1872">
        <v>75</v>
      </c>
      <c r="G1872">
        <v>75</v>
      </c>
      <c r="H1872">
        <v>50</v>
      </c>
      <c r="I1872">
        <v>25</v>
      </c>
      <c r="J1872">
        <v>0</v>
      </c>
      <c r="K1872">
        <v>75</v>
      </c>
      <c r="L1872">
        <v>31</v>
      </c>
      <c r="M1872">
        <v>44</v>
      </c>
      <c r="N1872">
        <v>7.0999999999999994E-2</v>
      </c>
      <c r="O1872">
        <v>2.5000000000000001E-2</v>
      </c>
      <c r="P1872">
        <v>0</v>
      </c>
      <c r="Q1872">
        <v>3.7999999999999999E-2</v>
      </c>
      <c r="R1872">
        <v>0.39600000000000002</v>
      </c>
      <c r="S1872">
        <v>0.74</v>
      </c>
      <c r="T1872">
        <v>1</v>
      </c>
      <c r="U1872">
        <v>1157.895</v>
      </c>
      <c r="V1872" t="s">
        <v>56</v>
      </c>
      <c r="W1872">
        <v>0.75900000000000001</v>
      </c>
      <c r="X1872">
        <v>0.80900000000000005</v>
      </c>
      <c r="Y1872">
        <v>0</v>
      </c>
      <c r="Z1872">
        <v>0.51600000000000001</v>
      </c>
      <c r="AA1872" s="19">
        <v>45734.01621263889</v>
      </c>
      <c r="AB1872" t="s">
        <v>2040</v>
      </c>
    </row>
    <row r="1873" spans="1:28" hidden="1" x14ac:dyDescent="0.35">
      <c r="A1873" t="s">
        <v>1781</v>
      </c>
      <c r="B1873" t="s">
        <v>312</v>
      </c>
      <c r="C1873">
        <v>63</v>
      </c>
      <c r="D1873" s="9">
        <v>44204.505416666667</v>
      </c>
      <c r="E1873" s="9">
        <v>44267.569652777776</v>
      </c>
      <c r="F1873" t="s">
        <v>872</v>
      </c>
      <c r="G1873" t="s">
        <v>872</v>
      </c>
      <c r="H1873">
        <v>1</v>
      </c>
      <c r="I1873">
        <v>2</v>
      </c>
      <c r="J1873">
        <v>1</v>
      </c>
      <c r="K1873" t="s">
        <v>873</v>
      </c>
      <c r="L1873">
        <v>1</v>
      </c>
      <c r="M1873">
        <v>1</v>
      </c>
      <c r="N1873" t="s">
        <v>875</v>
      </c>
      <c r="O1873">
        <v>1.6E-2</v>
      </c>
      <c r="P1873">
        <v>0</v>
      </c>
      <c r="Q1873" t="s">
        <v>875</v>
      </c>
      <c r="R1873" t="s">
        <v>875</v>
      </c>
      <c r="S1873" t="s">
        <v>875</v>
      </c>
      <c r="T1873" t="s">
        <v>875</v>
      </c>
      <c r="U1873" t="s">
        <v>875</v>
      </c>
      <c r="V1873" t="s">
        <v>56</v>
      </c>
      <c r="W1873" t="s">
        <v>875</v>
      </c>
      <c r="X1873">
        <v>1</v>
      </c>
      <c r="Y1873">
        <v>0</v>
      </c>
      <c r="Z1873" t="s">
        <v>875</v>
      </c>
      <c r="AA1873" s="19">
        <v>45734.016212696763</v>
      </c>
      <c r="AB1873" t="s">
        <v>2040</v>
      </c>
    </row>
    <row r="1874" spans="1:28" x14ac:dyDescent="0.35">
      <c r="A1874" t="s">
        <v>1780</v>
      </c>
      <c r="B1874" t="s">
        <v>311</v>
      </c>
      <c r="C1874">
        <v>3981</v>
      </c>
      <c r="D1874" s="9">
        <v>40571.670138888891</v>
      </c>
      <c r="E1874" s="9">
        <v>44553.592569444445</v>
      </c>
      <c r="F1874">
        <v>41</v>
      </c>
      <c r="G1874">
        <v>41</v>
      </c>
      <c r="H1874">
        <v>23</v>
      </c>
      <c r="I1874">
        <v>18</v>
      </c>
      <c r="J1874">
        <v>26</v>
      </c>
      <c r="K1874">
        <v>15</v>
      </c>
      <c r="L1874">
        <v>9</v>
      </c>
      <c r="M1874">
        <v>6</v>
      </c>
      <c r="N1874">
        <v>5.0000000000000001E-3</v>
      </c>
      <c r="O1874">
        <v>4.0000000000000001E-3</v>
      </c>
      <c r="P1874">
        <v>7.0000000000000001E-3</v>
      </c>
      <c r="Q1874">
        <v>2E-3</v>
      </c>
      <c r="R1874">
        <v>1</v>
      </c>
      <c r="S1874">
        <v>0.55600000000000005</v>
      </c>
      <c r="T1874">
        <v>0.222</v>
      </c>
      <c r="U1874">
        <v>3000</v>
      </c>
      <c r="V1874" t="s">
        <v>62</v>
      </c>
      <c r="W1874">
        <v>0.83899999999999997</v>
      </c>
      <c r="X1874">
        <v>0.88500000000000001</v>
      </c>
      <c r="Y1874">
        <v>0.7</v>
      </c>
      <c r="Z1874">
        <v>0.89100000000000001</v>
      </c>
      <c r="AA1874" s="19">
        <v>45734.016128738425</v>
      </c>
      <c r="AB1874" t="s">
        <v>2040</v>
      </c>
    </row>
    <row r="1875" spans="1:28" hidden="1" x14ac:dyDescent="0.35">
      <c r="A1875" t="s">
        <v>1780</v>
      </c>
      <c r="B1875" t="s">
        <v>312</v>
      </c>
      <c r="C1875">
        <v>98</v>
      </c>
      <c r="D1875" s="9">
        <v>44454.756909722222</v>
      </c>
      <c r="E1875" s="9">
        <v>44553.592569444445</v>
      </c>
      <c r="F1875" t="s">
        <v>872</v>
      </c>
      <c r="G1875" t="s">
        <v>872</v>
      </c>
      <c r="H1875">
        <v>4</v>
      </c>
      <c r="I1875">
        <v>1</v>
      </c>
      <c r="J1875">
        <v>4</v>
      </c>
      <c r="K1875" t="s">
        <v>873</v>
      </c>
      <c r="L1875">
        <v>1</v>
      </c>
      <c r="M1875">
        <v>0</v>
      </c>
      <c r="N1875">
        <v>0.13</v>
      </c>
      <c r="O1875" t="s">
        <v>875</v>
      </c>
      <c r="P1875">
        <v>2.3E-2</v>
      </c>
      <c r="Q1875" t="s">
        <v>875</v>
      </c>
      <c r="R1875" t="s">
        <v>875</v>
      </c>
      <c r="S1875" t="s">
        <v>875</v>
      </c>
      <c r="T1875" t="s">
        <v>875</v>
      </c>
      <c r="U1875" t="s">
        <v>875</v>
      </c>
      <c r="V1875" t="s">
        <v>62</v>
      </c>
      <c r="W1875">
        <v>0.91100000000000003</v>
      </c>
      <c r="X1875" t="s">
        <v>875</v>
      </c>
      <c r="Y1875">
        <v>0.68300000000000005</v>
      </c>
      <c r="Z1875" t="s">
        <v>875</v>
      </c>
      <c r="AA1875" s="19">
        <v>45734.016128807867</v>
      </c>
      <c r="AB1875" t="s">
        <v>2040</v>
      </c>
    </row>
    <row r="1876" spans="1:28" x14ac:dyDescent="0.35">
      <c r="A1876" t="s">
        <v>1779</v>
      </c>
      <c r="B1876" t="s">
        <v>311</v>
      </c>
      <c r="C1876">
        <v>6005</v>
      </c>
      <c r="D1876" s="9">
        <v>38511.03979166667</v>
      </c>
      <c r="E1876" s="9">
        <v>44516.830671296295</v>
      </c>
      <c r="F1876">
        <v>940</v>
      </c>
      <c r="G1876">
        <v>940</v>
      </c>
      <c r="H1876">
        <v>295</v>
      </c>
      <c r="I1876">
        <v>645</v>
      </c>
      <c r="J1876">
        <v>311</v>
      </c>
      <c r="K1876">
        <v>629</v>
      </c>
      <c r="L1876">
        <v>552</v>
      </c>
      <c r="M1876">
        <v>77</v>
      </c>
      <c r="N1876">
        <v>5.0999999999999997E-2</v>
      </c>
      <c r="O1876">
        <v>0.124</v>
      </c>
      <c r="P1876">
        <v>0.06</v>
      </c>
      <c r="Q1876">
        <v>0.10199999999999999</v>
      </c>
      <c r="R1876">
        <v>0.88700000000000001</v>
      </c>
      <c r="S1876">
        <v>0.29099999999999998</v>
      </c>
      <c r="T1876">
        <v>0.65700000000000003</v>
      </c>
      <c r="U1876">
        <v>754.90200000000004</v>
      </c>
      <c r="V1876" t="s">
        <v>56</v>
      </c>
      <c r="W1876">
        <v>0.99099999999999999</v>
      </c>
      <c r="X1876">
        <v>0.93</v>
      </c>
      <c r="Y1876">
        <v>0.97799999999999998</v>
      </c>
      <c r="Z1876">
        <v>0.97399999999999998</v>
      </c>
      <c r="AA1876" s="19">
        <v>45734.016036469904</v>
      </c>
      <c r="AB1876" t="s">
        <v>2040</v>
      </c>
    </row>
    <row r="1877" spans="1:28" hidden="1" x14ac:dyDescent="0.35">
      <c r="A1877" t="s">
        <v>1779</v>
      </c>
      <c r="B1877" t="s">
        <v>312</v>
      </c>
      <c r="C1877">
        <v>32</v>
      </c>
      <c r="D1877" s="9">
        <v>44484.504479166666</v>
      </c>
      <c r="E1877" s="9">
        <v>44516.830671296295</v>
      </c>
      <c r="F1877" t="s">
        <v>872</v>
      </c>
      <c r="G1877" t="s">
        <v>872</v>
      </c>
      <c r="H1877">
        <v>1</v>
      </c>
      <c r="I1877">
        <v>1</v>
      </c>
      <c r="J1877">
        <v>1</v>
      </c>
      <c r="K1877" t="s">
        <v>873</v>
      </c>
      <c r="L1877">
        <v>1</v>
      </c>
      <c r="M1877">
        <v>1</v>
      </c>
      <c r="N1877" t="s">
        <v>875</v>
      </c>
      <c r="O1877" t="s">
        <v>875</v>
      </c>
      <c r="P1877" t="s">
        <v>875</v>
      </c>
      <c r="Q1877" t="s">
        <v>875</v>
      </c>
      <c r="R1877" t="s">
        <v>875</v>
      </c>
      <c r="S1877" t="s">
        <v>875</v>
      </c>
      <c r="T1877" t="s">
        <v>875</v>
      </c>
      <c r="U1877" t="s">
        <v>875</v>
      </c>
      <c r="V1877" t="s">
        <v>56</v>
      </c>
      <c r="W1877" t="s">
        <v>875</v>
      </c>
      <c r="X1877" t="s">
        <v>875</v>
      </c>
      <c r="Y1877" t="s">
        <v>875</v>
      </c>
      <c r="Z1877" t="s">
        <v>875</v>
      </c>
      <c r="AA1877" s="19">
        <v>45734.016036527777</v>
      </c>
      <c r="AB1877" t="s">
        <v>2040</v>
      </c>
    </row>
    <row r="1878" spans="1:28" x14ac:dyDescent="0.35">
      <c r="A1878" t="s">
        <v>1778</v>
      </c>
      <c r="B1878" t="s">
        <v>311</v>
      </c>
      <c r="C1878">
        <v>6797</v>
      </c>
      <c r="D1878" s="9">
        <v>37754.015625</v>
      </c>
      <c r="E1878" s="9">
        <v>44551.311168981483</v>
      </c>
      <c r="F1878">
        <v>1540</v>
      </c>
      <c r="G1878">
        <v>1540</v>
      </c>
      <c r="H1878">
        <v>744</v>
      </c>
      <c r="I1878">
        <v>796</v>
      </c>
      <c r="J1878">
        <v>259</v>
      </c>
      <c r="K1878">
        <v>1281</v>
      </c>
      <c r="L1878">
        <v>1141</v>
      </c>
      <c r="M1878">
        <v>140</v>
      </c>
      <c r="N1878">
        <v>0.14399999999999999</v>
      </c>
      <c r="O1878">
        <v>0.14099999999999999</v>
      </c>
      <c r="P1878">
        <v>5.7000000000000002E-2</v>
      </c>
      <c r="Q1878">
        <v>0.26900000000000002</v>
      </c>
      <c r="R1878">
        <v>1.18</v>
      </c>
      <c r="S1878">
        <v>0.505</v>
      </c>
      <c r="T1878">
        <v>0.8</v>
      </c>
      <c r="U1878">
        <v>520.44600000000003</v>
      </c>
      <c r="V1878" t="s">
        <v>62</v>
      </c>
      <c r="W1878">
        <v>0.89800000000000002</v>
      </c>
      <c r="X1878">
        <v>0.94199999999999995</v>
      </c>
      <c r="Y1878">
        <v>0.95899999999999996</v>
      </c>
      <c r="Z1878">
        <v>0.89500000000000002</v>
      </c>
      <c r="AA1878" s="19">
        <v>45734.015945555555</v>
      </c>
      <c r="AB1878" t="s">
        <v>2040</v>
      </c>
    </row>
    <row r="1879" spans="1:28" hidden="1" x14ac:dyDescent="0.35">
      <c r="A1879" t="s">
        <v>1778</v>
      </c>
      <c r="B1879" t="s">
        <v>312</v>
      </c>
      <c r="C1879">
        <v>83</v>
      </c>
      <c r="D1879" s="9">
        <v>44467.778854166667</v>
      </c>
      <c r="E1879" s="9">
        <v>44551.311168981483</v>
      </c>
      <c r="F1879" t="s">
        <v>872</v>
      </c>
      <c r="G1879" t="s">
        <v>872</v>
      </c>
      <c r="H1879">
        <v>5</v>
      </c>
      <c r="I1879">
        <v>3</v>
      </c>
      <c r="J1879">
        <v>2</v>
      </c>
      <c r="K1879" t="s">
        <v>873</v>
      </c>
      <c r="L1879">
        <v>1</v>
      </c>
      <c r="M1879">
        <v>4</v>
      </c>
      <c r="N1879">
        <v>4.5999999999999999E-2</v>
      </c>
      <c r="O1879">
        <v>7.4999999999999997E-2</v>
      </c>
      <c r="P1879">
        <v>1.4E-2</v>
      </c>
      <c r="Q1879" t="s">
        <v>875</v>
      </c>
      <c r="R1879" t="s">
        <v>875</v>
      </c>
      <c r="S1879" t="s">
        <v>875</v>
      </c>
      <c r="T1879" t="s">
        <v>875</v>
      </c>
      <c r="U1879" t="s">
        <v>875</v>
      </c>
      <c r="V1879" t="s">
        <v>62</v>
      </c>
      <c r="W1879">
        <v>0.61399999999999999</v>
      </c>
      <c r="X1879">
        <v>0.96899999999999997</v>
      </c>
      <c r="Y1879">
        <v>1</v>
      </c>
      <c r="Z1879" t="s">
        <v>875</v>
      </c>
      <c r="AA1879" s="19">
        <v>45734.015945648149</v>
      </c>
      <c r="AB1879" t="s">
        <v>2040</v>
      </c>
    </row>
    <row r="1880" spans="1:28" x14ac:dyDescent="0.35">
      <c r="A1880" t="s">
        <v>1777</v>
      </c>
      <c r="B1880" t="s">
        <v>311</v>
      </c>
      <c r="C1880">
        <v>1552</v>
      </c>
      <c r="D1880" s="9">
        <v>41494.829027777778</v>
      </c>
      <c r="E1880" s="9">
        <v>43047.627291666664</v>
      </c>
      <c r="F1880">
        <v>49</v>
      </c>
      <c r="G1880">
        <v>49</v>
      </c>
      <c r="H1880">
        <v>34</v>
      </c>
      <c r="I1880">
        <v>15</v>
      </c>
      <c r="J1880">
        <v>3</v>
      </c>
      <c r="K1880">
        <v>46</v>
      </c>
      <c r="L1880">
        <v>39</v>
      </c>
      <c r="M1880">
        <v>7</v>
      </c>
      <c r="N1880">
        <v>5.5E-2</v>
      </c>
      <c r="O1880">
        <v>2.1000000000000001E-2</v>
      </c>
      <c r="P1880">
        <v>1E-3</v>
      </c>
      <c r="Q1880">
        <v>3.1E-2</v>
      </c>
      <c r="R1880">
        <v>0.41299999999999998</v>
      </c>
      <c r="S1880">
        <v>0.72399999999999998</v>
      </c>
      <c r="T1880">
        <v>0.98699999999999999</v>
      </c>
      <c r="U1880">
        <v>225.80600000000001</v>
      </c>
      <c r="V1880" t="s">
        <v>56</v>
      </c>
      <c r="W1880">
        <v>0.78900000000000003</v>
      </c>
      <c r="X1880">
        <v>0.88</v>
      </c>
      <c r="Y1880">
        <v>0.75600000000000001</v>
      </c>
      <c r="Z1880">
        <v>0.59299999999999997</v>
      </c>
      <c r="AA1880" s="19">
        <v>45734.015850069445</v>
      </c>
      <c r="AB1880" t="s">
        <v>2040</v>
      </c>
    </row>
    <row r="1881" spans="1:28" hidden="1" x14ac:dyDescent="0.35">
      <c r="A1881" t="s">
        <v>1777</v>
      </c>
      <c r="B1881" t="s">
        <v>312</v>
      </c>
      <c r="C1881">
        <v>0</v>
      </c>
      <c r="D1881" s="9">
        <v>43047.626736111109</v>
      </c>
      <c r="E1881" s="9">
        <v>43047.627291666664</v>
      </c>
      <c r="F1881" t="s">
        <v>872</v>
      </c>
      <c r="G1881" t="s">
        <v>872</v>
      </c>
      <c r="H1881">
        <v>1</v>
      </c>
      <c r="I1881">
        <v>1</v>
      </c>
      <c r="J1881">
        <v>1</v>
      </c>
      <c r="K1881" t="s">
        <v>873</v>
      </c>
      <c r="L1881">
        <v>1</v>
      </c>
      <c r="M1881">
        <v>-1</v>
      </c>
      <c r="N1881" t="s">
        <v>875</v>
      </c>
      <c r="O1881" t="s">
        <v>875</v>
      </c>
      <c r="P1881" t="s">
        <v>875</v>
      </c>
      <c r="Q1881" t="s">
        <v>875</v>
      </c>
      <c r="R1881" t="s">
        <v>875</v>
      </c>
      <c r="S1881" t="s">
        <v>875</v>
      </c>
      <c r="T1881" t="s">
        <v>875</v>
      </c>
      <c r="U1881" t="s">
        <v>875</v>
      </c>
      <c r="V1881" t="s">
        <v>56</v>
      </c>
      <c r="W1881" t="s">
        <v>875</v>
      </c>
      <c r="X1881" t="s">
        <v>875</v>
      </c>
      <c r="Y1881" t="s">
        <v>875</v>
      </c>
      <c r="Z1881" t="s">
        <v>875</v>
      </c>
      <c r="AA1881" s="19">
        <v>45734.015850127318</v>
      </c>
      <c r="AB1881" t="s">
        <v>2040</v>
      </c>
    </row>
    <row r="1882" spans="1:28" x14ac:dyDescent="0.35">
      <c r="A1882" t="s">
        <v>1158</v>
      </c>
      <c r="B1882" t="s">
        <v>311</v>
      </c>
      <c r="C1882">
        <v>311</v>
      </c>
      <c r="D1882" s="9">
        <v>41568.631249999999</v>
      </c>
      <c r="E1882" s="9">
        <v>41879.881944444445</v>
      </c>
      <c r="F1882">
        <v>315</v>
      </c>
      <c r="G1882">
        <v>315</v>
      </c>
      <c r="H1882">
        <v>266</v>
      </c>
      <c r="I1882">
        <v>49</v>
      </c>
      <c r="J1882">
        <v>0</v>
      </c>
      <c r="K1882">
        <v>315</v>
      </c>
      <c r="L1882">
        <v>315</v>
      </c>
      <c r="M1882">
        <v>0</v>
      </c>
      <c r="N1882">
        <v>0.65100000000000002</v>
      </c>
      <c r="O1882">
        <v>0.123</v>
      </c>
      <c r="P1882">
        <v>0</v>
      </c>
      <c r="Q1882">
        <v>0.84</v>
      </c>
      <c r="R1882">
        <v>1.085</v>
      </c>
      <c r="S1882">
        <v>0.84099999999999997</v>
      </c>
      <c r="T1882">
        <v>1</v>
      </c>
      <c r="U1882">
        <v>0</v>
      </c>
      <c r="V1882" t="s">
        <v>92</v>
      </c>
      <c r="W1882">
        <v>0.86699999999999999</v>
      </c>
      <c r="X1882">
        <v>0.74</v>
      </c>
      <c r="Y1882">
        <v>0</v>
      </c>
      <c r="Z1882">
        <v>0.91500000000000004</v>
      </c>
      <c r="AA1882" s="19">
        <v>45733.003281087964</v>
      </c>
      <c r="AB1882" t="s">
        <v>1178</v>
      </c>
    </row>
    <row r="1883" spans="1:28" hidden="1" x14ac:dyDescent="0.35">
      <c r="A1883" t="s">
        <v>1158</v>
      </c>
      <c r="B1883" t="s">
        <v>312</v>
      </c>
      <c r="C1883">
        <v>91</v>
      </c>
      <c r="D1883" s="9">
        <v>41788.520833333336</v>
      </c>
      <c r="E1883" s="9">
        <v>41879.881944444445</v>
      </c>
      <c r="F1883" t="s">
        <v>872</v>
      </c>
      <c r="G1883" t="s">
        <v>872</v>
      </c>
      <c r="H1883">
        <v>146</v>
      </c>
      <c r="I1883">
        <v>12</v>
      </c>
      <c r="J1883">
        <v>1</v>
      </c>
      <c r="K1883" t="s">
        <v>873</v>
      </c>
      <c r="L1883">
        <v>173</v>
      </c>
      <c r="M1883">
        <v>-16</v>
      </c>
      <c r="N1883">
        <v>3.0310000000000001</v>
      </c>
      <c r="O1883">
        <v>0.09</v>
      </c>
      <c r="P1883">
        <v>0</v>
      </c>
      <c r="Q1883">
        <v>2.323</v>
      </c>
      <c r="R1883">
        <v>0.74399999999999999</v>
      </c>
      <c r="S1883">
        <v>0.97099999999999997</v>
      </c>
      <c r="T1883">
        <v>1</v>
      </c>
      <c r="U1883">
        <v>0</v>
      </c>
      <c r="V1883" t="s">
        <v>80</v>
      </c>
      <c r="W1883">
        <v>0.98299999999999998</v>
      </c>
      <c r="X1883">
        <v>0.77600000000000002</v>
      </c>
      <c r="Y1883">
        <v>0</v>
      </c>
      <c r="Z1883">
        <v>0.96799999999999997</v>
      </c>
      <c r="AA1883" s="19">
        <v>45733.003292164351</v>
      </c>
      <c r="AB1883" t="s">
        <v>1178</v>
      </c>
    </row>
    <row r="1884" spans="1:28" hidden="1" x14ac:dyDescent="0.35">
      <c r="A1884" t="s">
        <v>1395</v>
      </c>
      <c r="B1884" t="s">
        <v>312</v>
      </c>
      <c r="C1884">
        <v>0</v>
      </c>
      <c r="D1884" s="9">
        <v>43144.402569444443</v>
      </c>
      <c r="E1884" s="9">
        <v>43144.402569444443</v>
      </c>
      <c r="F1884" t="s">
        <v>872</v>
      </c>
      <c r="G1884" t="s">
        <v>872</v>
      </c>
      <c r="H1884">
        <v>1</v>
      </c>
      <c r="I1884">
        <v>1</v>
      </c>
      <c r="J1884">
        <v>1</v>
      </c>
      <c r="K1884" t="s">
        <v>873</v>
      </c>
      <c r="L1884">
        <v>1</v>
      </c>
      <c r="M1884">
        <v>0</v>
      </c>
      <c r="N1884" t="s">
        <v>875</v>
      </c>
      <c r="O1884" t="s">
        <v>875</v>
      </c>
      <c r="P1884">
        <v>0</v>
      </c>
      <c r="Q1884" t="s">
        <v>875</v>
      </c>
      <c r="R1884" t="s">
        <v>875</v>
      </c>
      <c r="S1884" t="s">
        <v>875</v>
      </c>
      <c r="T1884" t="s">
        <v>875</v>
      </c>
      <c r="U1884" t="s">
        <v>875</v>
      </c>
      <c r="V1884" t="s">
        <v>56</v>
      </c>
      <c r="W1884" t="s">
        <v>875</v>
      </c>
      <c r="X1884" t="s">
        <v>875</v>
      </c>
      <c r="Y1884">
        <v>0</v>
      </c>
      <c r="Z1884" t="s">
        <v>875</v>
      </c>
      <c r="AA1884" s="19">
        <v>45733.910670671299</v>
      </c>
      <c r="AB1884" t="s">
        <v>1425</v>
      </c>
    </row>
    <row r="1885" spans="1:28" x14ac:dyDescent="0.35">
      <c r="A1885" t="s">
        <v>1395</v>
      </c>
      <c r="B1885" t="s">
        <v>311</v>
      </c>
      <c r="C1885">
        <v>537</v>
      </c>
      <c r="D1885" s="9">
        <v>42606.413495370369</v>
      </c>
      <c r="E1885" s="9">
        <v>43144.402569444443</v>
      </c>
      <c r="F1885">
        <v>75</v>
      </c>
      <c r="G1885">
        <v>75</v>
      </c>
      <c r="H1885">
        <v>58</v>
      </c>
      <c r="I1885">
        <v>17</v>
      </c>
      <c r="J1885">
        <v>0</v>
      </c>
      <c r="K1885">
        <v>75</v>
      </c>
      <c r="L1885">
        <v>15</v>
      </c>
      <c r="M1885">
        <v>60</v>
      </c>
      <c r="N1885">
        <v>0.14799999999999999</v>
      </c>
      <c r="O1885">
        <v>1.0620000000000001</v>
      </c>
      <c r="P1885">
        <v>0</v>
      </c>
      <c r="Q1885">
        <v>4.5999999999999999E-2</v>
      </c>
      <c r="R1885">
        <v>3.7999999999999999E-2</v>
      </c>
      <c r="S1885">
        <v>0.122</v>
      </c>
      <c r="T1885">
        <v>1</v>
      </c>
      <c r="U1885">
        <v>1304.348</v>
      </c>
      <c r="V1885" t="s">
        <v>56</v>
      </c>
      <c r="W1885">
        <v>0.54700000000000004</v>
      </c>
      <c r="X1885">
        <v>0.16700000000000001</v>
      </c>
      <c r="Y1885">
        <v>0</v>
      </c>
      <c r="Z1885">
        <v>0.76700000000000002</v>
      </c>
      <c r="AA1885" s="19">
        <v>45733.910670671299</v>
      </c>
      <c r="AB1885" t="s">
        <v>1425</v>
      </c>
    </row>
    <row r="1886" spans="1:28" hidden="1" x14ac:dyDescent="0.35">
      <c r="A1886" t="s">
        <v>1159</v>
      </c>
      <c r="B1886" t="s">
        <v>312</v>
      </c>
      <c r="C1886">
        <v>99</v>
      </c>
      <c r="D1886" s="9">
        <v>44466.360682870371</v>
      </c>
      <c r="E1886" s="9">
        <v>44566.333773148152</v>
      </c>
      <c r="F1886" t="s">
        <v>872</v>
      </c>
      <c r="G1886" t="s">
        <v>872</v>
      </c>
      <c r="H1886">
        <v>1</v>
      </c>
      <c r="I1886">
        <v>6041</v>
      </c>
      <c r="J1886">
        <v>5215</v>
      </c>
      <c r="K1886" t="s">
        <v>873</v>
      </c>
      <c r="L1886">
        <v>982</v>
      </c>
      <c r="M1886">
        <v>-157</v>
      </c>
      <c r="N1886">
        <v>0</v>
      </c>
      <c r="O1886">
        <v>70.284000000000006</v>
      </c>
      <c r="P1886">
        <v>59.164000000000001</v>
      </c>
      <c r="Q1886">
        <v>11.375999999999999</v>
      </c>
      <c r="R1886">
        <v>1.0229999999999999</v>
      </c>
      <c r="S1886">
        <v>0</v>
      </c>
      <c r="T1886">
        <v>0.158</v>
      </c>
      <c r="U1886">
        <v>729.43</v>
      </c>
      <c r="V1886" t="s">
        <v>62</v>
      </c>
      <c r="W1886">
        <v>0</v>
      </c>
      <c r="X1886">
        <v>0.98699999999999999</v>
      </c>
      <c r="Y1886">
        <v>0.98099999999999998</v>
      </c>
      <c r="Z1886">
        <v>0.96299999999999997</v>
      </c>
      <c r="AA1886" s="19">
        <v>45733.928954340277</v>
      </c>
      <c r="AB1886" t="s">
        <v>1327</v>
      </c>
    </row>
    <row r="1887" spans="1:28" x14ac:dyDescent="0.35">
      <c r="A1887" t="s">
        <v>1159</v>
      </c>
      <c r="B1887" t="s">
        <v>311</v>
      </c>
      <c r="C1887">
        <v>172</v>
      </c>
      <c r="D1887" s="9">
        <v>42447.613194444442</v>
      </c>
      <c r="E1887" s="9">
        <v>42620.40625</v>
      </c>
      <c r="F1887">
        <v>229</v>
      </c>
      <c r="G1887">
        <v>218</v>
      </c>
      <c r="H1887">
        <v>217</v>
      </c>
      <c r="I1887">
        <v>1</v>
      </c>
      <c r="J1887">
        <v>0</v>
      </c>
      <c r="K1887">
        <v>218</v>
      </c>
      <c r="L1887">
        <v>43</v>
      </c>
      <c r="M1887">
        <v>175</v>
      </c>
      <c r="N1887">
        <v>2.6629999999999998</v>
      </c>
      <c r="O1887">
        <v>0</v>
      </c>
      <c r="P1887">
        <v>0</v>
      </c>
      <c r="Q1887">
        <v>0.26900000000000002</v>
      </c>
      <c r="R1887">
        <v>0.10100000000000001</v>
      </c>
      <c r="S1887">
        <v>1</v>
      </c>
      <c r="T1887">
        <v>1</v>
      </c>
      <c r="U1887">
        <v>650.55799999999999</v>
      </c>
      <c r="V1887" t="s">
        <v>56</v>
      </c>
      <c r="W1887">
        <v>0.75700000000000001</v>
      </c>
      <c r="X1887">
        <v>0</v>
      </c>
      <c r="Y1887">
        <v>0</v>
      </c>
      <c r="Z1887">
        <v>0.54900000000000004</v>
      </c>
      <c r="AA1887" s="19">
        <v>45733.00334570602</v>
      </c>
      <c r="AB1887" t="s">
        <v>1178</v>
      </c>
    </row>
    <row r="1888" spans="1:28" hidden="1" x14ac:dyDescent="0.35">
      <c r="A1888" t="s">
        <v>1159</v>
      </c>
      <c r="B1888" t="s">
        <v>312</v>
      </c>
      <c r="C1888">
        <v>0</v>
      </c>
      <c r="D1888" s="9">
        <v>42620.40625</v>
      </c>
      <c r="E1888" s="9">
        <v>42620.40625</v>
      </c>
      <c r="F1888" t="s">
        <v>872</v>
      </c>
      <c r="G1888" t="s">
        <v>872</v>
      </c>
      <c r="H1888">
        <v>1</v>
      </c>
      <c r="I1888">
        <v>1</v>
      </c>
      <c r="J1888">
        <v>1</v>
      </c>
      <c r="K1888" t="s">
        <v>873</v>
      </c>
      <c r="L1888">
        <v>2</v>
      </c>
      <c r="M1888">
        <v>-1</v>
      </c>
      <c r="N1888" t="s">
        <v>875</v>
      </c>
      <c r="O1888" t="s">
        <v>875</v>
      </c>
      <c r="P1888">
        <v>0</v>
      </c>
      <c r="Q1888" t="s">
        <v>875</v>
      </c>
      <c r="R1888" t="s">
        <v>875</v>
      </c>
      <c r="S1888" t="s">
        <v>875</v>
      </c>
      <c r="T1888" t="s">
        <v>875</v>
      </c>
      <c r="U1888" t="s">
        <v>875</v>
      </c>
      <c r="V1888" t="s">
        <v>56</v>
      </c>
      <c r="W1888" t="s">
        <v>875</v>
      </c>
      <c r="X1888" t="s">
        <v>875</v>
      </c>
      <c r="Y1888">
        <v>0</v>
      </c>
      <c r="Z1888" t="s">
        <v>875</v>
      </c>
      <c r="AA1888" s="19">
        <v>45733.003345717596</v>
      </c>
      <c r="AB1888" t="s">
        <v>1178</v>
      </c>
    </row>
    <row r="1889" spans="1:28" x14ac:dyDescent="0.35">
      <c r="A1889" t="s">
        <v>1159</v>
      </c>
      <c r="B1889" t="s">
        <v>311</v>
      </c>
      <c r="C1889">
        <v>3361</v>
      </c>
      <c r="D1889" s="9">
        <v>41205.277870370373</v>
      </c>
      <c r="E1889" s="9">
        <v>44566.333773148152</v>
      </c>
      <c r="F1889">
        <v>213845</v>
      </c>
      <c r="G1889">
        <v>213845</v>
      </c>
      <c r="H1889">
        <v>0</v>
      </c>
      <c r="I1889">
        <v>213845</v>
      </c>
      <c r="J1889">
        <v>180180</v>
      </c>
      <c r="K1889">
        <v>33665</v>
      </c>
      <c r="L1889">
        <v>25367</v>
      </c>
      <c r="M1889">
        <v>8298</v>
      </c>
      <c r="N1889">
        <v>0</v>
      </c>
      <c r="O1889">
        <v>56.771000000000001</v>
      </c>
      <c r="P1889">
        <v>47.673999999999999</v>
      </c>
      <c r="Q1889">
        <v>8.0820000000000007</v>
      </c>
      <c r="R1889">
        <v>0.88800000000000001</v>
      </c>
      <c r="S1889">
        <v>0</v>
      </c>
      <c r="T1889">
        <v>0.16</v>
      </c>
      <c r="U1889">
        <v>1026.7260000000001</v>
      </c>
      <c r="V1889" t="s">
        <v>56</v>
      </c>
      <c r="W1889">
        <v>0</v>
      </c>
      <c r="X1889">
        <v>0.97799999999999998</v>
      </c>
      <c r="Y1889">
        <v>0.98</v>
      </c>
      <c r="Z1889">
        <v>0.92800000000000005</v>
      </c>
      <c r="AA1889" s="19">
        <v>45733.92893094907</v>
      </c>
      <c r="AB1889" t="s">
        <v>1327</v>
      </c>
    </row>
    <row r="1890" spans="1:28" hidden="1" x14ac:dyDescent="0.35">
      <c r="A1890" t="s">
        <v>1325</v>
      </c>
      <c r="B1890" t="s">
        <v>312</v>
      </c>
      <c r="C1890">
        <v>99</v>
      </c>
      <c r="D1890" s="9">
        <v>43841.734606481485</v>
      </c>
      <c r="E1890" s="9">
        <v>43941.699050925927</v>
      </c>
      <c r="F1890" t="s">
        <v>872</v>
      </c>
      <c r="G1890" t="s">
        <v>872</v>
      </c>
      <c r="H1890">
        <v>1</v>
      </c>
      <c r="I1890">
        <v>890</v>
      </c>
      <c r="J1890">
        <v>3249</v>
      </c>
      <c r="K1890" t="s">
        <v>873</v>
      </c>
      <c r="L1890">
        <v>6</v>
      </c>
      <c r="M1890">
        <v>-2366</v>
      </c>
      <c r="N1890">
        <v>0</v>
      </c>
      <c r="O1890">
        <v>9.8140000000000001</v>
      </c>
      <c r="P1890">
        <v>25.991</v>
      </c>
      <c r="Q1890">
        <v>4.7E-2</v>
      </c>
      <c r="R1890">
        <v>-3.0000000000000001E-3</v>
      </c>
      <c r="S1890">
        <v>0</v>
      </c>
      <c r="T1890">
        <v>-1.6479999999999999</v>
      </c>
      <c r="U1890">
        <v>0</v>
      </c>
      <c r="V1890" t="s">
        <v>80</v>
      </c>
      <c r="W1890">
        <v>0</v>
      </c>
      <c r="X1890">
        <v>0.996</v>
      </c>
      <c r="Y1890">
        <v>0.1</v>
      </c>
      <c r="Z1890">
        <v>0.77100000000000002</v>
      </c>
      <c r="AA1890" s="19">
        <v>45733.928370752314</v>
      </c>
      <c r="AB1890" t="s">
        <v>1327</v>
      </c>
    </row>
    <row r="1891" spans="1:28" x14ac:dyDescent="0.35">
      <c r="A1891" t="s">
        <v>1325</v>
      </c>
      <c r="B1891" t="s">
        <v>311</v>
      </c>
      <c r="C1891">
        <v>1869</v>
      </c>
      <c r="D1891" s="9">
        <v>42072.643750000003</v>
      </c>
      <c r="E1891" s="9">
        <v>43941.699050925927</v>
      </c>
      <c r="F1891">
        <v>11774</v>
      </c>
      <c r="G1891">
        <v>11774</v>
      </c>
      <c r="H1891">
        <v>0</v>
      </c>
      <c r="I1891">
        <v>11774</v>
      </c>
      <c r="J1891">
        <v>10334</v>
      </c>
      <c r="K1891">
        <v>1440</v>
      </c>
      <c r="L1891">
        <v>1440</v>
      </c>
      <c r="M1891">
        <v>0</v>
      </c>
      <c r="N1891">
        <v>0</v>
      </c>
      <c r="O1891">
        <v>6.3529999999999998</v>
      </c>
      <c r="P1891">
        <v>5.2489999999999997</v>
      </c>
      <c r="Q1891">
        <v>1.0900000000000001</v>
      </c>
      <c r="R1891">
        <v>0.98699999999999999</v>
      </c>
      <c r="S1891">
        <v>0</v>
      </c>
      <c r="T1891">
        <v>0.17399999999999999</v>
      </c>
      <c r="U1891">
        <v>0</v>
      </c>
      <c r="V1891" t="s">
        <v>80</v>
      </c>
      <c r="W1891">
        <v>0</v>
      </c>
      <c r="X1891">
        <v>0.99099999999999999</v>
      </c>
      <c r="Y1891">
        <v>0.95899999999999996</v>
      </c>
      <c r="Z1891">
        <v>0.96099999999999997</v>
      </c>
      <c r="AA1891" s="19">
        <v>45733.928356249999</v>
      </c>
      <c r="AB1891" t="s">
        <v>1327</v>
      </c>
    </row>
    <row r="1892" spans="1:28" hidden="1" x14ac:dyDescent="0.35">
      <c r="A1892" t="s">
        <v>1324</v>
      </c>
      <c r="B1892" t="s">
        <v>312</v>
      </c>
      <c r="C1892">
        <v>99</v>
      </c>
      <c r="D1892" s="9">
        <v>44465.779039351852</v>
      </c>
      <c r="E1892" s="9">
        <v>44565.70107638889</v>
      </c>
      <c r="F1892" t="s">
        <v>872</v>
      </c>
      <c r="G1892" t="s">
        <v>872</v>
      </c>
      <c r="H1892">
        <v>1</v>
      </c>
      <c r="I1892">
        <v>334</v>
      </c>
      <c r="J1892">
        <v>209</v>
      </c>
      <c r="K1892" t="s">
        <v>873</v>
      </c>
      <c r="L1892">
        <v>122</v>
      </c>
      <c r="M1892">
        <v>2</v>
      </c>
      <c r="N1892">
        <v>0</v>
      </c>
      <c r="O1892">
        <v>3.395</v>
      </c>
      <c r="P1892">
        <v>2.21</v>
      </c>
      <c r="Q1892">
        <v>1.2709999999999999</v>
      </c>
      <c r="R1892">
        <v>1.073</v>
      </c>
      <c r="S1892">
        <v>0</v>
      </c>
      <c r="T1892">
        <v>0.34899999999999998</v>
      </c>
      <c r="U1892">
        <v>190.40100000000001</v>
      </c>
      <c r="V1892" t="s">
        <v>62</v>
      </c>
      <c r="W1892">
        <v>0</v>
      </c>
      <c r="X1892">
        <v>0.97899999999999998</v>
      </c>
      <c r="Y1892">
        <v>0.97799999999999998</v>
      </c>
      <c r="Z1892">
        <v>0.93300000000000005</v>
      </c>
      <c r="AA1892" s="19">
        <v>45733.928262442132</v>
      </c>
      <c r="AB1892" t="s">
        <v>1327</v>
      </c>
    </row>
    <row r="1893" spans="1:28" x14ac:dyDescent="0.35">
      <c r="A1893" t="s">
        <v>1324</v>
      </c>
      <c r="B1893" t="s">
        <v>311</v>
      </c>
      <c r="C1893">
        <v>649</v>
      </c>
      <c r="D1893" s="9">
        <v>43915.785694444443</v>
      </c>
      <c r="E1893" s="9">
        <v>44565.70107638889</v>
      </c>
      <c r="F1893">
        <v>6484</v>
      </c>
      <c r="G1893">
        <v>6484</v>
      </c>
      <c r="H1893">
        <v>0</v>
      </c>
      <c r="I1893">
        <v>6484</v>
      </c>
      <c r="J1893">
        <v>5690</v>
      </c>
      <c r="K1893">
        <v>794</v>
      </c>
      <c r="L1893">
        <v>552</v>
      </c>
      <c r="M1893">
        <v>242</v>
      </c>
      <c r="N1893">
        <v>0</v>
      </c>
      <c r="O1893">
        <v>9.532</v>
      </c>
      <c r="P1893">
        <v>8.8469999999999995</v>
      </c>
      <c r="Q1893">
        <v>1.151</v>
      </c>
      <c r="R1893">
        <v>1.68</v>
      </c>
      <c r="S1893">
        <v>0</v>
      </c>
      <c r="T1893">
        <v>7.1999999999999995E-2</v>
      </c>
      <c r="U1893">
        <v>210.25200000000001</v>
      </c>
      <c r="V1893" t="s">
        <v>62</v>
      </c>
      <c r="W1893">
        <v>0</v>
      </c>
      <c r="X1893">
        <v>0.80200000000000005</v>
      </c>
      <c r="Y1893">
        <v>0.92700000000000005</v>
      </c>
      <c r="Z1893">
        <v>0.90200000000000002</v>
      </c>
      <c r="AA1893" s="19">
        <v>45733.928249814817</v>
      </c>
      <c r="AB1893" t="s">
        <v>1327</v>
      </c>
    </row>
    <row r="1894" spans="1:28" x14ac:dyDescent="0.35">
      <c r="A1894" t="s">
        <v>1776</v>
      </c>
      <c r="B1894" t="s">
        <v>311</v>
      </c>
      <c r="C1894">
        <v>5338</v>
      </c>
      <c r="D1894" s="9">
        <v>38590.153564814813</v>
      </c>
      <c r="E1894" s="9">
        <v>43928.89947916667</v>
      </c>
      <c r="F1894">
        <v>144</v>
      </c>
      <c r="G1894">
        <v>144</v>
      </c>
      <c r="H1894">
        <v>68</v>
      </c>
      <c r="I1894">
        <v>76</v>
      </c>
      <c r="J1894">
        <v>49</v>
      </c>
      <c r="K1894">
        <v>95</v>
      </c>
      <c r="L1894">
        <v>86</v>
      </c>
      <c r="M1894">
        <v>9</v>
      </c>
      <c r="N1894">
        <v>1.2E-2</v>
      </c>
      <c r="O1894">
        <v>1.9E-2</v>
      </c>
      <c r="P1894">
        <v>8.9999999999999993E-3</v>
      </c>
      <c r="Q1894">
        <v>1.6E-2</v>
      </c>
      <c r="R1894">
        <v>0.72699999999999998</v>
      </c>
      <c r="S1894">
        <v>0.38700000000000001</v>
      </c>
      <c r="T1894">
        <v>0.71</v>
      </c>
      <c r="U1894">
        <v>562.5</v>
      </c>
      <c r="V1894" t="s">
        <v>56</v>
      </c>
      <c r="W1894">
        <v>0.86199999999999999</v>
      </c>
      <c r="X1894">
        <v>0.78900000000000003</v>
      </c>
      <c r="Y1894">
        <v>0.94599999999999995</v>
      </c>
      <c r="Z1894">
        <v>0.8</v>
      </c>
      <c r="AA1894" s="19">
        <v>45734.015763518517</v>
      </c>
      <c r="AB1894" t="s">
        <v>2040</v>
      </c>
    </row>
    <row r="1895" spans="1:28" hidden="1" x14ac:dyDescent="0.35">
      <c r="A1895" t="s">
        <v>1776</v>
      </c>
      <c r="B1895" t="s">
        <v>312</v>
      </c>
      <c r="C1895">
        <v>50</v>
      </c>
      <c r="D1895" s="9">
        <v>43878.846736111111</v>
      </c>
      <c r="E1895" s="9">
        <v>43928.89947916667</v>
      </c>
      <c r="F1895" t="s">
        <v>872</v>
      </c>
      <c r="G1895" t="s">
        <v>872</v>
      </c>
      <c r="H1895">
        <v>5</v>
      </c>
      <c r="I1895">
        <v>1</v>
      </c>
      <c r="J1895">
        <v>1</v>
      </c>
      <c r="K1895" t="s">
        <v>873</v>
      </c>
      <c r="L1895">
        <v>2</v>
      </c>
      <c r="M1895">
        <v>2</v>
      </c>
      <c r="N1895">
        <v>5.3999999999999999E-2</v>
      </c>
      <c r="O1895" t="s">
        <v>875</v>
      </c>
      <c r="P1895" t="s">
        <v>875</v>
      </c>
      <c r="Q1895" t="s">
        <v>875</v>
      </c>
      <c r="R1895" t="s">
        <v>875</v>
      </c>
      <c r="S1895" t="s">
        <v>875</v>
      </c>
      <c r="T1895" t="s">
        <v>875</v>
      </c>
      <c r="U1895" t="s">
        <v>875</v>
      </c>
      <c r="V1895" t="s">
        <v>56</v>
      </c>
      <c r="W1895">
        <v>0.58699999999999997</v>
      </c>
      <c r="X1895" t="s">
        <v>875</v>
      </c>
      <c r="Y1895" t="s">
        <v>875</v>
      </c>
      <c r="Z1895" t="s">
        <v>875</v>
      </c>
      <c r="AA1895" s="19">
        <v>45734.015763599535</v>
      </c>
      <c r="AB1895" t="s">
        <v>2040</v>
      </c>
    </row>
    <row r="1896" spans="1:28" x14ac:dyDescent="0.35">
      <c r="A1896" t="s">
        <v>1775</v>
      </c>
      <c r="B1896" t="s">
        <v>311</v>
      </c>
      <c r="C1896">
        <v>5943</v>
      </c>
      <c r="D1896" s="9">
        <v>38596.17895833333</v>
      </c>
      <c r="E1896" s="9">
        <v>44539.436956018515</v>
      </c>
      <c r="F1896">
        <v>404</v>
      </c>
      <c r="G1896">
        <v>404</v>
      </c>
      <c r="H1896">
        <v>209</v>
      </c>
      <c r="I1896">
        <v>195</v>
      </c>
      <c r="J1896">
        <v>125</v>
      </c>
      <c r="K1896">
        <v>279</v>
      </c>
      <c r="L1896">
        <v>251</v>
      </c>
      <c r="M1896">
        <v>28</v>
      </c>
      <c r="N1896">
        <v>4.2000000000000003E-2</v>
      </c>
      <c r="O1896">
        <v>4.1000000000000002E-2</v>
      </c>
      <c r="P1896">
        <v>2.4E-2</v>
      </c>
      <c r="Q1896">
        <v>5.1999999999999998E-2</v>
      </c>
      <c r="R1896">
        <v>0.88100000000000001</v>
      </c>
      <c r="S1896">
        <v>0.50600000000000001</v>
      </c>
      <c r="T1896">
        <v>0.71099999999999997</v>
      </c>
      <c r="U1896">
        <v>538.46199999999999</v>
      </c>
      <c r="V1896" t="s">
        <v>56</v>
      </c>
      <c r="W1896">
        <v>0.93600000000000005</v>
      </c>
      <c r="X1896">
        <v>0.94899999999999995</v>
      </c>
      <c r="Y1896">
        <v>0.98199999999999998</v>
      </c>
      <c r="Z1896">
        <v>0.92900000000000005</v>
      </c>
      <c r="AA1896" s="19">
        <v>45734.01567108796</v>
      </c>
      <c r="AB1896" t="s">
        <v>2040</v>
      </c>
    </row>
    <row r="1897" spans="1:28" hidden="1" x14ac:dyDescent="0.35">
      <c r="A1897" t="s">
        <v>1775</v>
      </c>
      <c r="B1897" t="s">
        <v>312</v>
      </c>
      <c r="C1897">
        <v>0</v>
      </c>
      <c r="D1897" s="9">
        <v>44539.436956018515</v>
      </c>
      <c r="E1897" s="9">
        <v>44539.436956018515</v>
      </c>
      <c r="F1897" t="s">
        <v>872</v>
      </c>
      <c r="G1897" t="s">
        <v>872</v>
      </c>
      <c r="H1897">
        <v>1</v>
      </c>
      <c r="I1897">
        <v>1</v>
      </c>
      <c r="J1897">
        <v>1</v>
      </c>
      <c r="K1897" t="s">
        <v>873</v>
      </c>
      <c r="L1897">
        <v>1</v>
      </c>
      <c r="M1897">
        <v>0</v>
      </c>
      <c r="N1897" t="s">
        <v>875</v>
      </c>
      <c r="O1897" t="s">
        <v>875</v>
      </c>
      <c r="P1897" t="s">
        <v>875</v>
      </c>
      <c r="Q1897" t="s">
        <v>875</v>
      </c>
      <c r="R1897" t="s">
        <v>875</v>
      </c>
      <c r="S1897" t="s">
        <v>875</v>
      </c>
      <c r="T1897" t="s">
        <v>875</v>
      </c>
      <c r="U1897" t="s">
        <v>875</v>
      </c>
      <c r="V1897" t="s">
        <v>56</v>
      </c>
      <c r="W1897" t="s">
        <v>875</v>
      </c>
      <c r="X1897" t="s">
        <v>875</v>
      </c>
      <c r="Y1897" t="s">
        <v>875</v>
      </c>
      <c r="Z1897" t="s">
        <v>875</v>
      </c>
      <c r="AA1897" s="19">
        <v>45734.015671145833</v>
      </c>
      <c r="AB1897" t="s">
        <v>2040</v>
      </c>
    </row>
    <row r="1898" spans="1:28" x14ac:dyDescent="0.35">
      <c r="A1898" t="s">
        <v>1774</v>
      </c>
      <c r="B1898" t="s">
        <v>311</v>
      </c>
      <c r="C1898">
        <v>5983</v>
      </c>
      <c r="D1898" s="9">
        <v>38546.74355324074</v>
      </c>
      <c r="E1898" s="9">
        <v>44530.066921296297</v>
      </c>
      <c r="F1898">
        <v>396</v>
      </c>
      <c r="G1898">
        <v>396</v>
      </c>
      <c r="H1898">
        <v>182</v>
      </c>
      <c r="I1898">
        <v>214</v>
      </c>
      <c r="J1898">
        <v>120</v>
      </c>
      <c r="K1898">
        <v>276</v>
      </c>
      <c r="L1898">
        <v>246</v>
      </c>
      <c r="M1898">
        <v>30</v>
      </c>
      <c r="N1898">
        <v>3.1E-2</v>
      </c>
      <c r="O1898">
        <v>3.9E-2</v>
      </c>
      <c r="P1898">
        <v>2.4E-2</v>
      </c>
      <c r="Q1898">
        <v>4.2000000000000003E-2</v>
      </c>
      <c r="R1898">
        <v>0.91300000000000003</v>
      </c>
      <c r="S1898">
        <v>0.443</v>
      </c>
      <c r="T1898">
        <v>0.65700000000000003</v>
      </c>
      <c r="U1898">
        <v>714.28599999999994</v>
      </c>
      <c r="V1898" t="s">
        <v>56</v>
      </c>
      <c r="W1898">
        <v>0.96599999999999997</v>
      </c>
      <c r="X1898">
        <v>0.98199999999999998</v>
      </c>
      <c r="Y1898">
        <v>0.95</v>
      </c>
      <c r="Z1898">
        <v>0.97099999999999997</v>
      </c>
      <c r="AA1898" s="19">
        <v>45734.015583101849</v>
      </c>
      <c r="AB1898" t="s">
        <v>2040</v>
      </c>
    </row>
    <row r="1899" spans="1:28" hidden="1" x14ac:dyDescent="0.35">
      <c r="A1899" t="s">
        <v>1774</v>
      </c>
      <c r="B1899" t="s">
        <v>312</v>
      </c>
      <c r="C1899">
        <v>90</v>
      </c>
      <c r="D1899" s="9">
        <v>44439.173530092594</v>
      </c>
      <c r="E1899" s="9">
        <v>44530.066921296297</v>
      </c>
      <c r="F1899" t="s">
        <v>872</v>
      </c>
      <c r="G1899" t="s">
        <v>872</v>
      </c>
      <c r="H1899">
        <v>1</v>
      </c>
      <c r="I1899">
        <v>2</v>
      </c>
      <c r="J1899">
        <v>1</v>
      </c>
      <c r="K1899" t="s">
        <v>873</v>
      </c>
      <c r="L1899">
        <v>3</v>
      </c>
      <c r="M1899">
        <v>-2</v>
      </c>
      <c r="N1899" t="s">
        <v>875</v>
      </c>
      <c r="O1899">
        <v>1.4E-2</v>
      </c>
      <c r="P1899" t="s">
        <v>875</v>
      </c>
      <c r="Q1899">
        <v>0.16700000000000001</v>
      </c>
      <c r="R1899" t="s">
        <v>875</v>
      </c>
      <c r="S1899" t="s">
        <v>875</v>
      </c>
      <c r="T1899" t="s">
        <v>875</v>
      </c>
      <c r="U1899" t="s">
        <v>875</v>
      </c>
      <c r="V1899" t="s">
        <v>56</v>
      </c>
      <c r="W1899" t="s">
        <v>875</v>
      </c>
      <c r="X1899">
        <v>1</v>
      </c>
      <c r="Y1899" t="s">
        <v>875</v>
      </c>
      <c r="Z1899">
        <v>0.75</v>
      </c>
      <c r="AA1899" s="19">
        <v>45734.015583159722</v>
      </c>
      <c r="AB1899" t="s">
        <v>2040</v>
      </c>
    </row>
    <row r="1900" spans="1:28" hidden="1" x14ac:dyDescent="0.35">
      <c r="A1900" t="s">
        <v>1323</v>
      </c>
      <c r="B1900" t="s">
        <v>312</v>
      </c>
      <c r="C1900">
        <v>99</v>
      </c>
      <c r="D1900" s="9">
        <v>44466.390810185185</v>
      </c>
      <c r="E1900" s="9">
        <v>44566.122858796298</v>
      </c>
      <c r="F1900" t="s">
        <v>872</v>
      </c>
      <c r="G1900" t="s">
        <v>872</v>
      </c>
      <c r="H1900">
        <v>1</v>
      </c>
      <c r="I1900">
        <v>1190</v>
      </c>
      <c r="J1900">
        <v>875</v>
      </c>
      <c r="K1900" t="s">
        <v>873</v>
      </c>
      <c r="L1900">
        <v>136</v>
      </c>
      <c r="M1900">
        <v>178</v>
      </c>
      <c r="N1900">
        <v>0</v>
      </c>
      <c r="O1900">
        <v>15.851000000000001</v>
      </c>
      <c r="P1900">
        <v>10.943</v>
      </c>
      <c r="Q1900">
        <v>1.5289999999999999</v>
      </c>
      <c r="R1900">
        <v>0.312</v>
      </c>
      <c r="S1900">
        <v>0</v>
      </c>
      <c r="T1900">
        <v>0.31</v>
      </c>
      <c r="U1900">
        <v>434.92500000000001</v>
      </c>
      <c r="V1900" t="s">
        <v>56</v>
      </c>
      <c r="W1900">
        <v>0</v>
      </c>
      <c r="X1900">
        <v>0.90100000000000002</v>
      </c>
      <c r="Y1900">
        <v>0.90100000000000002</v>
      </c>
      <c r="Z1900">
        <v>0.97799999999999998</v>
      </c>
      <c r="AA1900" s="19">
        <v>45733.928164803241</v>
      </c>
      <c r="AB1900" t="s">
        <v>1327</v>
      </c>
    </row>
    <row r="1901" spans="1:28" x14ac:dyDescent="0.35">
      <c r="A1901" t="s">
        <v>1323</v>
      </c>
      <c r="B1901" t="s">
        <v>311</v>
      </c>
      <c r="C1901">
        <v>3359</v>
      </c>
      <c r="D1901" s="9">
        <v>41206.799513888887</v>
      </c>
      <c r="E1901" s="9">
        <v>44566.122858796298</v>
      </c>
      <c r="F1901">
        <v>17630</v>
      </c>
      <c r="G1901">
        <v>17630</v>
      </c>
      <c r="H1901">
        <v>0</v>
      </c>
      <c r="I1901">
        <v>17630</v>
      </c>
      <c r="J1901">
        <v>15154</v>
      </c>
      <c r="K1901">
        <v>2476</v>
      </c>
      <c r="L1901">
        <v>1811</v>
      </c>
      <c r="M1901">
        <v>665</v>
      </c>
      <c r="N1901">
        <v>0</v>
      </c>
      <c r="O1901">
        <v>5.3220000000000001</v>
      </c>
      <c r="P1901">
        <v>4.6159999999999997</v>
      </c>
      <c r="Q1901">
        <v>0.64200000000000002</v>
      </c>
      <c r="R1901">
        <v>0.90900000000000003</v>
      </c>
      <c r="S1901">
        <v>0</v>
      </c>
      <c r="T1901">
        <v>0.13300000000000001</v>
      </c>
      <c r="U1901">
        <v>1035.826</v>
      </c>
      <c r="V1901" t="s">
        <v>56</v>
      </c>
      <c r="W1901">
        <v>0</v>
      </c>
      <c r="X1901">
        <v>0.94799999999999995</v>
      </c>
      <c r="Y1901">
        <v>0.95499999999999996</v>
      </c>
      <c r="Z1901">
        <v>0.73799999999999999</v>
      </c>
      <c r="AA1901" s="19">
        <v>45733.928149942127</v>
      </c>
      <c r="AB1901" t="s">
        <v>1327</v>
      </c>
    </row>
    <row r="1902" spans="1:28" x14ac:dyDescent="0.35">
      <c r="A1902" t="s">
        <v>1773</v>
      </c>
      <c r="B1902" t="s">
        <v>311</v>
      </c>
      <c r="C1902">
        <v>5851</v>
      </c>
      <c r="D1902" s="9">
        <v>38695.849131944444</v>
      </c>
      <c r="E1902" s="9">
        <v>44547.300752314812</v>
      </c>
      <c r="F1902">
        <v>85</v>
      </c>
      <c r="G1902">
        <v>85</v>
      </c>
      <c r="H1902">
        <v>55</v>
      </c>
      <c r="I1902">
        <v>30</v>
      </c>
      <c r="J1902">
        <v>17</v>
      </c>
      <c r="K1902">
        <v>68</v>
      </c>
      <c r="L1902">
        <v>65</v>
      </c>
      <c r="M1902">
        <v>3</v>
      </c>
      <c r="N1902">
        <v>8.0000000000000002E-3</v>
      </c>
      <c r="O1902">
        <v>5.0000000000000001E-3</v>
      </c>
      <c r="P1902">
        <v>3.0000000000000001E-3</v>
      </c>
      <c r="Q1902">
        <v>1.0999999999999999E-2</v>
      </c>
      <c r="R1902">
        <v>1.1000000000000001</v>
      </c>
      <c r="S1902">
        <v>0.61499999999999999</v>
      </c>
      <c r="T1902">
        <v>0.76900000000000002</v>
      </c>
      <c r="U1902">
        <v>272.72699999999998</v>
      </c>
      <c r="V1902" t="s">
        <v>62</v>
      </c>
      <c r="W1902">
        <v>0.97099999999999997</v>
      </c>
      <c r="X1902">
        <v>0.92</v>
      </c>
      <c r="Y1902">
        <v>0.97299999999999998</v>
      </c>
      <c r="Z1902">
        <v>0.96099999999999997</v>
      </c>
      <c r="AA1902" s="19">
        <v>45734.015489884259</v>
      </c>
      <c r="AB1902" t="s">
        <v>2040</v>
      </c>
    </row>
    <row r="1903" spans="1:28" hidden="1" x14ac:dyDescent="0.35">
      <c r="A1903" t="s">
        <v>1773</v>
      </c>
      <c r="B1903" t="s">
        <v>312</v>
      </c>
      <c r="C1903">
        <v>62</v>
      </c>
      <c r="D1903" s="9">
        <v>44484.512638888889</v>
      </c>
      <c r="E1903" s="9">
        <v>44547.300752314812</v>
      </c>
      <c r="F1903" t="s">
        <v>872</v>
      </c>
      <c r="G1903" t="s">
        <v>872</v>
      </c>
      <c r="H1903">
        <v>2</v>
      </c>
      <c r="I1903">
        <v>1</v>
      </c>
      <c r="J1903">
        <v>1</v>
      </c>
      <c r="K1903" t="s">
        <v>873</v>
      </c>
      <c r="L1903">
        <v>1</v>
      </c>
      <c r="M1903">
        <v>1</v>
      </c>
      <c r="N1903">
        <v>1.6E-2</v>
      </c>
      <c r="O1903" t="s">
        <v>875</v>
      </c>
      <c r="P1903" t="s">
        <v>875</v>
      </c>
      <c r="Q1903" t="s">
        <v>875</v>
      </c>
      <c r="R1903" t="s">
        <v>875</v>
      </c>
      <c r="S1903" t="s">
        <v>875</v>
      </c>
      <c r="T1903" t="s">
        <v>875</v>
      </c>
      <c r="U1903" t="s">
        <v>875</v>
      </c>
      <c r="V1903" t="s">
        <v>62</v>
      </c>
      <c r="W1903">
        <v>1</v>
      </c>
      <c r="X1903" t="s">
        <v>875</v>
      </c>
      <c r="Y1903" t="s">
        <v>875</v>
      </c>
      <c r="Z1903" t="s">
        <v>875</v>
      </c>
      <c r="AA1903" s="19">
        <v>45734.015489942132</v>
      </c>
      <c r="AB1903" t="s">
        <v>2040</v>
      </c>
    </row>
    <row r="1904" spans="1:28" hidden="1" x14ac:dyDescent="0.35">
      <c r="A1904" t="s">
        <v>181</v>
      </c>
      <c r="B1904" t="s">
        <v>312</v>
      </c>
      <c r="C1904">
        <v>97</v>
      </c>
      <c r="D1904" s="9">
        <v>45509.831944444442</v>
      </c>
      <c r="E1904" s="9">
        <v>45607.60833333333</v>
      </c>
      <c r="F1904" t="s">
        <v>872</v>
      </c>
      <c r="G1904" t="s">
        <v>872</v>
      </c>
      <c r="H1904">
        <v>153</v>
      </c>
      <c r="I1904">
        <v>2</v>
      </c>
      <c r="J1904">
        <v>52</v>
      </c>
      <c r="K1904" t="s">
        <v>873</v>
      </c>
      <c r="L1904">
        <v>56</v>
      </c>
      <c r="M1904">
        <v>48</v>
      </c>
      <c r="N1904">
        <v>1.498</v>
      </c>
      <c r="O1904">
        <v>0.25</v>
      </c>
      <c r="P1904">
        <v>0.54600000000000004</v>
      </c>
      <c r="Q1904">
        <v>0.46800000000000003</v>
      </c>
      <c r="R1904">
        <v>0.38900000000000001</v>
      </c>
      <c r="S1904">
        <v>0.85699999999999998</v>
      </c>
      <c r="T1904">
        <v>0.68799999999999994</v>
      </c>
      <c r="U1904">
        <v>666.66700000000003</v>
      </c>
      <c r="V1904" t="s">
        <v>56</v>
      </c>
      <c r="W1904">
        <v>0.872</v>
      </c>
      <c r="X1904">
        <v>1</v>
      </c>
      <c r="Y1904">
        <v>0.79800000000000004</v>
      </c>
      <c r="Z1904">
        <v>0.97599999999999998</v>
      </c>
      <c r="AA1904" s="9">
        <v>45713.675246261577</v>
      </c>
      <c r="AB1904" t="s">
        <v>871</v>
      </c>
    </row>
    <row r="1905" spans="1:28" hidden="1" x14ac:dyDescent="0.35">
      <c r="A1905" t="s">
        <v>181</v>
      </c>
      <c r="B1905" t="s">
        <v>312</v>
      </c>
      <c r="C1905">
        <v>97</v>
      </c>
      <c r="D1905" s="9">
        <v>44456.899074074077</v>
      </c>
      <c r="E1905" s="9">
        <v>44554.01221064815</v>
      </c>
      <c r="F1905" t="s">
        <v>872</v>
      </c>
      <c r="G1905" t="s">
        <v>872</v>
      </c>
      <c r="H1905">
        <v>40</v>
      </c>
      <c r="I1905">
        <v>4</v>
      </c>
      <c r="J1905">
        <v>1</v>
      </c>
      <c r="K1905" t="s">
        <v>873</v>
      </c>
      <c r="L1905">
        <v>11</v>
      </c>
      <c r="M1905">
        <v>32</v>
      </c>
      <c r="N1905">
        <v>0.374</v>
      </c>
      <c r="O1905">
        <v>6.7000000000000004E-2</v>
      </c>
      <c r="P1905">
        <v>0</v>
      </c>
      <c r="Q1905">
        <v>0.112</v>
      </c>
      <c r="R1905">
        <v>0.254</v>
      </c>
      <c r="S1905">
        <v>0.84799999999999998</v>
      </c>
      <c r="T1905">
        <v>1</v>
      </c>
      <c r="U1905">
        <v>517.85699999999997</v>
      </c>
      <c r="V1905" t="s">
        <v>56</v>
      </c>
      <c r="W1905">
        <v>0.96099999999999997</v>
      </c>
      <c r="X1905">
        <v>0.626</v>
      </c>
      <c r="Y1905">
        <v>0</v>
      </c>
      <c r="Z1905">
        <v>0.91300000000000003</v>
      </c>
      <c r="AA1905" s="19">
        <v>45733.910610578707</v>
      </c>
      <c r="AB1905" t="s">
        <v>1425</v>
      </c>
    </row>
    <row r="1906" spans="1:28" x14ac:dyDescent="0.35">
      <c r="A1906" t="s">
        <v>181</v>
      </c>
      <c r="B1906" t="s">
        <v>311</v>
      </c>
      <c r="C1906">
        <v>1521</v>
      </c>
      <c r="D1906" s="9">
        <v>44085.618750000001</v>
      </c>
      <c r="E1906" s="9">
        <v>45607.60833333333</v>
      </c>
      <c r="F1906">
        <v>1267</v>
      </c>
      <c r="G1906">
        <v>1131</v>
      </c>
      <c r="H1906">
        <v>1113</v>
      </c>
      <c r="I1906">
        <v>18</v>
      </c>
      <c r="J1906">
        <v>285</v>
      </c>
      <c r="K1906">
        <v>846</v>
      </c>
      <c r="L1906">
        <v>534</v>
      </c>
      <c r="M1906">
        <v>312</v>
      </c>
      <c r="N1906">
        <v>0.95499999999999996</v>
      </c>
      <c r="O1906">
        <v>1.7999999999999999E-2</v>
      </c>
      <c r="P1906">
        <v>0.313</v>
      </c>
      <c r="Q1906">
        <v>0.52800000000000002</v>
      </c>
      <c r="R1906">
        <v>0.8</v>
      </c>
      <c r="S1906">
        <v>0.98199999999999998</v>
      </c>
      <c r="T1906">
        <v>0.67800000000000005</v>
      </c>
      <c r="U1906">
        <v>590.90899999999999</v>
      </c>
      <c r="V1906" t="s">
        <v>56</v>
      </c>
      <c r="W1906">
        <v>0.95299999999999996</v>
      </c>
      <c r="X1906">
        <v>0.95199999999999996</v>
      </c>
      <c r="Y1906">
        <v>0.90100000000000002</v>
      </c>
      <c r="Z1906">
        <v>0.96099999999999997</v>
      </c>
      <c r="AA1906" s="9">
        <v>45713.675230312503</v>
      </c>
      <c r="AB1906" t="s">
        <v>871</v>
      </c>
    </row>
    <row r="1907" spans="1:28" x14ac:dyDescent="0.35">
      <c r="A1907" t="s">
        <v>181</v>
      </c>
      <c r="B1907" t="s">
        <v>311</v>
      </c>
      <c r="C1907">
        <v>296</v>
      </c>
      <c r="D1907" s="9">
        <v>44257.560972222222</v>
      </c>
      <c r="E1907" s="9">
        <v>44554.01221064815</v>
      </c>
      <c r="F1907">
        <v>69</v>
      </c>
      <c r="G1907">
        <v>69</v>
      </c>
      <c r="H1907">
        <v>65</v>
      </c>
      <c r="I1907">
        <v>4</v>
      </c>
      <c r="J1907">
        <v>0</v>
      </c>
      <c r="K1907">
        <v>69</v>
      </c>
      <c r="L1907">
        <v>11</v>
      </c>
      <c r="M1907">
        <v>58</v>
      </c>
      <c r="N1907">
        <v>0.26200000000000001</v>
      </c>
      <c r="O1907">
        <v>6.7000000000000004E-2</v>
      </c>
      <c r="P1907">
        <v>0</v>
      </c>
      <c r="Q1907">
        <v>0.112</v>
      </c>
      <c r="R1907">
        <v>0.34</v>
      </c>
      <c r="S1907">
        <v>0.79600000000000004</v>
      </c>
      <c r="T1907">
        <v>1</v>
      </c>
      <c r="U1907">
        <v>517.85699999999997</v>
      </c>
      <c r="V1907" t="s">
        <v>56</v>
      </c>
      <c r="W1907">
        <v>0.90700000000000003</v>
      </c>
      <c r="X1907">
        <v>0.6</v>
      </c>
      <c r="Y1907">
        <v>0</v>
      </c>
      <c r="Z1907">
        <v>0.91100000000000003</v>
      </c>
      <c r="AA1907" s="19">
        <v>45733.910599432871</v>
      </c>
      <c r="AB1907" t="s">
        <v>1425</v>
      </c>
    </row>
    <row r="1908" spans="1:28" hidden="1" x14ac:dyDescent="0.35">
      <c r="A1908" t="s">
        <v>1311</v>
      </c>
      <c r="B1908" t="s">
        <v>312</v>
      </c>
      <c r="C1908">
        <v>98</v>
      </c>
      <c r="D1908" s="9">
        <v>44123.59511574074</v>
      </c>
      <c r="E1908" s="9">
        <v>44221.910034722219</v>
      </c>
      <c r="F1908" t="s">
        <v>872</v>
      </c>
      <c r="G1908" t="s">
        <v>872</v>
      </c>
      <c r="H1908">
        <v>36</v>
      </c>
      <c r="I1908">
        <v>86</v>
      </c>
      <c r="J1908">
        <v>112</v>
      </c>
      <c r="K1908" t="s">
        <v>873</v>
      </c>
      <c r="L1908">
        <v>72</v>
      </c>
      <c r="M1908">
        <v>-63</v>
      </c>
      <c r="N1908">
        <v>0.34300000000000003</v>
      </c>
      <c r="O1908">
        <v>1.0509999999999999</v>
      </c>
      <c r="P1908">
        <v>1.085</v>
      </c>
      <c r="Q1908">
        <v>0.73399999999999999</v>
      </c>
      <c r="R1908">
        <v>2.375</v>
      </c>
      <c r="S1908">
        <v>0.246</v>
      </c>
      <c r="T1908">
        <v>0.222</v>
      </c>
      <c r="U1908">
        <v>1217.9839999999999</v>
      </c>
      <c r="V1908" t="s">
        <v>62</v>
      </c>
      <c r="W1908">
        <v>0.96499999999999997</v>
      </c>
      <c r="X1908">
        <v>0.97899999999999998</v>
      </c>
      <c r="Y1908">
        <v>0.55900000000000005</v>
      </c>
      <c r="Z1908">
        <v>0.97299999999999998</v>
      </c>
      <c r="AA1908" s="19">
        <v>45733.809454166665</v>
      </c>
      <c r="AB1908" t="s">
        <v>1314</v>
      </c>
    </row>
    <row r="1909" spans="1:28" x14ac:dyDescent="0.35">
      <c r="A1909" t="s">
        <v>1311</v>
      </c>
      <c r="B1909" t="s">
        <v>311</v>
      </c>
      <c r="C1909">
        <v>1734</v>
      </c>
      <c r="D1909" s="9">
        <v>42487.615636574075</v>
      </c>
      <c r="E1909" s="9">
        <v>44221.910034722219</v>
      </c>
      <c r="F1909">
        <v>3104</v>
      </c>
      <c r="G1909">
        <v>3104</v>
      </c>
      <c r="H1909">
        <v>1078</v>
      </c>
      <c r="I1909">
        <v>2026</v>
      </c>
      <c r="J1909">
        <v>669</v>
      </c>
      <c r="K1909">
        <v>2435</v>
      </c>
      <c r="L1909">
        <v>1541</v>
      </c>
      <c r="M1909">
        <v>894</v>
      </c>
      <c r="N1909">
        <v>0.63900000000000001</v>
      </c>
      <c r="O1909">
        <v>1.175</v>
      </c>
      <c r="P1909">
        <v>0.375</v>
      </c>
      <c r="Q1909">
        <v>0.92300000000000004</v>
      </c>
      <c r="R1909">
        <v>0.64100000000000001</v>
      </c>
      <c r="S1909">
        <v>0.35199999999999998</v>
      </c>
      <c r="T1909">
        <v>0.79300000000000004</v>
      </c>
      <c r="U1909">
        <v>968.58100000000002</v>
      </c>
      <c r="V1909" t="s">
        <v>56</v>
      </c>
      <c r="W1909">
        <v>0.996</v>
      </c>
      <c r="X1909">
        <v>0.996</v>
      </c>
      <c r="Y1909">
        <v>0.96399999999999997</v>
      </c>
      <c r="Z1909">
        <v>0.999</v>
      </c>
      <c r="AA1909" s="19">
        <v>45733.809437673612</v>
      </c>
      <c r="AB1909" t="s">
        <v>1314</v>
      </c>
    </row>
    <row r="1910" spans="1:28" x14ac:dyDescent="0.35">
      <c r="A1910" t="s">
        <v>1772</v>
      </c>
      <c r="B1910" t="s">
        <v>311</v>
      </c>
      <c r="C1910">
        <v>6351</v>
      </c>
      <c r="D1910" s="9">
        <v>38213.980451388888</v>
      </c>
      <c r="E1910" s="9">
        <v>44565.452916666669</v>
      </c>
      <c r="F1910">
        <v>462</v>
      </c>
      <c r="G1910">
        <v>462</v>
      </c>
      <c r="H1910">
        <v>161</v>
      </c>
      <c r="I1910">
        <v>301</v>
      </c>
      <c r="J1910">
        <v>200</v>
      </c>
      <c r="K1910">
        <v>262</v>
      </c>
      <c r="L1910">
        <v>184</v>
      </c>
      <c r="M1910">
        <v>78</v>
      </c>
      <c r="N1910">
        <v>2.5999999999999999E-2</v>
      </c>
      <c r="O1910">
        <v>4.8000000000000001E-2</v>
      </c>
      <c r="P1910">
        <v>3.9E-2</v>
      </c>
      <c r="Q1910">
        <v>0.03</v>
      </c>
      <c r="R1910">
        <v>0.85699999999999998</v>
      </c>
      <c r="S1910">
        <v>0.35099999999999998</v>
      </c>
      <c r="T1910">
        <v>0.47299999999999998</v>
      </c>
      <c r="U1910">
        <v>2600</v>
      </c>
      <c r="V1910" t="s">
        <v>56</v>
      </c>
      <c r="W1910">
        <v>0.95899999999999996</v>
      </c>
      <c r="X1910">
        <v>0.99299999999999999</v>
      </c>
      <c r="Y1910">
        <v>0.93400000000000005</v>
      </c>
      <c r="Z1910">
        <v>0.98</v>
      </c>
      <c r="AA1910" s="19">
        <v>45734.015402592595</v>
      </c>
      <c r="AB1910" t="s">
        <v>2040</v>
      </c>
    </row>
    <row r="1911" spans="1:28" hidden="1" x14ac:dyDescent="0.35">
      <c r="A1911" t="s">
        <v>1772</v>
      </c>
      <c r="B1911" t="s">
        <v>312</v>
      </c>
      <c r="C1911">
        <v>80</v>
      </c>
      <c r="D1911" s="9">
        <v>44484.468715277777</v>
      </c>
      <c r="E1911" s="9">
        <v>44565.452916666669</v>
      </c>
      <c r="F1911" t="s">
        <v>872</v>
      </c>
      <c r="G1911" t="s">
        <v>872</v>
      </c>
      <c r="H1911">
        <v>4</v>
      </c>
      <c r="I1911">
        <v>4</v>
      </c>
      <c r="J1911">
        <v>1</v>
      </c>
      <c r="K1911" t="s">
        <v>873</v>
      </c>
      <c r="L1911">
        <v>1</v>
      </c>
      <c r="M1911">
        <v>5</v>
      </c>
      <c r="N1911">
        <v>3.5999999999999997E-2</v>
      </c>
      <c r="O1911">
        <v>0.04</v>
      </c>
      <c r="P1911" t="s">
        <v>875</v>
      </c>
      <c r="Q1911" t="s">
        <v>875</v>
      </c>
      <c r="R1911" t="s">
        <v>875</v>
      </c>
      <c r="S1911" t="s">
        <v>875</v>
      </c>
      <c r="T1911" t="s">
        <v>875</v>
      </c>
      <c r="U1911" t="s">
        <v>875</v>
      </c>
      <c r="V1911" t="s">
        <v>56</v>
      </c>
      <c r="W1911">
        <v>0.86899999999999999</v>
      </c>
      <c r="X1911">
        <v>0.95</v>
      </c>
      <c r="Y1911" t="s">
        <v>875</v>
      </c>
      <c r="Z1911" t="s">
        <v>875</v>
      </c>
      <c r="AA1911" s="19">
        <v>45734.015402650461</v>
      </c>
      <c r="AB1911" t="s">
        <v>2040</v>
      </c>
    </row>
    <row r="1912" spans="1:28" hidden="1" x14ac:dyDescent="0.35">
      <c r="A1912" t="s">
        <v>1322</v>
      </c>
      <c r="B1912" t="s">
        <v>312</v>
      </c>
      <c r="C1912">
        <v>99</v>
      </c>
      <c r="D1912" s="9">
        <v>44466.331979166665</v>
      </c>
      <c r="E1912" s="9">
        <v>44566.32335648148</v>
      </c>
      <c r="F1912" t="s">
        <v>872</v>
      </c>
      <c r="G1912" t="s">
        <v>872</v>
      </c>
      <c r="H1912">
        <v>1</v>
      </c>
      <c r="I1912">
        <v>8427</v>
      </c>
      <c r="J1912">
        <v>8437</v>
      </c>
      <c r="K1912" t="s">
        <v>873</v>
      </c>
      <c r="L1912">
        <v>2449</v>
      </c>
      <c r="M1912">
        <v>-2460</v>
      </c>
      <c r="N1912">
        <v>0</v>
      </c>
      <c r="O1912">
        <v>93.349000000000004</v>
      </c>
      <c r="P1912">
        <v>88.542000000000002</v>
      </c>
      <c r="Q1912">
        <v>24.917000000000002</v>
      </c>
      <c r="R1912">
        <v>5.1829999999999998</v>
      </c>
      <c r="S1912">
        <v>0</v>
      </c>
      <c r="T1912">
        <v>5.0999999999999997E-2</v>
      </c>
      <c r="U1912">
        <v>179.03399999999999</v>
      </c>
      <c r="V1912" t="s">
        <v>62</v>
      </c>
      <c r="W1912">
        <v>0</v>
      </c>
      <c r="X1912">
        <v>0.98599999999999999</v>
      </c>
      <c r="Y1912">
        <v>0.98699999999999999</v>
      </c>
      <c r="Z1912">
        <v>0.99</v>
      </c>
      <c r="AA1912" s="19">
        <v>45733.928040949075</v>
      </c>
      <c r="AB1912" t="s">
        <v>1327</v>
      </c>
    </row>
    <row r="1913" spans="1:28" x14ac:dyDescent="0.35">
      <c r="A1913" t="s">
        <v>1322</v>
      </c>
      <c r="B1913" t="s">
        <v>311</v>
      </c>
      <c r="C1913">
        <v>3407</v>
      </c>
      <c r="D1913" s="9">
        <v>41158.63622685185</v>
      </c>
      <c r="E1913" s="9">
        <v>44566.32335648148</v>
      </c>
      <c r="F1913">
        <v>144778</v>
      </c>
      <c r="G1913">
        <v>144778</v>
      </c>
      <c r="H1913">
        <v>0</v>
      </c>
      <c r="I1913">
        <v>144778</v>
      </c>
      <c r="J1913">
        <v>130084</v>
      </c>
      <c r="K1913">
        <v>14694</v>
      </c>
      <c r="L1913">
        <v>10233</v>
      </c>
      <c r="M1913">
        <v>4461</v>
      </c>
      <c r="N1913">
        <v>0</v>
      </c>
      <c r="O1913">
        <v>49.634</v>
      </c>
      <c r="P1913">
        <v>45.420999999999999</v>
      </c>
      <c r="Q1913">
        <v>3.0049999999999999</v>
      </c>
      <c r="R1913">
        <v>0.71299999999999997</v>
      </c>
      <c r="S1913">
        <v>0</v>
      </c>
      <c r="T1913">
        <v>8.5000000000000006E-2</v>
      </c>
      <c r="U1913">
        <v>1484.5260000000001</v>
      </c>
      <c r="V1913" t="s">
        <v>56</v>
      </c>
      <c r="W1913">
        <v>0</v>
      </c>
      <c r="X1913">
        <v>0.79400000000000004</v>
      </c>
      <c r="Y1913">
        <v>0.75600000000000001</v>
      </c>
      <c r="Z1913">
        <v>0.82</v>
      </c>
      <c r="AA1913" s="19">
        <v>45733.928016064812</v>
      </c>
      <c r="AB1913" t="s">
        <v>1327</v>
      </c>
    </row>
    <row r="1914" spans="1:28" x14ac:dyDescent="0.35">
      <c r="A1914" t="s">
        <v>1160</v>
      </c>
      <c r="B1914" t="s">
        <v>311</v>
      </c>
      <c r="C1914">
        <v>145</v>
      </c>
      <c r="D1914" s="9">
        <v>40620.713194444441</v>
      </c>
      <c r="E1914" s="9">
        <v>40766.686111111114</v>
      </c>
      <c r="F1914">
        <v>140</v>
      </c>
      <c r="G1914">
        <v>140</v>
      </c>
      <c r="H1914">
        <v>1</v>
      </c>
      <c r="I1914">
        <v>139</v>
      </c>
      <c r="J1914">
        <v>0</v>
      </c>
      <c r="K1914">
        <v>140</v>
      </c>
      <c r="L1914">
        <v>136</v>
      </c>
      <c r="M1914">
        <v>4</v>
      </c>
      <c r="N1914">
        <v>0</v>
      </c>
      <c r="O1914">
        <v>1.357</v>
      </c>
      <c r="P1914">
        <v>0</v>
      </c>
      <c r="Q1914">
        <v>1.3440000000000001</v>
      </c>
      <c r="R1914">
        <v>0.99</v>
      </c>
      <c r="S1914">
        <v>0</v>
      </c>
      <c r="T1914">
        <v>1</v>
      </c>
      <c r="U1914">
        <v>2.976</v>
      </c>
      <c r="V1914" t="s">
        <v>80</v>
      </c>
      <c r="W1914">
        <v>0</v>
      </c>
      <c r="X1914">
        <v>0.86299999999999999</v>
      </c>
      <c r="Y1914">
        <v>0</v>
      </c>
      <c r="Z1914">
        <v>0.91500000000000004</v>
      </c>
      <c r="AA1914" s="19">
        <v>45733.003402418981</v>
      </c>
      <c r="AB1914" t="s">
        <v>1178</v>
      </c>
    </row>
    <row r="1915" spans="1:28" hidden="1" x14ac:dyDescent="0.35">
      <c r="A1915" t="s">
        <v>1160</v>
      </c>
      <c r="B1915" t="s">
        <v>312</v>
      </c>
      <c r="C1915">
        <v>98</v>
      </c>
      <c r="D1915" s="9">
        <v>40668.04583333333</v>
      </c>
      <c r="E1915" s="9">
        <v>40766.686111111114</v>
      </c>
      <c r="F1915" t="s">
        <v>872</v>
      </c>
      <c r="G1915" t="s">
        <v>872</v>
      </c>
      <c r="H1915">
        <v>1</v>
      </c>
      <c r="I1915">
        <v>36</v>
      </c>
      <c r="J1915">
        <v>1</v>
      </c>
      <c r="K1915" t="s">
        <v>873</v>
      </c>
      <c r="L1915">
        <v>45</v>
      </c>
      <c r="M1915">
        <v>-9</v>
      </c>
      <c r="N1915" t="s">
        <v>875</v>
      </c>
      <c r="O1915">
        <v>0.63300000000000001</v>
      </c>
      <c r="P1915">
        <v>0</v>
      </c>
      <c r="Q1915">
        <v>0.77500000000000002</v>
      </c>
      <c r="R1915" t="s">
        <v>875</v>
      </c>
      <c r="S1915" t="s">
        <v>875</v>
      </c>
      <c r="T1915" t="s">
        <v>875</v>
      </c>
      <c r="U1915" t="s">
        <v>875</v>
      </c>
      <c r="V1915" t="s">
        <v>80</v>
      </c>
      <c r="W1915" t="s">
        <v>875</v>
      </c>
      <c r="X1915">
        <v>0.95499999999999996</v>
      </c>
      <c r="Y1915">
        <v>0</v>
      </c>
      <c r="Z1915">
        <v>0.94699999999999995</v>
      </c>
      <c r="AA1915" s="19">
        <v>45733.003402430557</v>
      </c>
      <c r="AB1915" t="s">
        <v>1178</v>
      </c>
    </row>
    <row r="1916" spans="1:28" hidden="1" x14ac:dyDescent="0.35">
      <c r="A1916" t="s">
        <v>1310</v>
      </c>
      <c r="B1916" t="s">
        <v>312</v>
      </c>
      <c r="C1916">
        <v>99</v>
      </c>
      <c r="D1916" s="9">
        <v>44122.48641203704</v>
      </c>
      <c r="E1916" s="9">
        <v>44221.971307870372</v>
      </c>
      <c r="F1916" t="s">
        <v>872</v>
      </c>
      <c r="G1916" t="s">
        <v>872</v>
      </c>
      <c r="H1916">
        <v>64</v>
      </c>
      <c r="I1916">
        <v>1</v>
      </c>
      <c r="J1916">
        <v>1</v>
      </c>
      <c r="K1916" t="s">
        <v>873</v>
      </c>
      <c r="L1916">
        <v>1</v>
      </c>
      <c r="M1916">
        <v>64</v>
      </c>
      <c r="N1916">
        <v>0.67600000000000005</v>
      </c>
      <c r="O1916" t="s">
        <v>875</v>
      </c>
      <c r="P1916">
        <v>0</v>
      </c>
      <c r="Q1916" t="s">
        <v>875</v>
      </c>
      <c r="R1916" t="s">
        <v>875</v>
      </c>
      <c r="S1916" t="s">
        <v>875</v>
      </c>
      <c r="T1916" t="s">
        <v>875</v>
      </c>
      <c r="U1916" t="s">
        <v>875</v>
      </c>
      <c r="V1916" t="s">
        <v>876</v>
      </c>
      <c r="W1916">
        <v>0.94199999999999995</v>
      </c>
      <c r="X1916" t="s">
        <v>875</v>
      </c>
      <c r="Y1916">
        <v>0</v>
      </c>
      <c r="Z1916" t="s">
        <v>875</v>
      </c>
      <c r="AA1916" s="19">
        <v>45733.809360937499</v>
      </c>
      <c r="AB1916" t="s">
        <v>1314</v>
      </c>
    </row>
    <row r="1917" spans="1:28" x14ac:dyDescent="0.35">
      <c r="A1917" t="s">
        <v>1310</v>
      </c>
      <c r="B1917" t="s">
        <v>311</v>
      </c>
      <c r="C1917">
        <v>1316</v>
      </c>
      <c r="D1917" s="9">
        <v>42905.868043981478</v>
      </c>
      <c r="E1917" s="9">
        <v>44221.971307870372</v>
      </c>
      <c r="F1917">
        <v>200</v>
      </c>
      <c r="G1917">
        <v>200</v>
      </c>
      <c r="H1917">
        <v>189</v>
      </c>
      <c r="I1917">
        <v>11</v>
      </c>
      <c r="J1917">
        <v>0</v>
      </c>
      <c r="K1917">
        <v>200</v>
      </c>
      <c r="L1917">
        <v>0</v>
      </c>
      <c r="M1917">
        <v>200</v>
      </c>
      <c r="N1917">
        <v>0.33500000000000002</v>
      </c>
      <c r="O1917">
        <v>4.2000000000000003E-2</v>
      </c>
      <c r="P1917">
        <v>0</v>
      </c>
      <c r="Q1917">
        <v>0</v>
      </c>
      <c r="R1917">
        <v>0</v>
      </c>
      <c r="S1917">
        <v>0.88900000000000001</v>
      </c>
      <c r="T1917">
        <v>1</v>
      </c>
      <c r="U1917" t="s">
        <v>875</v>
      </c>
      <c r="V1917" t="s">
        <v>876</v>
      </c>
      <c r="W1917">
        <v>0.65900000000000003</v>
      </c>
      <c r="X1917">
        <v>0.92900000000000005</v>
      </c>
      <c r="Y1917">
        <v>0</v>
      </c>
      <c r="Z1917">
        <v>0</v>
      </c>
      <c r="AA1917" s="19">
        <v>45733.809360937499</v>
      </c>
      <c r="AB1917" t="s">
        <v>1314</v>
      </c>
    </row>
    <row r="1918" spans="1:28" x14ac:dyDescent="0.35">
      <c r="A1918" t="s">
        <v>182</v>
      </c>
      <c r="B1918" t="s">
        <v>311</v>
      </c>
      <c r="C1918">
        <v>307</v>
      </c>
      <c r="D1918" s="9">
        <v>45274.677083333336</v>
      </c>
      <c r="E1918" s="9">
        <v>45582.365277777775</v>
      </c>
      <c r="F1918">
        <v>68</v>
      </c>
      <c r="G1918">
        <v>62</v>
      </c>
      <c r="H1918">
        <v>60</v>
      </c>
      <c r="I1918">
        <v>2</v>
      </c>
      <c r="J1918">
        <v>2</v>
      </c>
      <c r="K1918">
        <v>60</v>
      </c>
      <c r="L1918">
        <v>23</v>
      </c>
      <c r="M1918">
        <v>37</v>
      </c>
      <c r="N1918">
        <v>0.19900000000000001</v>
      </c>
      <c r="O1918">
        <v>0.2</v>
      </c>
      <c r="P1918">
        <v>0</v>
      </c>
      <c r="Q1918">
        <v>8.3000000000000004E-2</v>
      </c>
      <c r="R1918">
        <v>0.20799999999999999</v>
      </c>
      <c r="S1918">
        <v>0.499</v>
      </c>
      <c r="T1918">
        <v>1</v>
      </c>
      <c r="U1918">
        <v>445.78300000000002</v>
      </c>
      <c r="V1918" t="s">
        <v>56</v>
      </c>
      <c r="W1918">
        <v>0.72399999999999998</v>
      </c>
      <c r="X1918">
        <v>1</v>
      </c>
      <c r="Y1918">
        <v>0</v>
      </c>
      <c r="Z1918">
        <v>0.91300000000000003</v>
      </c>
      <c r="AA1918" s="9">
        <v>45713.675314050924</v>
      </c>
      <c r="AB1918" t="s">
        <v>871</v>
      </c>
    </row>
    <row r="1919" spans="1:28" x14ac:dyDescent="0.35">
      <c r="A1919" t="s">
        <v>1771</v>
      </c>
      <c r="B1919" t="s">
        <v>311</v>
      </c>
      <c r="C1919">
        <v>5831</v>
      </c>
      <c r="D1919" s="9">
        <v>38713.450532407405</v>
      </c>
      <c r="E1919" s="9">
        <v>44545.05982638889</v>
      </c>
      <c r="F1919">
        <v>748</v>
      </c>
      <c r="G1919">
        <v>748</v>
      </c>
      <c r="H1919">
        <v>342</v>
      </c>
      <c r="I1919">
        <v>406</v>
      </c>
      <c r="J1919">
        <v>254</v>
      </c>
      <c r="K1919">
        <v>494</v>
      </c>
      <c r="L1919">
        <v>361</v>
      </c>
      <c r="M1919">
        <v>133</v>
      </c>
      <c r="N1919">
        <v>5.5E-2</v>
      </c>
      <c r="O1919">
        <v>6.7000000000000004E-2</v>
      </c>
      <c r="P1919">
        <v>4.9000000000000002E-2</v>
      </c>
      <c r="Q1919">
        <v>5.8999999999999997E-2</v>
      </c>
      <c r="R1919">
        <v>0.80800000000000005</v>
      </c>
      <c r="S1919">
        <v>0.45100000000000001</v>
      </c>
      <c r="T1919">
        <v>0.59799999999999998</v>
      </c>
      <c r="U1919">
        <v>2254.2370000000001</v>
      </c>
      <c r="V1919" t="s">
        <v>56</v>
      </c>
      <c r="W1919">
        <v>0.99399999999999999</v>
      </c>
      <c r="X1919">
        <v>0.98899999999999999</v>
      </c>
      <c r="Y1919">
        <v>0.94299999999999995</v>
      </c>
      <c r="Z1919">
        <v>0.99199999999999999</v>
      </c>
      <c r="AA1919" s="19">
        <v>45734.015294606485</v>
      </c>
      <c r="AB1919" t="s">
        <v>2040</v>
      </c>
    </row>
    <row r="1920" spans="1:28" hidden="1" x14ac:dyDescent="0.35">
      <c r="A1920" t="s">
        <v>1771</v>
      </c>
      <c r="B1920" t="s">
        <v>312</v>
      </c>
      <c r="C1920">
        <v>97</v>
      </c>
      <c r="D1920" s="9">
        <v>44447.391331018516</v>
      </c>
      <c r="E1920" s="9">
        <v>44545.05982638889</v>
      </c>
      <c r="F1920" t="s">
        <v>872</v>
      </c>
      <c r="G1920" t="s">
        <v>872</v>
      </c>
      <c r="H1920">
        <v>6</v>
      </c>
      <c r="I1920">
        <v>11</v>
      </c>
      <c r="J1920">
        <v>3</v>
      </c>
      <c r="K1920" t="s">
        <v>873</v>
      </c>
      <c r="L1920">
        <v>8</v>
      </c>
      <c r="M1920">
        <v>5</v>
      </c>
      <c r="N1920">
        <v>4.8000000000000001E-2</v>
      </c>
      <c r="O1920">
        <v>9.8000000000000004E-2</v>
      </c>
      <c r="P1920">
        <v>0.10100000000000001</v>
      </c>
      <c r="Q1920">
        <v>7.3999999999999996E-2</v>
      </c>
      <c r="R1920">
        <v>1.6439999999999999</v>
      </c>
      <c r="S1920">
        <v>0.32900000000000001</v>
      </c>
      <c r="T1920">
        <v>0.308</v>
      </c>
      <c r="U1920">
        <v>1797.297</v>
      </c>
      <c r="V1920" t="s">
        <v>62</v>
      </c>
      <c r="W1920">
        <v>0.74</v>
      </c>
      <c r="X1920">
        <v>0.90200000000000002</v>
      </c>
      <c r="Y1920">
        <v>0.90700000000000003</v>
      </c>
      <c r="Z1920">
        <v>0.83799999999999997</v>
      </c>
      <c r="AA1920" s="19">
        <v>45734.015308437498</v>
      </c>
      <c r="AB1920" t="s">
        <v>2040</v>
      </c>
    </row>
    <row r="1921" spans="1:28" x14ac:dyDescent="0.35">
      <c r="A1921" t="s">
        <v>1770</v>
      </c>
      <c r="B1921" t="s">
        <v>311</v>
      </c>
      <c r="C1921">
        <v>5921</v>
      </c>
      <c r="D1921" s="9">
        <v>38637.645555555559</v>
      </c>
      <c r="E1921" s="9">
        <v>44559.521064814813</v>
      </c>
      <c r="F1921">
        <v>264</v>
      </c>
      <c r="G1921">
        <v>264</v>
      </c>
      <c r="H1921">
        <v>109</v>
      </c>
      <c r="I1921">
        <v>155</v>
      </c>
      <c r="J1921">
        <v>141</v>
      </c>
      <c r="K1921">
        <v>123</v>
      </c>
      <c r="L1921">
        <v>100</v>
      </c>
      <c r="M1921">
        <v>23</v>
      </c>
      <c r="N1921">
        <v>1.7999999999999999E-2</v>
      </c>
      <c r="O1921">
        <v>2.5000000000000001E-2</v>
      </c>
      <c r="P1921">
        <v>2.4E-2</v>
      </c>
      <c r="Q1921">
        <v>1.6E-2</v>
      </c>
      <c r="R1921">
        <v>0.84199999999999997</v>
      </c>
      <c r="S1921">
        <v>0.41899999999999998</v>
      </c>
      <c r="T1921">
        <v>0.442</v>
      </c>
      <c r="U1921">
        <v>1437.5</v>
      </c>
      <c r="V1921" t="s">
        <v>56</v>
      </c>
      <c r="W1921">
        <v>0.99399999999999999</v>
      </c>
      <c r="X1921">
        <v>0.97399999999999998</v>
      </c>
      <c r="Y1921">
        <v>0.98499999999999999</v>
      </c>
      <c r="Z1921">
        <v>0.99</v>
      </c>
      <c r="AA1921" s="19">
        <v>45734.015200636575</v>
      </c>
      <c r="AB1921" t="s">
        <v>2040</v>
      </c>
    </row>
    <row r="1922" spans="1:28" hidden="1" x14ac:dyDescent="0.35">
      <c r="A1922" t="s">
        <v>1770</v>
      </c>
      <c r="B1922" t="s">
        <v>312</v>
      </c>
      <c r="C1922">
        <v>79</v>
      </c>
      <c r="D1922" s="9">
        <v>44480.474999999999</v>
      </c>
      <c r="E1922" s="9">
        <v>44559.521064814813</v>
      </c>
      <c r="F1922" t="s">
        <v>872</v>
      </c>
      <c r="G1922" t="s">
        <v>872</v>
      </c>
      <c r="H1922">
        <v>1</v>
      </c>
      <c r="I1922">
        <v>1</v>
      </c>
      <c r="J1922">
        <v>4</v>
      </c>
      <c r="K1922" t="s">
        <v>873</v>
      </c>
      <c r="L1922">
        <v>3</v>
      </c>
      <c r="M1922">
        <v>-6</v>
      </c>
      <c r="N1922" t="s">
        <v>875</v>
      </c>
      <c r="O1922" t="s">
        <v>875</v>
      </c>
      <c r="P1922" t="s">
        <v>875</v>
      </c>
      <c r="Q1922">
        <v>7.0999999999999994E-2</v>
      </c>
      <c r="R1922" t="s">
        <v>875</v>
      </c>
      <c r="S1922" t="s">
        <v>875</v>
      </c>
      <c r="T1922" t="s">
        <v>875</v>
      </c>
      <c r="U1922" t="s">
        <v>875</v>
      </c>
      <c r="V1922" t="s">
        <v>56</v>
      </c>
      <c r="W1922" t="s">
        <v>875</v>
      </c>
      <c r="X1922" t="s">
        <v>875</v>
      </c>
      <c r="Y1922" t="s">
        <v>875</v>
      </c>
      <c r="Z1922">
        <v>0.81499999999999995</v>
      </c>
      <c r="AA1922" s="19">
        <v>45734.015200717593</v>
      </c>
      <c r="AB1922" t="s">
        <v>2040</v>
      </c>
    </row>
    <row r="1923" spans="1:28" hidden="1" x14ac:dyDescent="0.35">
      <c r="A1923" t="s">
        <v>1307</v>
      </c>
      <c r="B1923" t="s">
        <v>312</v>
      </c>
      <c r="C1923">
        <v>99</v>
      </c>
      <c r="D1923" s="9">
        <v>44122.745462962965</v>
      </c>
      <c r="E1923" s="9">
        <v>44222.538668981484</v>
      </c>
      <c r="F1923" t="s">
        <v>872</v>
      </c>
      <c r="G1923" t="s">
        <v>872</v>
      </c>
      <c r="H1923">
        <v>78</v>
      </c>
      <c r="I1923">
        <v>599</v>
      </c>
      <c r="J1923">
        <v>211</v>
      </c>
      <c r="K1923" t="s">
        <v>873</v>
      </c>
      <c r="L1923">
        <v>366</v>
      </c>
      <c r="M1923">
        <v>101</v>
      </c>
      <c r="N1923">
        <v>0.76</v>
      </c>
      <c r="O1923">
        <v>5.6909999999999998</v>
      </c>
      <c r="P1923">
        <v>2.0339999999999998</v>
      </c>
      <c r="Q1923">
        <v>3.2229999999999999</v>
      </c>
      <c r="R1923">
        <v>0.73</v>
      </c>
      <c r="S1923">
        <v>0.11799999999999999</v>
      </c>
      <c r="T1923">
        <v>0.68500000000000005</v>
      </c>
      <c r="U1923">
        <v>1919.95</v>
      </c>
      <c r="V1923" t="s">
        <v>56</v>
      </c>
      <c r="W1923">
        <v>0.97199999999999998</v>
      </c>
      <c r="X1923">
        <v>0.995</v>
      </c>
      <c r="Y1923">
        <v>0.99</v>
      </c>
      <c r="Z1923">
        <v>0.97799999999999998</v>
      </c>
      <c r="AA1923" s="19">
        <v>45733.809130995367</v>
      </c>
      <c r="AB1923" t="s">
        <v>1314</v>
      </c>
    </row>
    <row r="1924" spans="1:28" x14ac:dyDescent="0.35">
      <c r="A1924" t="s">
        <v>1307</v>
      </c>
      <c r="B1924" t="s">
        <v>311</v>
      </c>
      <c r="C1924">
        <v>4360</v>
      </c>
      <c r="D1924" s="9">
        <v>39861.700300925928</v>
      </c>
      <c r="E1924" s="9">
        <v>44222.538668981484</v>
      </c>
      <c r="F1924">
        <v>21960</v>
      </c>
      <c r="G1924">
        <v>21960</v>
      </c>
      <c r="H1924">
        <v>4132</v>
      </c>
      <c r="I1924">
        <v>17828</v>
      </c>
      <c r="J1924">
        <v>4278</v>
      </c>
      <c r="K1924">
        <v>17682</v>
      </c>
      <c r="L1924">
        <v>11494</v>
      </c>
      <c r="M1924">
        <v>6188</v>
      </c>
      <c r="N1924">
        <v>1.33</v>
      </c>
      <c r="O1924">
        <v>5.1029999999999998</v>
      </c>
      <c r="P1924">
        <v>1.355</v>
      </c>
      <c r="Q1924">
        <v>3.5249999999999999</v>
      </c>
      <c r="R1924">
        <v>0.69399999999999995</v>
      </c>
      <c r="S1924">
        <v>0.20699999999999999</v>
      </c>
      <c r="T1924">
        <v>0.78900000000000003</v>
      </c>
      <c r="U1924">
        <v>1755.461</v>
      </c>
      <c r="V1924" t="s">
        <v>56</v>
      </c>
      <c r="W1924">
        <v>0.97499999999999998</v>
      </c>
      <c r="X1924">
        <v>0.95899999999999996</v>
      </c>
      <c r="Y1924">
        <v>0.96499999999999997</v>
      </c>
      <c r="Z1924">
        <v>0.99</v>
      </c>
      <c r="AA1924" s="19">
        <v>45733.809113078707</v>
      </c>
      <c r="AB1924" t="s">
        <v>1314</v>
      </c>
    </row>
    <row r="1925" spans="1:28" x14ac:dyDescent="0.35">
      <c r="A1925" t="s">
        <v>2048</v>
      </c>
      <c r="B1925" t="s">
        <v>311</v>
      </c>
      <c r="C1925">
        <v>6754</v>
      </c>
      <c r="D1925" s="9">
        <v>37371.540277777778</v>
      </c>
      <c r="E1925" s="9">
        <v>44126.46875</v>
      </c>
      <c r="F1925">
        <v>63765</v>
      </c>
      <c r="G1925">
        <v>58593</v>
      </c>
      <c r="H1925">
        <v>17238</v>
      </c>
      <c r="I1925">
        <v>41355</v>
      </c>
      <c r="J1925">
        <v>10313</v>
      </c>
      <c r="K1925">
        <v>48280</v>
      </c>
      <c r="L1925">
        <v>34472</v>
      </c>
      <c r="M1925">
        <v>13808</v>
      </c>
      <c r="N1925">
        <v>3.0030000000000001</v>
      </c>
      <c r="O1925">
        <v>7.4139999999999997</v>
      </c>
      <c r="P1925">
        <v>2.56</v>
      </c>
      <c r="Q1925">
        <v>7.03</v>
      </c>
      <c r="R1925">
        <v>0.89500000000000002</v>
      </c>
      <c r="S1925">
        <v>0.28799999999999998</v>
      </c>
      <c r="T1925">
        <v>0.754</v>
      </c>
      <c r="U1925">
        <v>1964.154</v>
      </c>
      <c r="V1925" t="s">
        <v>56</v>
      </c>
      <c r="W1925">
        <v>0.98499999999999999</v>
      </c>
      <c r="X1925">
        <v>0.99299999999999999</v>
      </c>
      <c r="Y1925">
        <v>0.92500000000000004</v>
      </c>
      <c r="Z1925">
        <v>0.99299999999999999</v>
      </c>
      <c r="AA1925" s="19">
        <v>45736.489070914351</v>
      </c>
      <c r="AB1925" t="s">
        <v>2054</v>
      </c>
    </row>
    <row r="1926" spans="1:28" hidden="1" x14ac:dyDescent="0.35">
      <c r="A1926" t="s">
        <v>2048</v>
      </c>
      <c r="B1926" t="s">
        <v>312</v>
      </c>
      <c r="C1926">
        <v>99</v>
      </c>
      <c r="D1926" s="9">
        <v>44026.478472222225</v>
      </c>
      <c r="E1926" s="9">
        <v>44126.46875</v>
      </c>
      <c r="F1926" t="s">
        <v>872</v>
      </c>
      <c r="G1926" t="s">
        <v>872</v>
      </c>
      <c r="H1926">
        <v>248</v>
      </c>
      <c r="I1926">
        <v>385</v>
      </c>
      <c r="J1926">
        <v>150</v>
      </c>
      <c r="K1926" t="s">
        <v>873</v>
      </c>
      <c r="L1926">
        <v>426</v>
      </c>
      <c r="M1926">
        <v>56</v>
      </c>
      <c r="N1926">
        <v>2.4929999999999999</v>
      </c>
      <c r="O1926">
        <v>3.758</v>
      </c>
      <c r="P1926">
        <v>1.52</v>
      </c>
      <c r="Q1926">
        <v>4.21</v>
      </c>
      <c r="R1926">
        <v>0.89</v>
      </c>
      <c r="S1926">
        <v>0.39900000000000002</v>
      </c>
      <c r="T1926">
        <v>0.75700000000000001</v>
      </c>
      <c r="U1926">
        <v>3279.81</v>
      </c>
      <c r="V1926" t="s">
        <v>56</v>
      </c>
      <c r="W1926">
        <v>0.98799999999999999</v>
      </c>
      <c r="X1926">
        <v>0.997</v>
      </c>
      <c r="Y1926">
        <v>0.94399999999999995</v>
      </c>
      <c r="Z1926">
        <v>0.99299999999999999</v>
      </c>
      <c r="AA1926" s="19">
        <v>45736.489088206021</v>
      </c>
      <c r="AB1926" t="s">
        <v>2054</v>
      </c>
    </row>
    <row r="1927" spans="1:28" x14ac:dyDescent="0.35">
      <c r="A1927" t="s">
        <v>1769</v>
      </c>
      <c r="B1927" t="s">
        <v>311</v>
      </c>
      <c r="C1927">
        <v>5368</v>
      </c>
      <c r="D1927" s="9">
        <v>38920.478680555556</v>
      </c>
      <c r="E1927" s="9">
        <v>44288.52752314815</v>
      </c>
      <c r="F1927">
        <v>55</v>
      </c>
      <c r="G1927">
        <v>55</v>
      </c>
      <c r="H1927">
        <v>37</v>
      </c>
      <c r="I1927">
        <v>18</v>
      </c>
      <c r="J1927">
        <v>4</v>
      </c>
      <c r="K1927">
        <v>51</v>
      </c>
      <c r="L1927">
        <v>48</v>
      </c>
      <c r="M1927">
        <v>3</v>
      </c>
      <c r="N1927">
        <v>7.0000000000000001E-3</v>
      </c>
      <c r="O1927">
        <v>3.0000000000000001E-3</v>
      </c>
      <c r="P1927">
        <v>1E-3</v>
      </c>
      <c r="Q1927">
        <v>0.01</v>
      </c>
      <c r="R1927">
        <v>1.111</v>
      </c>
      <c r="S1927">
        <v>0.7</v>
      </c>
      <c r="T1927">
        <v>0.9</v>
      </c>
      <c r="U1927">
        <v>300</v>
      </c>
      <c r="V1927" t="s">
        <v>62</v>
      </c>
      <c r="W1927">
        <v>0.96899999999999997</v>
      </c>
      <c r="X1927">
        <v>0.85499999999999998</v>
      </c>
      <c r="Y1927">
        <v>0.80700000000000005</v>
      </c>
      <c r="Z1927">
        <v>0.94199999999999995</v>
      </c>
      <c r="AA1927" s="19">
        <v>45734.015107280095</v>
      </c>
      <c r="AB1927" t="s">
        <v>2040</v>
      </c>
    </row>
    <row r="1928" spans="1:28" hidden="1" x14ac:dyDescent="0.35">
      <c r="A1928" t="s">
        <v>1769</v>
      </c>
      <c r="B1928" t="s">
        <v>312</v>
      </c>
      <c r="C1928">
        <v>0</v>
      </c>
      <c r="D1928" s="9">
        <v>44288.52752314815</v>
      </c>
      <c r="E1928" s="9">
        <v>44288.52752314815</v>
      </c>
      <c r="F1928" t="s">
        <v>872</v>
      </c>
      <c r="G1928" t="s">
        <v>872</v>
      </c>
      <c r="H1928">
        <v>1</v>
      </c>
      <c r="I1928">
        <v>1</v>
      </c>
      <c r="J1928">
        <v>1</v>
      </c>
      <c r="K1928" t="s">
        <v>873</v>
      </c>
      <c r="L1928">
        <v>1</v>
      </c>
      <c r="M1928">
        <v>0</v>
      </c>
      <c r="N1928" t="s">
        <v>875</v>
      </c>
      <c r="O1928" t="s">
        <v>875</v>
      </c>
      <c r="P1928" t="s">
        <v>875</v>
      </c>
      <c r="Q1928" t="s">
        <v>875</v>
      </c>
      <c r="R1928" t="s">
        <v>875</v>
      </c>
      <c r="S1928" t="s">
        <v>875</v>
      </c>
      <c r="T1928" t="s">
        <v>875</v>
      </c>
      <c r="U1928" t="s">
        <v>875</v>
      </c>
      <c r="V1928" t="s">
        <v>62</v>
      </c>
      <c r="W1928" t="s">
        <v>875</v>
      </c>
      <c r="X1928" t="s">
        <v>875</v>
      </c>
      <c r="Y1928" t="s">
        <v>875</v>
      </c>
      <c r="Z1928" t="s">
        <v>875</v>
      </c>
      <c r="AA1928" s="19">
        <v>45734.01510733796</v>
      </c>
      <c r="AB1928" t="s">
        <v>2040</v>
      </c>
    </row>
    <row r="1929" spans="1:28" x14ac:dyDescent="0.35">
      <c r="A1929" t="s">
        <v>1768</v>
      </c>
      <c r="B1929" t="s">
        <v>311</v>
      </c>
      <c r="C1929">
        <v>5443</v>
      </c>
      <c r="D1929" s="9">
        <v>38887.050451388888</v>
      </c>
      <c r="E1929" s="9">
        <v>44330.346990740742</v>
      </c>
      <c r="F1929">
        <v>33</v>
      </c>
      <c r="G1929">
        <v>33</v>
      </c>
      <c r="H1929">
        <v>22</v>
      </c>
      <c r="I1929">
        <v>11</v>
      </c>
      <c r="J1929">
        <v>12</v>
      </c>
      <c r="K1929">
        <v>21</v>
      </c>
      <c r="L1929">
        <v>21</v>
      </c>
      <c r="M1929">
        <v>0</v>
      </c>
      <c r="N1929">
        <v>3.0000000000000001E-3</v>
      </c>
      <c r="O1929">
        <v>4.0000000000000001E-3</v>
      </c>
      <c r="P1929">
        <v>3.0000000000000001E-3</v>
      </c>
      <c r="Q1929">
        <v>3.0000000000000001E-3</v>
      </c>
      <c r="R1929">
        <v>0.75</v>
      </c>
      <c r="S1929">
        <v>0.42899999999999999</v>
      </c>
      <c r="T1929">
        <v>0.57099999999999995</v>
      </c>
      <c r="U1929">
        <v>0</v>
      </c>
      <c r="V1929" t="s">
        <v>80</v>
      </c>
      <c r="W1929">
        <v>0.93300000000000005</v>
      </c>
      <c r="X1929">
        <v>0.94799999999999995</v>
      </c>
      <c r="Y1929">
        <v>0.64900000000000002</v>
      </c>
      <c r="Z1929">
        <v>0.89900000000000002</v>
      </c>
      <c r="AA1929" s="19">
        <v>45734.015021631945</v>
      </c>
      <c r="AB1929" t="s">
        <v>2040</v>
      </c>
    </row>
    <row r="1930" spans="1:28" hidden="1" x14ac:dyDescent="0.35">
      <c r="A1930" t="s">
        <v>1768</v>
      </c>
      <c r="B1930" t="s">
        <v>312</v>
      </c>
      <c r="C1930">
        <v>21</v>
      </c>
      <c r="D1930" s="9">
        <v>44308.68072916667</v>
      </c>
      <c r="E1930" s="9">
        <v>44330.346990740742</v>
      </c>
      <c r="F1930" t="s">
        <v>872</v>
      </c>
      <c r="G1930" t="s">
        <v>872</v>
      </c>
      <c r="H1930">
        <v>2</v>
      </c>
      <c r="I1930">
        <v>1</v>
      </c>
      <c r="J1930">
        <v>1</v>
      </c>
      <c r="K1930" t="s">
        <v>873</v>
      </c>
      <c r="L1930">
        <v>2</v>
      </c>
      <c r="M1930">
        <v>-1</v>
      </c>
      <c r="N1930" t="s">
        <v>875</v>
      </c>
      <c r="O1930" t="s">
        <v>875</v>
      </c>
      <c r="P1930" t="s">
        <v>875</v>
      </c>
      <c r="Q1930">
        <v>4.4999999999999998E-2</v>
      </c>
      <c r="R1930" t="s">
        <v>875</v>
      </c>
      <c r="S1930" t="s">
        <v>875</v>
      </c>
      <c r="T1930" t="s">
        <v>875</v>
      </c>
      <c r="U1930" t="s">
        <v>875</v>
      </c>
      <c r="V1930" t="s">
        <v>80</v>
      </c>
      <c r="W1930" t="s">
        <v>875</v>
      </c>
      <c r="X1930" t="s">
        <v>875</v>
      </c>
      <c r="Y1930" t="s">
        <v>875</v>
      </c>
      <c r="Z1930">
        <v>1</v>
      </c>
      <c r="AA1930" s="19">
        <v>45734.015021701387</v>
      </c>
      <c r="AB1930" t="s">
        <v>2040</v>
      </c>
    </row>
    <row r="1931" spans="1:28" x14ac:dyDescent="0.35">
      <c r="A1931" t="s">
        <v>1161</v>
      </c>
      <c r="B1931" t="s">
        <v>311</v>
      </c>
      <c r="C1931">
        <v>115</v>
      </c>
      <c r="D1931" s="9">
        <v>41138.629166666666</v>
      </c>
      <c r="E1931" s="9">
        <v>41254.081944444442</v>
      </c>
      <c r="F1931">
        <v>220</v>
      </c>
      <c r="G1931">
        <v>220</v>
      </c>
      <c r="H1931">
        <v>183</v>
      </c>
      <c r="I1931">
        <v>37</v>
      </c>
      <c r="J1931">
        <v>0</v>
      </c>
      <c r="K1931">
        <v>220</v>
      </c>
      <c r="L1931">
        <v>219</v>
      </c>
      <c r="M1931">
        <v>1</v>
      </c>
      <c r="N1931">
        <v>1.778</v>
      </c>
      <c r="O1931">
        <v>0.58199999999999996</v>
      </c>
      <c r="P1931">
        <v>0</v>
      </c>
      <c r="Q1931">
        <v>2.4740000000000002</v>
      </c>
      <c r="R1931">
        <v>1.048</v>
      </c>
      <c r="S1931">
        <v>0.753</v>
      </c>
      <c r="T1931">
        <v>1</v>
      </c>
      <c r="U1931">
        <v>0.40400000000000003</v>
      </c>
      <c r="V1931" t="s">
        <v>92</v>
      </c>
      <c r="W1931">
        <v>0.89100000000000001</v>
      </c>
      <c r="X1931">
        <v>0.89800000000000002</v>
      </c>
      <c r="Y1931">
        <v>0</v>
      </c>
      <c r="Z1931">
        <v>0.78900000000000003</v>
      </c>
      <c r="AA1931" s="19">
        <v>45733.003464085647</v>
      </c>
      <c r="AB1931" t="s">
        <v>1178</v>
      </c>
    </row>
    <row r="1932" spans="1:28" hidden="1" x14ac:dyDescent="0.35">
      <c r="A1932" t="s">
        <v>1161</v>
      </c>
      <c r="B1932" t="s">
        <v>312</v>
      </c>
      <c r="C1932">
        <v>96</v>
      </c>
      <c r="D1932" s="9">
        <v>41157.384027777778</v>
      </c>
      <c r="E1932" s="9">
        <v>41254.081944444442</v>
      </c>
      <c r="F1932" t="s">
        <v>872</v>
      </c>
      <c r="G1932" t="s">
        <v>872</v>
      </c>
      <c r="H1932">
        <v>155</v>
      </c>
      <c r="I1932">
        <v>37</v>
      </c>
      <c r="J1932">
        <v>1</v>
      </c>
      <c r="K1932" t="s">
        <v>873</v>
      </c>
      <c r="L1932">
        <v>218</v>
      </c>
      <c r="M1932">
        <v>-27</v>
      </c>
      <c r="N1932">
        <v>1.6970000000000001</v>
      </c>
      <c r="O1932">
        <v>0.58399999999999996</v>
      </c>
      <c r="P1932">
        <v>0</v>
      </c>
      <c r="Q1932">
        <v>2.4900000000000002</v>
      </c>
      <c r="R1932">
        <v>1.0920000000000001</v>
      </c>
      <c r="S1932">
        <v>0.74399999999999999</v>
      </c>
      <c r="T1932">
        <v>1</v>
      </c>
      <c r="U1932">
        <v>0.40200000000000002</v>
      </c>
      <c r="V1932" t="s">
        <v>92</v>
      </c>
      <c r="W1932">
        <v>0.82799999999999996</v>
      </c>
      <c r="X1932">
        <v>0.89900000000000002</v>
      </c>
      <c r="Y1932">
        <v>0</v>
      </c>
      <c r="Z1932">
        <v>0.78600000000000003</v>
      </c>
      <c r="AA1932" s="19">
        <v>45733.00347560185</v>
      </c>
      <c r="AB1932" t="s">
        <v>1178</v>
      </c>
    </row>
    <row r="1933" spans="1:28" x14ac:dyDescent="0.35">
      <c r="A1933" t="s">
        <v>1767</v>
      </c>
      <c r="B1933" t="s">
        <v>311</v>
      </c>
      <c r="C1933">
        <v>5959</v>
      </c>
      <c r="D1933" s="9">
        <v>38597.010474537034</v>
      </c>
      <c r="E1933" s="9">
        <v>44556.562418981484</v>
      </c>
      <c r="F1933">
        <v>296</v>
      </c>
      <c r="G1933">
        <v>296</v>
      </c>
      <c r="H1933">
        <v>165</v>
      </c>
      <c r="I1933">
        <v>131</v>
      </c>
      <c r="J1933">
        <v>89</v>
      </c>
      <c r="K1933">
        <v>207</v>
      </c>
      <c r="L1933">
        <v>194</v>
      </c>
      <c r="M1933">
        <v>13</v>
      </c>
      <c r="N1933">
        <v>2.8000000000000001E-2</v>
      </c>
      <c r="O1933">
        <v>2.1000000000000001E-2</v>
      </c>
      <c r="P1933">
        <v>1.6E-2</v>
      </c>
      <c r="Q1933">
        <v>3.1E-2</v>
      </c>
      <c r="R1933">
        <v>0.93899999999999995</v>
      </c>
      <c r="S1933">
        <v>0.57099999999999995</v>
      </c>
      <c r="T1933">
        <v>0.67300000000000004</v>
      </c>
      <c r="U1933">
        <v>419.35500000000002</v>
      </c>
      <c r="V1933" t="s">
        <v>56</v>
      </c>
      <c r="W1933">
        <v>0.97499999999999998</v>
      </c>
      <c r="X1933">
        <v>0.93200000000000005</v>
      </c>
      <c r="Y1933">
        <v>0.96699999999999997</v>
      </c>
      <c r="Z1933">
        <v>0.98499999999999999</v>
      </c>
      <c r="AA1933" s="19">
        <v>45734.014931018515</v>
      </c>
      <c r="AB1933" t="s">
        <v>2040</v>
      </c>
    </row>
    <row r="1934" spans="1:28" hidden="1" x14ac:dyDescent="0.35">
      <c r="A1934" t="s">
        <v>1767</v>
      </c>
      <c r="B1934" t="s">
        <v>312</v>
      </c>
      <c r="C1934">
        <v>72</v>
      </c>
      <c r="D1934" s="9">
        <v>44484.467233796298</v>
      </c>
      <c r="E1934" s="9">
        <v>44556.562418981484</v>
      </c>
      <c r="F1934" t="s">
        <v>872</v>
      </c>
      <c r="G1934" t="s">
        <v>872</v>
      </c>
      <c r="H1934">
        <v>2</v>
      </c>
      <c r="I1934">
        <v>1</v>
      </c>
      <c r="J1934">
        <v>1</v>
      </c>
      <c r="K1934" t="s">
        <v>873</v>
      </c>
      <c r="L1934">
        <v>1</v>
      </c>
      <c r="M1934">
        <v>2</v>
      </c>
      <c r="N1934">
        <v>1.4E-2</v>
      </c>
      <c r="O1934" t="s">
        <v>875</v>
      </c>
      <c r="P1934" t="s">
        <v>875</v>
      </c>
      <c r="Q1934" t="s">
        <v>875</v>
      </c>
      <c r="R1934" t="s">
        <v>875</v>
      </c>
      <c r="S1934" t="s">
        <v>875</v>
      </c>
      <c r="T1934" t="s">
        <v>875</v>
      </c>
      <c r="U1934" t="s">
        <v>875</v>
      </c>
      <c r="V1934" t="s">
        <v>56</v>
      </c>
      <c r="W1934">
        <v>1</v>
      </c>
      <c r="X1934" t="s">
        <v>875</v>
      </c>
      <c r="Y1934" t="s">
        <v>875</v>
      </c>
      <c r="Z1934" t="s">
        <v>875</v>
      </c>
      <c r="AA1934" s="19">
        <v>45734.014931076388</v>
      </c>
      <c r="AB1934" t="s">
        <v>2040</v>
      </c>
    </row>
    <row r="1935" spans="1:28" x14ac:dyDescent="0.35">
      <c r="A1935" t="s">
        <v>1766</v>
      </c>
      <c r="B1935" t="s">
        <v>311</v>
      </c>
      <c r="C1935">
        <v>3948</v>
      </c>
      <c r="D1935" s="9">
        <v>38414.795023148145</v>
      </c>
      <c r="E1935" s="9">
        <v>42363.492604166669</v>
      </c>
      <c r="F1935">
        <v>721</v>
      </c>
      <c r="G1935">
        <v>721</v>
      </c>
      <c r="H1935">
        <v>239</v>
      </c>
      <c r="I1935">
        <v>482</v>
      </c>
      <c r="J1935">
        <v>492</v>
      </c>
      <c r="K1935">
        <v>229</v>
      </c>
      <c r="L1935">
        <v>229</v>
      </c>
      <c r="M1935">
        <v>0</v>
      </c>
      <c r="N1935">
        <v>7.6999999999999999E-2</v>
      </c>
      <c r="O1935">
        <v>0.188</v>
      </c>
      <c r="P1935">
        <v>0.10100000000000001</v>
      </c>
      <c r="Q1935">
        <v>7.9000000000000001E-2</v>
      </c>
      <c r="R1935">
        <v>0.48199999999999998</v>
      </c>
      <c r="S1935">
        <v>0.29099999999999998</v>
      </c>
      <c r="T1935">
        <v>0.61899999999999999</v>
      </c>
      <c r="U1935">
        <v>0</v>
      </c>
      <c r="V1935" t="s">
        <v>80</v>
      </c>
      <c r="W1935">
        <v>0.81699999999999995</v>
      </c>
      <c r="X1935">
        <v>0.91900000000000004</v>
      </c>
      <c r="Y1935">
        <v>0.751</v>
      </c>
      <c r="Z1935">
        <v>0.82</v>
      </c>
      <c r="AA1935" s="19">
        <v>45734.014843900462</v>
      </c>
      <c r="AB1935" t="s">
        <v>2040</v>
      </c>
    </row>
    <row r="1936" spans="1:28" hidden="1" x14ac:dyDescent="0.35">
      <c r="A1936" t="s">
        <v>1766</v>
      </c>
      <c r="B1936" t="s">
        <v>312</v>
      </c>
      <c r="C1936">
        <v>78</v>
      </c>
      <c r="D1936" s="9">
        <v>42284.772048611114</v>
      </c>
      <c r="E1936" s="9">
        <v>42363.492604166669</v>
      </c>
      <c r="F1936" t="s">
        <v>872</v>
      </c>
      <c r="G1936" t="s">
        <v>872</v>
      </c>
      <c r="H1936">
        <v>1</v>
      </c>
      <c r="I1936">
        <v>1</v>
      </c>
      <c r="J1936">
        <v>59</v>
      </c>
      <c r="K1936" t="s">
        <v>873</v>
      </c>
      <c r="L1936">
        <v>1</v>
      </c>
      <c r="M1936">
        <v>-59</v>
      </c>
      <c r="N1936" t="s">
        <v>875</v>
      </c>
      <c r="O1936" t="s">
        <v>875</v>
      </c>
      <c r="P1936">
        <v>29.5</v>
      </c>
      <c r="Q1936" t="s">
        <v>875</v>
      </c>
      <c r="R1936" t="s">
        <v>875</v>
      </c>
      <c r="S1936" t="s">
        <v>875</v>
      </c>
      <c r="T1936" t="s">
        <v>875</v>
      </c>
      <c r="U1936" t="s">
        <v>875</v>
      </c>
      <c r="V1936" t="s">
        <v>80</v>
      </c>
      <c r="W1936" t="s">
        <v>875</v>
      </c>
      <c r="X1936" t="s">
        <v>875</v>
      </c>
      <c r="Y1936">
        <v>0.59299999999999997</v>
      </c>
      <c r="Z1936" t="s">
        <v>875</v>
      </c>
      <c r="AA1936" s="19">
        <v>45734.014844004632</v>
      </c>
      <c r="AB1936" t="s">
        <v>2040</v>
      </c>
    </row>
    <row r="1937" spans="1:28" x14ac:dyDescent="0.35">
      <c r="A1937" t="s">
        <v>1765</v>
      </c>
      <c r="B1937" t="s">
        <v>311</v>
      </c>
      <c r="C1937">
        <v>1804</v>
      </c>
      <c r="D1937" s="9">
        <v>42743.809803240743</v>
      </c>
      <c r="E1937" s="9">
        <v>44548.789537037039</v>
      </c>
      <c r="F1937">
        <v>306</v>
      </c>
      <c r="G1937">
        <v>306</v>
      </c>
      <c r="H1937">
        <v>222</v>
      </c>
      <c r="I1937">
        <v>84</v>
      </c>
      <c r="J1937">
        <v>6</v>
      </c>
      <c r="K1937">
        <v>300</v>
      </c>
      <c r="L1937">
        <v>297</v>
      </c>
      <c r="M1937">
        <v>3</v>
      </c>
      <c r="N1937">
        <v>0.123</v>
      </c>
      <c r="O1937">
        <v>5.8999999999999997E-2</v>
      </c>
      <c r="P1937">
        <v>3.0000000000000001E-3</v>
      </c>
      <c r="Q1937">
        <v>0.16900000000000001</v>
      </c>
      <c r="R1937">
        <v>0.94399999999999995</v>
      </c>
      <c r="S1937">
        <v>0.67600000000000005</v>
      </c>
      <c r="T1937">
        <v>0.98399999999999999</v>
      </c>
      <c r="U1937">
        <v>17.751000000000001</v>
      </c>
      <c r="V1937" t="s">
        <v>80</v>
      </c>
      <c r="W1937">
        <v>0.99299999999999999</v>
      </c>
      <c r="X1937">
        <v>0.877</v>
      </c>
      <c r="Y1937">
        <v>0.91800000000000004</v>
      </c>
      <c r="Z1937">
        <v>0.97799999999999998</v>
      </c>
      <c r="AA1937" s="19">
        <v>45734.014750486109</v>
      </c>
      <c r="AB1937" t="s">
        <v>2040</v>
      </c>
    </row>
    <row r="1938" spans="1:28" hidden="1" x14ac:dyDescent="0.35">
      <c r="A1938" t="s">
        <v>1765</v>
      </c>
      <c r="B1938" t="s">
        <v>312</v>
      </c>
      <c r="C1938">
        <v>76</v>
      </c>
      <c r="D1938" s="9">
        <v>44472.763622685183</v>
      </c>
      <c r="E1938" s="9">
        <v>44548.789537037039</v>
      </c>
      <c r="F1938" t="s">
        <v>872</v>
      </c>
      <c r="G1938" t="s">
        <v>872</v>
      </c>
      <c r="H1938">
        <v>8</v>
      </c>
      <c r="I1938">
        <v>1</v>
      </c>
      <c r="J1938">
        <v>1</v>
      </c>
      <c r="K1938" t="s">
        <v>873</v>
      </c>
      <c r="L1938">
        <v>10</v>
      </c>
      <c r="M1938">
        <v>-2</v>
      </c>
      <c r="N1938">
        <v>5.8999999999999997E-2</v>
      </c>
      <c r="O1938" t="s">
        <v>875</v>
      </c>
      <c r="P1938" t="s">
        <v>875</v>
      </c>
      <c r="Q1938">
        <v>7.3999999999999996E-2</v>
      </c>
      <c r="R1938" t="s">
        <v>875</v>
      </c>
      <c r="S1938" t="s">
        <v>875</v>
      </c>
      <c r="T1938" t="s">
        <v>875</v>
      </c>
      <c r="U1938" t="s">
        <v>875</v>
      </c>
      <c r="V1938" t="s">
        <v>80</v>
      </c>
      <c r="W1938">
        <v>0.83299999999999996</v>
      </c>
      <c r="X1938" t="s">
        <v>875</v>
      </c>
      <c r="Y1938" t="s">
        <v>875</v>
      </c>
      <c r="Z1938">
        <v>0.78700000000000003</v>
      </c>
      <c r="AA1938" s="19">
        <v>45734.014750555558</v>
      </c>
      <c r="AB1938" t="s">
        <v>2040</v>
      </c>
    </row>
    <row r="1939" spans="1:28" x14ac:dyDescent="0.35">
      <c r="A1939" t="s">
        <v>1764</v>
      </c>
      <c r="B1939" t="s">
        <v>311</v>
      </c>
      <c r="C1939">
        <v>5913</v>
      </c>
      <c r="D1939" s="9">
        <v>38631.415173611109</v>
      </c>
      <c r="E1939" s="9">
        <v>44545.316284722219</v>
      </c>
      <c r="F1939">
        <v>122</v>
      </c>
      <c r="G1939">
        <v>122</v>
      </c>
      <c r="H1939">
        <v>86</v>
      </c>
      <c r="I1939">
        <v>36</v>
      </c>
      <c r="J1939">
        <v>22</v>
      </c>
      <c r="K1939">
        <v>100</v>
      </c>
      <c r="L1939">
        <v>96</v>
      </c>
      <c r="M1939">
        <v>4</v>
      </c>
      <c r="N1939">
        <v>1.4999999999999999E-2</v>
      </c>
      <c r="O1939">
        <v>6.0000000000000001E-3</v>
      </c>
      <c r="P1939">
        <v>4.0000000000000001E-3</v>
      </c>
      <c r="Q1939">
        <v>1.7000000000000001E-2</v>
      </c>
      <c r="R1939">
        <v>1</v>
      </c>
      <c r="S1939">
        <v>0.71399999999999997</v>
      </c>
      <c r="T1939">
        <v>0.81</v>
      </c>
      <c r="U1939">
        <v>235.29400000000001</v>
      </c>
      <c r="V1939" t="s">
        <v>62</v>
      </c>
      <c r="W1939">
        <v>0.88600000000000001</v>
      </c>
      <c r="X1939">
        <v>0.87</v>
      </c>
      <c r="Y1939">
        <v>0.875</v>
      </c>
      <c r="Z1939">
        <v>0.89200000000000002</v>
      </c>
      <c r="AA1939" s="19">
        <v>45734.014658703702</v>
      </c>
      <c r="AB1939" t="s">
        <v>2040</v>
      </c>
    </row>
    <row r="1940" spans="1:28" hidden="1" x14ac:dyDescent="0.35">
      <c r="A1940" t="s">
        <v>1764</v>
      </c>
      <c r="B1940" t="s">
        <v>312</v>
      </c>
      <c r="C1940">
        <v>60</v>
      </c>
      <c r="D1940" s="9">
        <v>44484.462210648147</v>
      </c>
      <c r="E1940" s="9">
        <v>44545.316284722219</v>
      </c>
      <c r="F1940" t="s">
        <v>872</v>
      </c>
      <c r="G1940" t="s">
        <v>872</v>
      </c>
      <c r="H1940">
        <v>1</v>
      </c>
      <c r="I1940">
        <v>1</v>
      </c>
      <c r="J1940">
        <v>1</v>
      </c>
      <c r="K1940" t="s">
        <v>873</v>
      </c>
      <c r="L1940">
        <v>1</v>
      </c>
      <c r="M1940">
        <v>0</v>
      </c>
      <c r="N1940" t="s">
        <v>875</v>
      </c>
      <c r="O1940" t="s">
        <v>875</v>
      </c>
      <c r="P1940" t="s">
        <v>875</v>
      </c>
      <c r="Q1940" t="s">
        <v>875</v>
      </c>
      <c r="R1940" t="s">
        <v>875</v>
      </c>
      <c r="S1940" t="s">
        <v>875</v>
      </c>
      <c r="T1940" t="s">
        <v>875</v>
      </c>
      <c r="U1940" t="s">
        <v>875</v>
      </c>
      <c r="V1940" t="s">
        <v>62</v>
      </c>
      <c r="W1940" t="s">
        <v>875</v>
      </c>
      <c r="X1940" t="s">
        <v>875</v>
      </c>
      <c r="Y1940" t="s">
        <v>875</v>
      </c>
      <c r="Z1940" t="s">
        <v>875</v>
      </c>
      <c r="AA1940" s="19">
        <v>45734.014658773151</v>
      </c>
      <c r="AB1940" t="s">
        <v>2040</v>
      </c>
    </row>
    <row r="1941" spans="1:28" x14ac:dyDescent="0.35">
      <c r="A1941" t="s">
        <v>1763</v>
      </c>
      <c r="B1941" t="s">
        <v>311</v>
      </c>
      <c r="C1941">
        <v>5770</v>
      </c>
      <c r="D1941" s="9">
        <v>38782.81082175926</v>
      </c>
      <c r="E1941" s="9">
        <v>44552.898657407408</v>
      </c>
      <c r="F1941">
        <v>402</v>
      </c>
      <c r="G1941">
        <v>402</v>
      </c>
      <c r="H1941">
        <v>216</v>
      </c>
      <c r="I1941">
        <v>186</v>
      </c>
      <c r="J1941">
        <v>130</v>
      </c>
      <c r="K1941">
        <v>272</v>
      </c>
      <c r="L1941">
        <v>246</v>
      </c>
      <c r="M1941">
        <v>26</v>
      </c>
      <c r="N1941">
        <v>3.9E-2</v>
      </c>
      <c r="O1941">
        <v>3.2000000000000001E-2</v>
      </c>
      <c r="P1941">
        <v>2.3E-2</v>
      </c>
      <c r="Q1941">
        <v>4.2999999999999997E-2</v>
      </c>
      <c r="R1941">
        <v>0.89600000000000002</v>
      </c>
      <c r="S1941">
        <v>0.54900000000000004</v>
      </c>
      <c r="T1941">
        <v>0.67600000000000005</v>
      </c>
      <c r="U1941">
        <v>604.65099999999995</v>
      </c>
      <c r="V1941" t="s">
        <v>56</v>
      </c>
      <c r="W1941">
        <v>0.98899999999999999</v>
      </c>
      <c r="X1941">
        <v>0.997</v>
      </c>
      <c r="Y1941">
        <v>0.96099999999999997</v>
      </c>
      <c r="Z1941">
        <v>0.98799999999999999</v>
      </c>
      <c r="AA1941" s="19">
        <v>45734.014566956015</v>
      </c>
      <c r="AB1941" t="s">
        <v>2040</v>
      </c>
    </row>
    <row r="1942" spans="1:28" hidden="1" x14ac:dyDescent="0.35">
      <c r="A1942" t="s">
        <v>1763</v>
      </c>
      <c r="B1942" t="s">
        <v>312</v>
      </c>
      <c r="C1942">
        <v>81</v>
      </c>
      <c r="D1942" s="9">
        <v>44471.593541666669</v>
      </c>
      <c r="E1942" s="9">
        <v>44552.898657407408</v>
      </c>
      <c r="F1942" t="s">
        <v>872</v>
      </c>
      <c r="G1942" t="s">
        <v>872</v>
      </c>
      <c r="H1942">
        <v>4</v>
      </c>
      <c r="I1942">
        <v>6</v>
      </c>
      <c r="J1942">
        <v>1</v>
      </c>
      <c r="K1942" t="s">
        <v>873</v>
      </c>
      <c r="L1942">
        <v>6</v>
      </c>
      <c r="M1942">
        <v>5</v>
      </c>
      <c r="N1942">
        <v>4.2000000000000003E-2</v>
      </c>
      <c r="O1942">
        <v>5.1999999999999998E-2</v>
      </c>
      <c r="P1942" t="s">
        <v>875</v>
      </c>
      <c r="Q1942">
        <v>7.4999999999999997E-2</v>
      </c>
      <c r="R1942" t="s">
        <v>875</v>
      </c>
      <c r="S1942" t="s">
        <v>875</v>
      </c>
      <c r="T1942" t="s">
        <v>875</v>
      </c>
      <c r="U1942" t="s">
        <v>875</v>
      </c>
      <c r="V1942" t="s">
        <v>56</v>
      </c>
      <c r="W1942">
        <v>0.97699999999999998</v>
      </c>
      <c r="X1942">
        <v>0.90900000000000003</v>
      </c>
      <c r="Y1942" t="s">
        <v>875</v>
      </c>
      <c r="Z1942">
        <v>0.55600000000000005</v>
      </c>
      <c r="AA1942" s="19">
        <v>45734.014567094906</v>
      </c>
      <c r="AB1942" t="s">
        <v>2040</v>
      </c>
    </row>
    <row r="1943" spans="1:28" x14ac:dyDescent="0.35">
      <c r="A1943" t="s">
        <v>1762</v>
      </c>
      <c r="B1943" t="s">
        <v>311</v>
      </c>
      <c r="C1943">
        <v>3962</v>
      </c>
      <c r="D1943" s="9">
        <v>40590.967129629629</v>
      </c>
      <c r="E1943" s="9">
        <v>44553.254606481481</v>
      </c>
      <c r="F1943">
        <v>9914</v>
      </c>
      <c r="G1943">
        <v>9914</v>
      </c>
      <c r="H1943">
        <v>4912</v>
      </c>
      <c r="I1943">
        <v>5002</v>
      </c>
      <c r="J1943">
        <v>1415</v>
      </c>
      <c r="K1943">
        <v>8499</v>
      </c>
      <c r="L1943">
        <v>5614</v>
      </c>
      <c r="M1943">
        <v>2885</v>
      </c>
      <c r="N1943">
        <v>2.2080000000000002</v>
      </c>
      <c r="O1943">
        <v>2.129</v>
      </c>
      <c r="P1943">
        <v>0.56599999999999995</v>
      </c>
      <c r="Q1943">
        <v>2.226</v>
      </c>
      <c r="R1943">
        <v>0.59</v>
      </c>
      <c r="S1943">
        <v>0.50900000000000001</v>
      </c>
      <c r="T1943">
        <v>0.86899999999999999</v>
      </c>
      <c r="U1943">
        <v>1296.047</v>
      </c>
      <c r="V1943" t="s">
        <v>56</v>
      </c>
      <c r="W1943">
        <v>0.93700000000000006</v>
      </c>
      <c r="X1943">
        <v>0.95799999999999996</v>
      </c>
      <c r="Y1943">
        <v>0.97399999999999998</v>
      </c>
      <c r="Z1943">
        <v>0.97199999999999998</v>
      </c>
      <c r="AA1943" s="19">
        <v>45734.014474780095</v>
      </c>
      <c r="AB1943" t="s">
        <v>2040</v>
      </c>
    </row>
    <row r="1944" spans="1:28" x14ac:dyDescent="0.35">
      <c r="A1944" t="s">
        <v>1762</v>
      </c>
      <c r="B1944" t="s">
        <v>311</v>
      </c>
      <c r="C1944">
        <v>3532</v>
      </c>
      <c r="D1944" s="9">
        <v>40590.966666666667</v>
      </c>
      <c r="E1944" s="9">
        <v>44123.703472222223</v>
      </c>
      <c r="F1944">
        <v>7874</v>
      </c>
      <c r="G1944">
        <v>7874</v>
      </c>
      <c r="H1944">
        <v>2899</v>
      </c>
      <c r="I1944">
        <v>4975</v>
      </c>
      <c r="J1944">
        <v>719</v>
      </c>
      <c r="K1944">
        <v>7155</v>
      </c>
      <c r="L1944">
        <v>4686</v>
      </c>
      <c r="M1944">
        <v>2469</v>
      </c>
      <c r="N1944">
        <v>1.3169999999999999</v>
      </c>
      <c r="O1944">
        <v>2.161</v>
      </c>
      <c r="P1944">
        <v>0.29099999999999998</v>
      </c>
      <c r="Q1944">
        <v>1.8979999999999999</v>
      </c>
      <c r="R1944">
        <v>0.59599999999999997</v>
      </c>
      <c r="S1944">
        <v>0.379</v>
      </c>
      <c r="T1944">
        <v>0.91600000000000004</v>
      </c>
      <c r="U1944">
        <v>1300.8430000000001</v>
      </c>
      <c r="V1944" t="s">
        <v>56</v>
      </c>
      <c r="W1944">
        <v>0.94899999999999995</v>
      </c>
      <c r="X1944">
        <v>0.96299999999999997</v>
      </c>
      <c r="Y1944">
        <v>0.98099999999999998</v>
      </c>
      <c r="Z1944">
        <v>0.98399999999999999</v>
      </c>
      <c r="AA1944" s="19">
        <v>45736.485746736114</v>
      </c>
      <c r="AB1944" t="s">
        <v>2054</v>
      </c>
    </row>
    <row r="1945" spans="1:28" hidden="1" x14ac:dyDescent="0.35">
      <c r="A1945" t="s">
        <v>1762</v>
      </c>
      <c r="B1945" t="s">
        <v>312</v>
      </c>
      <c r="C1945">
        <v>97</v>
      </c>
      <c r="D1945" s="9">
        <v>44455.865810185183</v>
      </c>
      <c r="E1945" s="9">
        <v>44553.254606481481</v>
      </c>
      <c r="F1945" t="s">
        <v>872</v>
      </c>
      <c r="G1945" t="s">
        <v>872</v>
      </c>
      <c r="H1945">
        <v>1</v>
      </c>
      <c r="I1945">
        <v>4</v>
      </c>
      <c r="J1945">
        <v>5</v>
      </c>
      <c r="K1945" t="s">
        <v>873</v>
      </c>
      <c r="L1945">
        <v>5</v>
      </c>
      <c r="M1945">
        <v>-6</v>
      </c>
      <c r="N1945" t="s">
        <v>875</v>
      </c>
      <c r="O1945">
        <v>0.03</v>
      </c>
      <c r="P1945">
        <v>0.27800000000000002</v>
      </c>
      <c r="Q1945">
        <v>0.112</v>
      </c>
      <c r="R1945" t="s">
        <v>875</v>
      </c>
      <c r="S1945" t="s">
        <v>875</v>
      </c>
      <c r="T1945" t="s">
        <v>875</v>
      </c>
      <c r="U1945" t="s">
        <v>875</v>
      </c>
      <c r="V1945" t="s">
        <v>56</v>
      </c>
      <c r="W1945" t="s">
        <v>875</v>
      </c>
      <c r="X1945">
        <v>0.85399999999999998</v>
      </c>
      <c r="Y1945">
        <v>0.5</v>
      </c>
      <c r="Z1945">
        <v>0.88800000000000001</v>
      </c>
      <c r="AA1945" s="19">
        <v>45734.014474884258</v>
      </c>
      <c r="AB1945" t="s">
        <v>2040</v>
      </c>
    </row>
    <row r="1946" spans="1:28" hidden="1" x14ac:dyDescent="0.35">
      <c r="A1946" t="s">
        <v>1762</v>
      </c>
      <c r="B1946" t="s">
        <v>312</v>
      </c>
      <c r="C1946">
        <v>94</v>
      </c>
      <c r="D1946" s="9">
        <v>44029.332638888889</v>
      </c>
      <c r="E1946" s="9">
        <v>44123.703472222223</v>
      </c>
      <c r="F1946" t="s">
        <v>872</v>
      </c>
      <c r="G1946" t="s">
        <v>872</v>
      </c>
      <c r="H1946">
        <v>6</v>
      </c>
      <c r="I1946">
        <v>12</v>
      </c>
      <c r="J1946">
        <v>3</v>
      </c>
      <c r="K1946" t="s">
        <v>873</v>
      </c>
      <c r="L1946">
        <v>7</v>
      </c>
      <c r="M1946">
        <v>9</v>
      </c>
      <c r="N1946">
        <v>6.7000000000000004E-2</v>
      </c>
      <c r="O1946">
        <v>0.123</v>
      </c>
      <c r="P1946">
        <v>0.25</v>
      </c>
      <c r="Q1946">
        <v>6.0999999999999999E-2</v>
      </c>
      <c r="R1946">
        <v>-1.0169999999999999</v>
      </c>
      <c r="S1946">
        <v>0.35299999999999998</v>
      </c>
      <c r="T1946">
        <v>-0.316</v>
      </c>
      <c r="U1946">
        <v>40475.410000000003</v>
      </c>
      <c r="V1946" t="s">
        <v>56</v>
      </c>
      <c r="W1946">
        <v>0.95899999999999996</v>
      </c>
      <c r="X1946">
        <v>0.94299999999999995</v>
      </c>
      <c r="Y1946">
        <v>0.75</v>
      </c>
      <c r="Z1946">
        <v>0.95599999999999996</v>
      </c>
      <c r="AA1946" s="19">
        <v>45736.485761087963</v>
      </c>
      <c r="AB1946" t="s">
        <v>2054</v>
      </c>
    </row>
    <row r="1947" spans="1:28" x14ac:dyDescent="0.35">
      <c r="A1947" t="s">
        <v>1761</v>
      </c>
      <c r="B1947" t="s">
        <v>311</v>
      </c>
      <c r="C1947">
        <v>2842</v>
      </c>
      <c r="D1947" s="9">
        <v>41485.396793981483</v>
      </c>
      <c r="E1947" s="9">
        <v>44328.36855324074</v>
      </c>
      <c r="F1947">
        <v>399</v>
      </c>
      <c r="G1947">
        <v>399</v>
      </c>
      <c r="H1947">
        <v>200</v>
      </c>
      <c r="I1947">
        <v>199</v>
      </c>
      <c r="J1947">
        <v>26</v>
      </c>
      <c r="K1947">
        <v>373</v>
      </c>
      <c r="L1947">
        <v>233</v>
      </c>
      <c r="M1947">
        <v>140</v>
      </c>
      <c r="N1947">
        <v>8.8999999999999996E-2</v>
      </c>
      <c r="O1947">
        <v>8.3000000000000004E-2</v>
      </c>
      <c r="P1947">
        <v>1.0999999999999999E-2</v>
      </c>
      <c r="Q1947">
        <v>0.113</v>
      </c>
      <c r="R1947">
        <v>0.70199999999999996</v>
      </c>
      <c r="S1947">
        <v>0.51700000000000002</v>
      </c>
      <c r="T1947">
        <v>0.93600000000000005</v>
      </c>
      <c r="U1947">
        <v>1238.9380000000001</v>
      </c>
      <c r="V1947" t="s">
        <v>56</v>
      </c>
      <c r="W1947">
        <v>0.93799999999999994</v>
      </c>
      <c r="X1947">
        <v>0.88300000000000001</v>
      </c>
      <c r="Y1947">
        <v>0.84199999999999997</v>
      </c>
      <c r="Z1947">
        <v>0.94899999999999995</v>
      </c>
      <c r="AA1947" s="19">
        <v>45734.014364236114</v>
      </c>
      <c r="AB1947" t="s">
        <v>2040</v>
      </c>
    </row>
    <row r="1948" spans="1:28" hidden="1" x14ac:dyDescent="0.35">
      <c r="A1948" t="s">
        <v>1761</v>
      </c>
      <c r="B1948" t="s">
        <v>312</v>
      </c>
      <c r="C1948">
        <v>88</v>
      </c>
      <c r="D1948" s="9">
        <v>44239.610219907408</v>
      </c>
      <c r="E1948" s="9">
        <v>44328.36855324074</v>
      </c>
      <c r="F1948" t="s">
        <v>872</v>
      </c>
      <c r="G1948" t="s">
        <v>872</v>
      </c>
      <c r="H1948">
        <v>1</v>
      </c>
      <c r="I1948">
        <v>4</v>
      </c>
      <c r="J1948">
        <v>1</v>
      </c>
      <c r="K1948" t="s">
        <v>873</v>
      </c>
      <c r="L1948">
        <v>1</v>
      </c>
      <c r="M1948">
        <v>4</v>
      </c>
      <c r="N1948" t="s">
        <v>875</v>
      </c>
      <c r="O1948">
        <v>7.9000000000000001E-2</v>
      </c>
      <c r="P1948" t="s">
        <v>875</v>
      </c>
      <c r="Q1948" t="s">
        <v>875</v>
      </c>
      <c r="R1948" t="s">
        <v>875</v>
      </c>
      <c r="S1948" t="s">
        <v>875</v>
      </c>
      <c r="T1948" t="s">
        <v>875</v>
      </c>
      <c r="U1948" t="s">
        <v>875</v>
      </c>
      <c r="V1948" t="s">
        <v>56</v>
      </c>
      <c r="W1948" t="s">
        <v>875</v>
      </c>
      <c r="X1948">
        <v>0.86499999999999999</v>
      </c>
      <c r="Y1948" t="s">
        <v>875</v>
      </c>
      <c r="Z1948" t="s">
        <v>875</v>
      </c>
      <c r="AA1948" s="19">
        <v>45734.014364305556</v>
      </c>
      <c r="AB1948" t="s">
        <v>2040</v>
      </c>
    </row>
    <row r="1949" spans="1:28" x14ac:dyDescent="0.35">
      <c r="A1949" t="s">
        <v>1760</v>
      </c>
      <c r="B1949" t="s">
        <v>311</v>
      </c>
      <c r="C1949">
        <v>1855</v>
      </c>
      <c r="D1949" s="9">
        <v>42351.791828703703</v>
      </c>
      <c r="E1949" s="9">
        <v>44207.168877314813</v>
      </c>
      <c r="F1949">
        <v>2041</v>
      </c>
      <c r="G1949">
        <v>2041</v>
      </c>
      <c r="H1949">
        <v>1049</v>
      </c>
      <c r="I1949">
        <v>992</v>
      </c>
      <c r="J1949">
        <v>0</v>
      </c>
      <c r="K1949">
        <v>2041</v>
      </c>
      <c r="L1949">
        <v>1417</v>
      </c>
      <c r="M1949">
        <v>624</v>
      </c>
      <c r="N1949">
        <v>0.76500000000000001</v>
      </c>
      <c r="O1949">
        <v>0.72899999999999998</v>
      </c>
      <c r="P1949">
        <v>0</v>
      </c>
      <c r="Q1949">
        <v>1.048</v>
      </c>
      <c r="R1949">
        <v>0.70099999999999996</v>
      </c>
      <c r="S1949">
        <v>0.51200000000000001</v>
      </c>
      <c r="T1949">
        <v>1</v>
      </c>
      <c r="U1949">
        <v>595.41999999999996</v>
      </c>
      <c r="V1949" t="s">
        <v>56</v>
      </c>
      <c r="W1949">
        <v>0.97499999999999998</v>
      </c>
      <c r="X1949">
        <v>0.97799999999999998</v>
      </c>
      <c r="Y1949">
        <v>0</v>
      </c>
      <c r="Z1949">
        <v>0.98299999999999998</v>
      </c>
      <c r="AA1949" s="19">
        <v>45734.014278668983</v>
      </c>
      <c r="AB1949" t="s">
        <v>2040</v>
      </c>
    </row>
    <row r="1950" spans="1:28" hidden="1" x14ac:dyDescent="0.35">
      <c r="A1950" t="s">
        <v>1760</v>
      </c>
      <c r="B1950" t="s">
        <v>312</v>
      </c>
      <c r="C1950">
        <v>46</v>
      </c>
      <c r="D1950" s="9">
        <v>44160.496979166666</v>
      </c>
      <c r="E1950" s="9">
        <v>44207.168877314813</v>
      </c>
      <c r="F1950" t="s">
        <v>872</v>
      </c>
      <c r="G1950" t="s">
        <v>872</v>
      </c>
      <c r="H1950">
        <v>1</v>
      </c>
      <c r="I1950">
        <v>3</v>
      </c>
      <c r="J1950">
        <v>1</v>
      </c>
      <c r="K1950" t="s">
        <v>873</v>
      </c>
      <c r="L1950">
        <v>3</v>
      </c>
      <c r="M1950">
        <v>-1</v>
      </c>
      <c r="N1950" t="s">
        <v>875</v>
      </c>
      <c r="O1950">
        <v>3.6999999999999998E-2</v>
      </c>
      <c r="P1950">
        <v>0</v>
      </c>
      <c r="Q1950">
        <v>5.3999999999999999E-2</v>
      </c>
      <c r="R1950" t="s">
        <v>875</v>
      </c>
      <c r="S1950" t="s">
        <v>875</v>
      </c>
      <c r="T1950" t="s">
        <v>875</v>
      </c>
      <c r="U1950" t="s">
        <v>875</v>
      </c>
      <c r="V1950" t="s">
        <v>56</v>
      </c>
      <c r="W1950" t="s">
        <v>875</v>
      </c>
      <c r="X1950">
        <v>0.873</v>
      </c>
      <c r="Y1950">
        <v>0</v>
      </c>
      <c r="Z1950">
        <v>0.75</v>
      </c>
      <c r="AA1950" s="19">
        <v>45734.014278726849</v>
      </c>
      <c r="AB1950" t="s">
        <v>2040</v>
      </c>
    </row>
    <row r="1951" spans="1:28" x14ac:dyDescent="0.35">
      <c r="A1951" t="s">
        <v>1162</v>
      </c>
      <c r="B1951" t="s">
        <v>311</v>
      </c>
      <c r="C1951">
        <v>272</v>
      </c>
      <c r="D1951" s="9">
        <v>42635.563194444447</v>
      </c>
      <c r="E1951" s="9">
        <v>42907.601388888892</v>
      </c>
      <c r="F1951">
        <v>103</v>
      </c>
      <c r="G1951">
        <v>102</v>
      </c>
      <c r="H1951">
        <v>90</v>
      </c>
      <c r="I1951">
        <v>12</v>
      </c>
      <c r="J1951">
        <v>0</v>
      </c>
      <c r="K1951">
        <v>102</v>
      </c>
      <c r="L1951">
        <v>97</v>
      </c>
      <c r="M1951">
        <v>5</v>
      </c>
      <c r="N1951">
        <v>1.502</v>
      </c>
      <c r="O1951">
        <v>0.24299999999999999</v>
      </c>
      <c r="P1951">
        <v>0</v>
      </c>
      <c r="Q1951">
        <v>0.66800000000000004</v>
      </c>
      <c r="R1951">
        <v>0.38300000000000001</v>
      </c>
      <c r="S1951">
        <v>0.86099999999999999</v>
      </c>
      <c r="T1951">
        <v>1</v>
      </c>
      <c r="U1951">
        <v>7.4850000000000003</v>
      </c>
      <c r="V1951" t="s">
        <v>80</v>
      </c>
      <c r="W1951">
        <v>0.95899999999999996</v>
      </c>
      <c r="X1951">
        <v>0.81599999999999995</v>
      </c>
      <c r="Y1951">
        <v>0</v>
      </c>
      <c r="Z1951">
        <v>0.48499999999999999</v>
      </c>
      <c r="AA1951" s="19">
        <v>45733.003532071758</v>
      </c>
      <c r="AB1951" t="s">
        <v>1178</v>
      </c>
    </row>
    <row r="1952" spans="1:28" hidden="1" x14ac:dyDescent="0.35">
      <c r="A1952" t="s">
        <v>1162</v>
      </c>
      <c r="B1952" t="s">
        <v>312</v>
      </c>
      <c r="C1952">
        <v>0</v>
      </c>
      <c r="D1952" s="9">
        <v>42907.601388888892</v>
      </c>
      <c r="E1952" s="9">
        <v>42907.601388888892</v>
      </c>
      <c r="F1952" t="s">
        <v>872</v>
      </c>
      <c r="G1952" t="s">
        <v>872</v>
      </c>
      <c r="H1952">
        <v>1</v>
      </c>
      <c r="I1952">
        <v>1</v>
      </c>
      <c r="J1952">
        <v>1</v>
      </c>
      <c r="K1952" t="s">
        <v>873</v>
      </c>
      <c r="L1952">
        <v>1</v>
      </c>
      <c r="M1952">
        <v>0</v>
      </c>
      <c r="N1952" t="s">
        <v>875</v>
      </c>
      <c r="O1952" t="s">
        <v>875</v>
      </c>
      <c r="P1952">
        <v>0</v>
      </c>
      <c r="Q1952" t="s">
        <v>875</v>
      </c>
      <c r="R1952" t="s">
        <v>875</v>
      </c>
      <c r="S1952" t="s">
        <v>875</v>
      </c>
      <c r="T1952" t="s">
        <v>875</v>
      </c>
      <c r="U1952" t="s">
        <v>875</v>
      </c>
      <c r="V1952" t="s">
        <v>80</v>
      </c>
      <c r="W1952" t="s">
        <v>875</v>
      </c>
      <c r="X1952" t="s">
        <v>875</v>
      </c>
      <c r="Y1952">
        <v>0</v>
      </c>
      <c r="Z1952" t="s">
        <v>875</v>
      </c>
      <c r="AA1952" s="19">
        <v>45733.003532083334</v>
      </c>
      <c r="AB1952" t="s">
        <v>1178</v>
      </c>
    </row>
    <row r="1953" spans="1:28" x14ac:dyDescent="0.35">
      <c r="A1953" t="s">
        <v>1759</v>
      </c>
      <c r="B1953" t="s">
        <v>311</v>
      </c>
      <c r="C1953">
        <v>1397</v>
      </c>
      <c r="D1953" s="9">
        <v>39781.025335648148</v>
      </c>
      <c r="E1953" s="9">
        <v>41178.416898148149</v>
      </c>
      <c r="F1953">
        <v>45</v>
      </c>
      <c r="G1953">
        <v>45</v>
      </c>
      <c r="H1953">
        <v>23</v>
      </c>
      <c r="I1953">
        <v>22</v>
      </c>
      <c r="J1953">
        <v>1</v>
      </c>
      <c r="K1953">
        <v>44</v>
      </c>
      <c r="L1953">
        <v>35</v>
      </c>
      <c r="M1953">
        <v>9</v>
      </c>
      <c r="N1953">
        <v>0.02</v>
      </c>
      <c r="O1953">
        <v>1.4E-2</v>
      </c>
      <c r="P1953">
        <v>0</v>
      </c>
      <c r="Q1953">
        <v>0.03</v>
      </c>
      <c r="R1953">
        <v>0.88200000000000001</v>
      </c>
      <c r="S1953">
        <v>0.58799999999999997</v>
      </c>
      <c r="T1953">
        <v>1</v>
      </c>
      <c r="U1953">
        <v>300</v>
      </c>
      <c r="V1953" t="s">
        <v>56</v>
      </c>
      <c r="W1953">
        <v>0.79800000000000004</v>
      </c>
      <c r="X1953">
        <v>0.872</v>
      </c>
      <c r="Y1953">
        <v>0</v>
      </c>
      <c r="Z1953">
        <v>0.83199999999999996</v>
      </c>
      <c r="AA1953" s="19">
        <v>45734.014186527776</v>
      </c>
      <c r="AB1953" t="s">
        <v>2040</v>
      </c>
    </row>
    <row r="1954" spans="1:28" hidden="1" x14ac:dyDescent="0.35">
      <c r="A1954" t="s">
        <v>1759</v>
      </c>
      <c r="B1954" t="s">
        <v>312</v>
      </c>
      <c r="C1954">
        <v>0</v>
      </c>
      <c r="D1954" s="9">
        <v>41178.416898148149</v>
      </c>
      <c r="E1954" s="9">
        <v>41178.416898148149</v>
      </c>
      <c r="F1954" t="s">
        <v>872</v>
      </c>
      <c r="G1954" t="s">
        <v>872</v>
      </c>
      <c r="H1954">
        <v>1</v>
      </c>
      <c r="I1954">
        <v>1</v>
      </c>
      <c r="J1954">
        <v>1</v>
      </c>
      <c r="K1954" t="s">
        <v>873</v>
      </c>
      <c r="L1954">
        <v>1</v>
      </c>
      <c r="M1954">
        <v>0</v>
      </c>
      <c r="N1954" t="s">
        <v>875</v>
      </c>
      <c r="O1954" t="s">
        <v>875</v>
      </c>
      <c r="P1954" t="s">
        <v>875</v>
      </c>
      <c r="Q1954" t="s">
        <v>875</v>
      </c>
      <c r="R1954" t="s">
        <v>875</v>
      </c>
      <c r="S1954" t="s">
        <v>875</v>
      </c>
      <c r="T1954" t="s">
        <v>875</v>
      </c>
      <c r="U1954" t="s">
        <v>875</v>
      </c>
      <c r="V1954" t="s">
        <v>56</v>
      </c>
      <c r="W1954" t="s">
        <v>875</v>
      </c>
      <c r="X1954" t="s">
        <v>875</v>
      </c>
      <c r="Y1954" t="s">
        <v>875</v>
      </c>
      <c r="Z1954" t="s">
        <v>875</v>
      </c>
      <c r="AA1954" s="19">
        <v>45734.014186585649</v>
      </c>
      <c r="AB1954" t="s">
        <v>2040</v>
      </c>
    </row>
    <row r="1955" spans="1:28" x14ac:dyDescent="0.35">
      <c r="A1955" t="s">
        <v>1163</v>
      </c>
      <c r="B1955" t="s">
        <v>311</v>
      </c>
      <c r="C1955">
        <v>202</v>
      </c>
      <c r="D1955" s="9">
        <v>41464.605555555558</v>
      </c>
      <c r="E1955" s="9">
        <v>41667.601388888892</v>
      </c>
      <c r="F1955">
        <v>102</v>
      </c>
      <c r="G1955">
        <v>102</v>
      </c>
      <c r="H1955">
        <v>73</v>
      </c>
      <c r="I1955">
        <v>29</v>
      </c>
      <c r="J1955">
        <v>0</v>
      </c>
      <c r="K1955">
        <v>102</v>
      </c>
      <c r="L1955">
        <v>102</v>
      </c>
      <c r="M1955">
        <v>0</v>
      </c>
      <c r="N1955">
        <v>0.627</v>
      </c>
      <c r="O1955">
        <v>0.46899999999999997</v>
      </c>
      <c r="P1955">
        <v>0</v>
      </c>
      <c r="Q1955">
        <v>0.68300000000000005</v>
      </c>
      <c r="R1955">
        <v>0.623</v>
      </c>
      <c r="S1955">
        <v>0.57199999999999995</v>
      </c>
      <c r="T1955">
        <v>1</v>
      </c>
      <c r="U1955">
        <v>0</v>
      </c>
      <c r="V1955" t="s">
        <v>80</v>
      </c>
      <c r="W1955">
        <v>0.91</v>
      </c>
      <c r="X1955">
        <v>0.61899999999999999</v>
      </c>
      <c r="Y1955">
        <v>0</v>
      </c>
      <c r="Z1955">
        <v>0.72799999999999998</v>
      </c>
      <c r="AA1955" s="19">
        <v>45733.003592777779</v>
      </c>
      <c r="AB1955" t="s">
        <v>1178</v>
      </c>
    </row>
    <row r="1956" spans="1:28" hidden="1" x14ac:dyDescent="0.35">
      <c r="A1956" t="s">
        <v>1163</v>
      </c>
      <c r="B1956" t="s">
        <v>312</v>
      </c>
      <c r="C1956">
        <v>94</v>
      </c>
      <c r="D1956" s="9">
        <v>41572.654166666667</v>
      </c>
      <c r="E1956" s="9">
        <v>41667.601388888892</v>
      </c>
      <c r="F1956" t="s">
        <v>872</v>
      </c>
      <c r="G1956" t="s">
        <v>872</v>
      </c>
      <c r="H1956">
        <v>4</v>
      </c>
      <c r="I1956">
        <v>1</v>
      </c>
      <c r="J1956">
        <v>1</v>
      </c>
      <c r="K1956" t="s">
        <v>873</v>
      </c>
      <c r="L1956">
        <v>15</v>
      </c>
      <c r="M1956">
        <v>-12</v>
      </c>
      <c r="N1956">
        <v>0.13600000000000001</v>
      </c>
      <c r="O1956" t="s">
        <v>875</v>
      </c>
      <c r="P1956">
        <v>0</v>
      </c>
      <c r="Q1956">
        <v>8.3000000000000004E-2</v>
      </c>
      <c r="R1956" t="s">
        <v>875</v>
      </c>
      <c r="S1956" t="s">
        <v>875</v>
      </c>
      <c r="T1956" t="s">
        <v>875</v>
      </c>
      <c r="U1956" t="s">
        <v>875</v>
      </c>
      <c r="V1956" t="s">
        <v>80</v>
      </c>
      <c r="W1956">
        <v>0.80300000000000005</v>
      </c>
      <c r="X1956" t="s">
        <v>875</v>
      </c>
      <c r="Y1956">
        <v>0</v>
      </c>
      <c r="Z1956">
        <v>0.72299999999999998</v>
      </c>
      <c r="AA1956" s="19">
        <v>45733.003592800924</v>
      </c>
      <c r="AB1956" t="s">
        <v>1178</v>
      </c>
    </row>
    <row r="1957" spans="1:28" x14ac:dyDescent="0.35">
      <c r="A1957" t="s">
        <v>183</v>
      </c>
      <c r="B1957" t="s">
        <v>311</v>
      </c>
      <c r="C1957">
        <v>2099</v>
      </c>
      <c r="D1957" s="9">
        <v>43508.540277777778</v>
      </c>
      <c r="E1957" s="9">
        <v>45608.484722222223</v>
      </c>
      <c r="F1957">
        <v>866</v>
      </c>
      <c r="G1957">
        <v>814</v>
      </c>
      <c r="H1957">
        <v>751</v>
      </c>
      <c r="I1957">
        <v>63</v>
      </c>
      <c r="J1957">
        <v>126</v>
      </c>
      <c r="K1957">
        <v>688</v>
      </c>
      <c r="L1957">
        <v>551</v>
      </c>
      <c r="M1957">
        <v>137</v>
      </c>
      <c r="N1957">
        <v>0.86</v>
      </c>
      <c r="O1957">
        <v>5.5E-2</v>
      </c>
      <c r="P1957">
        <v>0.17299999999999999</v>
      </c>
      <c r="Q1957">
        <v>0.63400000000000001</v>
      </c>
      <c r="R1957">
        <v>0.85399999999999998</v>
      </c>
      <c r="S1957">
        <v>0.94</v>
      </c>
      <c r="T1957">
        <v>0.81100000000000005</v>
      </c>
      <c r="U1957">
        <v>216.08799999999999</v>
      </c>
      <c r="V1957" t="s">
        <v>56</v>
      </c>
      <c r="W1957">
        <v>0.85399999999999998</v>
      </c>
      <c r="X1957">
        <v>0.67900000000000005</v>
      </c>
      <c r="Y1957">
        <v>0.89900000000000002</v>
      </c>
      <c r="Z1957">
        <v>0.878</v>
      </c>
      <c r="AA1957" s="9">
        <v>45713.675389664349</v>
      </c>
      <c r="AB1957" t="s">
        <v>871</v>
      </c>
    </row>
    <row r="1958" spans="1:28" x14ac:dyDescent="0.35">
      <c r="A1958" t="s">
        <v>184</v>
      </c>
      <c r="B1958" t="s">
        <v>311</v>
      </c>
      <c r="C1958">
        <v>736</v>
      </c>
      <c r="D1958" s="9">
        <v>44634.455555555556</v>
      </c>
      <c r="E1958" s="9">
        <v>45370.606249999997</v>
      </c>
      <c r="F1958">
        <v>749</v>
      </c>
      <c r="G1958">
        <v>711</v>
      </c>
      <c r="H1958">
        <v>605</v>
      </c>
      <c r="I1958">
        <v>106</v>
      </c>
      <c r="J1958">
        <v>229</v>
      </c>
      <c r="K1958">
        <v>482</v>
      </c>
      <c r="L1958">
        <v>480</v>
      </c>
      <c r="M1958">
        <v>2</v>
      </c>
      <c r="N1958">
        <v>1.68</v>
      </c>
      <c r="O1958">
        <v>0.33100000000000002</v>
      </c>
      <c r="P1958">
        <v>0.56699999999999995</v>
      </c>
      <c r="Q1958">
        <v>1.351</v>
      </c>
      <c r="R1958">
        <v>0.93600000000000005</v>
      </c>
      <c r="S1958">
        <v>0.83499999999999996</v>
      </c>
      <c r="T1958">
        <v>0.71799999999999997</v>
      </c>
      <c r="U1958">
        <v>1.48</v>
      </c>
      <c r="V1958" t="s">
        <v>80</v>
      </c>
      <c r="W1958">
        <v>0.97099999999999997</v>
      </c>
      <c r="X1958">
        <v>0.96499999999999997</v>
      </c>
      <c r="Y1958">
        <v>0.52500000000000002</v>
      </c>
      <c r="Z1958">
        <v>0.96</v>
      </c>
      <c r="AA1958" s="9">
        <v>45713.675464664353</v>
      </c>
      <c r="AB1958" t="s">
        <v>871</v>
      </c>
    </row>
    <row r="1959" spans="1:28" x14ac:dyDescent="0.35">
      <c r="A1959" t="s">
        <v>185</v>
      </c>
      <c r="B1959" t="s">
        <v>311</v>
      </c>
      <c r="C1959">
        <v>1034</v>
      </c>
      <c r="D1959" s="9">
        <v>44490.676388888889</v>
      </c>
      <c r="E1959" s="9">
        <v>45525.368750000001</v>
      </c>
      <c r="F1959">
        <v>99</v>
      </c>
      <c r="G1959">
        <v>94</v>
      </c>
      <c r="H1959">
        <v>85</v>
      </c>
      <c r="I1959">
        <v>9</v>
      </c>
      <c r="J1959">
        <v>31</v>
      </c>
      <c r="K1959">
        <v>63</v>
      </c>
      <c r="L1959">
        <v>60</v>
      </c>
      <c r="M1959">
        <v>3</v>
      </c>
      <c r="N1959">
        <v>0.13500000000000001</v>
      </c>
      <c r="O1959">
        <v>2.5000000000000001E-2</v>
      </c>
      <c r="P1959">
        <v>4.1000000000000002E-2</v>
      </c>
      <c r="Q1959">
        <v>9.7000000000000003E-2</v>
      </c>
      <c r="R1959">
        <v>0.81499999999999995</v>
      </c>
      <c r="S1959">
        <v>0.84399999999999997</v>
      </c>
      <c r="T1959">
        <v>0.74399999999999999</v>
      </c>
      <c r="U1959">
        <v>30.928000000000001</v>
      </c>
      <c r="V1959" t="s">
        <v>56</v>
      </c>
      <c r="W1959">
        <v>0.76700000000000002</v>
      </c>
      <c r="X1959">
        <v>0.80500000000000005</v>
      </c>
      <c r="Y1959">
        <v>0.76300000000000001</v>
      </c>
      <c r="Z1959">
        <v>0.85199999999999998</v>
      </c>
      <c r="AA1959" s="9">
        <v>45713.675530682871</v>
      </c>
      <c r="AB1959" t="s">
        <v>871</v>
      </c>
    </row>
    <row r="1960" spans="1:28" x14ac:dyDescent="0.35">
      <c r="A1960" t="s">
        <v>186</v>
      </c>
      <c r="B1960" t="s">
        <v>311</v>
      </c>
      <c r="C1960">
        <v>1275</v>
      </c>
      <c r="D1960" s="9">
        <v>44278.275694444441</v>
      </c>
      <c r="E1960" s="9">
        <v>45553.75</v>
      </c>
      <c r="F1960">
        <v>2015</v>
      </c>
      <c r="G1960">
        <v>1832</v>
      </c>
      <c r="H1960">
        <v>1620</v>
      </c>
      <c r="I1960">
        <v>212</v>
      </c>
      <c r="J1960">
        <v>344</v>
      </c>
      <c r="K1960">
        <v>1488</v>
      </c>
      <c r="L1960">
        <v>1172</v>
      </c>
      <c r="M1960">
        <v>316</v>
      </c>
      <c r="N1960">
        <v>3.617</v>
      </c>
      <c r="O1960">
        <v>0.56299999999999994</v>
      </c>
      <c r="P1960">
        <v>0.67200000000000004</v>
      </c>
      <c r="Q1960">
        <v>2.7490000000000001</v>
      </c>
      <c r="R1960">
        <v>0.78400000000000003</v>
      </c>
      <c r="S1960">
        <v>0.86499999999999999</v>
      </c>
      <c r="T1960">
        <v>0.83899999999999997</v>
      </c>
      <c r="U1960">
        <v>114.95099999999999</v>
      </c>
      <c r="V1960" t="s">
        <v>56</v>
      </c>
      <c r="W1960">
        <v>0.94799999999999995</v>
      </c>
      <c r="X1960">
        <v>0.93500000000000005</v>
      </c>
      <c r="Y1960">
        <v>0.90300000000000002</v>
      </c>
      <c r="Z1960">
        <v>0.93</v>
      </c>
      <c r="AA1960" s="9">
        <v>45713.675608541664</v>
      </c>
      <c r="AB1960" t="s">
        <v>871</v>
      </c>
    </row>
    <row r="1961" spans="1:28" x14ac:dyDescent="0.35">
      <c r="A1961" t="s">
        <v>187</v>
      </c>
      <c r="B1961" t="s">
        <v>311</v>
      </c>
      <c r="C1961">
        <v>671</v>
      </c>
      <c r="D1961" s="9">
        <v>44634.465277777781</v>
      </c>
      <c r="E1961" s="9">
        <v>45306.397222222222</v>
      </c>
      <c r="F1961">
        <v>297</v>
      </c>
      <c r="G1961">
        <v>275</v>
      </c>
      <c r="H1961">
        <v>220</v>
      </c>
      <c r="I1961">
        <v>55</v>
      </c>
      <c r="J1961">
        <v>23</v>
      </c>
      <c r="K1961">
        <v>252</v>
      </c>
      <c r="L1961">
        <v>153</v>
      </c>
      <c r="M1961">
        <v>99</v>
      </c>
      <c r="N1961">
        <v>0.50600000000000001</v>
      </c>
      <c r="O1961">
        <v>0.123</v>
      </c>
      <c r="P1961">
        <v>4.4999999999999998E-2</v>
      </c>
      <c r="Q1961">
        <v>0.35599999999999998</v>
      </c>
      <c r="R1961">
        <v>0.61</v>
      </c>
      <c r="S1961">
        <v>0.80400000000000005</v>
      </c>
      <c r="T1961">
        <v>0.92800000000000005</v>
      </c>
      <c r="U1961">
        <v>278.08999999999997</v>
      </c>
      <c r="V1961" t="s">
        <v>56</v>
      </c>
      <c r="W1961">
        <v>0.98199999999999998</v>
      </c>
      <c r="X1961">
        <v>0.95799999999999996</v>
      </c>
      <c r="Y1961">
        <v>0.98399999999999999</v>
      </c>
      <c r="Z1961">
        <v>0.93300000000000005</v>
      </c>
      <c r="AA1961" s="9">
        <v>45713.675680729168</v>
      </c>
      <c r="AB1961" t="s">
        <v>871</v>
      </c>
    </row>
    <row r="1962" spans="1:28" x14ac:dyDescent="0.35">
      <c r="A1962" t="s">
        <v>1758</v>
      </c>
      <c r="B1962" t="s">
        <v>311</v>
      </c>
      <c r="C1962">
        <v>5453</v>
      </c>
      <c r="D1962" s="9">
        <v>39091.921446759261</v>
      </c>
      <c r="E1962" s="9">
        <v>44545.729363425926</v>
      </c>
      <c r="F1962">
        <v>83</v>
      </c>
      <c r="G1962">
        <v>83</v>
      </c>
      <c r="H1962">
        <v>40</v>
      </c>
      <c r="I1962">
        <v>43</v>
      </c>
      <c r="J1962">
        <v>24</v>
      </c>
      <c r="K1962">
        <v>59</v>
      </c>
      <c r="L1962">
        <v>51</v>
      </c>
      <c r="M1962">
        <v>8</v>
      </c>
      <c r="N1962">
        <v>7.0000000000000001E-3</v>
      </c>
      <c r="O1962">
        <v>7.0000000000000001E-3</v>
      </c>
      <c r="P1962">
        <v>4.0000000000000001E-3</v>
      </c>
      <c r="Q1962">
        <v>8.0000000000000002E-3</v>
      </c>
      <c r="R1962">
        <v>0.8</v>
      </c>
      <c r="S1962">
        <v>0.5</v>
      </c>
      <c r="T1962">
        <v>0.71399999999999997</v>
      </c>
      <c r="U1962">
        <v>1000</v>
      </c>
      <c r="V1962" t="s">
        <v>56</v>
      </c>
      <c r="W1962">
        <v>0.96899999999999997</v>
      </c>
      <c r="X1962">
        <v>0.97699999999999998</v>
      </c>
      <c r="Y1962">
        <v>0.91600000000000004</v>
      </c>
      <c r="Z1962">
        <v>0.97</v>
      </c>
      <c r="AA1962" s="19">
        <v>45734.014103298614</v>
      </c>
      <c r="AB1962" t="s">
        <v>2040</v>
      </c>
    </row>
    <row r="1963" spans="1:28" hidden="1" x14ac:dyDescent="0.35">
      <c r="A1963" t="s">
        <v>1758</v>
      </c>
      <c r="B1963" t="s">
        <v>312</v>
      </c>
      <c r="C1963">
        <v>0</v>
      </c>
      <c r="D1963" s="9">
        <v>44545.36041666667</v>
      </c>
      <c r="E1963" s="9">
        <v>44545.729363425926</v>
      </c>
      <c r="F1963" t="s">
        <v>872</v>
      </c>
      <c r="G1963" t="s">
        <v>872</v>
      </c>
      <c r="H1963">
        <v>1</v>
      </c>
      <c r="I1963">
        <v>1</v>
      </c>
      <c r="J1963">
        <v>1</v>
      </c>
      <c r="K1963" t="s">
        <v>873</v>
      </c>
      <c r="L1963">
        <v>1</v>
      </c>
      <c r="M1963">
        <v>-1</v>
      </c>
      <c r="N1963" t="s">
        <v>875</v>
      </c>
      <c r="O1963" t="s">
        <v>875</v>
      </c>
      <c r="P1963" t="s">
        <v>875</v>
      </c>
      <c r="Q1963" t="s">
        <v>875</v>
      </c>
      <c r="R1963" t="s">
        <v>875</v>
      </c>
      <c r="S1963" t="s">
        <v>875</v>
      </c>
      <c r="T1963" t="s">
        <v>875</v>
      </c>
      <c r="U1963" t="s">
        <v>875</v>
      </c>
      <c r="V1963" t="s">
        <v>56</v>
      </c>
      <c r="W1963" t="s">
        <v>875</v>
      </c>
      <c r="X1963" t="s">
        <v>875</v>
      </c>
      <c r="Y1963" t="s">
        <v>875</v>
      </c>
      <c r="Z1963" t="s">
        <v>875</v>
      </c>
      <c r="AA1963" s="19">
        <v>45734.014103368056</v>
      </c>
      <c r="AB1963" t="s">
        <v>2040</v>
      </c>
    </row>
    <row r="1964" spans="1:28" x14ac:dyDescent="0.35">
      <c r="A1964" t="s">
        <v>1164</v>
      </c>
      <c r="B1964" t="s">
        <v>311</v>
      </c>
      <c r="C1964">
        <v>299</v>
      </c>
      <c r="D1964" s="9">
        <v>42468.495833333334</v>
      </c>
      <c r="E1964" s="9">
        <v>42767.595138888886</v>
      </c>
      <c r="F1964">
        <v>543</v>
      </c>
      <c r="G1964">
        <v>524</v>
      </c>
      <c r="H1964">
        <v>350</v>
      </c>
      <c r="I1964">
        <v>174</v>
      </c>
      <c r="J1964">
        <v>0</v>
      </c>
      <c r="K1964">
        <v>524</v>
      </c>
      <c r="L1964">
        <v>504</v>
      </c>
      <c r="M1964">
        <v>20</v>
      </c>
      <c r="N1964">
        <v>2.2530000000000001</v>
      </c>
      <c r="O1964">
        <v>1.41</v>
      </c>
      <c r="P1964">
        <v>0</v>
      </c>
      <c r="Q1964">
        <v>3.673</v>
      </c>
      <c r="R1964">
        <v>1.0029999999999999</v>
      </c>
      <c r="S1964">
        <v>0.61499999999999999</v>
      </c>
      <c r="T1964">
        <v>1</v>
      </c>
      <c r="U1964">
        <v>5.4450000000000003</v>
      </c>
      <c r="V1964" t="s">
        <v>92</v>
      </c>
      <c r="W1964">
        <v>0.88700000000000001</v>
      </c>
      <c r="X1964">
        <v>0.94799999999999995</v>
      </c>
      <c r="Y1964">
        <v>0</v>
      </c>
      <c r="Z1964">
        <v>0.92600000000000005</v>
      </c>
      <c r="AA1964" s="19">
        <v>45733.003655462962</v>
      </c>
      <c r="AB1964" t="s">
        <v>1178</v>
      </c>
    </row>
    <row r="1965" spans="1:28" hidden="1" x14ac:dyDescent="0.35">
      <c r="A1965" t="s">
        <v>1164</v>
      </c>
      <c r="B1965" t="s">
        <v>312</v>
      </c>
      <c r="C1965">
        <v>91</v>
      </c>
      <c r="D1965" s="9">
        <v>42676.532638888886</v>
      </c>
      <c r="E1965" s="9">
        <v>42767.595138888886</v>
      </c>
      <c r="F1965" t="s">
        <v>872</v>
      </c>
      <c r="G1965" t="s">
        <v>872</v>
      </c>
      <c r="H1965">
        <v>2</v>
      </c>
      <c r="I1965">
        <v>1</v>
      </c>
      <c r="J1965">
        <v>1</v>
      </c>
      <c r="K1965" t="s">
        <v>873</v>
      </c>
      <c r="L1965">
        <v>3</v>
      </c>
      <c r="M1965">
        <v>0</v>
      </c>
      <c r="N1965">
        <v>3.5999999999999997E-2</v>
      </c>
      <c r="O1965" t="s">
        <v>875</v>
      </c>
      <c r="P1965">
        <v>0</v>
      </c>
      <c r="Q1965">
        <v>1.6E-2</v>
      </c>
      <c r="R1965" t="s">
        <v>875</v>
      </c>
      <c r="S1965" t="s">
        <v>875</v>
      </c>
      <c r="T1965" t="s">
        <v>875</v>
      </c>
      <c r="U1965" t="s">
        <v>875</v>
      </c>
      <c r="V1965" t="s">
        <v>92</v>
      </c>
      <c r="W1965">
        <v>1</v>
      </c>
      <c r="X1965" t="s">
        <v>875</v>
      </c>
      <c r="Y1965">
        <v>0</v>
      </c>
      <c r="Z1965">
        <v>0.75</v>
      </c>
      <c r="AA1965" s="19">
        <v>45733.003655474538</v>
      </c>
      <c r="AB1965" t="s">
        <v>1178</v>
      </c>
    </row>
    <row r="1966" spans="1:28" hidden="1" x14ac:dyDescent="0.35">
      <c r="A1966" t="s">
        <v>188</v>
      </c>
      <c r="B1966" t="s">
        <v>312</v>
      </c>
      <c r="C1966">
        <v>98</v>
      </c>
      <c r="D1966" s="9">
        <v>44467.53628472222</v>
      </c>
      <c r="E1966" s="9">
        <v>44566.056608796294</v>
      </c>
      <c r="F1966" t="s">
        <v>872</v>
      </c>
      <c r="G1966" t="s">
        <v>872</v>
      </c>
      <c r="H1966">
        <v>26</v>
      </c>
      <c r="I1966">
        <v>67</v>
      </c>
      <c r="J1966">
        <v>11</v>
      </c>
      <c r="K1966" t="s">
        <v>873</v>
      </c>
      <c r="L1966">
        <v>56</v>
      </c>
      <c r="M1966">
        <v>25</v>
      </c>
      <c r="N1966">
        <v>0.29399999999999998</v>
      </c>
      <c r="O1966">
        <v>0.73499999999999999</v>
      </c>
      <c r="P1966">
        <v>0.12</v>
      </c>
      <c r="Q1966">
        <v>0.67400000000000004</v>
      </c>
      <c r="R1966">
        <v>0.74099999999999999</v>
      </c>
      <c r="S1966">
        <v>0.28599999999999998</v>
      </c>
      <c r="T1966">
        <v>0.88300000000000001</v>
      </c>
      <c r="U1966">
        <v>753.70899999999995</v>
      </c>
      <c r="V1966" t="s">
        <v>56</v>
      </c>
      <c r="W1966">
        <v>0.96499999999999997</v>
      </c>
      <c r="X1966">
        <v>0.96099999999999997</v>
      </c>
      <c r="Y1966">
        <v>0.94099999999999995</v>
      </c>
      <c r="Z1966">
        <v>0.94499999999999995</v>
      </c>
      <c r="AA1966" s="19">
        <v>45733.882852083334</v>
      </c>
      <c r="AB1966" t="s">
        <v>1234</v>
      </c>
    </row>
    <row r="1967" spans="1:28" hidden="1" x14ac:dyDescent="0.35">
      <c r="A1967" t="s">
        <v>188</v>
      </c>
      <c r="B1967" t="s">
        <v>312</v>
      </c>
      <c r="C1967">
        <v>98</v>
      </c>
      <c r="D1967" s="9">
        <v>44466.762638888889</v>
      </c>
      <c r="E1967" s="9">
        <v>44565.566250000003</v>
      </c>
      <c r="F1967" t="s">
        <v>872</v>
      </c>
      <c r="G1967" t="s">
        <v>872</v>
      </c>
      <c r="H1967">
        <v>74</v>
      </c>
      <c r="I1967">
        <v>4</v>
      </c>
      <c r="J1967">
        <v>1</v>
      </c>
      <c r="K1967" t="s">
        <v>873</v>
      </c>
      <c r="L1967">
        <v>28</v>
      </c>
      <c r="M1967">
        <v>49</v>
      </c>
      <c r="N1967">
        <v>0.78100000000000003</v>
      </c>
      <c r="O1967">
        <v>2.9000000000000001E-2</v>
      </c>
      <c r="P1967">
        <v>0</v>
      </c>
      <c r="Q1967">
        <v>0.311</v>
      </c>
      <c r="R1967">
        <v>0.38400000000000001</v>
      </c>
      <c r="S1967">
        <v>0.96399999999999997</v>
      </c>
      <c r="T1967">
        <v>1</v>
      </c>
      <c r="U1967">
        <v>511.25400000000002</v>
      </c>
      <c r="V1967" t="s">
        <v>56</v>
      </c>
      <c r="W1967">
        <v>0.95099999999999996</v>
      </c>
      <c r="X1967">
        <v>0.69299999999999995</v>
      </c>
      <c r="Y1967">
        <v>0</v>
      </c>
      <c r="Z1967">
        <v>0.875</v>
      </c>
      <c r="AA1967" s="19">
        <v>45733.910536145835</v>
      </c>
      <c r="AB1967" t="s">
        <v>1425</v>
      </c>
    </row>
    <row r="1968" spans="1:28" x14ac:dyDescent="0.35">
      <c r="A1968" t="s">
        <v>188</v>
      </c>
      <c r="B1968" t="s">
        <v>311</v>
      </c>
      <c r="C1968">
        <v>1762</v>
      </c>
      <c r="D1968" s="9">
        <v>43846.59652777778</v>
      </c>
      <c r="E1968" s="9">
        <v>45609.231249999997</v>
      </c>
      <c r="F1968">
        <v>600</v>
      </c>
      <c r="G1968">
        <v>553</v>
      </c>
      <c r="H1968">
        <v>481</v>
      </c>
      <c r="I1968">
        <v>72</v>
      </c>
      <c r="J1968">
        <v>15</v>
      </c>
      <c r="K1968">
        <v>538</v>
      </c>
      <c r="L1968">
        <v>352</v>
      </c>
      <c r="M1968">
        <v>186</v>
      </c>
      <c r="N1968">
        <v>0.33100000000000002</v>
      </c>
      <c r="O1968">
        <v>4.7E-2</v>
      </c>
      <c r="P1968">
        <v>0.08</v>
      </c>
      <c r="Q1968">
        <v>0.25700000000000001</v>
      </c>
      <c r="R1968">
        <v>0.86199999999999999</v>
      </c>
      <c r="S1968">
        <v>0.876</v>
      </c>
      <c r="T1968">
        <v>0.78800000000000003</v>
      </c>
      <c r="U1968">
        <v>723.73500000000001</v>
      </c>
      <c r="V1968" t="s">
        <v>56</v>
      </c>
      <c r="W1968">
        <v>0.92500000000000004</v>
      </c>
      <c r="X1968">
        <v>0.93600000000000005</v>
      </c>
      <c r="Y1968">
        <v>0.81699999999999995</v>
      </c>
      <c r="Z1968">
        <v>0.96499999999999997</v>
      </c>
      <c r="AA1968" s="9">
        <v>45713.675757013887</v>
      </c>
      <c r="AB1968" t="s">
        <v>871</v>
      </c>
    </row>
    <row r="1969" spans="1:28" x14ac:dyDescent="0.35">
      <c r="A1969" t="s">
        <v>188</v>
      </c>
      <c r="B1969" t="s">
        <v>311</v>
      </c>
      <c r="C1969">
        <v>2583</v>
      </c>
      <c r="D1969" s="9">
        <v>41982.896261574075</v>
      </c>
      <c r="E1969" s="9">
        <v>44566.056608796294</v>
      </c>
      <c r="F1969">
        <v>786</v>
      </c>
      <c r="G1969">
        <v>786</v>
      </c>
      <c r="H1969">
        <v>348</v>
      </c>
      <c r="I1969">
        <v>438</v>
      </c>
      <c r="J1969">
        <v>54</v>
      </c>
      <c r="K1969">
        <v>732</v>
      </c>
      <c r="L1969">
        <v>224</v>
      </c>
      <c r="M1969">
        <v>508</v>
      </c>
      <c r="N1969">
        <v>0.34</v>
      </c>
      <c r="O1969">
        <v>0.254</v>
      </c>
      <c r="P1969">
        <v>6.0999999999999999E-2</v>
      </c>
      <c r="Q1969">
        <v>0.22500000000000001</v>
      </c>
      <c r="R1969">
        <v>0.42199999999999999</v>
      </c>
      <c r="S1969">
        <v>0.57199999999999995</v>
      </c>
      <c r="T1969">
        <v>0.89700000000000002</v>
      </c>
      <c r="U1969">
        <v>2257.7779999999998</v>
      </c>
      <c r="V1969" t="s">
        <v>56</v>
      </c>
      <c r="W1969">
        <v>0.77400000000000002</v>
      </c>
      <c r="X1969">
        <v>0.81399999999999995</v>
      </c>
      <c r="Y1969">
        <v>0.96899999999999997</v>
      </c>
      <c r="Z1969">
        <v>0.875</v>
      </c>
      <c r="AA1969" s="19">
        <v>45733.88283519676</v>
      </c>
      <c r="AB1969" t="s">
        <v>1234</v>
      </c>
    </row>
    <row r="1970" spans="1:28" x14ac:dyDescent="0.35">
      <c r="A1970" t="s">
        <v>188</v>
      </c>
      <c r="B1970" t="s">
        <v>311</v>
      </c>
      <c r="C1970">
        <v>718</v>
      </c>
      <c r="D1970" s="9">
        <v>43846.596678240741</v>
      </c>
      <c r="E1970" s="9">
        <v>44565.566250000003</v>
      </c>
      <c r="F1970">
        <v>276</v>
      </c>
      <c r="G1970">
        <v>276</v>
      </c>
      <c r="H1970">
        <v>266</v>
      </c>
      <c r="I1970">
        <v>10</v>
      </c>
      <c r="J1970">
        <v>0</v>
      </c>
      <c r="K1970">
        <v>276</v>
      </c>
      <c r="L1970">
        <v>117</v>
      </c>
      <c r="M1970">
        <v>159</v>
      </c>
      <c r="N1970">
        <v>0.64700000000000002</v>
      </c>
      <c r="O1970">
        <v>2.9000000000000001E-2</v>
      </c>
      <c r="P1970">
        <v>0</v>
      </c>
      <c r="Q1970">
        <v>0.43099999999999999</v>
      </c>
      <c r="R1970">
        <v>0.63800000000000001</v>
      </c>
      <c r="S1970">
        <v>0.95699999999999996</v>
      </c>
      <c r="T1970">
        <v>1</v>
      </c>
      <c r="U1970">
        <v>368.91</v>
      </c>
      <c r="V1970" t="s">
        <v>56</v>
      </c>
      <c r="W1970">
        <v>0.89100000000000001</v>
      </c>
      <c r="X1970">
        <v>0.78600000000000003</v>
      </c>
      <c r="Y1970">
        <v>0</v>
      </c>
      <c r="Z1970">
        <v>0.95099999999999996</v>
      </c>
      <c r="AA1970" s="19">
        <v>45733.910524652776</v>
      </c>
      <c r="AB1970" t="s">
        <v>1425</v>
      </c>
    </row>
    <row r="1971" spans="1:28" x14ac:dyDescent="0.35">
      <c r="A1971" t="s">
        <v>1757</v>
      </c>
      <c r="B1971" t="s">
        <v>311</v>
      </c>
      <c r="C1971">
        <v>1260</v>
      </c>
      <c r="D1971" s="9">
        <v>42429.569363425922</v>
      </c>
      <c r="E1971" s="9">
        <v>43690.371932870374</v>
      </c>
      <c r="F1971">
        <v>36</v>
      </c>
      <c r="G1971">
        <v>36</v>
      </c>
      <c r="H1971">
        <v>31</v>
      </c>
      <c r="I1971">
        <v>5</v>
      </c>
      <c r="J1971">
        <v>23</v>
      </c>
      <c r="K1971">
        <v>13</v>
      </c>
      <c r="L1971">
        <v>12</v>
      </c>
      <c r="M1971">
        <v>1</v>
      </c>
      <c r="N1971">
        <v>1.7000000000000001E-2</v>
      </c>
      <c r="O1971">
        <v>3.0000000000000001E-3</v>
      </c>
      <c r="P1971">
        <v>0.161</v>
      </c>
      <c r="Q1971">
        <v>6.0000000000000001E-3</v>
      </c>
      <c r="R1971">
        <v>-4.2999999999999997E-2</v>
      </c>
      <c r="S1971">
        <v>0.85</v>
      </c>
      <c r="T1971">
        <v>-7.05</v>
      </c>
      <c r="U1971">
        <v>166.667</v>
      </c>
      <c r="V1971" t="s">
        <v>56</v>
      </c>
      <c r="W1971">
        <v>0.85299999999999998</v>
      </c>
      <c r="X1971">
        <v>0.55200000000000005</v>
      </c>
      <c r="Y1971">
        <v>0.746</v>
      </c>
      <c r="Z1971">
        <v>0.31</v>
      </c>
      <c r="AA1971" s="19">
        <v>45734.014012777778</v>
      </c>
      <c r="AB1971" t="s">
        <v>2040</v>
      </c>
    </row>
    <row r="1972" spans="1:28" hidden="1" x14ac:dyDescent="0.35">
      <c r="A1972" t="s">
        <v>1757</v>
      </c>
      <c r="B1972" t="s">
        <v>312</v>
      </c>
      <c r="C1972">
        <v>73</v>
      </c>
      <c r="D1972" s="9">
        <v>43616.642083333332</v>
      </c>
      <c r="E1972" s="9">
        <v>43690.371932870374</v>
      </c>
      <c r="F1972" t="s">
        <v>872</v>
      </c>
      <c r="G1972" t="s">
        <v>872</v>
      </c>
      <c r="H1972">
        <v>10</v>
      </c>
      <c r="I1972">
        <v>1</v>
      </c>
      <c r="J1972">
        <v>23</v>
      </c>
      <c r="K1972" t="s">
        <v>873</v>
      </c>
      <c r="L1972">
        <v>11</v>
      </c>
      <c r="M1972">
        <v>-22</v>
      </c>
      <c r="N1972">
        <v>1.25</v>
      </c>
      <c r="O1972" t="s">
        <v>875</v>
      </c>
      <c r="P1972">
        <v>0.16</v>
      </c>
      <c r="Q1972">
        <v>7.5999999999999998E-2</v>
      </c>
      <c r="R1972" t="s">
        <v>875</v>
      </c>
      <c r="S1972" t="s">
        <v>875</v>
      </c>
      <c r="T1972" t="s">
        <v>875</v>
      </c>
      <c r="U1972" t="s">
        <v>875</v>
      </c>
      <c r="V1972" t="s">
        <v>56</v>
      </c>
      <c r="W1972">
        <v>0.27300000000000002</v>
      </c>
      <c r="X1972" t="s">
        <v>875</v>
      </c>
      <c r="Y1972">
        <v>0.748</v>
      </c>
      <c r="Z1972">
        <v>0.71099999999999997</v>
      </c>
      <c r="AA1972" s="19">
        <v>45734.014012847219</v>
      </c>
      <c r="AB1972" t="s">
        <v>2040</v>
      </c>
    </row>
    <row r="1973" spans="1:28" x14ac:dyDescent="0.35">
      <c r="A1973" t="s">
        <v>1756</v>
      </c>
      <c r="B1973" t="s">
        <v>311</v>
      </c>
      <c r="C1973">
        <v>5553</v>
      </c>
      <c r="D1973" s="9">
        <v>38978.425069444442</v>
      </c>
      <c r="E1973" s="9">
        <v>44532.100868055553</v>
      </c>
      <c r="F1973">
        <v>300</v>
      </c>
      <c r="G1973">
        <v>300</v>
      </c>
      <c r="H1973">
        <v>146</v>
      </c>
      <c r="I1973">
        <v>154</v>
      </c>
      <c r="J1973">
        <v>21</v>
      </c>
      <c r="K1973">
        <v>279</v>
      </c>
      <c r="L1973">
        <v>220</v>
      </c>
      <c r="M1973">
        <v>59</v>
      </c>
      <c r="N1973">
        <v>2.1999999999999999E-2</v>
      </c>
      <c r="O1973">
        <v>2.9000000000000001E-2</v>
      </c>
      <c r="P1973">
        <v>4.0000000000000001E-3</v>
      </c>
      <c r="Q1973">
        <v>3.3000000000000002E-2</v>
      </c>
      <c r="R1973">
        <v>0.70199999999999996</v>
      </c>
      <c r="S1973">
        <v>0.43099999999999999</v>
      </c>
      <c r="T1973">
        <v>0.92200000000000004</v>
      </c>
      <c r="U1973">
        <v>1787.8789999999999</v>
      </c>
      <c r="V1973" t="s">
        <v>56</v>
      </c>
      <c r="W1973">
        <v>0.77100000000000002</v>
      </c>
      <c r="X1973">
        <v>0.92200000000000004</v>
      </c>
      <c r="Y1973">
        <v>0.83</v>
      </c>
      <c r="Z1973">
        <v>0.74199999999999999</v>
      </c>
      <c r="AA1973" s="19">
        <v>45734.013908055553</v>
      </c>
      <c r="AB1973" t="s">
        <v>2040</v>
      </c>
    </row>
    <row r="1974" spans="1:28" hidden="1" x14ac:dyDescent="0.35">
      <c r="A1974" t="s">
        <v>1756</v>
      </c>
      <c r="B1974" t="s">
        <v>312</v>
      </c>
      <c r="C1974">
        <v>74</v>
      </c>
      <c r="D1974" s="9">
        <v>44457.318206018521</v>
      </c>
      <c r="E1974" s="9">
        <v>44532.100868055553</v>
      </c>
      <c r="F1974" t="s">
        <v>872</v>
      </c>
      <c r="G1974" t="s">
        <v>872</v>
      </c>
      <c r="H1974">
        <v>4</v>
      </c>
      <c r="I1974">
        <v>3</v>
      </c>
      <c r="J1974">
        <v>2</v>
      </c>
      <c r="K1974" t="s">
        <v>873</v>
      </c>
      <c r="L1974">
        <v>11</v>
      </c>
      <c r="M1974">
        <v>-5</v>
      </c>
      <c r="N1974">
        <v>4.2999999999999997E-2</v>
      </c>
      <c r="O1974">
        <v>3.7999999999999999E-2</v>
      </c>
      <c r="P1974">
        <v>1.2999999999999999E-2</v>
      </c>
      <c r="Q1974">
        <v>9.8000000000000004E-2</v>
      </c>
      <c r="R1974">
        <v>1.4410000000000001</v>
      </c>
      <c r="S1974">
        <v>0.53100000000000003</v>
      </c>
      <c r="T1974">
        <v>0.84</v>
      </c>
      <c r="U1974">
        <v>602.04100000000005</v>
      </c>
      <c r="V1974" t="s">
        <v>62</v>
      </c>
      <c r="W1974">
        <v>0.93100000000000005</v>
      </c>
      <c r="X1974">
        <v>0.99199999999999999</v>
      </c>
      <c r="Y1974">
        <v>1</v>
      </c>
      <c r="Z1974">
        <v>0.74399999999999999</v>
      </c>
      <c r="AA1974" s="19">
        <v>45734.013921423611</v>
      </c>
      <c r="AB1974" t="s">
        <v>2040</v>
      </c>
    </row>
    <row r="1975" spans="1:28" x14ac:dyDescent="0.35">
      <c r="A1975" t="s">
        <v>1755</v>
      </c>
      <c r="B1975" t="s">
        <v>311</v>
      </c>
      <c r="C1975">
        <v>4028</v>
      </c>
      <c r="D1975" s="9">
        <v>40515.703599537039</v>
      </c>
      <c r="E1975" s="9">
        <v>44543.960532407407</v>
      </c>
      <c r="F1975">
        <v>126</v>
      </c>
      <c r="G1975">
        <v>126</v>
      </c>
      <c r="H1975">
        <v>81</v>
      </c>
      <c r="I1975">
        <v>45</v>
      </c>
      <c r="J1975">
        <v>26</v>
      </c>
      <c r="K1975">
        <v>100</v>
      </c>
      <c r="L1975">
        <v>93</v>
      </c>
      <c r="M1975">
        <v>7</v>
      </c>
      <c r="N1975">
        <v>1.9E-2</v>
      </c>
      <c r="O1975">
        <v>1.0999999999999999E-2</v>
      </c>
      <c r="P1975">
        <v>8.0000000000000002E-3</v>
      </c>
      <c r="Q1975">
        <v>2.1999999999999999E-2</v>
      </c>
      <c r="R1975">
        <v>1</v>
      </c>
      <c r="S1975">
        <v>0.63300000000000001</v>
      </c>
      <c r="T1975">
        <v>0.73299999999999998</v>
      </c>
      <c r="U1975">
        <v>318.18200000000002</v>
      </c>
      <c r="V1975" t="s">
        <v>62</v>
      </c>
      <c r="W1975">
        <v>0.92100000000000004</v>
      </c>
      <c r="X1975">
        <v>0.71899999999999997</v>
      </c>
      <c r="Y1975">
        <v>0.86299999999999999</v>
      </c>
      <c r="Z1975">
        <v>0.91200000000000003</v>
      </c>
      <c r="AA1975" s="19">
        <v>45734.013815752318</v>
      </c>
      <c r="AB1975" t="s">
        <v>2040</v>
      </c>
    </row>
    <row r="1976" spans="1:28" hidden="1" x14ac:dyDescent="0.35">
      <c r="A1976" t="s">
        <v>1755</v>
      </c>
      <c r="B1976" t="s">
        <v>312</v>
      </c>
      <c r="C1976">
        <v>93</v>
      </c>
      <c r="D1976" s="9">
        <v>44450.431064814817</v>
      </c>
      <c r="E1976" s="9">
        <v>44543.960532407407</v>
      </c>
      <c r="F1976" t="s">
        <v>872</v>
      </c>
      <c r="G1976" t="s">
        <v>872</v>
      </c>
      <c r="H1976">
        <v>2</v>
      </c>
      <c r="I1976">
        <v>1</v>
      </c>
      <c r="J1976">
        <v>1</v>
      </c>
      <c r="K1976" t="s">
        <v>873</v>
      </c>
      <c r="L1976">
        <v>1</v>
      </c>
      <c r="M1976">
        <v>-1</v>
      </c>
      <c r="N1976">
        <v>1.6E-2</v>
      </c>
      <c r="O1976" t="s">
        <v>875</v>
      </c>
      <c r="P1976" t="s">
        <v>875</v>
      </c>
      <c r="Q1976" t="s">
        <v>875</v>
      </c>
      <c r="R1976" t="s">
        <v>875</v>
      </c>
      <c r="S1976" t="s">
        <v>875</v>
      </c>
      <c r="T1976" t="s">
        <v>875</v>
      </c>
      <c r="U1976" t="s">
        <v>875</v>
      </c>
      <c r="V1976" t="s">
        <v>62</v>
      </c>
      <c r="W1976">
        <v>1</v>
      </c>
      <c r="X1976" t="s">
        <v>875</v>
      </c>
      <c r="Y1976" t="s">
        <v>875</v>
      </c>
      <c r="Z1976" t="s">
        <v>875</v>
      </c>
      <c r="AA1976" s="19">
        <v>45734.013815810184</v>
      </c>
      <c r="AB1976" t="s">
        <v>2040</v>
      </c>
    </row>
    <row r="1977" spans="1:28" x14ac:dyDescent="0.35">
      <c r="A1977" t="s">
        <v>1754</v>
      </c>
      <c r="B1977" t="s">
        <v>311</v>
      </c>
      <c r="C1977">
        <v>1857</v>
      </c>
      <c r="D1977" s="9">
        <v>42458.640821759262</v>
      </c>
      <c r="E1977" s="9">
        <v>44315.683541666665</v>
      </c>
      <c r="F1977">
        <v>229</v>
      </c>
      <c r="G1977">
        <v>229</v>
      </c>
      <c r="H1977">
        <v>150</v>
      </c>
      <c r="I1977">
        <v>79</v>
      </c>
      <c r="J1977">
        <v>26</v>
      </c>
      <c r="K1977">
        <v>203</v>
      </c>
      <c r="L1977">
        <v>203</v>
      </c>
      <c r="M1977">
        <v>0</v>
      </c>
      <c r="N1977">
        <v>8.8999999999999996E-2</v>
      </c>
      <c r="O1977">
        <v>4.5999999999999999E-2</v>
      </c>
      <c r="P1977">
        <v>1.2E-2</v>
      </c>
      <c r="Q1977">
        <v>0.12</v>
      </c>
      <c r="R1977">
        <v>0.97599999999999998</v>
      </c>
      <c r="S1977">
        <v>0.65900000000000003</v>
      </c>
      <c r="T1977">
        <v>0.91100000000000003</v>
      </c>
      <c r="U1977">
        <v>0</v>
      </c>
      <c r="V1977" t="s">
        <v>80</v>
      </c>
      <c r="W1977">
        <v>0.94799999999999995</v>
      </c>
      <c r="X1977">
        <v>0.88400000000000001</v>
      </c>
      <c r="Y1977">
        <v>0.94799999999999995</v>
      </c>
      <c r="Z1977">
        <v>0.92900000000000005</v>
      </c>
      <c r="AA1977" s="19">
        <v>45734.013723275464</v>
      </c>
      <c r="AB1977" t="s">
        <v>2040</v>
      </c>
    </row>
    <row r="1978" spans="1:28" hidden="1" x14ac:dyDescent="0.35">
      <c r="A1978" t="s">
        <v>1754</v>
      </c>
      <c r="B1978" t="s">
        <v>312</v>
      </c>
      <c r="C1978">
        <v>73</v>
      </c>
      <c r="D1978" s="9">
        <v>44242.678460648145</v>
      </c>
      <c r="E1978" s="9">
        <v>44315.683541666665</v>
      </c>
      <c r="F1978" t="s">
        <v>872</v>
      </c>
      <c r="G1978" t="s">
        <v>872</v>
      </c>
      <c r="H1978">
        <v>1</v>
      </c>
      <c r="I1978">
        <v>3</v>
      </c>
      <c r="J1978">
        <v>3</v>
      </c>
      <c r="K1978" t="s">
        <v>873</v>
      </c>
      <c r="L1978">
        <v>5</v>
      </c>
      <c r="M1978">
        <v>-5</v>
      </c>
      <c r="N1978" t="s">
        <v>875</v>
      </c>
      <c r="O1978">
        <v>2.9000000000000001E-2</v>
      </c>
      <c r="P1978" t="s">
        <v>875</v>
      </c>
      <c r="Q1978">
        <v>2.5</v>
      </c>
      <c r="R1978" t="s">
        <v>875</v>
      </c>
      <c r="S1978" t="s">
        <v>875</v>
      </c>
      <c r="T1978" t="s">
        <v>875</v>
      </c>
      <c r="U1978" t="s">
        <v>875</v>
      </c>
      <c r="V1978" t="s">
        <v>80</v>
      </c>
      <c r="W1978" t="s">
        <v>875</v>
      </c>
      <c r="X1978">
        <v>0.75</v>
      </c>
      <c r="Y1978" t="s">
        <v>875</v>
      </c>
      <c r="Z1978">
        <v>0.5</v>
      </c>
      <c r="AA1978" s="19">
        <v>45734.013723344906</v>
      </c>
      <c r="AB1978" t="s">
        <v>2040</v>
      </c>
    </row>
    <row r="1979" spans="1:28" x14ac:dyDescent="0.35">
      <c r="A1979" t="s">
        <v>1753</v>
      </c>
      <c r="B1979" t="s">
        <v>311</v>
      </c>
      <c r="C1979">
        <v>2107</v>
      </c>
      <c r="D1979" s="9">
        <v>42459.650717592594</v>
      </c>
      <c r="E1979" s="9">
        <v>44566.685960648145</v>
      </c>
      <c r="F1979">
        <v>1623</v>
      </c>
      <c r="G1979">
        <v>1623</v>
      </c>
      <c r="H1979">
        <v>1016</v>
      </c>
      <c r="I1979">
        <v>607</v>
      </c>
      <c r="J1979">
        <v>87</v>
      </c>
      <c r="K1979">
        <v>1536</v>
      </c>
      <c r="L1979">
        <v>1131</v>
      </c>
      <c r="M1979">
        <v>405</v>
      </c>
      <c r="N1979">
        <v>0.56999999999999995</v>
      </c>
      <c r="O1979">
        <v>0.32400000000000001</v>
      </c>
      <c r="P1979">
        <v>4.2000000000000003E-2</v>
      </c>
      <c r="Q1979">
        <v>0.60199999999999998</v>
      </c>
      <c r="R1979">
        <v>0.70699999999999996</v>
      </c>
      <c r="S1979">
        <v>0.63800000000000001</v>
      </c>
      <c r="T1979">
        <v>0.95299999999999996</v>
      </c>
      <c r="U1979">
        <v>672.75699999999995</v>
      </c>
      <c r="V1979" t="s">
        <v>56</v>
      </c>
      <c r="W1979">
        <v>0.98899999999999999</v>
      </c>
      <c r="X1979">
        <v>0.998</v>
      </c>
      <c r="Y1979">
        <v>0.99099999999999999</v>
      </c>
      <c r="Z1979">
        <v>0.997</v>
      </c>
      <c r="AA1979" s="19">
        <v>45734.01361707176</v>
      </c>
      <c r="AB1979" t="s">
        <v>2040</v>
      </c>
    </row>
    <row r="1980" spans="1:28" hidden="1" x14ac:dyDescent="0.35">
      <c r="A1980" t="s">
        <v>1753</v>
      </c>
      <c r="B1980" t="s">
        <v>312</v>
      </c>
      <c r="C1980">
        <v>99</v>
      </c>
      <c r="D1980" s="9">
        <v>44467.375833333332</v>
      </c>
      <c r="E1980" s="9">
        <v>44566.685960648145</v>
      </c>
      <c r="F1980" t="s">
        <v>872</v>
      </c>
      <c r="G1980" t="s">
        <v>872</v>
      </c>
      <c r="H1980">
        <v>36</v>
      </c>
      <c r="I1980">
        <v>26</v>
      </c>
      <c r="J1980">
        <v>5</v>
      </c>
      <c r="K1980" t="s">
        <v>873</v>
      </c>
      <c r="L1980">
        <v>52</v>
      </c>
      <c r="M1980">
        <v>6</v>
      </c>
      <c r="N1980">
        <v>0.32500000000000001</v>
      </c>
      <c r="O1980">
        <v>0.221</v>
      </c>
      <c r="P1980">
        <v>4.4999999999999998E-2</v>
      </c>
      <c r="Q1980">
        <v>0.51</v>
      </c>
      <c r="R1980">
        <v>1.018</v>
      </c>
      <c r="S1980">
        <v>0.59499999999999997</v>
      </c>
      <c r="T1980">
        <v>0.91800000000000004</v>
      </c>
      <c r="U1980">
        <v>794.11800000000005</v>
      </c>
      <c r="V1980" t="s">
        <v>62</v>
      </c>
      <c r="W1980">
        <v>0.98799999999999999</v>
      </c>
      <c r="X1980">
        <v>0.93600000000000005</v>
      </c>
      <c r="Y1980">
        <v>0.92600000000000005</v>
      </c>
      <c r="Z1980">
        <v>0.94199999999999995</v>
      </c>
      <c r="AA1980" s="19">
        <v>45734.013631655092</v>
      </c>
      <c r="AB1980" t="s">
        <v>2040</v>
      </c>
    </row>
    <row r="1981" spans="1:28" x14ac:dyDescent="0.35">
      <c r="A1981" t="s">
        <v>1752</v>
      </c>
      <c r="B1981" t="s">
        <v>311</v>
      </c>
      <c r="C1981">
        <v>5919</v>
      </c>
      <c r="D1981" s="9">
        <v>38631.401261574072</v>
      </c>
      <c r="E1981" s="9">
        <v>44550.706990740742</v>
      </c>
      <c r="F1981">
        <v>166</v>
      </c>
      <c r="G1981">
        <v>166</v>
      </c>
      <c r="H1981">
        <v>94</v>
      </c>
      <c r="I1981">
        <v>72</v>
      </c>
      <c r="J1981">
        <v>61</v>
      </c>
      <c r="K1981">
        <v>105</v>
      </c>
      <c r="L1981">
        <v>93</v>
      </c>
      <c r="M1981">
        <v>12</v>
      </c>
      <c r="N1981">
        <v>1.4999999999999999E-2</v>
      </c>
      <c r="O1981">
        <v>1.2E-2</v>
      </c>
      <c r="P1981">
        <v>0.01</v>
      </c>
      <c r="Q1981">
        <v>1.4999999999999999E-2</v>
      </c>
      <c r="R1981">
        <v>0.88200000000000001</v>
      </c>
      <c r="S1981">
        <v>0.55600000000000005</v>
      </c>
      <c r="T1981">
        <v>0.63</v>
      </c>
      <c r="U1981">
        <v>800</v>
      </c>
      <c r="V1981" t="s">
        <v>56</v>
      </c>
      <c r="W1981">
        <v>0.98699999999999999</v>
      </c>
      <c r="X1981">
        <v>0.95299999999999996</v>
      </c>
      <c r="Y1981">
        <v>0.99199999999999999</v>
      </c>
      <c r="Z1981">
        <v>0.98299999999999998</v>
      </c>
      <c r="AA1981" s="19">
        <v>45734.013521030094</v>
      </c>
      <c r="AB1981" t="s">
        <v>2040</v>
      </c>
    </row>
    <row r="1982" spans="1:28" hidden="1" x14ac:dyDescent="0.35">
      <c r="A1982" t="s">
        <v>1752</v>
      </c>
      <c r="B1982" t="s">
        <v>312</v>
      </c>
      <c r="C1982">
        <v>10</v>
      </c>
      <c r="D1982" s="9">
        <v>44539.764004629629</v>
      </c>
      <c r="E1982" s="9">
        <v>44550.706990740742</v>
      </c>
      <c r="F1982" t="s">
        <v>872</v>
      </c>
      <c r="G1982" t="s">
        <v>872</v>
      </c>
      <c r="H1982">
        <v>1</v>
      </c>
      <c r="I1982">
        <v>1</v>
      </c>
      <c r="J1982">
        <v>1</v>
      </c>
      <c r="K1982" t="s">
        <v>873</v>
      </c>
      <c r="L1982">
        <v>2</v>
      </c>
      <c r="M1982">
        <v>-2</v>
      </c>
      <c r="N1982" t="s">
        <v>875</v>
      </c>
      <c r="O1982" t="s">
        <v>875</v>
      </c>
      <c r="P1982" t="s">
        <v>875</v>
      </c>
      <c r="Q1982">
        <v>0.125</v>
      </c>
      <c r="R1982" t="s">
        <v>875</v>
      </c>
      <c r="S1982" t="s">
        <v>875</v>
      </c>
      <c r="T1982" t="s">
        <v>875</v>
      </c>
      <c r="U1982" t="s">
        <v>875</v>
      </c>
      <c r="V1982" t="s">
        <v>56</v>
      </c>
      <c r="W1982" t="s">
        <v>875</v>
      </c>
      <c r="X1982" t="s">
        <v>875</v>
      </c>
      <c r="Y1982" t="s">
        <v>875</v>
      </c>
      <c r="Z1982">
        <v>1</v>
      </c>
      <c r="AA1982" s="19">
        <v>45734.013521099536</v>
      </c>
      <c r="AB1982" t="s">
        <v>2040</v>
      </c>
    </row>
    <row r="1983" spans="1:28" x14ac:dyDescent="0.35">
      <c r="A1983" t="s">
        <v>1751</v>
      </c>
      <c r="B1983" t="s">
        <v>311</v>
      </c>
      <c r="C1983">
        <v>5554</v>
      </c>
      <c r="D1983" s="9">
        <v>38993.41646990741</v>
      </c>
      <c r="E1983" s="9">
        <v>44547.860949074071</v>
      </c>
      <c r="F1983">
        <v>287</v>
      </c>
      <c r="G1983">
        <v>287</v>
      </c>
      <c r="H1983">
        <v>187</v>
      </c>
      <c r="I1983">
        <v>100</v>
      </c>
      <c r="J1983">
        <v>50</v>
      </c>
      <c r="K1983">
        <v>237</v>
      </c>
      <c r="L1983">
        <v>220</v>
      </c>
      <c r="M1983">
        <v>17</v>
      </c>
      <c r="N1983">
        <v>3.3000000000000002E-2</v>
      </c>
      <c r="O1983">
        <v>1.7000000000000001E-2</v>
      </c>
      <c r="P1983">
        <v>8.9999999999999993E-3</v>
      </c>
      <c r="Q1983">
        <v>3.5999999999999997E-2</v>
      </c>
      <c r="R1983">
        <v>0.878</v>
      </c>
      <c r="S1983">
        <v>0.66</v>
      </c>
      <c r="T1983">
        <v>0.82</v>
      </c>
      <c r="U1983">
        <v>472.22199999999998</v>
      </c>
      <c r="V1983" t="s">
        <v>56</v>
      </c>
      <c r="W1983">
        <v>0.97799999999999998</v>
      </c>
      <c r="X1983">
        <v>0.98</v>
      </c>
      <c r="Y1983">
        <v>0.98</v>
      </c>
      <c r="Z1983">
        <v>0.96599999999999997</v>
      </c>
      <c r="AA1983" s="19">
        <v>45734.013416250004</v>
      </c>
      <c r="AB1983" t="s">
        <v>2040</v>
      </c>
    </row>
    <row r="1984" spans="1:28" hidden="1" x14ac:dyDescent="0.35">
      <c r="A1984" t="s">
        <v>1751</v>
      </c>
      <c r="B1984" t="s">
        <v>312</v>
      </c>
      <c r="C1984">
        <v>92</v>
      </c>
      <c r="D1984" s="9">
        <v>44455.5387962963</v>
      </c>
      <c r="E1984" s="9">
        <v>44547.860949074071</v>
      </c>
      <c r="F1984" t="s">
        <v>872</v>
      </c>
      <c r="G1984" t="s">
        <v>872</v>
      </c>
      <c r="H1984">
        <v>6</v>
      </c>
      <c r="I1984">
        <v>5</v>
      </c>
      <c r="J1984">
        <v>4</v>
      </c>
      <c r="K1984" t="s">
        <v>873</v>
      </c>
      <c r="L1984">
        <v>7</v>
      </c>
      <c r="M1984">
        <v>-1</v>
      </c>
      <c r="N1984">
        <v>4.8000000000000001E-2</v>
      </c>
      <c r="O1984">
        <v>0.109</v>
      </c>
      <c r="P1984">
        <v>0.11799999999999999</v>
      </c>
      <c r="Q1984">
        <v>7.0000000000000007E-2</v>
      </c>
      <c r="R1984">
        <v>1.7949999999999999</v>
      </c>
      <c r="S1984">
        <v>0.30599999999999999</v>
      </c>
      <c r="T1984">
        <v>0.248</v>
      </c>
      <c r="U1984">
        <v>242.857</v>
      </c>
      <c r="V1984" t="s">
        <v>62</v>
      </c>
      <c r="W1984">
        <v>0.75</v>
      </c>
      <c r="X1984">
        <v>0.90300000000000002</v>
      </c>
      <c r="Y1984">
        <v>0.6</v>
      </c>
      <c r="Z1984">
        <v>0.77</v>
      </c>
      <c r="AA1984" s="19">
        <v>45734.013430162035</v>
      </c>
      <c r="AB1984" t="s">
        <v>2040</v>
      </c>
    </row>
    <row r="1985" spans="1:28" x14ac:dyDescent="0.35">
      <c r="A1985" t="s">
        <v>1750</v>
      </c>
      <c r="B1985" t="s">
        <v>311</v>
      </c>
      <c r="C1985">
        <v>5938</v>
      </c>
      <c r="D1985" s="9">
        <v>38627.886180555557</v>
      </c>
      <c r="E1985" s="9">
        <v>44566.751643518517</v>
      </c>
      <c r="F1985">
        <v>261</v>
      </c>
      <c r="G1985">
        <v>261</v>
      </c>
      <c r="H1985">
        <v>130</v>
      </c>
      <c r="I1985">
        <v>131</v>
      </c>
      <c r="J1985">
        <v>102</v>
      </c>
      <c r="K1985">
        <v>159</v>
      </c>
      <c r="L1985">
        <v>148</v>
      </c>
      <c r="M1985">
        <v>11</v>
      </c>
      <c r="N1985">
        <v>2.1000000000000001E-2</v>
      </c>
      <c r="O1985">
        <v>2.1000000000000001E-2</v>
      </c>
      <c r="P1985">
        <v>1.7999999999999999E-2</v>
      </c>
      <c r="Q1985">
        <v>2.4E-2</v>
      </c>
      <c r="R1985">
        <v>1</v>
      </c>
      <c r="S1985">
        <v>0.5</v>
      </c>
      <c r="T1985">
        <v>0.57099999999999995</v>
      </c>
      <c r="U1985">
        <v>458.33300000000003</v>
      </c>
      <c r="V1985" t="s">
        <v>62</v>
      </c>
      <c r="W1985">
        <v>0.98</v>
      </c>
      <c r="X1985">
        <v>0.94299999999999995</v>
      </c>
      <c r="Y1985">
        <v>0.96299999999999997</v>
      </c>
      <c r="Z1985">
        <v>0.95799999999999996</v>
      </c>
      <c r="AA1985" s="19">
        <v>45734.013322858795</v>
      </c>
      <c r="AB1985" t="s">
        <v>2040</v>
      </c>
    </row>
    <row r="1986" spans="1:28" hidden="1" x14ac:dyDescent="0.35">
      <c r="A1986" t="s">
        <v>1750</v>
      </c>
      <c r="B1986" t="s">
        <v>312</v>
      </c>
      <c r="C1986">
        <v>82</v>
      </c>
      <c r="D1986" s="9">
        <v>44484.50980324074</v>
      </c>
      <c r="E1986" s="9">
        <v>44566.751643518517</v>
      </c>
      <c r="F1986" t="s">
        <v>872</v>
      </c>
      <c r="G1986" t="s">
        <v>872</v>
      </c>
      <c r="H1986">
        <v>3</v>
      </c>
      <c r="I1986">
        <v>2</v>
      </c>
      <c r="J1986">
        <v>1</v>
      </c>
      <c r="K1986" t="s">
        <v>873</v>
      </c>
      <c r="L1986">
        <v>6</v>
      </c>
      <c r="M1986">
        <v>-3</v>
      </c>
      <c r="N1986">
        <v>2.3E-2</v>
      </c>
      <c r="O1986">
        <v>1.7999999999999999E-2</v>
      </c>
      <c r="P1986" t="s">
        <v>875</v>
      </c>
      <c r="Q1986">
        <v>0.17599999999999999</v>
      </c>
      <c r="R1986" t="s">
        <v>875</v>
      </c>
      <c r="S1986" t="s">
        <v>875</v>
      </c>
      <c r="T1986" t="s">
        <v>875</v>
      </c>
      <c r="U1986" t="s">
        <v>875</v>
      </c>
      <c r="V1986" t="s">
        <v>62</v>
      </c>
      <c r="W1986">
        <v>0.94599999999999995</v>
      </c>
      <c r="X1986">
        <v>1</v>
      </c>
      <c r="Y1986" t="s">
        <v>875</v>
      </c>
      <c r="Z1986">
        <v>0.42899999999999999</v>
      </c>
      <c r="AA1986" s="19">
        <v>45734.013322916668</v>
      </c>
      <c r="AB1986" t="s">
        <v>2040</v>
      </c>
    </row>
    <row r="1987" spans="1:28" x14ac:dyDescent="0.35">
      <c r="A1987" t="s">
        <v>1749</v>
      </c>
      <c r="B1987" t="s">
        <v>311</v>
      </c>
      <c r="C1987">
        <v>4775</v>
      </c>
      <c r="D1987" s="9">
        <v>39655.261446759258</v>
      </c>
      <c r="E1987" s="9">
        <v>44430.893148148149</v>
      </c>
      <c r="F1987">
        <v>59</v>
      </c>
      <c r="G1987">
        <v>59</v>
      </c>
      <c r="H1987">
        <v>41</v>
      </c>
      <c r="I1987">
        <v>18</v>
      </c>
      <c r="J1987">
        <v>12</v>
      </c>
      <c r="K1987">
        <v>47</v>
      </c>
      <c r="L1987">
        <v>39</v>
      </c>
      <c r="M1987">
        <v>8</v>
      </c>
      <c r="N1987">
        <v>0.01</v>
      </c>
      <c r="O1987">
        <v>5.0000000000000001E-3</v>
      </c>
      <c r="P1987">
        <v>3.0000000000000001E-3</v>
      </c>
      <c r="Q1987">
        <v>1.0999999999999999E-2</v>
      </c>
      <c r="R1987">
        <v>0.91700000000000004</v>
      </c>
      <c r="S1987">
        <v>0.66700000000000004</v>
      </c>
      <c r="T1987">
        <v>0.8</v>
      </c>
      <c r="U1987">
        <v>727.27300000000002</v>
      </c>
      <c r="V1987" t="s">
        <v>56</v>
      </c>
      <c r="W1987">
        <v>0.97299999999999998</v>
      </c>
      <c r="X1987">
        <v>0.89900000000000002</v>
      </c>
      <c r="Y1987">
        <v>0.91500000000000004</v>
      </c>
      <c r="Z1987">
        <v>0.85299999999999998</v>
      </c>
      <c r="AA1987" s="19">
        <v>45734.013229895834</v>
      </c>
      <c r="AB1987" t="s">
        <v>2040</v>
      </c>
    </row>
    <row r="1988" spans="1:28" hidden="1" x14ac:dyDescent="0.35">
      <c r="A1988" t="s">
        <v>1749</v>
      </c>
      <c r="B1988" t="s">
        <v>312</v>
      </c>
      <c r="C1988">
        <v>0</v>
      </c>
      <c r="D1988" s="9">
        <v>44430.886365740742</v>
      </c>
      <c r="E1988" s="9">
        <v>44430.893148148149</v>
      </c>
      <c r="F1988" t="s">
        <v>872</v>
      </c>
      <c r="G1988" t="s">
        <v>872</v>
      </c>
      <c r="H1988">
        <v>1</v>
      </c>
      <c r="I1988">
        <v>1</v>
      </c>
      <c r="J1988">
        <v>1</v>
      </c>
      <c r="K1988" t="s">
        <v>873</v>
      </c>
      <c r="L1988">
        <v>1</v>
      </c>
      <c r="M1988">
        <v>-1</v>
      </c>
      <c r="N1988" t="s">
        <v>875</v>
      </c>
      <c r="O1988" t="s">
        <v>875</v>
      </c>
      <c r="P1988" t="s">
        <v>875</v>
      </c>
      <c r="Q1988" t="s">
        <v>875</v>
      </c>
      <c r="R1988" t="s">
        <v>875</v>
      </c>
      <c r="S1988" t="s">
        <v>875</v>
      </c>
      <c r="T1988" t="s">
        <v>875</v>
      </c>
      <c r="U1988" t="s">
        <v>875</v>
      </c>
      <c r="V1988" t="s">
        <v>56</v>
      </c>
      <c r="W1988" t="s">
        <v>875</v>
      </c>
      <c r="X1988" t="s">
        <v>875</v>
      </c>
      <c r="Y1988" t="s">
        <v>875</v>
      </c>
      <c r="Z1988" t="s">
        <v>875</v>
      </c>
      <c r="AA1988" s="19">
        <v>45734.013229976852</v>
      </c>
      <c r="AB1988" t="s">
        <v>2040</v>
      </c>
    </row>
    <row r="1989" spans="1:28" x14ac:dyDescent="0.35">
      <c r="A1989" t="s">
        <v>1748</v>
      </c>
      <c r="B1989" t="s">
        <v>311</v>
      </c>
      <c r="C1989">
        <v>6136</v>
      </c>
      <c r="D1989" s="9">
        <v>38414.801608796297</v>
      </c>
      <c r="E1989" s="9">
        <v>44550.875104166669</v>
      </c>
      <c r="F1989">
        <v>686</v>
      </c>
      <c r="G1989">
        <v>686</v>
      </c>
      <c r="H1989">
        <v>206</v>
      </c>
      <c r="I1989">
        <v>480</v>
      </c>
      <c r="J1989">
        <v>231</v>
      </c>
      <c r="K1989">
        <v>455</v>
      </c>
      <c r="L1989">
        <v>422</v>
      </c>
      <c r="M1989">
        <v>33</v>
      </c>
      <c r="N1989">
        <v>3.3000000000000002E-2</v>
      </c>
      <c r="O1989">
        <v>7.0000000000000007E-2</v>
      </c>
      <c r="P1989">
        <v>3.5999999999999997E-2</v>
      </c>
      <c r="Q1989">
        <v>5.8999999999999997E-2</v>
      </c>
      <c r="R1989">
        <v>0.88100000000000001</v>
      </c>
      <c r="S1989">
        <v>0.32</v>
      </c>
      <c r="T1989">
        <v>0.65</v>
      </c>
      <c r="U1989">
        <v>559.322</v>
      </c>
      <c r="V1989" t="s">
        <v>56</v>
      </c>
      <c r="W1989">
        <v>0.99099999999999999</v>
      </c>
      <c r="X1989">
        <v>0.97799999999999998</v>
      </c>
      <c r="Y1989">
        <v>0.98199999999999998</v>
      </c>
      <c r="Z1989">
        <v>0.96599999999999997</v>
      </c>
      <c r="AA1989" s="19">
        <v>45734.013137303242</v>
      </c>
      <c r="AB1989" t="s">
        <v>2040</v>
      </c>
    </row>
    <row r="1990" spans="1:28" hidden="1" x14ac:dyDescent="0.35">
      <c r="A1990" t="s">
        <v>1748</v>
      </c>
      <c r="B1990" t="s">
        <v>312</v>
      </c>
      <c r="C1990">
        <v>92</v>
      </c>
      <c r="D1990" s="9">
        <v>44458.278680555559</v>
      </c>
      <c r="E1990" s="9">
        <v>44550.875104166669</v>
      </c>
      <c r="F1990" t="s">
        <v>872</v>
      </c>
      <c r="G1990" t="s">
        <v>872</v>
      </c>
      <c r="H1990">
        <v>2</v>
      </c>
      <c r="I1990">
        <v>10</v>
      </c>
      <c r="J1990">
        <v>1</v>
      </c>
      <c r="K1990" t="s">
        <v>873</v>
      </c>
      <c r="L1990">
        <v>2</v>
      </c>
      <c r="M1990">
        <v>9</v>
      </c>
      <c r="N1990">
        <v>4.4999999999999998E-2</v>
      </c>
      <c r="O1990">
        <v>9.5000000000000001E-2</v>
      </c>
      <c r="P1990" t="s">
        <v>875</v>
      </c>
      <c r="Q1990">
        <v>1.2E-2</v>
      </c>
      <c r="R1990" t="s">
        <v>875</v>
      </c>
      <c r="S1990" t="s">
        <v>875</v>
      </c>
      <c r="T1990" t="s">
        <v>875</v>
      </c>
      <c r="U1990" t="s">
        <v>875</v>
      </c>
      <c r="V1990" t="s">
        <v>56</v>
      </c>
      <c r="W1990">
        <v>1</v>
      </c>
      <c r="X1990">
        <v>0.97399999999999998</v>
      </c>
      <c r="Y1990" t="s">
        <v>875</v>
      </c>
      <c r="Z1990">
        <v>1</v>
      </c>
      <c r="AA1990" s="19">
        <v>45734.013137361108</v>
      </c>
      <c r="AB1990" t="s">
        <v>2040</v>
      </c>
    </row>
    <row r="1991" spans="1:28" hidden="1" x14ac:dyDescent="0.35">
      <c r="A1991" t="s">
        <v>1262</v>
      </c>
      <c r="B1991" t="s">
        <v>312</v>
      </c>
      <c r="C1991">
        <v>0</v>
      </c>
      <c r="D1991" s="9">
        <v>43860.463379629633</v>
      </c>
      <c r="E1991" s="9">
        <v>43860.463379629633</v>
      </c>
      <c r="F1991" t="s">
        <v>872</v>
      </c>
      <c r="G1991" t="s">
        <v>872</v>
      </c>
      <c r="H1991">
        <v>1</v>
      </c>
      <c r="I1991">
        <v>1</v>
      </c>
      <c r="J1991">
        <v>1</v>
      </c>
      <c r="K1991" t="s">
        <v>873</v>
      </c>
      <c r="L1991">
        <v>1</v>
      </c>
      <c r="M1991">
        <v>0</v>
      </c>
      <c r="N1991" t="s">
        <v>875</v>
      </c>
      <c r="O1991" t="s">
        <v>875</v>
      </c>
      <c r="P1991" t="s">
        <v>875</v>
      </c>
      <c r="Q1991" t="s">
        <v>875</v>
      </c>
      <c r="R1991" t="s">
        <v>875</v>
      </c>
      <c r="S1991" t="s">
        <v>875</v>
      </c>
      <c r="T1991" t="s">
        <v>875</v>
      </c>
      <c r="U1991" t="s">
        <v>875</v>
      </c>
      <c r="V1991" t="s">
        <v>62</v>
      </c>
      <c r="W1991" t="s">
        <v>875</v>
      </c>
      <c r="X1991" t="s">
        <v>875</v>
      </c>
      <c r="Y1991" t="s">
        <v>875</v>
      </c>
      <c r="Z1991" t="s">
        <v>875</v>
      </c>
      <c r="AA1991" s="19">
        <v>45733.82793324074</v>
      </c>
      <c r="AB1991" t="s">
        <v>1303</v>
      </c>
    </row>
    <row r="1992" spans="1:28" x14ac:dyDescent="0.35">
      <c r="A1992" t="s">
        <v>1262</v>
      </c>
      <c r="B1992" t="s">
        <v>311</v>
      </c>
      <c r="C1992">
        <v>2501</v>
      </c>
      <c r="D1992" s="9">
        <v>41358.558912037035</v>
      </c>
      <c r="E1992" s="9">
        <v>43860.463379629633</v>
      </c>
      <c r="F1992">
        <v>306</v>
      </c>
      <c r="G1992">
        <v>306</v>
      </c>
      <c r="H1992">
        <v>94</v>
      </c>
      <c r="I1992">
        <v>212</v>
      </c>
      <c r="J1992">
        <v>30</v>
      </c>
      <c r="K1992">
        <v>276</v>
      </c>
      <c r="L1992">
        <v>166</v>
      </c>
      <c r="M1992">
        <v>110</v>
      </c>
      <c r="N1992">
        <v>0.05</v>
      </c>
      <c r="O1992">
        <v>0.11899999999999999</v>
      </c>
      <c r="P1992">
        <v>4.2000000000000003E-2</v>
      </c>
      <c r="Q1992">
        <v>0.22500000000000001</v>
      </c>
      <c r="R1992">
        <v>1.772</v>
      </c>
      <c r="S1992">
        <v>0.29599999999999999</v>
      </c>
      <c r="T1992">
        <v>0.751</v>
      </c>
      <c r="U1992">
        <v>488.88900000000001</v>
      </c>
      <c r="V1992" t="s">
        <v>62</v>
      </c>
      <c r="W1992">
        <v>0.876</v>
      </c>
      <c r="X1992">
        <v>0.80900000000000005</v>
      </c>
      <c r="Y1992">
        <v>0.77300000000000002</v>
      </c>
      <c r="Z1992">
        <v>0.79200000000000004</v>
      </c>
      <c r="AA1992" s="19">
        <v>45733.827933148146</v>
      </c>
      <c r="AB1992" t="s">
        <v>1303</v>
      </c>
    </row>
    <row r="1993" spans="1:28" x14ac:dyDescent="0.35">
      <c r="A1993" t="s">
        <v>1747</v>
      </c>
      <c r="B1993" t="s">
        <v>311</v>
      </c>
      <c r="C1993">
        <v>1250</v>
      </c>
      <c r="D1993" s="9">
        <v>42984.820983796293</v>
      </c>
      <c r="E1993" s="9">
        <v>44235.475057870368</v>
      </c>
      <c r="F1993">
        <v>64</v>
      </c>
      <c r="G1993">
        <v>64</v>
      </c>
      <c r="H1993">
        <v>52</v>
      </c>
      <c r="I1993">
        <v>12</v>
      </c>
      <c r="J1993">
        <v>5</v>
      </c>
      <c r="K1993">
        <v>59</v>
      </c>
      <c r="L1993">
        <v>57</v>
      </c>
      <c r="M1993">
        <v>2</v>
      </c>
      <c r="N1993">
        <v>3.5999999999999997E-2</v>
      </c>
      <c r="O1993">
        <v>7.0000000000000001E-3</v>
      </c>
      <c r="P1993">
        <v>3.0000000000000001E-3</v>
      </c>
      <c r="Q1993">
        <v>3.6999999999999998E-2</v>
      </c>
      <c r="R1993">
        <v>0.92500000000000004</v>
      </c>
      <c r="S1993">
        <v>0.83699999999999997</v>
      </c>
      <c r="T1993">
        <v>0.93</v>
      </c>
      <c r="U1993">
        <v>54.054000000000002</v>
      </c>
      <c r="V1993" t="s">
        <v>56</v>
      </c>
      <c r="W1993">
        <v>0.95399999999999996</v>
      </c>
      <c r="X1993">
        <v>0.93200000000000005</v>
      </c>
      <c r="Y1993">
        <v>0.79300000000000004</v>
      </c>
      <c r="Z1993">
        <v>0.93</v>
      </c>
      <c r="AA1993" s="19">
        <v>45734.013030034723</v>
      </c>
      <c r="AB1993" t="s">
        <v>2040</v>
      </c>
    </row>
    <row r="1994" spans="1:28" hidden="1" x14ac:dyDescent="0.35">
      <c r="A1994" t="s">
        <v>1747</v>
      </c>
      <c r="B1994" t="s">
        <v>312</v>
      </c>
      <c r="C1994">
        <v>97</v>
      </c>
      <c r="D1994" s="9">
        <v>44137.688923611109</v>
      </c>
      <c r="E1994" s="9">
        <v>44235.475057870368</v>
      </c>
      <c r="F1994" t="s">
        <v>872</v>
      </c>
      <c r="G1994" t="s">
        <v>872</v>
      </c>
      <c r="H1994">
        <v>8</v>
      </c>
      <c r="I1994">
        <v>4</v>
      </c>
      <c r="J1994">
        <v>3</v>
      </c>
      <c r="K1994" t="s">
        <v>873</v>
      </c>
      <c r="L1994">
        <v>18</v>
      </c>
      <c r="M1994">
        <v>-10</v>
      </c>
      <c r="N1994">
        <v>9.2999999999999999E-2</v>
      </c>
      <c r="O1994">
        <v>2.9000000000000001E-2</v>
      </c>
      <c r="P1994">
        <v>6.8000000000000005E-2</v>
      </c>
      <c r="Q1994">
        <v>0.22700000000000001</v>
      </c>
      <c r="R1994">
        <v>4.2039999999999997</v>
      </c>
      <c r="S1994">
        <v>0.76200000000000001</v>
      </c>
      <c r="T1994">
        <v>0.443</v>
      </c>
      <c r="U1994">
        <v>8.8109999999999999</v>
      </c>
      <c r="V1994" t="s">
        <v>92</v>
      </c>
      <c r="W1994">
        <v>0.71099999999999997</v>
      </c>
      <c r="X1994">
        <v>0.89400000000000002</v>
      </c>
      <c r="Y1994">
        <v>0.98099999999999998</v>
      </c>
      <c r="Z1994">
        <v>0.90900000000000003</v>
      </c>
      <c r="AA1994" s="19">
        <v>45734.013043472223</v>
      </c>
      <c r="AB1994" t="s">
        <v>2040</v>
      </c>
    </row>
    <row r="1995" spans="1:28" x14ac:dyDescent="0.35">
      <c r="A1995" t="s">
        <v>1746</v>
      </c>
      <c r="B1995" t="s">
        <v>311</v>
      </c>
      <c r="C1995">
        <v>3956</v>
      </c>
      <c r="D1995" s="9">
        <v>40395.197696759256</v>
      </c>
      <c r="E1995" s="9">
        <v>44351.924421296295</v>
      </c>
      <c r="F1995">
        <v>38</v>
      </c>
      <c r="G1995">
        <v>38</v>
      </c>
      <c r="H1995">
        <v>24</v>
      </c>
      <c r="I1995">
        <v>14</v>
      </c>
      <c r="J1995">
        <v>5</v>
      </c>
      <c r="K1995">
        <v>33</v>
      </c>
      <c r="L1995">
        <v>23</v>
      </c>
      <c r="M1995">
        <v>10</v>
      </c>
      <c r="N1995">
        <v>6.0000000000000001E-3</v>
      </c>
      <c r="O1995">
        <v>4.0000000000000001E-3</v>
      </c>
      <c r="P1995">
        <v>1E-3</v>
      </c>
      <c r="Q1995">
        <v>6.0000000000000001E-3</v>
      </c>
      <c r="R1995">
        <v>0.66700000000000004</v>
      </c>
      <c r="S1995">
        <v>0.6</v>
      </c>
      <c r="T1995">
        <v>0.9</v>
      </c>
      <c r="U1995">
        <v>1666.6669999999999</v>
      </c>
      <c r="V1995" t="s">
        <v>56</v>
      </c>
      <c r="W1995">
        <v>0.93400000000000005</v>
      </c>
      <c r="X1995">
        <v>0.85299999999999998</v>
      </c>
      <c r="Y1995">
        <v>0.95399999999999996</v>
      </c>
      <c r="Z1995">
        <v>0.92</v>
      </c>
      <c r="AA1995" s="19">
        <v>45734.012938113425</v>
      </c>
      <c r="AB1995" t="s">
        <v>2040</v>
      </c>
    </row>
    <row r="1996" spans="1:28" hidden="1" x14ac:dyDescent="0.35">
      <c r="A1996" t="s">
        <v>1746</v>
      </c>
      <c r="B1996" t="s">
        <v>312</v>
      </c>
      <c r="C1996">
        <v>1</v>
      </c>
      <c r="D1996" s="9">
        <v>44350.513784722221</v>
      </c>
      <c r="E1996" s="9">
        <v>44351.924421296295</v>
      </c>
      <c r="F1996" t="s">
        <v>872</v>
      </c>
      <c r="G1996" t="s">
        <v>872</v>
      </c>
      <c r="H1996">
        <v>1</v>
      </c>
      <c r="I1996">
        <v>1</v>
      </c>
      <c r="J1996">
        <v>1</v>
      </c>
      <c r="K1996" t="s">
        <v>873</v>
      </c>
      <c r="L1996">
        <v>1</v>
      </c>
      <c r="M1996">
        <v>-1</v>
      </c>
      <c r="N1996" t="s">
        <v>875</v>
      </c>
      <c r="O1996" t="s">
        <v>875</v>
      </c>
      <c r="P1996" t="s">
        <v>875</v>
      </c>
      <c r="Q1996" t="s">
        <v>875</v>
      </c>
      <c r="R1996" t="s">
        <v>875</v>
      </c>
      <c r="S1996" t="s">
        <v>875</v>
      </c>
      <c r="T1996" t="s">
        <v>875</v>
      </c>
      <c r="U1996" t="s">
        <v>875</v>
      </c>
      <c r="V1996" t="s">
        <v>56</v>
      </c>
      <c r="W1996" t="s">
        <v>875</v>
      </c>
      <c r="X1996" t="s">
        <v>875</v>
      </c>
      <c r="Y1996" t="s">
        <v>875</v>
      </c>
      <c r="Z1996" t="s">
        <v>875</v>
      </c>
      <c r="AA1996" s="19">
        <v>45734.012938182874</v>
      </c>
      <c r="AB1996" t="s">
        <v>2040</v>
      </c>
    </row>
    <row r="1997" spans="1:28" x14ac:dyDescent="0.35">
      <c r="A1997" t="s">
        <v>1745</v>
      </c>
      <c r="B1997" t="s">
        <v>311</v>
      </c>
      <c r="C1997">
        <v>2097</v>
      </c>
      <c r="D1997" s="9">
        <v>42442.271944444445</v>
      </c>
      <c r="E1997" s="9">
        <v>44540.26059027778</v>
      </c>
      <c r="F1997">
        <v>528</v>
      </c>
      <c r="G1997">
        <v>528</v>
      </c>
      <c r="H1997">
        <v>393</v>
      </c>
      <c r="I1997">
        <v>135</v>
      </c>
      <c r="J1997">
        <v>26</v>
      </c>
      <c r="K1997">
        <v>502</v>
      </c>
      <c r="L1997">
        <v>470</v>
      </c>
      <c r="M1997">
        <v>32</v>
      </c>
      <c r="N1997">
        <v>0.16900000000000001</v>
      </c>
      <c r="O1997">
        <v>5.0999999999999997E-2</v>
      </c>
      <c r="P1997">
        <v>1.0999999999999999E-2</v>
      </c>
      <c r="Q1997">
        <v>0.19</v>
      </c>
      <c r="R1997">
        <v>0.90900000000000003</v>
      </c>
      <c r="S1997">
        <v>0.76800000000000002</v>
      </c>
      <c r="T1997">
        <v>0.95</v>
      </c>
      <c r="U1997">
        <v>168.42099999999999</v>
      </c>
      <c r="V1997" t="s">
        <v>56</v>
      </c>
      <c r="W1997">
        <v>0.80300000000000005</v>
      </c>
      <c r="X1997">
        <v>0.78600000000000003</v>
      </c>
      <c r="Y1997">
        <v>0.85</v>
      </c>
      <c r="Z1997">
        <v>0.78200000000000003</v>
      </c>
      <c r="AA1997" s="19">
        <v>45734.012832997687</v>
      </c>
      <c r="AB1997" t="s">
        <v>2040</v>
      </c>
    </row>
    <row r="1998" spans="1:28" hidden="1" x14ac:dyDescent="0.35">
      <c r="A1998" t="s">
        <v>1745</v>
      </c>
      <c r="B1998" t="s">
        <v>312</v>
      </c>
      <c r="C1998">
        <v>99</v>
      </c>
      <c r="D1998" s="9">
        <v>44441.154131944444</v>
      </c>
      <c r="E1998" s="9">
        <v>44540.26059027778</v>
      </c>
      <c r="F1998" t="s">
        <v>872</v>
      </c>
      <c r="G1998" t="s">
        <v>872</v>
      </c>
      <c r="H1998">
        <v>13</v>
      </c>
      <c r="I1998">
        <v>2</v>
      </c>
      <c r="J1998">
        <v>3</v>
      </c>
      <c r="K1998" t="s">
        <v>873</v>
      </c>
      <c r="L1998">
        <v>20</v>
      </c>
      <c r="M1998">
        <v>-9</v>
      </c>
      <c r="N1998">
        <v>0.107</v>
      </c>
      <c r="O1998">
        <v>3.4000000000000002E-2</v>
      </c>
      <c r="P1998">
        <v>5.3999999999999999E-2</v>
      </c>
      <c r="Q1998">
        <v>0.27800000000000002</v>
      </c>
      <c r="R1998">
        <v>3.1949999999999998</v>
      </c>
      <c r="S1998">
        <v>0.75900000000000001</v>
      </c>
      <c r="T1998">
        <v>0.61699999999999999</v>
      </c>
      <c r="U1998">
        <v>115.108</v>
      </c>
      <c r="V1998" t="s">
        <v>62</v>
      </c>
      <c r="W1998">
        <v>0.86199999999999999</v>
      </c>
      <c r="X1998">
        <v>1</v>
      </c>
      <c r="Y1998">
        <v>0.75</v>
      </c>
      <c r="Z1998">
        <v>0.84199999999999997</v>
      </c>
      <c r="AA1998" s="19">
        <v>45734.012846886573</v>
      </c>
      <c r="AB1998" t="s">
        <v>2040</v>
      </c>
    </row>
    <row r="1999" spans="1:28" x14ac:dyDescent="0.35">
      <c r="A1999" t="s">
        <v>1744</v>
      </c>
      <c r="B1999" t="s">
        <v>311</v>
      </c>
      <c r="C1999">
        <v>6983</v>
      </c>
      <c r="D1999" s="9">
        <v>37580.046319444446</v>
      </c>
      <c r="E1999" s="9">
        <v>44563.642812500002</v>
      </c>
      <c r="F1999">
        <v>5929</v>
      </c>
      <c r="G1999">
        <v>5929</v>
      </c>
      <c r="H1999">
        <v>2401</v>
      </c>
      <c r="I1999">
        <v>3528</v>
      </c>
      <c r="J1999">
        <v>2513</v>
      </c>
      <c r="K1999">
        <v>3416</v>
      </c>
      <c r="L1999">
        <v>2978</v>
      </c>
      <c r="M1999">
        <v>438</v>
      </c>
      <c r="N1999">
        <v>0.32200000000000001</v>
      </c>
      <c r="O1999">
        <v>0.55700000000000005</v>
      </c>
      <c r="P1999">
        <v>0.438</v>
      </c>
      <c r="Q1999">
        <v>0.43</v>
      </c>
      <c r="R1999">
        <v>0.97499999999999998</v>
      </c>
      <c r="S1999">
        <v>0.36599999999999999</v>
      </c>
      <c r="T1999">
        <v>0.502</v>
      </c>
      <c r="U1999">
        <v>1018.605</v>
      </c>
      <c r="V1999" t="s">
        <v>56</v>
      </c>
      <c r="W1999">
        <v>0.91800000000000004</v>
      </c>
      <c r="X1999">
        <v>0.90200000000000002</v>
      </c>
      <c r="Y1999">
        <v>0.96799999999999997</v>
      </c>
      <c r="Z1999">
        <v>0.88200000000000001</v>
      </c>
      <c r="AA1999" s="19">
        <v>45734.012725335648</v>
      </c>
      <c r="AB1999" t="s">
        <v>2040</v>
      </c>
    </row>
    <row r="2000" spans="1:28" hidden="1" x14ac:dyDescent="0.35">
      <c r="A2000" t="s">
        <v>1744</v>
      </c>
      <c r="B2000" t="s">
        <v>312</v>
      </c>
      <c r="C2000">
        <v>99</v>
      </c>
      <c r="D2000" s="9">
        <v>44463.789548611108</v>
      </c>
      <c r="E2000" s="9">
        <v>44563.642812500002</v>
      </c>
      <c r="F2000" t="s">
        <v>872</v>
      </c>
      <c r="G2000" t="s">
        <v>872</v>
      </c>
      <c r="H2000">
        <v>43</v>
      </c>
      <c r="I2000">
        <v>37</v>
      </c>
      <c r="J2000">
        <v>17</v>
      </c>
      <c r="K2000" t="s">
        <v>873</v>
      </c>
      <c r="L2000">
        <v>40</v>
      </c>
      <c r="M2000">
        <v>24</v>
      </c>
      <c r="N2000">
        <v>0.34699999999999998</v>
      </c>
      <c r="O2000">
        <v>0.38800000000000001</v>
      </c>
      <c r="P2000">
        <v>0.158</v>
      </c>
      <c r="Q2000">
        <v>0.312</v>
      </c>
      <c r="R2000">
        <v>0.54100000000000004</v>
      </c>
      <c r="S2000">
        <v>0.47199999999999998</v>
      </c>
      <c r="T2000">
        <v>0.78500000000000003</v>
      </c>
      <c r="U2000">
        <v>1403.846</v>
      </c>
      <c r="V2000" t="s">
        <v>56</v>
      </c>
      <c r="W2000">
        <v>0.94199999999999995</v>
      </c>
      <c r="X2000">
        <v>0.97099999999999997</v>
      </c>
      <c r="Y2000">
        <v>0.93500000000000005</v>
      </c>
      <c r="Z2000">
        <v>0.92100000000000004</v>
      </c>
      <c r="AA2000" s="19">
        <v>45734.012739641206</v>
      </c>
      <c r="AB2000" t="s">
        <v>2040</v>
      </c>
    </row>
    <row r="2001" spans="1:28" x14ac:dyDescent="0.35">
      <c r="A2001" t="s">
        <v>1743</v>
      </c>
      <c r="B2001" t="s">
        <v>311</v>
      </c>
      <c r="C2001">
        <v>5990</v>
      </c>
      <c r="D2001" s="9">
        <v>38553.461898148147</v>
      </c>
      <c r="E2001" s="9">
        <v>44543.963750000003</v>
      </c>
      <c r="F2001">
        <v>411</v>
      </c>
      <c r="G2001">
        <v>411</v>
      </c>
      <c r="H2001">
        <v>168</v>
      </c>
      <c r="I2001">
        <v>243</v>
      </c>
      <c r="J2001">
        <v>111</v>
      </c>
      <c r="K2001">
        <v>300</v>
      </c>
      <c r="L2001">
        <v>257</v>
      </c>
      <c r="M2001">
        <v>43</v>
      </c>
      <c r="N2001">
        <v>2.5999999999999999E-2</v>
      </c>
      <c r="O2001">
        <v>4.3999999999999997E-2</v>
      </c>
      <c r="P2001">
        <v>2.3E-2</v>
      </c>
      <c r="Q2001">
        <v>4.7E-2</v>
      </c>
      <c r="R2001">
        <v>1</v>
      </c>
      <c r="S2001">
        <v>0.371</v>
      </c>
      <c r="T2001">
        <v>0.67100000000000004</v>
      </c>
      <c r="U2001">
        <v>914.89400000000001</v>
      </c>
      <c r="V2001" t="s">
        <v>62</v>
      </c>
      <c r="W2001">
        <v>0.98899999999999999</v>
      </c>
      <c r="X2001">
        <v>0.99199999999999999</v>
      </c>
      <c r="Y2001">
        <v>0.94499999999999995</v>
      </c>
      <c r="Z2001">
        <v>0.98799999999999999</v>
      </c>
      <c r="AA2001" s="19">
        <v>45734.012603483796</v>
      </c>
      <c r="AB2001" t="s">
        <v>2040</v>
      </c>
    </row>
    <row r="2002" spans="1:28" hidden="1" x14ac:dyDescent="0.35">
      <c r="A2002" t="s">
        <v>1743</v>
      </c>
      <c r="B2002" t="s">
        <v>312</v>
      </c>
      <c r="C2002">
        <v>96</v>
      </c>
      <c r="D2002" s="9">
        <v>44447.787465277775</v>
      </c>
      <c r="E2002" s="9">
        <v>44543.963750000003</v>
      </c>
      <c r="F2002" t="s">
        <v>872</v>
      </c>
      <c r="G2002" t="s">
        <v>872</v>
      </c>
      <c r="H2002">
        <v>4</v>
      </c>
      <c r="I2002">
        <v>8</v>
      </c>
      <c r="J2002">
        <v>3</v>
      </c>
      <c r="K2002" t="s">
        <v>873</v>
      </c>
      <c r="L2002">
        <v>5</v>
      </c>
      <c r="M2002">
        <v>3</v>
      </c>
      <c r="N2002">
        <v>3.6999999999999998E-2</v>
      </c>
      <c r="O2002">
        <v>6.0999999999999999E-2</v>
      </c>
      <c r="P2002">
        <v>2.1999999999999999E-2</v>
      </c>
      <c r="Q2002">
        <v>0.03</v>
      </c>
      <c r="R2002">
        <v>0.39500000000000002</v>
      </c>
      <c r="S2002">
        <v>0.378</v>
      </c>
      <c r="T2002">
        <v>0.77600000000000002</v>
      </c>
      <c r="U2002">
        <v>1433.3330000000001</v>
      </c>
      <c r="V2002" t="s">
        <v>56</v>
      </c>
      <c r="W2002">
        <v>0.76900000000000002</v>
      </c>
      <c r="X2002">
        <v>0.86</v>
      </c>
      <c r="Y2002">
        <v>0.82099999999999995</v>
      </c>
      <c r="Z2002">
        <v>0.77600000000000002</v>
      </c>
      <c r="AA2002" s="19">
        <v>45734.012617361113</v>
      </c>
      <c r="AB2002" t="s">
        <v>2040</v>
      </c>
    </row>
    <row r="2003" spans="1:28" hidden="1" x14ac:dyDescent="0.35">
      <c r="A2003" t="s">
        <v>1482</v>
      </c>
      <c r="B2003" t="s">
        <v>312</v>
      </c>
      <c r="C2003">
        <v>0</v>
      </c>
      <c r="D2003" s="9">
        <v>44014.585405092592</v>
      </c>
      <c r="E2003" s="9">
        <v>44014.585405092592</v>
      </c>
      <c r="F2003" t="s">
        <v>872</v>
      </c>
      <c r="G2003" t="s">
        <v>872</v>
      </c>
      <c r="H2003">
        <v>1</v>
      </c>
      <c r="I2003">
        <v>1</v>
      </c>
      <c r="J2003">
        <v>1</v>
      </c>
      <c r="K2003" t="s">
        <v>873</v>
      </c>
      <c r="L2003">
        <v>1</v>
      </c>
      <c r="M2003">
        <v>0</v>
      </c>
      <c r="N2003" t="s">
        <v>875</v>
      </c>
      <c r="O2003" t="s">
        <v>875</v>
      </c>
      <c r="P2003" t="s">
        <v>875</v>
      </c>
      <c r="Q2003" t="s">
        <v>875</v>
      </c>
      <c r="R2003" t="s">
        <v>875</v>
      </c>
      <c r="S2003" t="s">
        <v>875</v>
      </c>
      <c r="T2003" t="s">
        <v>875</v>
      </c>
      <c r="U2003" t="s">
        <v>875</v>
      </c>
      <c r="V2003" t="s">
        <v>56</v>
      </c>
      <c r="W2003" t="s">
        <v>875</v>
      </c>
      <c r="X2003" t="s">
        <v>875</v>
      </c>
      <c r="Y2003" t="s">
        <v>875</v>
      </c>
      <c r="Z2003" t="s">
        <v>875</v>
      </c>
      <c r="AA2003" s="19">
        <v>45733.855547303239</v>
      </c>
      <c r="AB2003" t="s">
        <v>1508</v>
      </c>
    </row>
    <row r="2004" spans="1:28" x14ac:dyDescent="0.35">
      <c r="A2004" t="s">
        <v>1482</v>
      </c>
      <c r="B2004" t="s">
        <v>311</v>
      </c>
      <c r="C2004">
        <v>3606</v>
      </c>
      <c r="D2004" s="9">
        <v>40407.602835648147</v>
      </c>
      <c r="E2004" s="9">
        <v>44014.585405092592</v>
      </c>
      <c r="F2004">
        <v>113</v>
      </c>
      <c r="G2004">
        <v>113</v>
      </c>
      <c r="H2004">
        <v>84</v>
      </c>
      <c r="I2004">
        <v>29</v>
      </c>
      <c r="J2004">
        <v>12</v>
      </c>
      <c r="K2004">
        <v>101</v>
      </c>
      <c r="L2004">
        <v>87</v>
      </c>
      <c r="M2004">
        <v>14</v>
      </c>
      <c r="N2004">
        <v>5.2999999999999999E-2</v>
      </c>
      <c r="O2004">
        <v>1.0999999999999999E-2</v>
      </c>
      <c r="P2004">
        <v>4.0000000000000001E-3</v>
      </c>
      <c r="Q2004">
        <v>4.8000000000000001E-2</v>
      </c>
      <c r="R2004">
        <v>0.8</v>
      </c>
      <c r="S2004">
        <v>0.82799999999999996</v>
      </c>
      <c r="T2004">
        <v>0.93799999999999994</v>
      </c>
      <c r="U2004">
        <v>291.66699999999997</v>
      </c>
      <c r="V2004" t="s">
        <v>56</v>
      </c>
      <c r="W2004">
        <v>0.95399999999999996</v>
      </c>
      <c r="X2004">
        <v>0.74</v>
      </c>
      <c r="Y2004">
        <v>0.81299999999999994</v>
      </c>
      <c r="Z2004">
        <v>0.871</v>
      </c>
      <c r="AA2004" s="19">
        <v>45733.855547303239</v>
      </c>
      <c r="AB2004" t="s">
        <v>1508</v>
      </c>
    </row>
    <row r="2005" spans="1:28" hidden="1" x14ac:dyDescent="0.35">
      <c r="A2005" t="s">
        <v>1481</v>
      </c>
      <c r="B2005" t="s">
        <v>312</v>
      </c>
      <c r="C2005">
        <v>0</v>
      </c>
      <c r="D2005" s="9">
        <v>40476.101736111108</v>
      </c>
      <c r="E2005" s="9">
        <v>40476.101736111108</v>
      </c>
      <c r="F2005" t="s">
        <v>872</v>
      </c>
      <c r="G2005" t="s">
        <v>872</v>
      </c>
      <c r="H2005">
        <v>1</v>
      </c>
      <c r="I2005">
        <v>1</v>
      </c>
      <c r="J2005">
        <v>1</v>
      </c>
      <c r="K2005" t="s">
        <v>873</v>
      </c>
      <c r="L2005">
        <v>1</v>
      </c>
      <c r="M2005">
        <v>0</v>
      </c>
      <c r="N2005" t="s">
        <v>875</v>
      </c>
      <c r="O2005" t="s">
        <v>875</v>
      </c>
      <c r="P2005" t="s">
        <v>875</v>
      </c>
      <c r="Q2005" t="s">
        <v>875</v>
      </c>
      <c r="R2005" t="s">
        <v>875</v>
      </c>
      <c r="S2005" t="s">
        <v>875</v>
      </c>
      <c r="T2005" t="s">
        <v>875</v>
      </c>
      <c r="U2005" t="s">
        <v>875</v>
      </c>
      <c r="V2005" t="s">
        <v>56</v>
      </c>
      <c r="W2005" t="s">
        <v>875</v>
      </c>
      <c r="X2005" t="s">
        <v>875</v>
      </c>
      <c r="Y2005" t="s">
        <v>875</v>
      </c>
      <c r="Z2005" t="s">
        <v>875</v>
      </c>
      <c r="AA2005" s="19">
        <v>45733.85548298611</v>
      </c>
      <c r="AB2005" t="s">
        <v>1508</v>
      </c>
    </row>
    <row r="2006" spans="1:28" x14ac:dyDescent="0.35">
      <c r="A2006" t="s">
        <v>1481</v>
      </c>
      <c r="B2006" t="s">
        <v>311</v>
      </c>
      <c r="C2006">
        <v>2439</v>
      </c>
      <c r="D2006" s="9">
        <v>38036.743009259262</v>
      </c>
      <c r="E2006" s="9">
        <v>40476.101736111108</v>
      </c>
      <c r="F2006">
        <v>504</v>
      </c>
      <c r="G2006">
        <v>504</v>
      </c>
      <c r="H2006">
        <v>286</v>
      </c>
      <c r="I2006">
        <v>218</v>
      </c>
      <c r="J2006">
        <v>45</v>
      </c>
      <c r="K2006">
        <v>459</v>
      </c>
      <c r="L2006">
        <v>265</v>
      </c>
      <c r="M2006">
        <v>194</v>
      </c>
      <c r="N2006">
        <v>0.23699999999999999</v>
      </c>
      <c r="O2006">
        <v>0.16600000000000001</v>
      </c>
      <c r="P2006">
        <v>4.7E-2</v>
      </c>
      <c r="Q2006">
        <v>0.28299999999999997</v>
      </c>
      <c r="R2006">
        <v>0.79500000000000004</v>
      </c>
      <c r="S2006">
        <v>0.58799999999999997</v>
      </c>
      <c r="T2006">
        <v>0.88300000000000001</v>
      </c>
      <c r="U2006">
        <v>685.51199999999994</v>
      </c>
      <c r="V2006" t="s">
        <v>56</v>
      </c>
      <c r="W2006">
        <v>0.93400000000000005</v>
      </c>
      <c r="X2006">
        <v>0.95699999999999996</v>
      </c>
      <c r="Y2006">
        <v>0.95699999999999996</v>
      </c>
      <c r="Z2006">
        <v>0.94799999999999995</v>
      </c>
      <c r="AA2006" s="19">
        <v>45733.855482893516</v>
      </c>
      <c r="AB2006" t="s">
        <v>1508</v>
      </c>
    </row>
    <row r="2007" spans="1:28" hidden="1" x14ac:dyDescent="0.35">
      <c r="A2007" t="s">
        <v>189</v>
      </c>
      <c r="B2007" t="s">
        <v>312</v>
      </c>
      <c r="C2007">
        <v>68</v>
      </c>
      <c r="D2007" s="9">
        <v>44477.437256944446</v>
      </c>
      <c r="E2007" s="9">
        <v>44545.592164351852</v>
      </c>
      <c r="F2007" t="s">
        <v>872</v>
      </c>
      <c r="G2007" t="s">
        <v>872</v>
      </c>
      <c r="H2007">
        <v>7</v>
      </c>
      <c r="I2007">
        <v>2</v>
      </c>
      <c r="J2007">
        <v>1</v>
      </c>
      <c r="K2007" t="s">
        <v>873</v>
      </c>
      <c r="L2007">
        <v>17</v>
      </c>
      <c r="M2007">
        <v>-7</v>
      </c>
      <c r="N2007">
        <v>0.13400000000000001</v>
      </c>
      <c r="O2007">
        <v>3.1E-2</v>
      </c>
      <c r="P2007" t="s">
        <v>875</v>
      </c>
      <c r="Q2007">
        <v>0.26</v>
      </c>
      <c r="R2007" t="s">
        <v>875</v>
      </c>
      <c r="S2007" t="s">
        <v>875</v>
      </c>
      <c r="T2007" t="s">
        <v>875</v>
      </c>
      <c r="U2007" t="s">
        <v>875</v>
      </c>
      <c r="V2007" t="s">
        <v>56</v>
      </c>
      <c r="W2007">
        <v>0.93400000000000005</v>
      </c>
      <c r="X2007">
        <v>1</v>
      </c>
      <c r="Y2007" t="s">
        <v>875</v>
      </c>
      <c r="Z2007">
        <v>0.79900000000000004</v>
      </c>
      <c r="AA2007" s="19">
        <v>45733.910460474537</v>
      </c>
      <c r="AB2007" t="s">
        <v>1425</v>
      </c>
    </row>
    <row r="2008" spans="1:28" x14ac:dyDescent="0.35">
      <c r="A2008" t="s">
        <v>189</v>
      </c>
      <c r="B2008" t="s">
        <v>311</v>
      </c>
      <c r="C2008">
        <v>5972</v>
      </c>
      <c r="D2008" s="9">
        <v>39622.6</v>
      </c>
      <c r="E2008" s="9">
        <v>45595.477083333331</v>
      </c>
      <c r="F2008">
        <v>757</v>
      </c>
      <c r="G2008">
        <v>757</v>
      </c>
      <c r="H2008">
        <v>343</v>
      </c>
      <c r="I2008">
        <v>414</v>
      </c>
      <c r="J2008">
        <v>143</v>
      </c>
      <c r="K2008">
        <v>614</v>
      </c>
      <c r="L2008">
        <v>550</v>
      </c>
      <c r="M2008">
        <v>64</v>
      </c>
      <c r="N2008">
        <v>5.8000000000000003E-2</v>
      </c>
      <c r="O2008">
        <v>7.2999999999999995E-2</v>
      </c>
      <c r="P2008">
        <v>2.5000000000000001E-2</v>
      </c>
      <c r="Q2008">
        <v>8.8999999999999996E-2</v>
      </c>
      <c r="R2008">
        <v>0.84</v>
      </c>
      <c r="S2008">
        <v>0.443</v>
      </c>
      <c r="T2008">
        <v>0.80900000000000005</v>
      </c>
      <c r="U2008">
        <v>719.101</v>
      </c>
      <c r="V2008" t="s">
        <v>56</v>
      </c>
      <c r="W2008">
        <v>0.98199999999999998</v>
      </c>
      <c r="X2008">
        <v>0.93899999999999995</v>
      </c>
      <c r="Y2008">
        <v>0.97899999999999998</v>
      </c>
      <c r="Z2008">
        <v>0.97899999999999998</v>
      </c>
      <c r="AA2008" s="9">
        <v>45713.675832037035</v>
      </c>
      <c r="AB2008" t="s">
        <v>871</v>
      </c>
    </row>
    <row r="2009" spans="1:28" x14ac:dyDescent="0.35">
      <c r="A2009" t="s">
        <v>189</v>
      </c>
      <c r="B2009" t="s">
        <v>311</v>
      </c>
      <c r="C2009">
        <v>4922</v>
      </c>
      <c r="D2009" s="9">
        <v>39622.600254629629</v>
      </c>
      <c r="E2009" s="9">
        <v>44545.592164351852</v>
      </c>
      <c r="F2009">
        <v>675</v>
      </c>
      <c r="G2009">
        <v>675</v>
      </c>
      <c r="H2009">
        <v>301</v>
      </c>
      <c r="I2009">
        <v>374</v>
      </c>
      <c r="J2009">
        <v>21</v>
      </c>
      <c r="K2009">
        <v>654</v>
      </c>
      <c r="L2009">
        <v>588</v>
      </c>
      <c r="M2009">
        <v>66</v>
      </c>
      <c r="N2009">
        <v>6.3E-2</v>
      </c>
      <c r="O2009">
        <v>8.5999999999999993E-2</v>
      </c>
      <c r="P2009">
        <v>4.0000000000000001E-3</v>
      </c>
      <c r="Q2009">
        <v>0.12</v>
      </c>
      <c r="R2009">
        <v>0.82799999999999996</v>
      </c>
      <c r="S2009">
        <v>0.42299999999999999</v>
      </c>
      <c r="T2009">
        <v>0.97299999999999998</v>
      </c>
      <c r="U2009">
        <v>550</v>
      </c>
      <c r="V2009" t="s">
        <v>56</v>
      </c>
      <c r="W2009">
        <v>0.99</v>
      </c>
      <c r="X2009">
        <v>0.96499999999999997</v>
      </c>
      <c r="Y2009">
        <v>0.93300000000000005</v>
      </c>
      <c r="Z2009">
        <v>0.98799999999999999</v>
      </c>
      <c r="AA2009" s="19">
        <v>45733.910460474537</v>
      </c>
      <c r="AB2009" t="s">
        <v>1425</v>
      </c>
    </row>
    <row r="2010" spans="1:28" hidden="1" x14ac:dyDescent="0.35">
      <c r="A2010" t="s">
        <v>190</v>
      </c>
      <c r="B2010" t="s">
        <v>312</v>
      </c>
      <c r="C2010">
        <v>49</v>
      </c>
      <c r="D2010" s="9">
        <v>44259.313935185186</v>
      </c>
      <c r="E2010" s="9">
        <v>44308.661770833336</v>
      </c>
      <c r="F2010" t="s">
        <v>872</v>
      </c>
      <c r="G2010" t="s">
        <v>872</v>
      </c>
      <c r="H2010">
        <v>1</v>
      </c>
      <c r="I2010">
        <v>2</v>
      </c>
      <c r="J2010">
        <v>1</v>
      </c>
      <c r="K2010" t="s">
        <v>873</v>
      </c>
      <c r="L2010">
        <v>1</v>
      </c>
      <c r="M2010">
        <v>1</v>
      </c>
      <c r="N2010" t="s">
        <v>875</v>
      </c>
      <c r="O2010">
        <v>0.02</v>
      </c>
      <c r="P2010" t="s">
        <v>875</v>
      </c>
      <c r="Q2010" t="s">
        <v>875</v>
      </c>
      <c r="R2010" t="s">
        <v>875</v>
      </c>
      <c r="S2010" t="s">
        <v>875</v>
      </c>
      <c r="T2010" t="s">
        <v>875</v>
      </c>
      <c r="U2010" t="s">
        <v>875</v>
      </c>
      <c r="V2010" t="s">
        <v>62</v>
      </c>
      <c r="W2010" t="s">
        <v>875</v>
      </c>
      <c r="X2010">
        <v>1</v>
      </c>
      <c r="Y2010" t="s">
        <v>875</v>
      </c>
      <c r="Z2010" t="s">
        <v>875</v>
      </c>
      <c r="AA2010" s="19">
        <v>45733.910391724537</v>
      </c>
      <c r="AB2010" t="s">
        <v>1425</v>
      </c>
    </row>
    <row r="2011" spans="1:28" x14ac:dyDescent="0.35">
      <c r="A2011" t="s">
        <v>190</v>
      </c>
      <c r="B2011" t="s">
        <v>311</v>
      </c>
      <c r="C2011">
        <v>6139</v>
      </c>
      <c r="D2011" s="9">
        <v>39468.866666666669</v>
      </c>
      <c r="E2011" s="9">
        <v>45608.441666666666</v>
      </c>
      <c r="F2011">
        <v>2496</v>
      </c>
      <c r="G2011">
        <v>2496</v>
      </c>
      <c r="H2011">
        <v>1100</v>
      </c>
      <c r="I2011">
        <v>1396</v>
      </c>
      <c r="J2011">
        <v>372</v>
      </c>
      <c r="K2011">
        <v>2124</v>
      </c>
      <c r="L2011">
        <v>2058</v>
      </c>
      <c r="M2011">
        <v>66</v>
      </c>
      <c r="N2011">
        <v>0.28199999999999997</v>
      </c>
      <c r="O2011">
        <v>0.45900000000000002</v>
      </c>
      <c r="P2011">
        <v>0.13900000000000001</v>
      </c>
      <c r="Q2011">
        <v>0.70599999999999996</v>
      </c>
      <c r="R2011">
        <v>1.173</v>
      </c>
      <c r="S2011">
        <v>0.38100000000000001</v>
      </c>
      <c r="T2011">
        <v>0.81200000000000006</v>
      </c>
      <c r="U2011">
        <v>93.483999999999995</v>
      </c>
      <c r="V2011" t="s">
        <v>62</v>
      </c>
      <c r="W2011">
        <v>0.86499999999999999</v>
      </c>
      <c r="X2011">
        <v>0.95599999999999996</v>
      </c>
      <c r="Y2011">
        <v>0.97299999999999998</v>
      </c>
      <c r="Z2011">
        <v>0.97899999999999998</v>
      </c>
      <c r="AA2011" s="9">
        <v>45713.675907627316</v>
      </c>
      <c r="AB2011" t="s">
        <v>871</v>
      </c>
    </row>
    <row r="2012" spans="1:28" x14ac:dyDescent="0.35">
      <c r="A2012" t="s">
        <v>190</v>
      </c>
      <c r="B2012" t="s">
        <v>311</v>
      </c>
      <c r="C2012">
        <v>4839</v>
      </c>
      <c r="D2012" s="9">
        <v>39468.867013888892</v>
      </c>
      <c r="E2012" s="9">
        <v>44308.661770833336</v>
      </c>
      <c r="F2012">
        <v>2480</v>
      </c>
      <c r="G2012">
        <v>2480</v>
      </c>
      <c r="H2012">
        <v>1085</v>
      </c>
      <c r="I2012">
        <v>1395</v>
      </c>
      <c r="J2012">
        <v>55</v>
      </c>
      <c r="K2012">
        <v>2425</v>
      </c>
      <c r="L2012">
        <v>2377</v>
      </c>
      <c r="M2012">
        <v>48</v>
      </c>
      <c r="N2012">
        <v>0.34300000000000003</v>
      </c>
      <c r="O2012">
        <v>0.46899999999999997</v>
      </c>
      <c r="P2012">
        <v>2.1000000000000001E-2</v>
      </c>
      <c r="Q2012">
        <v>0.82399999999999995</v>
      </c>
      <c r="R2012">
        <v>1.042</v>
      </c>
      <c r="S2012">
        <v>0.42199999999999999</v>
      </c>
      <c r="T2012">
        <v>0.97399999999999998</v>
      </c>
      <c r="U2012">
        <v>58.252000000000002</v>
      </c>
      <c r="V2012" t="s">
        <v>62</v>
      </c>
      <c r="W2012">
        <v>0.97</v>
      </c>
      <c r="X2012">
        <v>0.96799999999999997</v>
      </c>
      <c r="Y2012">
        <v>0.874</v>
      </c>
      <c r="Z2012">
        <v>0.98199999999999998</v>
      </c>
      <c r="AA2012" s="19">
        <v>45733.910391597223</v>
      </c>
      <c r="AB2012" t="s">
        <v>1425</v>
      </c>
    </row>
    <row r="2013" spans="1:28" x14ac:dyDescent="0.35">
      <c r="A2013" t="s">
        <v>1742</v>
      </c>
      <c r="B2013" t="s">
        <v>311</v>
      </c>
      <c r="C2013">
        <v>5279</v>
      </c>
      <c r="D2013" s="9">
        <v>37487.795949074076</v>
      </c>
      <c r="E2013" s="9">
        <v>42766.829143518517</v>
      </c>
      <c r="F2013">
        <v>32</v>
      </c>
      <c r="G2013">
        <v>32</v>
      </c>
      <c r="H2013">
        <v>4</v>
      </c>
      <c r="I2013">
        <v>28</v>
      </c>
      <c r="J2013">
        <v>4</v>
      </c>
      <c r="K2013">
        <v>28</v>
      </c>
      <c r="L2013">
        <v>20</v>
      </c>
      <c r="M2013">
        <v>8</v>
      </c>
      <c r="N2013">
        <v>1E-3</v>
      </c>
      <c r="O2013">
        <v>6.0000000000000001E-3</v>
      </c>
      <c r="P2013">
        <v>1E-3</v>
      </c>
      <c r="Q2013">
        <v>0.04</v>
      </c>
      <c r="R2013">
        <v>6.6669999999999998</v>
      </c>
      <c r="S2013">
        <v>0.14299999999999999</v>
      </c>
      <c r="T2013">
        <v>0.85699999999999998</v>
      </c>
      <c r="U2013">
        <v>200</v>
      </c>
      <c r="V2013" t="s">
        <v>62</v>
      </c>
      <c r="W2013">
        <v>0.94799999999999995</v>
      </c>
      <c r="X2013">
        <v>0.70799999999999996</v>
      </c>
      <c r="Y2013">
        <v>0.68700000000000006</v>
      </c>
      <c r="Z2013">
        <v>0.76300000000000001</v>
      </c>
      <c r="AA2013" s="19">
        <v>45734.012510439818</v>
      </c>
      <c r="AB2013" t="s">
        <v>2040</v>
      </c>
    </row>
    <row r="2014" spans="1:28" hidden="1" x14ac:dyDescent="0.35">
      <c r="A2014" t="s">
        <v>1742</v>
      </c>
      <c r="B2014" t="s">
        <v>312</v>
      </c>
      <c r="C2014">
        <v>0</v>
      </c>
      <c r="D2014" s="9">
        <v>42766.829143518517</v>
      </c>
      <c r="E2014" s="9">
        <v>42766.829143518517</v>
      </c>
      <c r="F2014" t="s">
        <v>872</v>
      </c>
      <c r="G2014" t="s">
        <v>872</v>
      </c>
      <c r="H2014">
        <v>1</v>
      </c>
      <c r="I2014">
        <v>1</v>
      </c>
      <c r="J2014">
        <v>1</v>
      </c>
      <c r="K2014" t="s">
        <v>873</v>
      </c>
      <c r="L2014">
        <v>1</v>
      </c>
      <c r="M2014">
        <v>0</v>
      </c>
      <c r="N2014" t="s">
        <v>875</v>
      </c>
      <c r="O2014" t="s">
        <v>875</v>
      </c>
      <c r="P2014" t="s">
        <v>875</v>
      </c>
      <c r="Q2014" t="s">
        <v>875</v>
      </c>
      <c r="R2014" t="s">
        <v>875</v>
      </c>
      <c r="S2014" t="s">
        <v>875</v>
      </c>
      <c r="T2014" t="s">
        <v>875</v>
      </c>
      <c r="U2014" t="s">
        <v>875</v>
      </c>
      <c r="V2014" t="s">
        <v>62</v>
      </c>
      <c r="W2014" t="s">
        <v>875</v>
      </c>
      <c r="X2014" t="s">
        <v>875</v>
      </c>
      <c r="Y2014" t="s">
        <v>875</v>
      </c>
      <c r="Z2014" t="s">
        <v>875</v>
      </c>
      <c r="AA2014" s="19">
        <v>45734.012510486114</v>
      </c>
      <c r="AB2014" t="s">
        <v>2040</v>
      </c>
    </row>
    <row r="2015" spans="1:28" x14ac:dyDescent="0.35">
      <c r="A2015" t="s">
        <v>1741</v>
      </c>
      <c r="B2015" t="s">
        <v>311</v>
      </c>
      <c r="C2015">
        <v>1990</v>
      </c>
      <c r="D2015" s="9">
        <v>38335.286030092589</v>
      </c>
      <c r="E2015" s="9">
        <v>40325.932824074072</v>
      </c>
      <c r="F2015">
        <v>253</v>
      </c>
      <c r="G2015">
        <v>253</v>
      </c>
      <c r="H2015">
        <v>102</v>
      </c>
      <c r="I2015">
        <v>151</v>
      </c>
      <c r="J2015">
        <v>9</v>
      </c>
      <c r="K2015">
        <v>244</v>
      </c>
      <c r="L2015">
        <v>163</v>
      </c>
      <c r="M2015">
        <v>81</v>
      </c>
      <c r="N2015">
        <v>9.4E-2</v>
      </c>
      <c r="O2015">
        <v>0.105</v>
      </c>
      <c r="P2015">
        <v>1.4E-2</v>
      </c>
      <c r="Q2015">
        <v>0.22900000000000001</v>
      </c>
      <c r="R2015">
        <v>1.238</v>
      </c>
      <c r="S2015">
        <v>0.47199999999999998</v>
      </c>
      <c r="T2015">
        <v>0.93</v>
      </c>
      <c r="U2015">
        <v>353.71199999999999</v>
      </c>
      <c r="V2015" t="s">
        <v>62</v>
      </c>
      <c r="W2015">
        <v>0.94699999999999995</v>
      </c>
      <c r="X2015">
        <v>0.82699999999999996</v>
      </c>
      <c r="Y2015">
        <v>0.89200000000000002</v>
      </c>
      <c r="Z2015">
        <v>0.95699999999999996</v>
      </c>
      <c r="AA2015" s="19">
        <v>45734.012425729168</v>
      </c>
      <c r="AB2015" t="s">
        <v>2040</v>
      </c>
    </row>
    <row r="2016" spans="1:28" hidden="1" x14ac:dyDescent="0.35">
      <c r="A2016" t="s">
        <v>1741</v>
      </c>
      <c r="B2016" t="s">
        <v>312</v>
      </c>
      <c r="C2016">
        <v>86</v>
      </c>
      <c r="D2016" s="9">
        <v>40239.349768518521</v>
      </c>
      <c r="E2016" s="9">
        <v>40325.932824074072</v>
      </c>
      <c r="F2016" t="s">
        <v>872</v>
      </c>
      <c r="G2016" t="s">
        <v>872</v>
      </c>
      <c r="H2016">
        <v>1</v>
      </c>
      <c r="I2016">
        <v>2</v>
      </c>
      <c r="J2016">
        <v>1</v>
      </c>
      <c r="K2016" t="s">
        <v>873</v>
      </c>
      <c r="L2016">
        <v>1</v>
      </c>
      <c r="M2016">
        <v>1</v>
      </c>
      <c r="N2016" t="s">
        <v>875</v>
      </c>
      <c r="O2016">
        <v>1.0999999999999999E-2</v>
      </c>
      <c r="P2016" t="s">
        <v>875</v>
      </c>
      <c r="Q2016" t="s">
        <v>875</v>
      </c>
      <c r="R2016" t="s">
        <v>875</v>
      </c>
      <c r="S2016" t="s">
        <v>875</v>
      </c>
      <c r="T2016" t="s">
        <v>875</v>
      </c>
      <c r="U2016" t="s">
        <v>875</v>
      </c>
      <c r="V2016" t="s">
        <v>62</v>
      </c>
      <c r="W2016" t="s">
        <v>875</v>
      </c>
      <c r="X2016">
        <v>1</v>
      </c>
      <c r="Y2016" t="s">
        <v>875</v>
      </c>
      <c r="Z2016" t="s">
        <v>875</v>
      </c>
      <c r="AA2016" s="19">
        <v>45734.01242579861</v>
      </c>
      <c r="AB2016" t="s">
        <v>2040</v>
      </c>
    </row>
    <row r="2017" spans="1:28" hidden="1" x14ac:dyDescent="0.35">
      <c r="A2017" t="s">
        <v>191</v>
      </c>
      <c r="B2017" t="s">
        <v>312</v>
      </c>
      <c r="C2017">
        <v>76</v>
      </c>
      <c r="D2017" s="9">
        <v>44448.45045138889</v>
      </c>
      <c r="E2017" s="9">
        <v>44524.917025462964</v>
      </c>
      <c r="F2017" t="s">
        <v>872</v>
      </c>
      <c r="G2017" t="s">
        <v>872</v>
      </c>
      <c r="H2017">
        <v>5</v>
      </c>
      <c r="I2017">
        <v>9</v>
      </c>
      <c r="J2017">
        <v>1</v>
      </c>
      <c r="K2017" t="s">
        <v>873</v>
      </c>
      <c r="L2017">
        <v>12</v>
      </c>
      <c r="M2017">
        <v>1</v>
      </c>
      <c r="N2017">
        <v>4.4999999999999998E-2</v>
      </c>
      <c r="O2017">
        <v>8.6999999999999994E-2</v>
      </c>
      <c r="P2017" t="s">
        <v>875</v>
      </c>
      <c r="Q2017">
        <v>0.113</v>
      </c>
      <c r="R2017" t="s">
        <v>875</v>
      </c>
      <c r="S2017" t="s">
        <v>875</v>
      </c>
      <c r="T2017" t="s">
        <v>875</v>
      </c>
      <c r="U2017" t="s">
        <v>875</v>
      </c>
      <c r="V2017" t="s">
        <v>56</v>
      </c>
      <c r="W2017">
        <v>0.86799999999999999</v>
      </c>
      <c r="X2017">
        <v>0.42299999999999999</v>
      </c>
      <c r="Y2017" t="s">
        <v>875</v>
      </c>
      <c r="Z2017">
        <v>0.70199999999999996</v>
      </c>
      <c r="AA2017" s="19">
        <v>45733.910323796299</v>
      </c>
      <c r="AB2017" t="s">
        <v>1425</v>
      </c>
    </row>
    <row r="2018" spans="1:28" x14ac:dyDescent="0.35">
      <c r="A2018" t="s">
        <v>191</v>
      </c>
      <c r="B2018" t="s">
        <v>311</v>
      </c>
      <c r="C2018">
        <v>5117</v>
      </c>
      <c r="D2018" s="9">
        <v>40367.447222222225</v>
      </c>
      <c r="E2018" s="9">
        <v>45484.634722222225</v>
      </c>
      <c r="F2018">
        <v>408</v>
      </c>
      <c r="G2018">
        <v>408</v>
      </c>
      <c r="H2018">
        <v>209</v>
      </c>
      <c r="I2018">
        <v>199</v>
      </c>
      <c r="J2018">
        <v>54</v>
      </c>
      <c r="K2018">
        <v>354</v>
      </c>
      <c r="L2018">
        <v>305</v>
      </c>
      <c r="M2018">
        <v>49</v>
      </c>
      <c r="N2018">
        <v>4.2000000000000003E-2</v>
      </c>
      <c r="O2018">
        <v>4.1000000000000002E-2</v>
      </c>
      <c r="P2018">
        <v>1.2E-2</v>
      </c>
      <c r="Q2018">
        <v>0.06</v>
      </c>
      <c r="R2018">
        <v>0.84499999999999997</v>
      </c>
      <c r="S2018">
        <v>0.50600000000000001</v>
      </c>
      <c r="T2018">
        <v>0.85499999999999998</v>
      </c>
      <c r="U2018">
        <v>816.66700000000003</v>
      </c>
      <c r="V2018" t="s">
        <v>56</v>
      </c>
      <c r="W2018">
        <v>0.95299999999999996</v>
      </c>
      <c r="X2018">
        <v>0.96499999999999997</v>
      </c>
      <c r="Y2018">
        <v>0.94599999999999995</v>
      </c>
      <c r="Z2018">
        <v>0.95599999999999996</v>
      </c>
      <c r="AA2018" s="9">
        <v>45713.675985138892</v>
      </c>
      <c r="AB2018" t="s">
        <v>871</v>
      </c>
    </row>
    <row r="2019" spans="1:28" x14ac:dyDescent="0.35">
      <c r="A2019" t="s">
        <v>191</v>
      </c>
      <c r="B2019" t="s">
        <v>311</v>
      </c>
      <c r="C2019">
        <v>4157</v>
      </c>
      <c r="D2019" s="9">
        <v>40367.447685185187</v>
      </c>
      <c r="E2019" s="9">
        <v>44524.917025462964</v>
      </c>
      <c r="F2019">
        <v>380</v>
      </c>
      <c r="G2019">
        <v>380</v>
      </c>
      <c r="H2019">
        <v>191</v>
      </c>
      <c r="I2019">
        <v>189</v>
      </c>
      <c r="J2019">
        <v>5</v>
      </c>
      <c r="K2019">
        <v>375</v>
      </c>
      <c r="L2019">
        <v>330</v>
      </c>
      <c r="M2019">
        <v>45</v>
      </c>
      <c r="N2019">
        <v>4.5999999999999999E-2</v>
      </c>
      <c r="O2019">
        <v>4.2999999999999997E-2</v>
      </c>
      <c r="P2019">
        <v>1E-3</v>
      </c>
      <c r="Q2019">
        <v>7.5999999999999998E-2</v>
      </c>
      <c r="R2019">
        <v>0.86399999999999999</v>
      </c>
      <c r="S2019">
        <v>0.51700000000000002</v>
      </c>
      <c r="T2019">
        <v>0.98899999999999999</v>
      </c>
      <c r="U2019">
        <v>592.10500000000002</v>
      </c>
      <c r="V2019" t="s">
        <v>56</v>
      </c>
      <c r="W2019">
        <v>0.96599999999999997</v>
      </c>
      <c r="X2019">
        <v>0.97499999999999998</v>
      </c>
      <c r="Y2019">
        <v>0.91600000000000004</v>
      </c>
      <c r="Z2019">
        <v>0.96599999999999997</v>
      </c>
      <c r="AA2019" s="19">
        <v>45733.910323715281</v>
      </c>
      <c r="AB2019" t="s">
        <v>1425</v>
      </c>
    </row>
    <row r="2020" spans="1:28" hidden="1" x14ac:dyDescent="0.35">
      <c r="A2020" t="s">
        <v>192</v>
      </c>
      <c r="B2020" t="s">
        <v>312</v>
      </c>
      <c r="C2020">
        <v>100</v>
      </c>
      <c r="D2020" s="9">
        <v>45509.049305555556</v>
      </c>
      <c r="E2020" s="9">
        <v>45609.199305555558</v>
      </c>
      <c r="F2020" t="s">
        <v>872</v>
      </c>
      <c r="G2020" t="s">
        <v>872</v>
      </c>
      <c r="H2020">
        <v>50</v>
      </c>
      <c r="I2020">
        <v>2</v>
      </c>
      <c r="J2020">
        <v>4</v>
      </c>
      <c r="K2020" t="s">
        <v>873</v>
      </c>
      <c r="L2020">
        <v>60</v>
      </c>
      <c r="M2020">
        <v>-11</v>
      </c>
      <c r="N2020">
        <v>0.44400000000000001</v>
      </c>
      <c r="O2020">
        <v>2.7E-2</v>
      </c>
      <c r="P2020">
        <v>3.9E-2</v>
      </c>
      <c r="Q2020">
        <v>0.50900000000000001</v>
      </c>
      <c r="R2020">
        <v>1.1779999999999999</v>
      </c>
      <c r="S2020">
        <v>0.94299999999999995</v>
      </c>
      <c r="T2020">
        <v>0.91700000000000004</v>
      </c>
      <c r="U2020">
        <v>253.43799999999999</v>
      </c>
      <c r="V2020" t="s">
        <v>62</v>
      </c>
      <c r="W2020">
        <v>0.97399999999999998</v>
      </c>
      <c r="X2020">
        <v>1</v>
      </c>
      <c r="Y2020">
        <v>0.90500000000000003</v>
      </c>
      <c r="Z2020">
        <v>0.92500000000000004</v>
      </c>
      <c r="AA2020" s="9">
        <v>45713.676081712962</v>
      </c>
      <c r="AB2020" t="s">
        <v>871</v>
      </c>
    </row>
    <row r="2021" spans="1:28" hidden="1" x14ac:dyDescent="0.35">
      <c r="A2021" t="s">
        <v>192</v>
      </c>
      <c r="B2021" t="s">
        <v>312</v>
      </c>
      <c r="C2021">
        <v>99</v>
      </c>
      <c r="D2021" s="9">
        <v>44466.437083333331</v>
      </c>
      <c r="E2021" s="9">
        <v>44565.614872685182</v>
      </c>
      <c r="F2021" t="s">
        <v>872</v>
      </c>
      <c r="G2021" t="s">
        <v>872</v>
      </c>
      <c r="H2021">
        <v>141</v>
      </c>
      <c r="I2021">
        <v>15</v>
      </c>
      <c r="J2021">
        <v>1</v>
      </c>
      <c r="K2021" t="s">
        <v>873</v>
      </c>
      <c r="L2021">
        <v>121</v>
      </c>
      <c r="M2021">
        <v>34</v>
      </c>
      <c r="N2021">
        <v>1.369</v>
      </c>
      <c r="O2021">
        <v>0.157</v>
      </c>
      <c r="P2021">
        <v>0</v>
      </c>
      <c r="Q2021">
        <v>1.2050000000000001</v>
      </c>
      <c r="R2021">
        <v>0.79</v>
      </c>
      <c r="S2021">
        <v>0.89700000000000002</v>
      </c>
      <c r="T2021">
        <v>1</v>
      </c>
      <c r="U2021">
        <v>262.24099999999999</v>
      </c>
      <c r="V2021" t="s">
        <v>56</v>
      </c>
      <c r="W2021">
        <v>0.99</v>
      </c>
      <c r="X2021">
        <v>0.95399999999999996</v>
      </c>
      <c r="Y2021">
        <v>0</v>
      </c>
      <c r="Z2021">
        <v>0.98699999999999999</v>
      </c>
      <c r="AA2021" s="19">
        <v>45733.910255416667</v>
      </c>
      <c r="AB2021" t="s">
        <v>1425</v>
      </c>
    </row>
    <row r="2022" spans="1:28" x14ac:dyDescent="0.35">
      <c r="A2022" t="s">
        <v>192</v>
      </c>
      <c r="B2022" t="s">
        <v>311</v>
      </c>
      <c r="C2022">
        <v>1916</v>
      </c>
      <c r="D2022" s="9">
        <v>43692.305555555555</v>
      </c>
      <c r="E2022" s="9">
        <v>45609.199305555558</v>
      </c>
      <c r="F2022">
        <v>1628</v>
      </c>
      <c r="G2022">
        <v>1474</v>
      </c>
      <c r="H2022">
        <v>1366</v>
      </c>
      <c r="I2022">
        <v>108</v>
      </c>
      <c r="J2022">
        <v>332</v>
      </c>
      <c r="K2022">
        <v>1142</v>
      </c>
      <c r="L2022">
        <v>1013</v>
      </c>
      <c r="M2022">
        <v>129</v>
      </c>
      <c r="N2022">
        <v>0.92300000000000004</v>
      </c>
      <c r="O2022">
        <v>9.6000000000000002E-2</v>
      </c>
      <c r="P2022">
        <v>0.254</v>
      </c>
      <c r="Q2022">
        <v>0.77800000000000002</v>
      </c>
      <c r="R2022">
        <v>1.0169999999999999</v>
      </c>
      <c r="S2022">
        <v>0.90600000000000003</v>
      </c>
      <c r="T2022">
        <v>0.751</v>
      </c>
      <c r="U2022">
        <v>165.81</v>
      </c>
      <c r="V2022" t="s">
        <v>62</v>
      </c>
      <c r="W2022">
        <v>0.98799999999999999</v>
      </c>
      <c r="X2022">
        <v>0.98399999999999999</v>
      </c>
      <c r="Y2022">
        <v>0.93799999999999994</v>
      </c>
      <c r="Z2022">
        <v>0.997</v>
      </c>
      <c r="AA2022" s="9">
        <v>45713.676066504631</v>
      </c>
      <c r="AB2022" t="s">
        <v>871</v>
      </c>
    </row>
    <row r="2023" spans="1:28" x14ac:dyDescent="0.35">
      <c r="A2023" t="s">
        <v>192</v>
      </c>
      <c r="B2023" t="s">
        <v>311</v>
      </c>
      <c r="C2023">
        <v>873</v>
      </c>
      <c r="D2023" s="9">
        <v>43692.305833333332</v>
      </c>
      <c r="E2023" s="9">
        <v>44565.614872685182</v>
      </c>
      <c r="F2023">
        <v>611</v>
      </c>
      <c r="G2023">
        <v>611</v>
      </c>
      <c r="H2023">
        <v>547</v>
      </c>
      <c r="I2023">
        <v>64</v>
      </c>
      <c r="J2023">
        <v>0</v>
      </c>
      <c r="K2023">
        <v>611</v>
      </c>
      <c r="L2023">
        <v>295</v>
      </c>
      <c r="M2023">
        <v>316</v>
      </c>
      <c r="N2023">
        <v>0.86399999999999999</v>
      </c>
      <c r="O2023">
        <v>0.13600000000000001</v>
      </c>
      <c r="P2023">
        <v>0</v>
      </c>
      <c r="Q2023">
        <v>0.97099999999999997</v>
      </c>
      <c r="R2023">
        <v>0.97099999999999997</v>
      </c>
      <c r="S2023">
        <v>0.86399999999999999</v>
      </c>
      <c r="T2023">
        <v>1</v>
      </c>
      <c r="U2023">
        <v>325.43799999999999</v>
      </c>
      <c r="V2023" t="s">
        <v>56</v>
      </c>
      <c r="W2023">
        <v>0.88600000000000001</v>
      </c>
      <c r="X2023">
        <v>0.91600000000000004</v>
      </c>
      <c r="Y2023">
        <v>0</v>
      </c>
      <c r="Z2023">
        <v>0.97799999999999998</v>
      </c>
      <c r="AA2023" s="19">
        <v>45733.910242777776</v>
      </c>
      <c r="AB2023" t="s">
        <v>1425</v>
      </c>
    </row>
    <row r="2024" spans="1:28" hidden="1" x14ac:dyDescent="0.35">
      <c r="A2024" t="s">
        <v>1343</v>
      </c>
      <c r="B2024" t="s">
        <v>312</v>
      </c>
      <c r="C2024">
        <v>92</v>
      </c>
      <c r="D2024" s="9">
        <v>44472.845243055555</v>
      </c>
      <c r="E2024" s="9">
        <v>44565.6559837963</v>
      </c>
      <c r="F2024" t="s">
        <v>872</v>
      </c>
      <c r="G2024" t="s">
        <v>872</v>
      </c>
      <c r="H2024">
        <v>27</v>
      </c>
      <c r="I2024">
        <v>1</v>
      </c>
      <c r="J2024">
        <v>2</v>
      </c>
      <c r="K2024" t="s">
        <v>873</v>
      </c>
      <c r="L2024">
        <v>11</v>
      </c>
      <c r="M2024">
        <v>14</v>
      </c>
      <c r="N2024">
        <v>0.249</v>
      </c>
      <c r="O2024" t="s">
        <v>875</v>
      </c>
      <c r="P2024">
        <v>8.3000000000000004E-2</v>
      </c>
      <c r="Q2024">
        <v>0.217</v>
      </c>
      <c r="R2024" t="s">
        <v>875</v>
      </c>
      <c r="S2024" t="s">
        <v>875</v>
      </c>
      <c r="T2024" t="s">
        <v>875</v>
      </c>
      <c r="U2024" t="s">
        <v>875</v>
      </c>
      <c r="V2024" t="s">
        <v>56</v>
      </c>
      <c r="W2024">
        <v>0.69799999999999995</v>
      </c>
      <c r="X2024" t="s">
        <v>875</v>
      </c>
      <c r="Y2024">
        <v>1</v>
      </c>
      <c r="Z2024">
        <v>0.97299999999999998</v>
      </c>
      <c r="AA2024" s="19">
        <v>45733.867068298612</v>
      </c>
      <c r="AB2024" t="s">
        <v>1355</v>
      </c>
    </row>
    <row r="2025" spans="1:28" x14ac:dyDescent="0.35">
      <c r="A2025" t="s">
        <v>1343</v>
      </c>
      <c r="B2025" t="s">
        <v>311</v>
      </c>
      <c r="C2025">
        <v>1096</v>
      </c>
      <c r="D2025" s="9">
        <v>43468.687511574077</v>
      </c>
      <c r="E2025" s="9">
        <v>44565.6559837963</v>
      </c>
      <c r="F2025">
        <v>340</v>
      </c>
      <c r="G2025">
        <v>340</v>
      </c>
      <c r="H2025">
        <v>266</v>
      </c>
      <c r="I2025">
        <v>74</v>
      </c>
      <c r="J2025">
        <v>60</v>
      </c>
      <c r="K2025">
        <v>280</v>
      </c>
      <c r="L2025">
        <v>223</v>
      </c>
      <c r="M2025">
        <v>57</v>
      </c>
      <c r="N2025">
        <v>0.218</v>
      </c>
      <c r="O2025">
        <v>7.6999999999999999E-2</v>
      </c>
      <c r="P2025">
        <v>6.3E-2</v>
      </c>
      <c r="Q2025">
        <v>0.21099999999999999</v>
      </c>
      <c r="R2025">
        <v>0.90900000000000003</v>
      </c>
      <c r="S2025">
        <v>0.73899999999999999</v>
      </c>
      <c r="T2025">
        <v>0.78600000000000003</v>
      </c>
      <c r="U2025">
        <v>270.142</v>
      </c>
      <c r="V2025" t="s">
        <v>56</v>
      </c>
      <c r="W2025">
        <v>0.85399999999999998</v>
      </c>
      <c r="X2025">
        <v>0.89900000000000002</v>
      </c>
      <c r="Y2025">
        <v>0.69899999999999995</v>
      </c>
      <c r="Z2025">
        <v>0.86</v>
      </c>
      <c r="AA2025" s="19">
        <v>45733.867068298612</v>
      </c>
      <c r="AB2025" t="s">
        <v>1355</v>
      </c>
    </row>
    <row r="2026" spans="1:28" hidden="1" x14ac:dyDescent="0.35">
      <c r="A2026" t="s">
        <v>1342</v>
      </c>
      <c r="B2026" t="s">
        <v>312</v>
      </c>
      <c r="C2026">
        <v>98</v>
      </c>
      <c r="D2026" s="9">
        <v>44466.539236111108</v>
      </c>
      <c r="E2026" s="9">
        <v>44564.696226851855</v>
      </c>
      <c r="F2026" t="s">
        <v>872</v>
      </c>
      <c r="G2026" t="s">
        <v>872</v>
      </c>
      <c r="H2026">
        <v>12</v>
      </c>
      <c r="I2026">
        <v>10</v>
      </c>
      <c r="J2026">
        <v>11</v>
      </c>
      <c r="K2026" t="s">
        <v>873</v>
      </c>
      <c r="L2026">
        <v>17</v>
      </c>
      <c r="M2026">
        <v>-5</v>
      </c>
      <c r="N2026">
        <v>0.09</v>
      </c>
      <c r="O2026">
        <v>0.10199999999999999</v>
      </c>
      <c r="P2026">
        <v>0.18</v>
      </c>
      <c r="Q2026">
        <v>0.14399999999999999</v>
      </c>
      <c r="R2026">
        <v>12</v>
      </c>
      <c r="S2026">
        <v>0.46899999999999997</v>
      </c>
      <c r="T2026">
        <v>6.3E-2</v>
      </c>
      <c r="U2026">
        <v>1291.6669999999999</v>
      </c>
      <c r="V2026" t="s">
        <v>62</v>
      </c>
      <c r="W2026">
        <v>0.879</v>
      </c>
      <c r="X2026">
        <v>0.96399999999999997</v>
      </c>
      <c r="Y2026">
        <v>0.72899999999999998</v>
      </c>
      <c r="Z2026">
        <v>0.94599999999999995</v>
      </c>
      <c r="AA2026" s="19">
        <v>45733.866997407407</v>
      </c>
      <c r="AB2026" t="s">
        <v>1355</v>
      </c>
    </row>
    <row r="2027" spans="1:28" x14ac:dyDescent="0.35">
      <c r="A2027" t="s">
        <v>1342</v>
      </c>
      <c r="B2027" t="s">
        <v>311</v>
      </c>
      <c r="C2027">
        <v>4430</v>
      </c>
      <c r="D2027" s="9">
        <v>40134.265289351853</v>
      </c>
      <c r="E2027" s="9">
        <v>44564.696226851855</v>
      </c>
      <c r="F2027">
        <v>5060</v>
      </c>
      <c r="G2027">
        <v>5060</v>
      </c>
      <c r="H2027">
        <v>4553</v>
      </c>
      <c r="I2027">
        <v>507</v>
      </c>
      <c r="J2027">
        <v>497</v>
      </c>
      <c r="K2027">
        <v>4563</v>
      </c>
      <c r="L2027">
        <v>4377</v>
      </c>
      <c r="M2027">
        <v>186</v>
      </c>
      <c r="N2027">
        <v>1.2370000000000001</v>
      </c>
      <c r="O2027">
        <v>0.17</v>
      </c>
      <c r="P2027">
        <v>0.19900000000000001</v>
      </c>
      <c r="Q2027">
        <v>1.3260000000000001</v>
      </c>
      <c r="R2027">
        <v>1.0980000000000001</v>
      </c>
      <c r="S2027">
        <v>0.879</v>
      </c>
      <c r="T2027">
        <v>0.85899999999999999</v>
      </c>
      <c r="U2027">
        <v>140.27099999999999</v>
      </c>
      <c r="V2027" t="s">
        <v>62</v>
      </c>
      <c r="W2027">
        <v>0.75700000000000001</v>
      </c>
      <c r="X2027">
        <v>0.99099999999999999</v>
      </c>
      <c r="Y2027">
        <v>0.88900000000000001</v>
      </c>
      <c r="Z2027">
        <v>0.26100000000000001</v>
      </c>
      <c r="AA2027" s="19">
        <v>45733.866982824075</v>
      </c>
      <c r="AB2027" t="s">
        <v>1355</v>
      </c>
    </row>
    <row r="2028" spans="1:28" hidden="1" x14ac:dyDescent="0.35">
      <c r="A2028" t="s">
        <v>1341</v>
      </c>
      <c r="B2028" t="s">
        <v>312</v>
      </c>
      <c r="C2028">
        <v>99</v>
      </c>
      <c r="D2028" s="9">
        <v>44452.455706018518</v>
      </c>
      <c r="E2028" s="9">
        <v>44551.61991898148</v>
      </c>
      <c r="F2028" t="s">
        <v>872</v>
      </c>
      <c r="G2028" t="s">
        <v>872</v>
      </c>
      <c r="H2028">
        <v>40</v>
      </c>
      <c r="I2028">
        <v>39</v>
      </c>
      <c r="J2028">
        <v>14</v>
      </c>
      <c r="K2028" t="s">
        <v>873</v>
      </c>
      <c r="L2028">
        <v>50</v>
      </c>
      <c r="M2028">
        <v>16</v>
      </c>
      <c r="N2028">
        <v>0.40100000000000002</v>
      </c>
      <c r="O2028">
        <v>0.439</v>
      </c>
      <c r="P2028">
        <v>0.191</v>
      </c>
      <c r="Q2028">
        <v>0.501</v>
      </c>
      <c r="R2028">
        <v>0.77200000000000002</v>
      </c>
      <c r="S2028">
        <v>0.47699999999999998</v>
      </c>
      <c r="T2028">
        <v>0.77300000000000002</v>
      </c>
      <c r="U2028">
        <v>185.62899999999999</v>
      </c>
      <c r="V2028" t="s">
        <v>56</v>
      </c>
      <c r="W2028">
        <v>0.98299999999999998</v>
      </c>
      <c r="X2028">
        <v>0.96</v>
      </c>
      <c r="Y2028">
        <v>0.94699999999999995</v>
      </c>
      <c r="Z2028">
        <v>0.99</v>
      </c>
      <c r="AA2028" s="19">
        <v>45733.866895844905</v>
      </c>
      <c r="AB2028" t="s">
        <v>1355</v>
      </c>
    </row>
    <row r="2029" spans="1:28" x14ac:dyDescent="0.35">
      <c r="A2029" t="s">
        <v>1341</v>
      </c>
      <c r="B2029" t="s">
        <v>311</v>
      </c>
      <c r="C2029">
        <v>3610</v>
      </c>
      <c r="D2029" s="9">
        <v>40940.83494212963</v>
      </c>
      <c r="E2029" s="9">
        <v>44551.61991898148</v>
      </c>
      <c r="F2029">
        <v>726</v>
      </c>
      <c r="G2029">
        <v>726</v>
      </c>
      <c r="H2029">
        <v>444</v>
      </c>
      <c r="I2029">
        <v>282</v>
      </c>
      <c r="J2029">
        <v>90</v>
      </c>
      <c r="K2029">
        <v>636</v>
      </c>
      <c r="L2029">
        <v>543</v>
      </c>
      <c r="M2029">
        <v>93</v>
      </c>
      <c r="N2029">
        <v>0.28899999999999998</v>
      </c>
      <c r="O2029">
        <v>0.16700000000000001</v>
      </c>
      <c r="P2029">
        <v>0.16500000000000001</v>
      </c>
      <c r="Q2029">
        <v>1.222</v>
      </c>
      <c r="R2029">
        <v>4.1989999999999998</v>
      </c>
      <c r="S2029">
        <v>0.63400000000000001</v>
      </c>
      <c r="T2029">
        <v>0.63800000000000001</v>
      </c>
      <c r="U2029">
        <v>76.105000000000004</v>
      </c>
      <c r="V2029" t="s">
        <v>62</v>
      </c>
      <c r="W2029">
        <v>0.40500000000000003</v>
      </c>
      <c r="X2029">
        <v>0.36099999999999999</v>
      </c>
      <c r="Y2029">
        <v>0.96499999999999997</v>
      </c>
      <c r="Z2029">
        <v>0.96599999999999997</v>
      </c>
      <c r="AA2029" s="19">
        <v>45733.866880370369</v>
      </c>
      <c r="AB2029" t="s">
        <v>1355</v>
      </c>
    </row>
    <row r="2030" spans="1:28" hidden="1" x14ac:dyDescent="0.35">
      <c r="A2030" t="s">
        <v>1340</v>
      </c>
      <c r="B2030" t="s">
        <v>312</v>
      </c>
      <c r="C2030">
        <v>98</v>
      </c>
      <c r="D2030" s="9">
        <v>44466.888993055552</v>
      </c>
      <c r="E2030" s="9">
        <v>44565.66479166667</v>
      </c>
      <c r="F2030" t="s">
        <v>872</v>
      </c>
      <c r="G2030" t="s">
        <v>872</v>
      </c>
      <c r="H2030">
        <v>31</v>
      </c>
      <c r="I2030">
        <v>3</v>
      </c>
      <c r="J2030">
        <v>22</v>
      </c>
      <c r="K2030" t="s">
        <v>873</v>
      </c>
      <c r="L2030">
        <v>3</v>
      </c>
      <c r="M2030">
        <v>8</v>
      </c>
      <c r="N2030">
        <v>0.36799999999999999</v>
      </c>
      <c r="O2030">
        <v>3.1E-2</v>
      </c>
      <c r="P2030">
        <v>0.29799999999999999</v>
      </c>
      <c r="Q2030">
        <v>0.06</v>
      </c>
      <c r="R2030">
        <v>0.59399999999999997</v>
      </c>
      <c r="S2030">
        <v>0.92200000000000004</v>
      </c>
      <c r="T2030">
        <v>0.253</v>
      </c>
      <c r="U2030">
        <v>850</v>
      </c>
      <c r="V2030" t="s">
        <v>56</v>
      </c>
      <c r="W2030">
        <v>0.81799999999999995</v>
      </c>
      <c r="X2030">
        <v>0.96399999999999997</v>
      </c>
      <c r="Y2030">
        <v>0.91900000000000004</v>
      </c>
      <c r="Z2030">
        <v>0.92800000000000005</v>
      </c>
      <c r="AA2030" s="19">
        <v>45733.866807349536</v>
      </c>
      <c r="AB2030" t="s">
        <v>1355</v>
      </c>
    </row>
    <row r="2031" spans="1:28" x14ac:dyDescent="0.35">
      <c r="A2031" t="s">
        <v>1340</v>
      </c>
      <c r="B2031" t="s">
        <v>311</v>
      </c>
      <c r="C2031">
        <v>3576</v>
      </c>
      <c r="D2031" s="9">
        <v>40988.987546296295</v>
      </c>
      <c r="E2031" s="9">
        <v>44565.66479166667</v>
      </c>
      <c r="F2031">
        <v>767</v>
      </c>
      <c r="G2031">
        <v>767</v>
      </c>
      <c r="H2031">
        <v>659</v>
      </c>
      <c r="I2031">
        <v>108</v>
      </c>
      <c r="J2031">
        <v>353</v>
      </c>
      <c r="K2031">
        <v>414</v>
      </c>
      <c r="L2031">
        <v>363</v>
      </c>
      <c r="M2031">
        <v>51</v>
      </c>
      <c r="N2031">
        <v>0.249</v>
      </c>
      <c r="O2031">
        <v>3.5000000000000003E-2</v>
      </c>
      <c r="P2031">
        <v>0.153</v>
      </c>
      <c r="Q2031">
        <v>0.13100000000000001</v>
      </c>
      <c r="R2031">
        <v>1</v>
      </c>
      <c r="S2031">
        <v>0.877</v>
      </c>
      <c r="T2031">
        <v>0.46100000000000002</v>
      </c>
      <c r="U2031">
        <v>389.31299999999999</v>
      </c>
      <c r="V2031" t="s">
        <v>62</v>
      </c>
      <c r="W2031">
        <v>0.86899999999999999</v>
      </c>
      <c r="X2031">
        <v>0.98599999999999999</v>
      </c>
      <c r="Y2031">
        <v>0.72199999999999998</v>
      </c>
      <c r="Z2031">
        <v>0.95899999999999996</v>
      </c>
      <c r="AA2031" s="19">
        <v>45733.86679226852</v>
      </c>
      <c r="AB2031" t="s">
        <v>1355</v>
      </c>
    </row>
    <row r="2032" spans="1:28" x14ac:dyDescent="0.35">
      <c r="A2032" t="s">
        <v>1740</v>
      </c>
      <c r="B2032" t="s">
        <v>311</v>
      </c>
      <c r="C2032">
        <v>4657</v>
      </c>
      <c r="D2032" s="9">
        <v>39871.672662037039</v>
      </c>
      <c r="E2032" s="9">
        <v>44528.861273148148</v>
      </c>
      <c r="F2032">
        <v>92</v>
      </c>
      <c r="G2032">
        <v>92</v>
      </c>
      <c r="H2032">
        <v>58</v>
      </c>
      <c r="I2032">
        <v>34</v>
      </c>
      <c r="J2032">
        <v>17</v>
      </c>
      <c r="K2032">
        <v>75</v>
      </c>
      <c r="L2032">
        <v>69</v>
      </c>
      <c r="M2032">
        <v>6</v>
      </c>
      <c r="N2032">
        <v>1.0999999999999999E-2</v>
      </c>
      <c r="O2032">
        <v>1.2999999999999999E-2</v>
      </c>
      <c r="P2032">
        <v>5.0000000000000001E-3</v>
      </c>
      <c r="Q2032">
        <v>1.2999999999999999E-2</v>
      </c>
      <c r="R2032">
        <v>0.68400000000000005</v>
      </c>
      <c r="S2032">
        <v>0.45800000000000002</v>
      </c>
      <c r="T2032">
        <v>0.79200000000000004</v>
      </c>
      <c r="U2032">
        <v>461.53800000000001</v>
      </c>
      <c r="V2032" t="s">
        <v>56</v>
      </c>
      <c r="W2032">
        <v>0.96399999999999997</v>
      </c>
      <c r="X2032">
        <v>0.91400000000000003</v>
      </c>
      <c r="Y2032">
        <v>0.94499999999999995</v>
      </c>
      <c r="Z2032">
        <v>0.94799999999999995</v>
      </c>
      <c r="AA2032" s="19">
        <v>45734.012340092595</v>
      </c>
      <c r="AB2032" t="s">
        <v>2040</v>
      </c>
    </row>
    <row r="2033" spans="1:28" hidden="1" x14ac:dyDescent="0.35">
      <c r="A2033" t="s">
        <v>1740</v>
      </c>
      <c r="B2033" t="s">
        <v>312</v>
      </c>
      <c r="C2033">
        <v>98</v>
      </c>
      <c r="D2033" s="9">
        <v>44430.431759259256</v>
      </c>
      <c r="E2033" s="9">
        <v>44528.861273148148</v>
      </c>
      <c r="F2033" t="s">
        <v>872</v>
      </c>
      <c r="G2033" t="s">
        <v>872</v>
      </c>
      <c r="H2033">
        <v>2</v>
      </c>
      <c r="I2033">
        <v>1</v>
      </c>
      <c r="J2033">
        <v>1</v>
      </c>
      <c r="K2033" t="s">
        <v>873</v>
      </c>
      <c r="L2033">
        <v>4</v>
      </c>
      <c r="M2033">
        <v>-3</v>
      </c>
      <c r="N2033">
        <v>0.01</v>
      </c>
      <c r="O2033" t="s">
        <v>875</v>
      </c>
      <c r="P2033" t="s">
        <v>875</v>
      </c>
      <c r="Q2033">
        <v>2.1000000000000001E-2</v>
      </c>
      <c r="R2033" t="s">
        <v>875</v>
      </c>
      <c r="S2033" t="s">
        <v>875</v>
      </c>
      <c r="T2033" t="s">
        <v>875</v>
      </c>
      <c r="U2033" t="s">
        <v>875</v>
      </c>
      <c r="V2033" t="s">
        <v>56</v>
      </c>
      <c r="W2033">
        <v>1</v>
      </c>
      <c r="X2033" t="s">
        <v>875</v>
      </c>
      <c r="Y2033" t="s">
        <v>875</v>
      </c>
      <c r="Z2033">
        <v>0.80400000000000005</v>
      </c>
      <c r="AA2033" s="19">
        <v>45734.012340185189</v>
      </c>
      <c r="AB2033" t="s">
        <v>2040</v>
      </c>
    </row>
    <row r="2034" spans="1:28" x14ac:dyDescent="0.35">
      <c r="A2034" t="s">
        <v>1739</v>
      </c>
      <c r="B2034" t="s">
        <v>311</v>
      </c>
      <c r="C2034">
        <v>5916</v>
      </c>
      <c r="D2034" s="9">
        <v>38567.607951388891</v>
      </c>
      <c r="E2034" s="9">
        <v>44484.511284722219</v>
      </c>
      <c r="F2034">
        <v>169</v>
      </c>
      <c r="G2034">
        <v>169</v>
      </c>
      <c r="H2034">
        <v>105</v>
      </c>
      <c r="I2034">
        <v>64</v>
      </c>
      <c r="J2034">
        <v>46</v>
      </c>
      <c r="K2034">
        <v>123</v>
      </c>
      <c r="L2034">
        <v>116</v>
      </c>
      <c r="M2034">
        <v>7</v>
      </c>
      <c r="N2034">
        <v>1.4999999999999999E-2</v>
      </c>
      <c r="O2034">
        <v>0.01</v>
      </c>
      <c r="P2034">
        <v>7.0000000000000001E-3</v>
      </c>
      <c r="Q2034">
        <v>1.7999999999999999E-2</v>
      </c>
      <c r="R2034">
        <v>1</v>
      </c>
      <c r="S2034">
        <v>0.6</v>
      </c>
      <c r="T2034">
        <v>0.72</v>
      </c>
      <c r="U2034">
        <v>388.88900000000001</v>
      </c>
      <c r="V2034" t="s">
        <v>62</v>
      </c>
      <c r="W2034">
        <v>0.94699999999999995</v>
      </c>
      <c r="X2034">
        <v>0.98299999999999998</v>
      </c>
      <c r="Y2034">
        <v>0.96899999999999997</v>
      </c>
      <c r="Z2034">
        <v>0.93200000000000005</v>
      </c>
      <c r="AA2034" s="19">
        <v>45734.012248865743</v>
      </c>
      <c r="AB2034" t="s">
        <v>2040</v>
      </c>
    </row>
    <row r="2035" spans="1:28" hidden="1" x14ac:dyDescent="0.35">
      <c r="A2035" t="s">
        <v>1739</v>
      </c>
      <c r="B2035" t="s">
        <v>312</v>
      </c>
      <c r="C2035">
        <v>64</v>
      </c>
      <c r="D2035" s="9">
        <v>44419.676678240743</v>
      </c>
      <c r="E2035" s="9">
        <v>44484.511284722219</v>
      </c>
      <c r="F2035" t="s">
        <v>872</v>
      </c>
      <c r="G2035" t="s">
        <v>872</v>
      </c>
      <c r="H2035">
        <v>5</v>
      </c>
      <c r="I2035">
        <v>2</v>
      </c>
      <c r="J2035">
        <v>4</v>
      </c>
      <c r="K2035" t="s">
        <v>873</v>
      </c>
      <c r="L2035">
        <v>1</v>
      </c>
      <c r="M2035">
        <v>1</v>
      </c>
      <c r="N2035">
        <v>5.7000000000000002E-2</v>
      </c>
      <c r="O2035">
        <v>7.0999999999999994E-2</v>
      </c>
      <c r="P2035">
        <v>2</v>
      </c>
      <c r="Q2035" t="s">
        <v>875</v>
      </c>
      <c r="R2035" t="s">
        <v>875</v>
      </c>
      <c r="S2035" t="s">
        <v>875</v>
      </c>
      <c r="T2035" t="s">
        <v>875</v>
      </c>
      <c r="U2035" t="s">
        <v>875</v>
      </c>
      <c r="V2035" t="s">
        <v>62</v>
      </c>
      <c r="W2035">
        <v>0.74299999999999999</v>
      </c>
      <c r="X2035">
        <v>1</v>
      </c>
      <c r="Y2035">
        <v>0.6</v>
      </c>
      <c r="Z2035" t="s">
        <v>875</v>
      </c>
      <c r="AA2035" s="19">
        <v>45734.012248946761</v>
      </c>
      <c r="AB2035" t="s">
        <v>2040</v>
      </c>
    </row>
    <row r="2036" spans="1:28" x14ac:dyDescent="0.35">
      <c r="A2036" t="s">
        <v>1738</v>
      </c>
      <c r="B2036" t="s">
        <v>311</v>
      </c>
      <c r="C2036">
        <v>5826</v>
      </c>
      <c r="D2036" s="9">
        <v>38590.677719907406</v>
      </c>
      <c r="E2036" s="9">
        <v>44416.824212962965</v>
      </c>
      <c r="F2036">
        <v>381</v>
      </c>
      <c r="G2036">
        <v>381</v>
      </c>
      <c r="H2036">
        <v>178</v>
      </c>
      <c r="I2036">
        <v>203</v>
      </c>
      <c r="J2036">
        <v>100</v>
      </c>
      <c r="K2036">
        <v>281</v>
      </c>
      <c r="L2036">
        <v>274</v>
      </c>
      <c r="M2036">
        <v>7</v>
      </c>
      <c r="N2036">
        <v>3.1E-2</v>
      </c>
      <c r="O2036">
        <v>3.9E-2</v>
      </c>
      <c r="P2036">
        <v>1.9E-2</v>
      </c>
      <c r="Q2036">
        <v>0.05</v>
      </c>
      <c r="R2036">
        <v>0.98</v>
      </c>
      <c r="S2036">
        <v>0.443</v>
      </c>
      <c r="T2036">
        <v>0.72899999999999998</v>
      </c>
      <c r="U2036">
        <v>140</v>
      </c>
      <c r="V2036" t="s">
        <v>56</v>
      </c>
      <c r="W2036">
        <v>0.97</v>
      </c>
      <c r="X2036">
        <v>0.93700000000000006</v>
      </c>
      <c r="Y2036">
        <v>0.97899999999999998</v>
      </c>
      <c r="Z2036">
        <v>0.97399999999999998</v>
      </c>
      <c r="AA2036" s="19">
        <v>45734.012157847224</v>
      </c>
      <c r="AB2036" t="s">
        <v>2040</v>
      </c>
    </row>
    <row r="2037" spans="1:28" hidden="1" x14ac:dyDescent="0.35">
      <c r="A2037" t="s">
        <v>1738</v>
      </c>
      <c r="B2037" t="s">
        <v>312</v>
      </c>
      <c r="C2037">
        <v>90</v>
      </c>
      <c r="D2037" s="9">
        <v>44326.706770833334</v>
      </c>
      <c r="E2037" s="9">
        <v>44416.824212962965</v>
      </c>
      <c r="F2037" t="s">
        <v>872</v>
      </c>
      <c r="G2037" t="s">
        <v>872</v>
      </c>
      <c r="H2037">
        <v>1</v>
      </c>
      <c r="I2037">
        <v>2</v>
      </c>
      <c r="J2037">
        <v>1</v>
      </c>
      <c r="K2037" t="s">
        <v>873</v>
      </c>
      <c r="L2037">
        <v>1</v>
      </c>
      <c r="M2037">
        <v>1</v>
      </c>
      <c r="N2037" t="s">
        <v>875</v>
      </c>
      <c r="O2037">
        <v>1.0999999999999999E-2</v>
      </c>
      <c r="P2037" t="s">
        <v>875</v>
      </c>
      <c r="Q2037" t="s">
        <v>875</v>
      </c>
      <c r="R2037" t="s">
        <v>875</v>
      </c>
      <c r="S2037" t="s">
        <v>875</v>
      </c>
      <c r="T2037" t="s">
        <v>875</v>
      </c>
      <c r="U2037" t="s">
        <v>875</v>
      </c>
      <c r="V2037" t="s">
        <v>56</v>
      </c>
      <c r="W2037" t="s">
        <v>875</v>
      </c>
      <c r="X2037">
        <v>1</v>
      </c>
      <c r="Y2037" t="s">
        <v>875</v>
      </c>
      <c r="Z2037" t="s">
        <v>875</v>
      </c>
      <c r="AA2037" s="19">
        <v>45734.01215790509</v>
      </c>
      <c r="AB2037" t="s">
        <v>2040</v>
      </c>
    </row>
    <row r="2038" spans="1:28" hidden="1" x14ac:dyDescent="0.35">
      <c r="A2038" t="s">
        <v>1261</v>
      </c>
      <c r="B2038" t="s">
        <v>312</v>
      </c>
      <c r="C2038">
        <v>83</v>
      </c>
      <c r="D2038" s="9">
        <v>43934.129479166666</v>
      </c>
      <c r="E2038" s="9">
        <v>44017.722916666666</v>
      </c>
      <c r="F2038" t="s">
        <v>872</v>
      </c>
      <c r="G2038" t="s">
        <v>872</v>
      </c>
      <c r="H2038">
        <v>3</v>
      </c>
      <c r="I2038">
        <v>2</v>
      </c>
      <c r="J2038">
        <v>1</v>
      </c>
      <c r="K2038" t="s">
        <v>873</v>
      </c>
      <c r="L2038">
        <v>2</v>
      </c>
      <c r="M2038">
        <v>4</v>
      </c>
      <c r="N2038">
        <v>8.2000000000000003E-2</v>
      </c>
      <c r="O2038">
        <v>0.5</v>
      </c>
      <c r="P2038">
        <v>0</v>
      </c>
      <c r="Q2038">
        <v>2.9000000000000001E-2</v>
      </c>
      <c r="R2038">
        <v>0.05</v>
      </c>
      <c r="S2038">
        <v>0.14099999999999999</v>
      </c>
      <c r="T2038">
        <v>1</v>
      </c>
      <c r="U2038">
        <v>620.69000000000005</v>
      </c>
      <c r="V2038" t="s">
        <v>56</v>
      </c>
      <c r="W2038">
        <v>0.82399999999999995</v>
      </c>
      <c r="X2038">
        <v>1</v>
      </c>
      <c r="Y2038">
        <v>0</v>
      </c>
      <c r="Z2038">
        <v>1</v>
      </c>
      <c r="AA2038" s="19">
        <v>45733.827870266206</v>
      </c>
      <c r="AB2038" t="s">
        <v>1303</v>
      </c>
    </row>
    <row r="2039" spans="1:28" x14ac:dyDescent="0.35">
      <c r="A2039" t="s">
        <v>1261</v>
      </c>
      <c r="B2039" t="s">
        <v>311</v>
      </c>
      <c r="C2039">
        <v>1529</v>
      </c>
      <c r="D2039" s="9">
        <v>42488.691550925927</v>
      </c>
      <c r="E2039" s="9">
        <v>44017.722916666666</v>
      </c>
      <c r="F2039">
        <v>34</v>
      </c>
      <c r="G2039">
        <v>34</v>
      </c>
      <c r="H2039">
        <v>22</v>
      </c>
      <c r="I2039">
        <v>12</v>
      </c>
      <c r="J2039">
        <v>0</v>
      </c>
      <c r="K2039">
        <v>34</v>
      </c>
      <c r="L2039">
        <v>16</v>
      </c>
      <c r="M2039">
        <v>18</v>
      </c>
      <c r="N2039">
        <v>1.2999999999999999E-2</v>
      </c>
      <c r="O2039">
        <v>7.0000000000000001E-3</v>
      </c>
      <c r="P2039">
        <v>0</v>
      </c>
      <c r="Q2039">
        <v>8.0000000000000002E-3</v>
      </c>
      <c r="R2039">
        <v>0.4</v>
      </c>
      <c r="S2039">
        <v>0.65</v>
      </c>
      <c r="T2039">
        <v>1</v>
      </c>
      <c r="U2039">
        <v>2250</v>
      </c>
      <c r="V2039" t="s">
        <v>56</v>
      </c>
      <c r="W2039">
        <v>0.98599999999999999</v>
      </c>
      <c r="X2039">
        <v>0.96299999999999997</v>
      </c>
      <c r="Y2039">
        <v>0</v>
      </c>
      <c r="Z2039">
        <v>0.93700000000000006</v>
      </c>
      <c r="AA2039" s="19">
        <v>45733.827858993056</v>
      </c>
      <c r="AB2039" t="s">
        <v>1303</v>
      </c>
    </row>
    <row r="2040" spans="1:28" x14ac:dyDescent="0.35">
      <c r="A2040" t="s">
        <v>1737</v>
      </c>
      <c r="B2040" t="s">
        <v>311</v>
      </c>
      <c r="C2040">
        <v>6155</v>
      </c>
      <c r="D2040" s="9">
        <v>38409.997986111113</v>
      </c>
      <c r="E2040" s="9">
        <v>44565.339097222219</v>
      </c>
      <c r="F2040">
        <v>367</v>
      </c>
      <c r="G2040">
        <v>367</v>
      </c>
      <c r="H2040">
        <v>181</v>
      </c>
      <c r="I2040">
        <v>186</v>
      </c>
      <c r="J2040">
        <v>79</v>
      </c>
      <c r="K2040">
        <v>288</v>
      </c>
      <c r="L2040">
        <v>274</v>
      </c>
      <c r="M2040">
        <v>14</v>
      </c>
      <c r="N2040">
        <v>2.9000000000000001E-2</v>
      </c>
      <c r="O2040">
        <v>3.4000000000000002E-2</v>
      </c>
      <c r="P2040">
        <v>1.4E-2</v>
      </c>
      <c r="Q2040">
        <v>4.7E-2</v>
      </c>
      <c r="R2040">
        <v>0.95899999999999996</v>
      </c>
      <c r="S2040">
        <v>0.46</v>
      </c>
      <c r="T2040">
        <v>0.77800000000000002</v>
      </c>
      <c r="U2040">
        <v>297.87200000000001</v>
      </c>
      <c r="V2040" t="s">
        <v>56</v>
      </c>
      <c r="W2040">
        <v>0.97699999999999998</v>
      </c>
      <c r="X2040">
        <v>0.95599999999999996</v>
      </c>
      <c r="Y2040">
        <v>0.98</v>
      </c>
      <c r="Z2040">
        <v>0.94</v>
      </c>
      <c r="AA2040" s="19">
        <v>45734.012070474535</v>
      </c>
      <c r="AB2040" t="s">
        <v>2040</v>
      </c>
    </row>
    <row r="2041" spans="1:28" hidden="1" x14ac:dyDescent="0.35">
      <c r="A2041" t="s">
        <v>1737</v>
      </c>
      <c r="B2041" t="s">
        <v>312</v>
      </c>
      <c r="C2041">
        <v>99</v>
      </c>
      <c r="D2041" s="9">
        <v>44465.952569444446</v>
      </c>
      <c r="E2041" s="9">
        <v>44565.339097222219</v>
      </c>
      <c r="F2041" t="s">
        <v>872</v>
      </c>
      <c r="G2041" t="s">
        <v>872</v>
      </c>
      <c r="H2041">
        <v>9</v>
      </c>
      <c r="I2041">
        <v>4</v>
      </c>
      <c r="J2041">
        <v>1</v>
      </c>
      <c r="K2041" t="s">
        <v>873</v>
      </c>
      <c r="L2041">
        <v>13</v>
      </c>
      <c r="M2041">
        <v>0</v>
      </c>
      <c r="N2041">
        <v>0.09</v>
      </c>
      <c r="O2041">
        <v>0.19</v>
      </c>
      <c r="P2041" t="s">
        <v>875</v>
      </c>
      <c r="Q2041">
        <v>0.13700000000000001</v>
      </c>
      <c r="R2041" t="s">
        <v>875</v>
      </c>
      <c r="S2041" t="s">
        <v>875</v>
      </c>
      <c r="T2041" t="s">
        <v>875</v>
      </c>
      <c r="U2041" t="s">
        <v>875</v>
      </c>
      <c r="V2041" t="s">
        <v>56</v>
      </c>
      <c r="W2041">
        <v>0.94099999999999995</v>
      </c>
      <c r="X2041">
        <v>0.93200000000000005</v>
      </c>
      <c r="Y2041" t="s">
        <v>875</v>
      </c>
      <c r="Z2041">
        <v>0.88300000000000001</v>
      </c>
      <c r="AA2041" s="19">
        <v>45734.012070543984</v>
      </c>
      <c r="AB2041" t="s">
        <v>2040</v>
      </c>
    </row>
    <row r="2042" spans="1:28" x14ac:dyDescent="0.35">
      <c r="A2042" t="s">
        <v>1736</v>
      </c>
      <c r="B2042" t="s">
        <v>311</v>
      </c>
      <c r="C2042">
        <v>5174</v>
      </c>
      <c r="D2042" s="9">
        <v>39223.404594907406</v>
      </c>
      <c r="E2042" s="9">
        <v>44397.745706018519</v>
      </c>
      <c r="F2042">
        <v>66</v>
      </c>
      <c r="G2042">
        <v>66</v>
      </c>
      <c r="H2042">
        <v>33</v>
      </c>
      <c r="I2042">
        <v>33</v>
      </c>
      <c r="J2042">
        <v>16</v>
      </c>
      <c r="K2042">
        <v>50</v>
      </c>
      <c r="L2042">
        <v>44</v>
      </c>
      <c r="M2042">
        <v>6</v>
      </c>
      <c r="N2042">
        <v>7.0000000000000001E-3</v>
      </c>
      <c r="O2042">
        <v>7.0000000000000001E-3</v>
      </c>
      <c r="P2042">
        <v>4.0000000000000001E-3</v>
      </c>
      <c r="Q2042">
        <v>8.9999999999999993E-3</v>
      </c>
      <c r="R2042">
        <v>0.9</v>
      </c>
      <c r="S2042">
        <v>0.5</v>
      </c>
      <c r="T2042">
        <v>0.71399999999999997</v>
      </c>
      <c r="U2042">
        <v>666.66700000000003</v>
      </c>
      <c r="V2042" t="s">
        <v>56</v>
      </c>
      <c r="W2042">
        <v>0.97099999999999997</v>
      </c>
      <c r="X2042">
        <v>0.96099999999999997</v>
      </c>
      <c r="Y2042">
        <v>0.97499999999999998</v>
      </c>
      <c r="Z2042">
        <v>0.95499999999999996</v>
      </c>
      <c r="AA2042" s="19">
        <v>45734.011977013892</v>
      </c>
      <c r="AB2042" t="s">
        <v>2040</v>
      </c>
    </row>
    <row r="2043" spans="1:28" hidden="1" x14ac:dyDescent="0.35">
      <c r="A2043" t="s">
        <v>1736</v>
      </c>
      <c r="B2043" t="s">
        <v>312</v>
      </c>
      <c r="C2043">
        <v>2</v>
      </c>
      <c r="D2043" s="9">
        <v>44394.927523148152</v>
      </c>
      <c r="E2043" s="9">
        <v>44397.745706018519</v>
      </c>
      <c r="F2043" t="s">
        <v>872</v>
      </c>
      <c r="G2043" t="s">
        <v>872</v>
      </c>
      <c r="H2043">
        <v>1</v>
      </c>
      <c r="I2043">
        <v>1</v>
      </c>
      <c r="J2043">
        <v>2</v>
      </c>
      <c r="K2043" t="s">
        <v>873</v>
      </c>
      <c r="L2043">
        <v>1</v>
      </c>
      <c r="M2043">
        <v>-2</v>
      </c>
      <c r="N2043" t="s">
        <v>875</v>
      </c>
      <c r="O2043" t="s">
        <v>875</v>
      </c>
      <c r="P2043">
        <v>0.33300000000000002</v>
      </c>
      <c r="Q2043" t="s">
        <v>875</v>
      </c>
      <c r="R2043" t="s">
        <v>875</v>
      </c>
      <c r="S2043" t="s">
        <v>875</v>
      </c>
      <c r="T2043" t="s">
        <v>875</v>
      </c>
      <c r="U2043" t="s">
        <v>875</v>
      </c>
      <c r="V2043" t="s">
        <v>56</v>
      </c>
      <c r="W2043" t="s">
        <v>875</v>
      </c>
      <c r="X2043" t="s">
        <v>875</v>
      </c>
      <c r="Y2043">
        <v>1</v>
      </c>
      <c r="Z2043" t="s">
        <v>875</v>
      </c>
      <c r="AA2043" s="19">
        <v>45734.01197709491</v>
      </c>
      <c r="AB2043" t="s">
        <v>2040</v>
      </c>
    </row>
    <row r="2044" spans="1:28" x14ac:dyDescent="0.35">
      <c r="A2044" t="s">
        <v>1735</v>
      </c>
      <c r="B2044" t="s">
        <v>311</v>
      </c>
      <c r="C2044">
        <v>5901</v>
      </c>
      <c r="D2044" s="9">
        <v>38623.853680555556</v>
      </c>
      <c r="E2044" s="9">
        <v>44525.599444444444</v>
      </c>
      <c r="F2044">
        <v>324</v>
      </c>
      <c r="G2044">
        <v>324</v>
      </c>
      <c r="H2044">
        <v>175</v>
      </c>
      <c r="I2044">
        <v>149</v>
      </c>
      <c r="J2044">
        <v>66</v>
      </c>
      <c r="K2044">
        <v>258</v>
      </c>
      <c r="L2044">
        <v>243</v>
      </c>
      <c r="M2044">
        <v>15</v>
      </c>
      <c r="N2044">
        <v>2.7E-2</v>
      </c>
      <c r="O2044">
        <v>2.5000000000000001E-2</v>
      </c>
      <c r="P2044">
        <v>1.2999999999999999E-2</v>
      </c>
      <c r="Q2044">
        <v>3.7999999999999999E-2</v>
      </c>
      <c r="R2044">
        <v>0.97399999999999998</v>
      </c>
      <c r="S2044">
        <v>0.51900000000000002</v>
      </c>
      <c r="T2044">
        <v>0.75</v>
      </c>
      <c r="U2044">
        <v>394.73700000000002</v>
      </c>
      <c r="V2044" t="s">
        <v>56</v>
      </c>
      <c r="W2044">
        <v>0.98899999999999999</v>
      </c>
      <c r="X2044">
        <v>0.99399999999999999</v>
      </c>
      <c r="Y2044">
        <v>0.97699999999999998</v>
      </c>
      <c r="Z2044">
        <v>0.995</v>
      </c>
      <c r="AA2044" s="19">
        <v>45734.011890312497</v>
      </c>
      <c r="AB2044" t="s">
        <v>2040</v>
      </c>
    </row>
    <row r="2045" spans="1:28" hidden="1" x14ac:dyDescent="0.35">
      <c r="A2045" t="s">
        <v>1735</v>
      </c>
      <c r="B2045" t="s">
        <v>312</v>
      </c>
      <c r="C2045">
        <v>85</v>
      </c>
      <c r="D2045" s="9">
        <v>44439.727777777778</v>
      </c>
      <c r="E2045" s="9">
        <v>44525.599444444444</v>
      </c>
      <c r="F2045" t="s">
        <v>872</v>
      </c>
      <c r="G2045" t="s">
        <v>872</v>
      </c>
      <c r="H2045">
        <v>5</v>
      </c>
      <c r="I2045">
        <v>4</v>
      </c>
      <c r="J2045">
        <v>1</v>
      </c>
      <c r="K2045" t="s">
        <v>873</v>
      </c>
      <c r="L2045">
        <v>10</v>
      </c>
      <c r="M2045">
        <v>-2</v>
      </c>
      <c r="N2045">
        <v>4.1000000000000002E-2</v>
      </c>
      <c r="O2045">
        <v>0.18099999999999999</v>
      </c>
      <c r="P2045" t="s">
        <v>875</v>
      </c>
      <c r="Q2045">
        <v>9.2999999999999999E-2</v>
      </c>
      <c r="R2045" t="s">
        <v>875</v>
      </c>
      <c r="S2045" t="s">
        <v>875</v>
      </c>
      <c r="T2045" t="s">
        <v>875</v>
      </c>
      <c r="U2045" t="s">
        <v>875</v>
      </c>
      <c r="V2045" t="s">
        <v>56</v>
      </c>
      <c r="W2045">
        <v>0.80900000000000005</v>
      </c>
      <c r="X2045">
        <v>0.95699999999999996</v>
      </c>
      <c r="Y2045" t="s">
        <v>875</v>
      </c>
      <c r="Z2045">
        <v>0.67100000000000004</v>
      </c>
      <c r="AA2045" s="19">
        <v>45734.011890381946</v>
      </c>
      <c r="AB2045" t="s">
        <v>2040</v>
      </c>
    </row>
    <row r="2046" spans="1:28" x14ac:dyDescent="0.35">
      <c r="A2046" t="s">
        <v>1734</v>
      </c>
      <c r="B2046" t="s">
        <v>311</v>
      </c>
      <c r="C2046">
        <v>3985</v>
      </c>
      <c r="D2046" s="9">
        <v>40571.668611111112</v>
      </c>
      <c r="E2046" s="9">
        <v>44556.911226851851</v>
      </c>
      <c r="F2046">
        <v>269</v>
      </c>
      <c r="G2046">
        <v>269</v>
      </c>
      <c r="H2046">
        <v>217</v>
      </c>
      <c r="I2046">
        <v>52</v>
      </c>
      <c r="J2046">
        <v>29</v>
      </c>
      <c r="K2046">
        <v>240</v>
      </c>
      <c r="L2046">
        <v>232</v>
      </c>
      <c r="M2046">
        <v>8</v>
      </c>
      <c r="N2046">
        <v>6.2E-2</v>
      </c>
      <c r="O2046">
        <v>1.2E-2</v>
      </c>
      <c r="P2046">
        <v>8.0000000000000002E-3</v>
      </c>
      <c r="Q2046">
        <v>6.3E-2</v>
      </c>
      <c r="R2046">
        <v>0.95499999999999996</v>
      </c>
      <c r="S2046">
        <v>0.83799999999999997</v>
      </c>
      <c r="T2046">
        <v>0.89200000000000002</v>
      </c>
      <c r="U2046">
        <v>126.98399999999999</v>
      </c>
      <c r="V2046" t="s">
        <v>56</v>
      </c>
      <c r="W2046">
        <v>0.94399999999999995</v>
      </c>
      <c r="X2046">
        <v>0.97799999999999998</v>
      </c>
      <c r="Y2046">
        <v>0.94099999999999995</v>
      </c>
      <c r="Z2046">
        <v>0.96399999999999997</v>
      </c>
      <c r="AA2046" s="19">
        <v>45734.011798043983</v>
      </c>
      <c r="AB2046" t="s">
        <v>2040</v>
      </c>
    </row>
    <row r="2047" spans="1:28" hidden="1" x14ac:dyDescent="0.35">
      <c r="A2047" t="s">
        <v>1734</v>
      </c>
      <c r="B2047" t="s">
        <v>312</v>
      </c>
      <c r="C2047">
        <v>90</v>
      </c>
      <c r="D2047" s="9">
        <v>44465.936354166668</v>
      </c>
      <c r="E2047" s="9">
        <v>44556.911226851851</v>
      </c>
      <c r="F2047" t="s">
        <v>872</v>
      </c>
      <c r="G2047" t="s">
        <v>872</v>
      </c>
      <c r="H2047">
        <v>12</v>
      </c>
      <c r="I2047">
        <v>1</v>
      </c>
      <c r="J2047">
        <v>2</v>
      </c>
      <c r="K2047" t="s">
        <v>873</v>
      </c>
      <c r="L2047">
        <v>13</v>
      </c>
      <c r="M2047">
        <v>-1</v>
      </c>
      <c r="N2047">
        <v>0.13100000000000001</v>
      </c>
      <c r="O2047" t="s">
        <v>875</v>
      </c>
      <c r="P2047">
        <v>0.111</v>
      </c>
      <c r="Q2047">
        <v>0.121</v>
      </c>
      <c r="R2047" t="s">
        <v>875</v>
      </c>
      <c r="S2047" t="s">
        <v>875</v>
      </c>
      <c r="T2047" t="s">
        <v>875</v>
      </c>
      <c r="U2047" t="s">
        <v>875</v>
      </c>
      <c r="V2047" t="s">
        <v>56</v>
      </c>
      <c r="W2047">
        <v>0.94799999999999995</v>
      </c>
      <c r="X2047" t="s">
        <v>875</v>
      </c>
      <c r="Y2047">
        <v>1</v>
      </c>
      <c r="Z2047">
        <v>0.88800000000000001</v>
      </c>
      <c r="AA2047" s="19">
        <v>45734.011798113424</v>
      </c>
      <c r="AB2047" t="s">
        <v>2040</v>
      </c>
    </row>
    <row r="2048" spans="1:28" x14ac:dyDescent="0.35">
      <c r="A2048" t="s">
        <v>1733</v>
      </c>
      <c r="B2048" t="s">
        <v>311</v>
      </c>
      <c r="C2048">
        <v>4650</v>
      </c>
      <c r="D2048" s="9">
        <v>39794.543402777781</v>
      </c>
      <c r="E2048" s="9">
        <v>44444.550451388888</v>
      </c>
      <c r="F2048">
        <v>44</v>
      </c>
      <c r="G2048">
        <v>44</v>
      </c>
      <c r="H2048">
        <v>30</v>
      </c>
      <c r="I2048">
        <v>14</v>
      </c>
      <c r="J2048">
        <v>3</v>
      </c>
      <c r="K2048">
        <v>41</v>
      </c>
      <c r="L2048">
        <v>36</v>
      </c>
      <c r="M2048">
        <v>5</v>
      </c>
      <c r="N2048">
        <v>8.9999999999999993E-3</v>
      </c>
      <c r="O2048">
        <v>8.0000000000000002E-3</v>
      </c>
      <c r="P2048">
        <v>2E-3</v>
      </c>
      <c r="Q2048">
        <v>1.0999999999999999E-2</v>
      </c>
      <c r="R2048">
        <v>0.73299999999999998</v>
      </c>
      <c r="S2048">
        <v>0.52900000000000003</v>
      </c>
      <c r="T2048">
        <v>0.88200000000000001</v>
      </c>
      <c r="U2048">
        <v>454.54500000000002</v>
      </c>
      <c r="V2048" t="s">
        <v>56</v>
      </c>
      <c r="W2048">
        <v>0.82899999999999996</v>
      </c>
      <c r="X2048">
        <v>0.59499999999999997</v>
      </c>
      <c r="Y2048">
        <v>0.98499999999999999</v>
      </c>
      <c r="Z2048">
        <v>0.72099999999999997</v>
      </c>
      <c r="AA2048" s="19">
        <v>45734.011706018522</v>
      </c>
      <c r="AB2048" t="s">
        <v>2040</v>
      </c>
    </row>
    <row r="2049" spans="1:28" hidden="1" x14ac:dyDescent="0.35">
      <c r="A2049" t="s">
        <v>1733</v>
      </c>
      <c r="B2049" t="s">
        <v>312</v>
      </c>
      <c r="C2049">
        <v>0</v>
      </c>
      <c r="D2049" s="9">
        <v>44444.550451388888</v>
      </c>
      <c r="E2049" s="9">
        <v>44444.550451388888</v>
      </c>
      <c r="F2049" t="s">
        <v>872</v>
      </c>
      <c r="G2049" t="s">
        <v>872</v>
      </c>
      <c r="H2049">
        <v>1</v>
      </c>
      <c r="I2049">
        <v>1</v>
      </c>
      <c r="J2049">
        <v>1</v>
      </c>
      <c r="K2049" t="s">
        <v>873</v>
      </c>
      <c r="L2049">
        <v>1</v>
      </c>
      <c r="M2049">
        <v>0</v>
      </c>
      <c r="N2049" t="s">
        <v>875</v>
      </c>
      <c r="O2049" t="s">
        <v>875</v>
      </c>
      <c r="P2049" t="s">
        <v>875</v>
      </c>
      <c r="Q2049" t="s">
        <v>875</v>
      </c>
      <c r="R2049" t="s">
        <v>875</v>
      </c>
      <c r="S2049" t="s">
        <v>875</v>
      </c>
      <c r="T2049" t="s">
        <v>875</v>
      </c>
      <c r="U2049" t="s">
        <v>875</v>
      </c>
      <c r="V2049" t="s">
        <v>56</v>
      </c>
      <c r="W2049" t="s">
        <v>875</v>
      </c>
      <c r="X2049" t="s">
        <v>875</v>
      </c>
      <c r="Y2049" t="s">
        <v>875</v>
      </c>
      <c r="Z2049" t="s">
        <v>875</v>
      </c>
      <c r="AA2049" s="19">
        <v>45734.011706064812</v>
      </c>
      <c r="AB2049" t="s">
        <v>2040</v>
      </c>
    </row>
    <row r="2050" spans="1:28" hidden="1" x14ac:dyDescent="0.35">
      <c r="A2050" t="s">
        <v>193</v>
      </c>
      <c r="B2050" t="s">
        <v>312</v>
      </c>
      <c r="C2050">
        <v>16</v>
      </c>
      <c r="D2050" s="9">
        <v>43985.404340277775</v>
      </c>
      <c r="E2050" s="9">
        <v>44001.644687499997</v>
      </c>
      <c r="F2050" t="s">
        <v>872</v>
      </c>
      <c r="G2050" t="s">
        <v>872</v>
      </c>
      <c r="H2050">
        <v>1</v>
      </c>
      <c r="I2050">
        <v>1</v>
      </c>
      <c r="J2050">
        <v>1</v>
      </c>
      <c r="K2050" t="s">
        <v>873</v>
      </c>
      <c r="L2050">
        <v>1</v>
      </c>
      <c r="M2050">
        <v>-2</v>
      </c>
      <c r="N2050" t="s">
        <v>875</v>
      </c>
      <c r="O2050" t="s">
        <v>875</v>
      </c>
      <c r="P2050" t="s">
        <v>875</v>
      </c>
      <c r="Q2050" t="s">
        <v>875</v>
      </c>
      <c r="R2050" t="s">
        <v>875</v>
      </c>
      <c r="S2050" t="s">
        <v>875</v>
      </c>
      <c r="T2050" t="s">
        <v>875</v>
      </c>
      <c r="U2050" t="s">
        <v>875</v>
      </c>
      <c r="V2050" t="s">
        <v>56</v>
      </c>
      <c r="W2050" t="s">
        <v>875</v>
      </c>
      <c r="X2050" t="s">
        <v>875</v>
      </c>
      <c r="Y2050" t="s">
        <v>875</v>
      </c>
      <c r="Z2050" t="s">
        <v>875</v>
      </c>
      <c r="AA2050" s="19">
        <v>45733.827798587961</v>
      </c>
      <c r="AB2050" t="s">
        <v>1303</v>
      </c>
    </row>
    <row r="2051" spans="1:28" hidden="1" x14ac:dyDescent="0.35">
      <c r="A2051" t="s">
        <v>193</v>
      </c>
      <c r="B2051" t="s">
        <v>312</v>
      </c>
      <c r="C2051">
        <v>0</v>
      </c>
      <c r="D2051" s="9">
        <v>44476.466967592591</v>
      </c>
      <c r="E2051" s="9">
        <v>44476.466967592591</v>
      </c>
      <c r="F2051" t="s">
        <v>872</v>
      </c>
      <c r="G2051" t="s">
        <v>872</v>
      </c>
      <c r="H2051">
        <v>1</v>
      </c>
      <c r="I2051">
        <v>1</v>
      </c>
      <c r="J2051">
        <v>1</v>
      </c>
      <c r="K2051" t="s">
        <v>873</v>
      </c>
      <c r="L2051">
        <v>1</v>
      </c>
      <c r="M2051">
        <v>0</v>
      </c>
      <c r="N2051" t="s">
        <v>875</v>
      </c>
      <c r="O2051" t="s">
        <v>875</v>
      </c>
      <c r="P2051" t="s">
        <v>875</v>
      </c>
      <c r="Q2051" t="s">
        <v>875</v>
      </c>
      <c r="R2051" t="s">
        <v>875</v>
      </c>
      <c r="S2051" t="s">
        <v>875</v>
      </c>
      <c r="T2051" t="s">
        <v>875</v>
      </c>
      <c r="U2051" t="s">
        <v>875</v>
      </c>
      <c r="V2051" t="s">
        <v>56</v>
      </c>
      <c r="W2051" t="s">
        <v>875</v>
      </c>
      <c r="X2051" t="s">
        <v>875</v>
      </c>
      <c r="Y2051" t="s">
        <v>875</v>
      </c>
      <c r="Z2051" t="s">
        <v>875</v>
      </c>
      <c r="AA2051" s="19">
        <v>45733.910176504629</v>
      </c>
      <c r="AB2051" t="s">
        <v>1425</v>
      </c>
    </row>
    <row r="2052" spans="1:28" x14ac:dyDescent="0.35">
      <c r="A2052" t="s">
        <v>193</v>
      </c>
      <c r="B2052" t="s">
        <v>311</v>
      </c>
      <c r="C2052">
        <v>5192</v>
      </c>
      <c r="D2052" s="9">
        <v>39283.583333333336</v>
      </c>
      <c r="E2052" s="9">
        <v>44476.466666666667</v>
      </c>
      <c r="F2052">
        <v>783</v>
      </c>
      <c r="G2052">
        <v>783</v>
      </c>
      <c r="H2052">
        <v>417</v>
      </c>
      <c r="I2052">
        <v>366</v>
      </c>
      <c r="J2052">
        <v>107</v>
      </c>
      <c r="K2052">
        <v>676</v>
      </c>
      <c r="L2052">
        <v>659</v>
      </c>
      <c r="M2052">
        <v>17</v>
      </c>
      <c r="N2052">
        <v>0.17699999999999999</v>
      </c>
      <c r="O2052">
        <v>0.14699999999999999</v>
      </c>
      <c r="P2052">
        <v>3.5000000000000003E-2</v>
      </c>
      <c r="Q2052">
        <v>0.26400000000000001</v>
      </c>
      <c r="R2052">
        <v>0.91300000000000003</v>
      </c>
      <c r="S2052">
        <v>0.54600000000000004</v>
      </c>
      <c r="T2052">
        <v>0.89200000000000002</v>
      </c>
      <c r="U2052">
        <v>64.394000000000005</v>
      </c>
      <c r="V2052" t="s">
        <v>56</v>
      </c>
      <c r="W2052">
        <v>0.98199999999999998</v>
      </c>
      <c r="X2052">
        <v>0.97799999999999998</v>
      </c>
      <c r="Y2052">
        <v>0.91600000000000004</v>
      </c>
      <c r="Z2052">
        <v>0.97799999999999998</v>
      </c>
      <c r="AA2052" s="9">
        <v>45713.676154814813</v>
      </c>
      <c r="AB2052" t="s">
        <v>871</v>
      </c>
    </row>
    <row r="2053" spans="1:28" x14ac:dyDescent="0.35">
      <c r="A2053" t="s">
        <v>193</v>
      </c>
      <c r="B2053" t="s">
        <v>311</v>
      </c>
      <c r="C2053">
        <v>2185</v>
      </c>
      <c r="D2053" s="9">
        <v>41815.841585648152</v>
      </c>
      <c r="E2053" s="9">
        <v>44001.644687499997</v>
      </c>
      <c r="F2053">
        <v>92</v>
      </c>
      <c r="G2053">
        <v>92</v>
      </c>
      <c r="H2053">
        <v>56</v>
      </c>
      <c r="I2053">
        <v>36</v>
      </c>
      <c r="J2053">
        <v>24</v>
      </c>
      <c r="K2053">
        <v>68</v>
      </c>
      <c r="L2053">
        <v>40</v>
      </c>
      <c r="M2053">
        <v>28</v>
      </c>
      <c r="N2053">
        <v>2.1999999999999999E-2</v>
      </c>
      <c r="O2053">
        <v>1.7000000000000001E-2</v>
      </c>
      <c r="P2053">
        <v>1.0999999999999999E-2</v>
      </c>
      <c r="Q2053">
        <v>1.6E-2</v>
      </c>
      <c r="R2053">
        <v>0.57099999999999995</v>
      </c>
      <c r="S2053">
        <v>0.56399999999999995</v>
      </c>
      <c r="T2053">
        <v>0.71799999999999997</v>
      </c>
      <c r="U2053">
        <v>1750</v>
      </c>
      <c r="V2053" t="s">
        <v>56</v>
      </c>
      <c r="W2053">
        <v>0.88200000000000001</v>
      </c>
      <c r="X2053">
        <v>0.86199999999999999</v>
      </c>
      <c r="Y2053">
        <v>0.9</v>
      </c>
      <c r="Z2053">
        <v>0.86</v>
      </c>
      <c r="AA2053" s="19">
        <v>45733.827798402781</v>
      </c>
      <c r="AB2053" t="s">
        <v>1303</v>
      </c>
    </row>
    <row r="2054" spans="1:28" x14ac:dyDescent="0.35">
      <c r="A2054" t="s">
        <v>193</v>
      </c>
      <c r="B2054" t="s">
        <v>311</v>
      </c>
      <c r="C2054">
        <v>5192</v>
      </c>
      <c r="D2054" s="9">
        <v>39283.583993055552</v>
      </c>
      <c r="E2054" s="9">
        <v>44476.466967592591</v>
      </c>
      <c r="F2054">
        <v>783</v>
      </c>
      <c r="G2054">
        <v>783</v>
      </c>
      <c r="H2054">
        <v>417</v>
      </c>
      <c r="I2054">
        <v>366</v>
      </c>
      <c r="J2054">
        <v>14</v>
      </c>
      <c r="K2054">
        <v>769</v>
      </c>
      <c r="L2054">
        <v>752</v>
      </c>
      <c r="M2054">
        <v>17</v>
      </c>
      <c r="N2054">
        <v>0.17699999999999999</v>
      </c>
      <c r="O2054">
        <v>0.14699999999999999</v>
      </c>
      <c r="P2054">
        <v>6.0000000000000001E-3</v>
      </c>
      <c r="Q2054">
        <v>0.29199999999999998</v>
      </c>
      <c r="R2054">
        <v>0.91800000000000004</v>
      </c>
      <c r="S2054">
        <v>0.54600000000000004</v>
      </c>
      <c r="T2054">
        <v>0.98099999999999998</v>
      </c>
      <c r="U2054">
        <v>58.219000000000001</v>
      </c>
      <c r="V2054" t="s">
        <v>56</v>
      </c>
      <c r="W2054">
        <v>0.98199999999999998</v>
      </c>
      <c r="X2054">
        <v>0.97799999999999998</v>
      </c>
      <c r="Y2054">
        <v>0.90300000000000002</v>
      </c>
      <c r="Z2054">
        <v>0.97</v>
      </c>
      <c r="AA2054" s="19">
        <v>45733.910176504629</v>
      </c>
      <c r="AB2054" t="s">
        <v>1425</v>
      </c>
    </row>
    <row r="2055" spans="1:28" x14ac:dyDescent="0.35">
      <c r="A2055" t="s">
        <v>1732</v>
      </c>
      <c r="B2055" t="s">
        <v>311</v>
      </c>
      <c r="C2055">
        <v>5803</v>
      </c>
      <c r="D2055" s="9">
        <v>38680.990543981483</v>
      </c>
      <c r="E2055" s="9">
        <v>44484.460277777776</v>
      </c>
      <c r="F2055">
        <v>82</v>
      </c>
      <c r="G2055">
        <v>82</v>
      </c>
      <c r="H2055">
        <v>65</v>
      </c>
      <c r="I2055">
        <v>17</v>
      </c>
      <c r="J2055">
        <v>15</v>
      </c>
      <c r="K2055">
        <v>67</v>
      </c>
      <c r="L2055">
        <v>65</v>
      </c>
      <c r="M2055">
        <v>2</v>
      </c>
      <c r="N2055">
        <v>1.2E-2</v>
      </c>
      <c r="O2055">
        <v>2E-3</v>
      </c>
      <c r="P2055">
        <v>2E-3</v>
      </c>
      <c r="Q2055">
        <v>1.2E-2</v>
      </c>
      <c r="R2055">
        <v>1</v>
      </c>
      <c r="S2055">
        <v>0.85699999999999998</v>
      </c>
      <c r="T2055">
        <v>0.85699999999999998</v>
      </c>
      <c r="U2055">
        <v>166.667</v>
      </c>
      <c r="V2055" t="s">
        <v>62</v>
      </c>
      <c r="W2055">
        <v>0.872</v>
      </c>
      <c r="X2055">
        <v>0.80600000000000005</v>
      </c>
      <c r="Y2055">
        <v>0.91</v>
      </c>
      <c r="Z2055">
        <v>0.81200000000000006</v>
      </c>
      <c r="AA2055" s="19">
        <v>45734.011619895835</v>
      </c>
      <c r="AB2055" t="s">
        <v>2040</v>
      </c>
    </row>
    <row r="2056" spans="1:28" hidden="1" x14ac:dyDescent="0.35">
      <c r="A2056" t="s">
        <v>1732</v>
      </c>
      <c r="B2056" t="s">
        <v>312</v>
      </c>
      <c r="C2056">
        <v>0</v>
      </c>
      <c r="D2056" s="9">
        <v>44484.460277777776</v>
      </c>
      <c r="E2056" s="9">
        <v>44484.460277777776</v>
      </c>
      <c r="F2056" t="s">
        <v>872</v>
      </c>
      <c r="G2056" t="s">
        <v>872</v>
      </c>
      <c r="H2056">
        <v>1</v>
      </c>
      <c r="I2056">
        <v>1</v>
      </c>
      <c r="J2056">
        <v>1</v>
      </c>
      <c r="K2056" t="s">
        <v>873</v>
      </c>
      <c r="L2056">
        <v>1</v>
      </c>
      <c r="M2056">
        <v>0</v>
      </c>
      <c r="N2056" t="s">
        <v>875</v>
      </c>
      <c r="O2056" t="s">
        <v>875</v>
      </c>
      <c r="P2056" t="s">
        <v>875</v>
      </c>
      <c r="Q2056" t="s">
        <v>875</v>
      </c>
      <c r="R2056" t="s">
        <v>875</v>
      </c>
      <c r="S2056" t="s">
        <v>875</v>
      </c>
      <c r="T2056" t="s">
        <v>875</v>
      </c>
      <c r="U2056" t="s">
        <v>875</v>
      </c>
      <c r="V2056" t="s">
        <v>62</v>
      </c>
      <c r="W2056" t="s">
        <v>875</v>
      </c>
      <c r="X2056" t="s">
        <v>875</v>
      </c>
      <c r="Y2056" t="s">
        <v>875</v>
      </c>
      <c r="Z2056" t="s">
        <v>875</v>
      </c>
      <c r="AA2056" s="19">
        <v>45734.011619953701</v>
      </c>
      <c r="AB2056" t="s">
        <v>2040</v>
      </c>
    </row>
    <row r="2057" spans="1:28" x14ac:dyDescent="0.35">
      <c r="A2057" t="s">
        <v>1731</v>
      </c>
      <c r="B2057" t="s">
        <v>311</v>
      </c>
      <c r="C2057">
        <v>5960</v>
      </c>
      <c r="D2057" s="9">
        <v>38602.36409722222</v>
      </c>
      <c r="E2057" s="9">
        <v>44562.708854166667</v>
      </c>
      <c r="F2057">
        <v>1043</v>
      </c>
      <c r="G2057">
        <v>1043</v>
      </c>
      <c r="H2057">
        <v>308</v>
      </c>
      <c r="I2057">
        <v>735</v>
      </c>
      <c r="J2057">
        <v>532</v>
      </c>
      <c r="K2057">
        <v>511</v>
      </c>
      <c r="L2057">
        <v>414</v>
      </c>
      <c r="M2057">
        <v>97</v>
      </c>
      <c r="N2057">
        <v>5.5E-2</v>
      </c>
      <c r="O2057">
        <v>0.14799999999999999</v>
      </c>
      <c r="P2057">
        <v>0.113</v>
      </c>
      <c r="Q2057">
        <v>6.8000000000000005E-2</v>
      </c>
      <c r="R2057">
        <v>0.75600000000000001</v>
      </c>
      <c r="S2057">
        <v>0.27100000000000002</v>
      </c>
      <c r="T2057">
        <v>0.443</v>
      </c>
      <c r="U2057">
        <v>1426.471</v>
      </c>
      <c r="V2057" t="s">
        <v>56</v>
      </c>
      <c r="W2057">
        <v>0.93500000000000005</v>
      </c>
      <c r="X2057">
        <v>0.91600000000000004</v>
      </c>
      <c r="Y2057">
        <v>0.95899999999999996</v>
      </c>
      <c r="Z2057">
        <v>0.93500000000000005</v>
      </c>
      <c r="AA2057" s="19">
        <v>45734.011533726851</v>
      </c>
      <c r="AB2057" t="s">
        <v>2040</v>
      </c>
    </row>
    <row r="2058" spans="1:28" hidden="1" x14ac:dyDescent="0.35">
      <c r="A2058" t="s">
        <v>1731</v>
      </c>
      <c r="B2058" t="s">
        <v>312</v>
      </c>
      <c r="C2058">
        <v>56</v>
      </c>
      <c r="D2058" s="9">
        <v>44506.34715277778</v>
      </c>
      <c r="E2058" s="9">
        <v>44562.708854166667</v>
      </c>
      <c r="F2058" t="s">
        <v>872</v>
      </c>
      <c r="G2058" t="s">
        <v>872</v>
      </c>
      <c r="H2058">
        <v>4</v>
      </c>
      <c r="I2058">
        <v>1</v>
      </c>
      <c r="J2058">
        <v>1</v>
      </c>
      <c r="K2058" t="s">
        <v>873</v>
      </c>
      <c r="L2058">
        <v>7</v>
      </c>
      <c r="M2058">
        <v>-3</v>
      </c>
      <c r="N2058">
        <v>6.5000000000000002E-2</v>
      </c>
      <c r="O2058" t="s">
        <v>875</v>
      </c>
      <c r="P2058" t="s">
        <v>875</v>
      </c>
      <c r="Q2058">
        <v>0.154</v>
      </c>
      <c r="R2058" t="s">
        <v>875</v>
      </c>
      <c r="S2058" t="s">
        <v>875</v>
      </c>
      <c r="T2058" t="s">
        <v>875</v>
      </c>
      <c r="U2058" t="s">
        <v>875</v>
      </c>
      <c r="V2058" t="s">
        <v>56</v>
      </c>
      <c r="W2058">
        <v>0.625</v>
      </c>
      <c r="X2058" t="s">
        <v>875</v>
      </c>
      <c r="Y2058" t="s">
        <v>875</v>
      </c>
      <c r="Z2058">
        <v>0.65500000000000003</v>
      </c>
      <c r="AA2058" s="19">
        <v>45734.0115337963</v>
      </c>
      <c r="AB2058" t="s">
        <v>2040</v>
      </c>
    </row>
    <row r="2059" spans="1:28" x14ac:dyDescent="0.35">
      <c r="A2059" t="s">
        <v>1730</v>
      </c>
      <c r="B2059" t="s">
        <v>311</v>
      </c>
      <c r="C2059">
        <v>4850</v>
      </c>
      <c r="D2059" s="9">
        <v>38743.969814814816</v>
      </c>
      <c r="E2059" s="9">
        <v>43594.713541666664</v>
      </c>
      <c r="F2059">
        <v>39</v>
      </c>
      <c r="G2059">
        <v>39</v>
      </c>
      <c r="H2059">
        <v>25</v>
      </c>
      <c r="I2059">
        <v>14</v>
      </c>
      <c r="J2059">
        <v>8</v>
      </c>
      <c r="K2059">
        <v>31</v>
      </c>
      <c r="L2059">
        <v>31</v>
      </c>
      <c r="M2059">
        <v>0</v>
      </c>
      <c r="N2059">
        <v>5.0000000000000001E-3</v>
      </c>
      <c r="O2059">
        <v>5.0000000000000001E-3</v>
      </c>
      <c r="P2059">
        <v>2E-3</v>
      </c>
      <c r="Q2059">
        <v>6.0000000000000001E-3</v>
      </c>
      <c r="R2059">
        <v>0.75</v>
      </c>
      <c r="S2059">
        <v>0.5</v>
      </c>
      <c r="T2059">
        <v>0.8</v>
      </c>
      <c r="U2059">
        <v>0</v>
      </c>
      <c r="V2059" t="s">
        <v>80</v>
      </c>
      <c r="W2059">
        <v>0.86499999999999999</v>
      </c>
      <c r="X2059">
        <v>0.86399999999999999</v>
      </c>
      <c r="Y2059">
        <v>0.88500000000000001</v>
      </c>
      <c r="Z2059">
        <v>0.95399999999999996</v>
      </c>
      <c r="AA2059" s="19">
        <v>45734.011440046299</v>
      </c>
      <c r="AB2059" t="s">
        <v>2040</v>
      </c>
    </row>
    <row r="2060" spans="1:28" hidden="1" x14ac:dyDescent="0.35">
      <c r="A2060" t="s">
        <v>1730</v>
      </c>
      <c r="B2060" t="s">
        <v>312</v>
      </c>
      <c r="C2060">
        <v>8</v>
      </c>
      <c r="D2060" s="9">
        <v>43585.745694444442</v>
      </c>
      <c r="E2060" s="9">
        <v>43594.713541666664</v>
      </c>
      <c r="F2060" t="s">
        <v>872</v>
      </c>
      <c r="G2060" t="s">
        <v>872</v>
      </c>
      <c r="H2060">
        <v>1</v>
      </c>
      <c r="I2060">
        <v>1</v>
      </c>
      <c r="J2060">
        <v>1</v>
      </c>
      <c r="K2060" t="s">
        <v>873</v>
      </c>
      <c r="L2060">
        <v>1</v>
      </c>
      <c r="M2060">
        <v>-1</v>
      </c>
      <c r="N2060" t="s">
        <v>875</v>
      </c>
      <c r="O2060" t="s">
        <v>875</v>
      </c>
      <c r="P2060" t="s">
        <v>875</v>
      </c>
      <c r="Q2060" t="s">
        <v>875</v>
      </c>
      <c r="R2060" t="s">
        <v>875</v>
      </c>
      <c r="S2060" t="s">
        <v>875</v>
      </c>
      <c r="T2060" t="s">
        <v>875</v>
      </c>
      <c r="U2060" t="s">
        <v>875</v>
      </c>
      <c r="V2060" t="s">
        <v>80</v>
      </c>
      <c r="W2060" t="s">
        <v>875</v>
      </c>
      <c r="X2060" t="s">
        <v>875</v>
      </c>
      <c r="Y2060" t="s">
        <v>875</v>
      </c>
      <c r="Z2060" t="s">
        <v>875</v>
      </c>
      <c r="AA2060" s="19">
        <v>45734.011440115741</v>
      </c>
      <c r="AB2060" t="s">
        <v>2040</v>
      </c>
    </row>
    <row r="2061" spans="1:28" x14ac:dyDescent="0.35">
      <c r="A2061" t="s">
        <v>1729</v>
      </c>
      <c r="B2061" t="s">
        <v>311</v>
      </c>
      <c r="C2061">
        <v>2244</v>
      </c>
      <c r="D2061" s="9">
        <v>42315.731122685182</v>
      </c>
      <c r="E2061" s="9">
        <v>44560.594039351854</v>
      </c>
      <c r="F2061">
        <v>218</v>
      </c>
      <c r="G2061">
        <v>218</v>
      </c>
      <c r="H2061">
        <v>173</v>
      </c>
      <c r="I2061">
        <v>45</v>
      </c>
      <c r="J2061">
        <v>24</v>
      </c>
      <c r="K2061">
        <v>194</v>
      </c>
      <c r="L2061">
        <v>163</v>
      </c>
      <c r="M2061">
        <v>31</v>
      </c>
      <c r="N2061">
        <v>8.4000000000000005E-2</v>
      </c>
      <c r="O2061">
        <v>2.3E-2</v>
      </c>
      <c r="P2061">
        <v>1.4E-2</v>
      </c>
      <c r="Q2061">
        <v>8.7999999999999995E-2</v>
      </c>
      <c r="R2061">
        <v>0.94599999999999995</v>
      </c>
      <c r="S2061">
        <v>0.78500000000000003</v>
      </c>
      <c r="T2061">
        <v>0.86899999999999999</v>
      </c>
      <c r="U2061">
        <v>352.27300000000002</v>
      </c>
      <c r="V2061" t="s">
        <v>56</v>
      </c>
      <c r="W2061">
        <v>0.92300000000000004</v>
      </c>
      <c r="X2061">
        <v>0.98399999999999999</v>
      </c>
      <c r="Y2061">
        <v>0.95199999999999996</v>
      </c>
      <c r="Z2061">
        <v>0.94399999999999995</v>
      </c>
      <c r="AA2061" s="19">
        <v>45734.011349444445</v>
      </c>
      <c r="AB2061" t="s">
        <v>2040</v>
      </c>
    </row>
    <row r="2062" spans="1:28" hidden="1" x14ac:dyDescent="0.35">
      <c r="A2062" t="s">
        <v>1729</v>
      </c>
      <c r="B2062" t="s">
        <v>312</v>
      </c>
      <c r="C2062">
        <v>88</v>
      </c>
      <c r="D2062" s="9">
        <v>44472.31653935185</v>
      </c>
      <c r="E2062" s="9">
        <v>44560.594039351854</v>
      </c>
      <c r="F2062" t="s">
        <v>872</v>
      </c>
      <c r="G2062" t="s">
        <v>872</v>
      </c>
      <c r="H2062">
        <v>21</v>
      </c>
      <c r="I2062">
        <v>2</v>
      </c>
      <c r="J2062">
        <v>1</v>
      </c>
      <c r="K2062" t="s">
        <v>873</v>
      </c>
      <c r="L2062">
        <v>17</v>
      </c>
      <c r="M2062">
        <v>4</v>
      </c>
      <c r="N2062">
        <v>0.20499999999999999</v>
      </c>
      <c r="O2062">
        <v>2.3E-2</v>
      </c>
      <c r="P2062" t="s">
        <v>875</v>
      </c>
      <c r="Q2062">
        <v>0.191</v>
      </c>
      <c r="R2062" t="s">
        <v>875</v>
      </c>
      <c r="S2062" t="s">
        <v>875</v>
      </c>
      <c r="T2062" t="s">
        <v>875</v>
      </c>
      <c r="U2062" t="s">
        <v>875</v>
      </c>
      <c r="V2062" t="s">
        <v>56</v>
      </c>
      <c r="W2062">
        <v>0.95699999999999996</v>
      </c>
      <c r="X2062">
        <v>1</v>
      </c>
      <c r="Y2062" t="s">
        <v>875</v>
      </c>
      <c r="Z2062">
        <v>0.79400000000000004</v>
      </c>
      <c r="AA2062" s="19">
        <v>45734.011349502318</v>
      </c>
      <c r="AB2062" t="s">
        <v>2040</v>
      </c>
    </row>
    <row r="2063" spans="1:28" x14ac:dyDescent="0.35">
      <c r="A2063" t="s">
        <v>1728</v>
      </c>
      <c r="B2063" t="s">
        <v>311</v>
      </c>
      <c r="C2063">
        <v>5967</v>
      </c>
      <c r="D2063" s="9">
        <v>38590.070370370369</v>
      </c>
      <c r="E2063" s="9">
        <v>44557.571168981478</v>
      </c>
      <c r="F2063">
        <v>255</v>
      </c>
      <c r="G2063">
        <v>255</v>
      </c>
      <c r="H2063">
        <v>117</v>
      </c>
      <c r="I2063">
        <v>138</v>
      </c>
      <c r="J2063">
        <v>108</v>
      </c>
      <c r="K2063">
        <v>147</v>
      </c>
      <c r="L2063">
        <v>138</v>
      </c>
      <c r="M2063">
        <v>9</v>
      </c>
      <c r="N2063">
        <v>1.9E-2</v>
      </c>
      <c r="O2063">
        <v>2.5000000000000001E-2</v>
      </c>
      <c r="P2063">
        <v>2.1999999999999999E-2</v>
      </c>
      <c r="Q2063">
        <v>2.1999999999999999E-2</v>
      </c>
      <c r="R2063">
        <v>1</v>
      </c>
      <c r="S2063">
        <v>0.432</v>
      </c>
      <c r="T2063">
        <v>0.5</v>
      </c>
      <c r="U2063">
        <v>409.09100000000001</v>
      </c>
      <c r="V2063" t="s">
        <v>62</v>
      </c>
      <c r="W2063">
        <v>0.99</v>
      </c>
      <c r="X2063">
        <v>0.91600000000000004</v>
      </c>
      <c r="Y2063">
        <v>0.96599999999999997</v>
      </c>
      <c r="Z2063">
        <v>0.98299999999999998</v>
      </c>
      <c r="AA2063" s="19">
        <v>45734.011258599538</v>
      </c>
      <c r="AB2063" t="s">
        <v>2040</v>
      </c>
    </row>
    <row r="2064" spans="1:28" hidden="1" x14ac:dyDescent="0.35">
      <c r="A2064" t="s">
        <v>1728</v>
      </c>
      <c r="B2064" t="s">
        <v>312</v>
      </c>
      <c r="C2064">
        <v>73</v>
      </c>
      <c r="D2064" s="9">
        <v>44484.511006944442</v>
      </c>
      <c r="E2064" s="9">
        <v>44557.571168981478</v>
      </c>
      <c r="F2064" t="s">
        <v>872</v>
      </c>
      <c r="G2064" t="s">
        <v>872</v>
      </c>
      <c r="H2064">
        <v>1</v>
      </c>
      <c r="I2064">
        <v>2</v>
      </c>
      <c r="J2064">
        <v>1</v>
      </c>
      <c r="K2064" t="s">
        <v>873</v>
      </c>
      <c r="L2064">
        <v>7</v>
      </c>
      <c r="M2064">
        <v>-6</v>
      </c>
      <c r="N2064" t="s">
        <v>875</v>
      </c>
      <c r="O2064">
        <v>8.3000000000000004E-2</v>
      </c>
      <c r="P2064" t="s">
        <v>875</v>
      </c>
      <c r="Q2064" t="s">
        <v>875</v>
      </c>
      <c r="R2064" t="s">
        <v>875</v>
      </c>
      <c r="S2064" t="s">
        <v>875</v>
      </c>
      <c r="T2064" t="s">
        <v>875</v>
      </c>
      <c r="U2064" t="s">
        <v>875</v>
      </c>
      <c r="V2064" t="s">
        <v>62</v>
      </c>
      <c r="W2064" t="s">
        <v>875</v>
      </c>
      <c r="X2064">
        <v>1</v>
      </c>
      <c r="Y2064" t="s">
        <v>875</v>
      </c>
      <c r="Z2064" t="s">
        <v>875</v>
      </c>
      <c r="AA2064" s="19">
        <v>45734.011258680555</v>
      </c>
      <c r="AB2064" t="s">
        <v>2040</v>
      </c>
    </row>
    <row r="2065" spans="1:28" x14ac:dyDescent="0.35">
      <c r="A2065" t="s">
        <v>1727</v>
      </c>
      <c r="B2065" t="s">
        <v>311</v>
      </c>
      <c r="C2065">
        <v>6375</v>
      </c>
      <c r="D2065" s="9">
        <v>38190.508645833332</v>
      </c>
      <c r="E2065" s="9">
        <v>44565.751550925925</v>
      </c>
      <c r="F2065">
        <v>1922</v>
      </c>
      <c r="G2065">
        <v>1922</v>
      </c>
      <c r="H2065">
        <v>741</v>
      </c>
      <c r="I2065">
        <v>1181</v>
      </c>
      <c r="J2065">
        <v>454</v>
      </c>
      <c r="K2065">
        <v>1468</v>
      </c>
      <c r="L2065">
        <v>1266</v>
      </c>
      <c r="M2065">
        <v>202</v>
      </c>
      <c r="N2065">
        <v>0.16900000000000001</v>
      </c>
      <c r="O2065">
        <v>0.26200000000000001</v>
      </c>
      <c r="P2065">
        <v>8.7999999999999995E-2</v>
      </c>
      <c r="Q2065">
        <v>0.28499999999999998</v>
      </c>
      <c r="R2065">
        <v>0.83099999999999996</v>
      </c>
      <c r="S2065">
        <v>0.39200000000000002</v>
      </c>
      <c r="T2065">
        <v>0.79600000000000004</v>
      </c>
      <c r="U2065">
        <v>708.77200000000005</v>
      </c>
      <c r="V2065" t="s">
        <v>56</v>
      </c>
      <c r="W2065">
        <v>0.85</v>
      </c>
      <c r="X2065">
        <v>0.80900000000000005</v>
      </c>
      <c r="Y2065">
        <v>0.93700000000000006</v>
      </c>
      <c r="Z2065">
        <v>0.86899999999999999</v>
      </c>
      <c r="AA2065" s="19">
        <v>45734.011166273151</v>
      </c>
      <c r="AB2065" t="s">
        <v>2040</v>
      </c>
    </row>
    <row r="2066" spans="1:28" hidden="1" x14ac:dyDescent="0.35">
      <c r="A2066" t="s">
        <v>1727</v>
      </c>
      <c r="B2066" t="s">
        <v>312</v>
      </c>
      <c r="C2066">
        <v>69</v>
      </c>
      <c r="D2066" s="9">
        <v>44496.48537037037</v>
      </c>
      <c r="E2066" s="9">
        <v>44565.751550925925</v>
      </c>
      <c r="F2066" t="s">
        <v>872</v>
      </c>
      <c r="G2066" t="s">
        <v>872</v>
      </c>
      <c r="H2066">
        <v>5</v>
      </c>
      <c r="I2066">
        <v>2</v>
      </c>
      <c r="J2066">
        <v>1</v>
      </c>
      <c r="K2066" t="s">
        <v>873</v>
      </c>
      <c r="L2066">
        <v>7</v>
      </c>
      <c r="M2066">
        <v>-2</v>
      </c>
      <c r="N2066">
        <v>0.625</v>
      </c>
      <c r="O2066">
        <v>1.4E-2</v>
      </c>
      <c r="P2066" t="s">
        <v>875</v>
      </c>
      <c r="Q2066">
        <v>1.8149999999999999</v>
      </c>
      <c r="R2066" t="s">
        <v>875</v>
      </c>
      <c r="S2066" t="s">
        <v>875</v>
      </c>
      <c r="T2066" t="s">
        <v>875</v>
      </c>
      <c r="U2066" t="s">
        <v>875</v>
      </c>
      <c r="V2066" t="s">
        <v>56</v>
      </c>
      <c r="W2066">
        <v>0.81200000000000006</v>
      </c>
      <c r="X2066">
        <v>1</v>
      </c>
      <c r="Y2066" t="s">
        <v>875</v>
      </c>
      <c r="Z2066">
        <v>0.90700000000000003</v>
      </c>
      <c r="AA2066" s="19">
        <v>45734.011166388889</v>
      </c>
      <c r="AB2066" t="s">
        <v>2040</v>
      </c>
    </row>
    <row r="2067" spans="1:28" x14ac:dyDescent="0.35">
      <c r="A2067" t="s">
        <v>1726</v>
      </c>
      <c r="B2067" t="s">
        <v>311</v>
      </c>
      <c r="C2067">
        <v>1630</v>
      </c>
      <c r="D2067" s="9">
        <v>41367.163240740738</v>
      </c>
      <c r="E2067" s="9">
        <v>42997.937615740739</v>
      </c>
      <c r="F2067">
        <v>95</v>
      </c>
      <c r="G2067">
        <v>95</v>
      </c>
      <c r="H2067">
        <v>56</v>
      </c>
      <c r="I2067">
        <v>39</v>
      </c>
      <c r="J2067">
        <v>6</v>
      </c>
      <c r="K2067">
        <v>89</v>
      </c>
      <c r="L2067">
        <v>89</v>
      </c>
      <c r="M2067">
        <v>0</v>
      </c>
      <c r="N2067">
        <v>4.1000000000000002E-2</v>
      </c>
      <c r="O2067">
        <v>2.9000000000000001E-2</v>
      </c>
      <c r="P2067">
        <v>2E-3</v>
      </c>
      <c r="Q2067">
        <v>6.5000000000000002E-2</v>
      </c>
      <c r="R2067">
        <v>0.95599999999999996</v>
      </c>
      <c r="S2067">
        <v>0.58599999999999997</v>
      </c>
      <c r="T2067">
        <v>0.97099999999999997</v>
      </c>
      <c r="U2067">
        <v>0</v>
      </c>
      <c r="V2067" t="s">
        <v>80</v>
      </c>
      <c r="W2067">
        <v>0.98699999999999999</v>
      </c>
      <c r="X2067">
        <v>0.94</v>
      </c>
      <c r="Y2067">
        <v>0.42899999999999999</v>
      </c>
      <c r="Z2067">
        <v>0.97299999999999998</v>
      </c>
      <c r="AA2067" s="19">
        <v>45734.011068148146</v>
      </c>
      <c r="AB2067" t="s">
        <v>2040</v>
      </c>
    </row>
    <row r="2068" spans="1:28" hidden="1" x14ac:dyDescent="0.35">
      <c r="A2068" t="s">
        <v>1726</v>
      </c>
      <c r="B2068" t="s">
        <v>312</v>
      </c>
      <c r="C2068">
        <v>0</v>
      </c>
      <c r="D2068" s="9">
        <v>42997.937592592592</v>
      </c>
      <c r="E2068" s="9">
        <v>42997.937615740739</v>
      </c>
      <c r="F2068" t="s">
        <v>872</v>
      </c>
      <c r="G2068" t="s">
        <v>872</v>
      </c>
      <c r="H2068">
        <v>1</v>
      </c>
      <c r="I2068">
        <v>1</v>
      </c>
      <c r="J2068">
        <v>5</v>
      </c>
      <c r="K2068" t="s">
        <v>873</v>
      </c>
      <c r="L2068">
        <v>1</v>
      </c>
      <c r="M2068">
        <v>-4</v>
      </c>
      <c r="N2068" t="s">
        <v>875</v>
      </c>
      <c r="O2068" t="s">
        <v>875</v>
      </c>
      <c r="P2068">
        <v>2.5</v>
      </c>
      <c r="Q2068" t="s">
        <v>875</v>
      </c>
      <c r="R2068" t="s">
        <v>875</v>
      </c>
      <c r="S2068" t="s">
        <v>875</v>
      </c>
      <c r="T2068" t="s">
        <v>875</v>
      </c>
      <c r="U2068" t="s">
        <v>875</v>
      </c>
      <c r="V2068" t="s">
        <v>80</v>
      </c>
      <c r="W2068" t="s">
        <v>875</v>
      </c>
      <c r="X2068" t="s">
        <v>875</v>
      </c>
      <c r="Y2068">
        <v>0.75</v>
      </c>
      <c r="Z2068" t="s">
        <v>875</v>
      </c>
      <c r="AA2068" s="19">
        <v>45734.011068206019</v>
      </c>
      <c r="AB2068" t="s">
        <v>2040</v>
      </c>
    </row>
    <row r="2069" spans="1:28" x14ac:dyDescent="0.35">
      <c r="A2069" t="s">
        <v>1725</v>
      </c>
      <c r="B2069" t="s">
        <v>311</v>
      </c>
      <c r="C2069">
        <v>5419</v>
      </c>
      <c r="D2069" s="9">
        <v>39065.410000000003</v>
      </c>
      <c r="E2069" s="9">
        <v>44484.458055555559</v>
      </c>
      <c r="F2069">
        <v>117</v>
      </c>
      <c r="G2069">
        <v>117</v>
      </c>
      <c r="H2069">
        <v>62</v>
      </c>
      <c r="I2069">
        <v>55</v>
      </c>
      <c r="J2069">
        <v>13</v>
      </c>
      <c r="K2069">
        <v>104</v>
      </c>
      <c r="L2069">
        <v>95</v>
      </c>
      <c r="M2069">
        <v>9</v>
      </c>
      <c r="N2069">
        <v>1.0999999999999999E-2</v>
      </c>
      <c r="O2069">
        <v>1.2E-2</v>
      </c>
      <c r="P2069">
        <v>2E-3</v>
      </c>
      <c r="Q2069">
        <v>1.7999999999999999E-2</v>
      </c>
      <c r="R2069">
        <v>0.85699999999999998</v>
      </c>
      <c r="S2069">
        <v>0.47799999999999998</v>
      </c>
      <c r="T2069">
        <v>0.91300000000000003</v>
      </c>
      <c r="U2069">
        <v>500</v>
      </c>
      <c r="V2069" t="s">
        <v>56</v>
      </c>
      <c r="W2069">
        <v>0.98</v>
      </c>
      <c r="X2069">
        <v>0.95199999999999996</v>
      </c>
      <c r="Y2069">
        <v>0.97399999999999998</v>
      </c>
      <c r="Z2069">
        <v>0.96399999999999997</v>
      </c>
      <c r="AA2069" s="19">
        <v>45734.010980879626</v>
      </c>
      <c r="AB2069" t="s">
        <v>2040</v>
      </c>
    </row>
    <row r="2070" spans="1:28" hidden="1" x14ac:dyDescent="0.35">
      <c r="A2070" t="s">
        <v>1725</v>
      </c>
      <c r="B2070" t="s">
        <v>312</v>
      </c>
      <c r="C2070">
        <v>8</v>
      </c>
      <c r="D2070" s="9">
        <v>44475.822442129633</v>
      </c>
      <c r="E2070" s="9">
        <v>44484.458055555559</v>
      </c>
      <c r="F2070" t="s">
        <v>872</v>
      </c>
      <c r="G2070" t="s">
        <v>872</v>
      </c>
      <c r="H2070">
        <v>2</v>
      </c>
      <c r="I2070">
        <v>1</v>
      </c>
      <c r="J2070">
        <v>1</v>
      </c>
      <c r="K2070" t="s">
        <v>873</v>
      </c>
      <c r="L2070">
        <v>1</v>
      </c>
      <c r="M2070">
        <v>-1</v>
      </c>
      <c r="N2070">
        <v>0.111</v>
      </c>
      <c r="O2070" t="s">
        <v>875</v>
      </c>
      <c r="P2070" t="s">
        <v>875</v>
      </c>
      <c r="Q2070" t="s">
        <v>875</v>
      </c>
      <c r="R2070" t="s">
        <v>875</v>
      </c>
      <c r="S2070" t="s">
        <v>875</v>
      </c>
      <c r="T2070" t="s">
        <v>875</v>
      </c>
      <c r="U2070" t="s">
        <v>875</v>
      </c>
      <c r="V2070" t="s">
        <v>56</v>
      </c>
      <c r="W2070">
        <v>1</v>
      </c>
      <c r="X2070" t="s">
        <v>875</v>
      </c>
      <c r="Y2070" t="s">
        <v>875</v>
      </c>
      <c r="Z2070" t="s">
        <v>875</v>
      </c>
      <c r="AA2070" s="19">
        <v>45734.010980937499</v>
      </c>
      <c r="AB2070" t="s">
        <v>2040</v>
      </c>
    </row>
    <row r="2071" spans="1:28" x14ac:dyDescent="0.35">
      <c r="A2071" t="s">
        <v>1724</v>
      </c>
      <c r="B2071" t="s">
        <v>311</v>
      </c>
      <c r="C2071">
        <v>1807</v>
      </c>
      <c r="D2071" s="9">
        <v>40630.102048611108</v>
      </c>
      <c r="E2071" s="9">
        <v>42437.27857638889</v>
      </c>
      <c r="F2071">
        <v>207</v>
      </c>
      <c r="G2071">
        <v>207</v>
      </c>
      <c r="H2071">
        <v>129</v>
      </c>
      <c r="I2071">
        <v>78</v>
      </c>
      <c r="J2071">
        <v>20</v>
      </c>
      <c r="K2071">
        <v>187</v>
      </c>
      <c r="L2071">
        <v>155</v>
      </c>
      <c r="M2071">
        <v>32</v>
      </c>
      <c r="N2071">
        <v>0.113</v>
      </c>
      <c r="O2071">
        <v>5.3999999999999999E-2</v>
      </c>
      <c r="P2071">
        <v>1.2999999999999999E-2</v>
      </c>
      <c r="Q2071">
        <v>0.13300000000000001</v>
      </c>
      <c r="R2071">
        <v>0.86399999999999999</v>
      </c>
      <c r="S2071">
        <v>0.67700000000000005</v>
      </c>
      <c r="T2071">
        <v>0.92200000000000004</v>
      </c>
      <c r="U2071">
        <v>240.602</v>
      </c>
      <c r="V2071" t="s">
        <v>56</v>
      </c>
      <c r="W2071">
        <v>0.78900000000000003</v>
      </c>
      <c r="X2071">
        <v>0.93500000000000005</v>
      </c>
      <c r="Y2071">
        <v>0.497</v>
      </c>
      <c r="Z2071">
        <v>0.876</v>
      </c>
      <c r="AA2071" s="19">
        <v>45734.010889814817</v>
      </c>
      <c r="AB2071" t="s">
        <v>2040</v>
      </c>
    </row>
    <row r="2072" spans="1:28" hidden="1" x14ac:dyDescent="0.35">
      <c r="A2072" t="s">
        <v>1724</v>
      </c>
      <c r="B2072" t="s">
        <v>312</v>
      </c>
      <c r="C2072">
        <v>0</v>
      </c>
      <c r="D2072" s="9">
        <v>42437.27715277778</v>
      </c>
      <c r="E2072" s="9">
        <v>42437.27857638889</v>
      </c>
      <c r="F2072" t="s">
        <v>872</v>
      </c>
      <c r="G2072" t="s">
        <v>872</v>
      </c>
      <c r="H2072">
        <v>1</v>
      </c>
      <c r="I2072">
        <v>1</v>
      </c>
      <c r="J2072">
        <v>1</v>
      </c>
      <c r="K2072" t="s">
        <v>873</v>
      </c>
      <c r="L2072">
        <v>1</v>
      </c>
      <c r="M2072">
        <v>-1</v>
      </c>
      <c r="N2072" t="s">
        <v>875</v>
      </c>
      <c r="O2072" t="s">
        <v>875</v>
      </c>
      <c r="P2072" t="s">
        <v>875</v>
      </c>
      <c r="Q2072" t="s">
        <v>875</v>
      </c>
      <c r="R2072" t="s">
        <v>875</v>
      </c>
      <c r="S2072" t="s">
        <v>875</v>
      </c>
      <c r="T2072" t="s">
        <v>875</v>
      </c>
      <c r="U2072" t="s">
        <v>875</v>
      </c>
      <c r="V2072" t="s">
        <v>56</v>
      </c>
      <c r="W2072" t="s">
        <v>875</v>
      </c>
      <c r="X2072" t="s">
        <v>875</v>
      </c>
      <c r="Y2072" t="s">
        <v>875</v>
      </c>
      <c r="Z2072" t="s">
        <v>875</v>
      </c>
      <c r="AA2072" s="19">
        <v>45734.010889872683</v>
      </c>
      <c r="AB2072" t="s">
        <v>2040</v>
      </c>
    </row>
    <row r="2073" spans="1:28" hidden="1" x14ac:dyDescent="0.35">
      <c r="A2073" t="s">
        <v>194</v>
      </c>
      <c r="B2073" t="s">
        <v>312</v>
      </c>
      <c r="C2073">
        <v>29</v>
      </c>
      <c r="D2073" s="9">
        <v>44350.53193287037</v>
      </c>
      <c r="E2073" s="9">
        <v>44379.831099537034</v>
      </c>
      <c r="F2073" t="s">
        <v>872</v>
      </c>
      <c r="G2073" t="s">
        <v>872</v>
      </c>
      <c r="H2073">
        <v>1</v>
      </c>
      <c r="I2073">
        <v>2</v>
      </c>
      <c r="J2073">
        <v>1</v>
      </c>
      <c r="K2073" t="s">
        <v>873</v>
      </c>
      <c r="L2073">
        <v>4</v>
      </c>
      <c r="M2073">
        <v>-2</v>
      </c>
      <c r="N2073" t="s">
        <v>875</v>
      </c>
      <c r="O2073">
        <v>3.6999999999999998E-2</v>
      </c>
      <c r="P2073" t="s">
        <v>875</v>
      </c>
      <c r="Q2073">
        <v>0.13600000000000001</v>
      </c>
      <c r="R2073" t="s">
        <v>875</v>
      </c>
      <c r="S2073" t="s">
        <v>875</v>
      </c>
      <c r="T2073" t="s">
        <v>875</v>
      </c>
      <c r="U2073" t="s">
        <v>875</v>
      </c>
      <c r="V2073" t="s">
        <v>62</v>
      </c>
      <c r="W2073" t="s">
        <v>875</v>
      </c>
      <c r="X2073">
        <v>1</v>
      </c>
      <c r="Y2073" t="s">
        <v>875</v>
      </c>
      <c r="Z2073">
        <v>0.73599999999999999</v>
      </c>
      <c r="AA2073" s="19">
        <v>45733.910111874997</v>
      </c>
      <c r="AB2073" t="s">
        <v>1425</v>
      </c>
    </row>
    <row r="2074" spans="1:28" x14ac:dyDescent="0.35">
      <c r="A2074" t="s">
        <v>194</v>
      </c>
      <c r="B2074" t="s">
        <v>311</v>
      </c>
      <c r="C2074">
        <v>5184</v>
      </c>
      <c r="D2074" s="9">
        <v>40367.445138888892</v>
      </c>
      <c r="E2074" s="9">
        <v>45551.450694444444</v>
      </c>
      <c r="F2074">
        <v>327</v>
      </c>
      <c r="G2074">
        <v>327</v>
      </c>
      <c r="H2074">
        <v>214</v>
      </c>
      <c r="I2074">
        <v>113</v>
      </c>
      <c r="J2074">
        <v>21</v>
      </c>
      <c r="K2074">
        <v>306</v>
      </c>
      <c r="L2074">
        <v>298</v>
      </c>
      <c r="M2074">
        <v>8</v>
      </c>
      <c r="N2074">
        <v>3.3000000000000002E-2</v>
      </c>
      <c r="O2074">
        <v>2.3E-2</v>
      </c>
      <c r="P2074">
        <v>4.0000000000000001E-3</v>
      </c>
      <c r="Q2074">
        <v>4.7E-2</v>
      </c>
      <c r="R2074">
        <v>0.90400000000000003</v>
      </c>
      <c r="S2074">
        <v>0.58899999999999997</v>
      </c>
      <c r="T2074">
        <v>0.92900000000000005</v>
      </c>
      <c r="U2074">
        <v>170.21299999999999</v>
      </c>
      <c r="V2074" t="s">
        <v>56</v>
      </c>
      <c r="W2074">
        <v>0.92800000000000005</v>
      </c>
      <c r="X2074">
        <v>0.93300000000000005</v>
      </c>
      <c r="Y2074">
        <v>0.88500000000000001</v>
      </c>
      <c r="Z2074">
        <v>0.95</v>
      </c>
      <c r="AA2074" s="9">
        <v>45713.676226643518</v>
      </c>
      <c r="AB2074" t="s">
        <v>871</v>
      </c>
    </row>
    <row r="2075" spans="1:28" x14ac:dyDescent="0.35">
      <c r="A2075" t="s">
        <v>194</v>
      </c>
      <c r="B2075" t="s">
        <v>311</v>
      </c>
      <c r="C2075">
        <v>4012</v>
      </c>
      <c r="D2075" s="9">
        <v>40367.445462962962</v>
      </c>
      <c r="E2075" s="9">
        <v>44379.831099537034</v>
      </c>
      <c r="F2075">
        <v>241</v>
      </c>
      <c r="G2075">
        <v>241</v>
      </c>
      <c r="H2075">
        <v>133</v>
      </c>
      <c r="I2075">
        <v>108</v>
      </c>
      <c r="J2075">
        <v>2</v>
      </c>
      <c r="K2075">
        <v>239</v>
      </c>
      <c r="L2075">
        <v>230</v>
      </c>
      <c r="M2075">
        <v>9</v>
      </c>
      <c r="N2075">
        <v>0.03</v>
      </c>
      <c r="O2075">
        <v>2.5000000000000001E-2</v>
      </c>
      <c r="P2075">
        <v>6.0000000000000001E-3</v>
      </c>
      <c r="Q2075">
        <v>0.05</v>
      </c>
      <c r="R2075">
        <v>1.02</v>
      </c>
      <c r="S2075">
        <v>0.54500000000000004</v>
      </c>
      <c r="T2075">
        <v>0.89100000000000001</v>
      </c>
      <c r="U2075">
        <v>180</v>
      </c>
      <c r="V2075" t="s">
        <v>62</v>
      </c>
      <c r="W2075">
        <v>0.88900000000000001</v>
      </c>
      <c r="X2075">
        <v>0.94699999999999995</v>
      </c>
      <c r="Y2075">
        <v>1</v>
      </c>
      <c r="Z2075">
        <v>0.91100000000000003</v>
      </c>
      <c r="AA2075" s="19">
        <v>45733.910111805555</v>
      </c>
      <c r="AB2075" t="s">
        <v>1425</v>
      </c>
    </row>
    <row r="2076" spans="1:28" x14ac:dyDescent="0.35">
      <c r="A2076" t="s">
        <v>1723</v>
      </c>
      <c r="B2076" t="s">
        <v>311</v>
      </c>
      <c r="C2076">
        <v>2996</v>
      </c>
      <c r="D2076" s="9">
        <v>41190.73982638889</v>
      </c>
      <c r="E2076" s="9">
        <v>44187.57980324074</v>
      </c>
      <c r="F2076">
        <v>45</v>
      </c>
      <c r="G2076">
        <v>45</v>
      </c>
      <c r="H2076">
        <v>33</v>
      </c>
      <c r="I2076">
        <v>12</v>
      </c>
      <c r="J2076">
        <v>8</v>
      </c>
      <c r="K2076">
        <v>37</v>
      </c>
      <c r="L2076">
        <v>37</v>
      </c>
      <c r="M2076">
        <v>0</v>
      </c>
      <c r="N2076">
        <v>1.0999999999999999E-2</v>
      </c>
      <c r="O2076">
        <v>4.0000000000000001E-3</v>
      </c>
      <c r="P2076">
        <v>2E-3</v>
      </c>
      <c r="Q2076">
        <v>1.2E-2</v>
      </c>
      <c r="R2076">
        <v>0.92300000000000004</v>
      </c>
      <c r="S2076">
        <v>0.73299999999999998</v>
      </c>
      <c r="T2076">
        <v>0.86699999999999999</v>
      </c>
      <c r="U2076">
        <v>0</v>
      </c>
      <c r="V2076" t="s">
        <v>80</v>
      </c>
      <c r="W2076">
        <v>0.97699999999999998</v>
      </c>
      <c r="X2076">
        <v>0.93500000000000005</v>
      </c>
      <c r="Y2076">
        <v>0.88100000000000001</v>
      </c>
      <c r="Z2076">
        <v>0.97199999999999998</v>
      </c>
      <c r="AA2076" s="19">
        <v>45734.010796898147</v>
      </c>
      <c r="AB2076" t="s">
        <v>2040</v>
      </c>
    </row>
    <row r="2077" spans="1:28" hidden="1" x14ac:dyDescent="0.35">
      <c r="A2077" t="s">
        <v>1723</v>
      </c>
      <c r="B2077" t="s">
        <v>312</v>
      </c>
      <c r="C2077">
        <v>45</v>
      </c>
      <c r="D2077" s="9">
        <v>44142.337384259263</v>
      </c>
      <c r="E2077" s="9">
        <v>44187.57980324074</v>
      </c>
      <c r="F2077" t="s">
        <v>872</v>
      </c>
      <c r="G2077" t="s">
        <v>872</v>
      </c>
      <c r="H2077">
        <v>1</v>
      </c>
      <c r="I2077">
        <v>1</v>
      </c>
      <c r="J2077">
        <v>2</v>
      </c>
      <c r="K2077" t="s">
        <v>873</v>
      </c>
      <c r="L2077">
        <v>1</v>
      </c>
      <c r="M2077">
        <v>-3</v>
      </c>
      <c r="N2077" t="s">
        <v>875</v>
      </c>
      <c r="O2077" t="s">
        <v>875</v>
      </c>
      <c r="P2077" t="s">
        <v>875</v>
      </c>
      <c r="Q2077" t="s">
        <v>875</v>
      </c>
      <c r="R2077" t="s">
        <v>875</v>
      </c>
      <c r="S2077" t="s">
        <v>875</v>
      </c>
      <c r="T2077" t="s">
        <v>875</v>
      </c>
      <c r="U2077" t="s">
        <v>875</v>
      </c>
      <c r="V2077" t="s">
        <v>80</v>
      </c>
      <c r="W2077" t="s">
        <v>875</v>
      </c>
      <c r="X2077" t="s">
        <v>875</v>
      </c>
      <c r="Y2077" t="s">
        <v>875</v>
      </c>
      <c r="Z2077" t="s">
        <v>875</v>
      </c>
      <c r="AA2077" s="19">
        <v>45734.010796956019</v>
      </c>
      <c r="AB2077" t="s">
        <v>2040</v>
      </c>
    </row>
    <row r="2078" spans="1:28" x14ac:dyDescent="0.35">
      <c r="A2078" t="s">
        <v>1722</v>
      </c>
      <c r="B2078" t="s">
        <v>311</v>
      </c>
      <c r="C2078">
        <v>5356</v>
      </c>
      <c r="D2078" s="9">
        <v>39197.282395833332</v>
      </c>
      <c r="E2078" s="9">
        <v>44553.596307870372</v>
      </c>
      <c r="F2078">
        <v>406</v>
      </c>
      <c r="G2078">
        <v>406</v>
      </c>
      <c r="H2078">
        <v>171</v>
      </c>
      <c r="I2078">
        <v>235</v>
      </c>
      <c r="J2078">
        <v>101</v>
      </c>
      <c r="K2078">
        <v>305</v>
      </c>
      <c r="L2078">
        <v>218</v>
      </c>
      <c r="M2078">
        <v>87</v>
      </c>
      <c r="N2078">
        <v>3.2000000000000001E-2</v>
      </c>
      <c r="O2078">
        <v>4.3999999999999997E-2</v>
      </c>
      <c r="P2078">
        <v>2.1999999999999999E-2</v>
      </c>
      <c r="Q2078">
        <v>3.7999999999999999E-2</v>
      </c>
      <c r="R2078">
        <v>0.70399999999999996</v>
      </c>
      <c r="S2078">
        <v>0.42099999999999999</v>
      </c>
      <c r="T2078">
        <v>0.71099999999999997</v>
      </c>
      <c r="U2078">
        <v>2289.4740000000002</v>
      </c>
      <c r="V2078" t="s">
        <v>56</v>
      </c>
      <c r="W2078">
        <v>0.94799999999999995</v>
      </c>
      <c r="X2078">
        <v>0.999</v>
      </c>
      <c r="Y2078">
        <v>0.94199999999999995</v>
      </c>
      <c r="Z2078">
        <v>0.98599999999999999</v>
      </c>
      <c r="AA2078" s="19">
        <v>45734.010705682871</v>
      </c>
      <c r="AB2078" t="s">
        <v>2040</v>
      </c>
    </row>
    <row r="2079" spans="1:28" hidden="1" x14ac:dyDescent="0.35">
      <c r="A2079" t="s">
        <v>1722</v>
      </c>
      <c r="B2079" t="s">
        <v>312</v>
      </c>
      <c r="C2079">
        <v>98</v>
      </c>
      <c r="D2079" s="9">
        <v>44454.62054398148</v>
      </c>
      <c r="E2079" s="9">
        <v>44553.596307870372</v>
      </c>
      <c r="F2079" t="s">
        <v>872</v>
      </c>
      <c r="G2079" t="s">
        <v>872</v>
      </c>
      <c r="H2079">
        <v>2</v>
      </c>
      <c r="I2079">
        <v>2</v>
      </c>
      <c r="J2079">
        <v>1</v>
      </c>
      <c r="K2079" t="s">
        <v>873</v>
      </c>
      <c r="L2079">
        <v>2</v>
      </c>
      <c r="M2079">
        <v>0</v>
      </c>
      <c r="N2079">
        <v>2.4E-2</v>
      </c>
      <c r="O2079">
        <v>1.6E-2</v>
      </c>
      <c r="P2079" t="s">
        <v>875</v>
      </c>
      <c r="Q2079">
        <v>1.6E-2</v>
      </c>
      <c r="R2079" t="s">
        <v>875</v>
      </c>
      <c r="S2079" t="s">
        <v>875</v>
      </c>
      <c r="T2079" t="s">
        <v>875</v>
      </c>
      <c r="U2079" t="s">
        <v>875</v>
      </c>
      <c r="V2079" t="s">
        <v>56</v>
      </c>
      <c r="W2079">
        <v>1</v>
      </c>
      <c r="X2079">
        <v>1</v>
      </c>
      <c r="Y2079" t="s">
        <v>875</v>
      </c>
      <c r="Z2079">
        <v>1</v>
      </c>
      <c r="AA2079" s="19">
        <v>45734.010705752313</v>
      </c>
      <c r="AB2079" t="s">
        <v>2040</v>
      </c>
    </row>
    <row r="2080" spans="1:28" x14ac:dyDescent="0.35">
      <c r="A2080" t="s">
        <v>1721</v>
      </c>
      <c r="B2080" t="s">
        <v>311</v>
      </c>
      <c r="C2080">
        <v>5982</v>
      </c>
      <c r="D2080" s="9">
        <v>38583.000810185185</v>
      </c>
      <c r="E2080" s="9">
        <v>44565.655532407407</v>
      </c>
      <c r="F2080">
        <v>990</v>
      </c>
      <c r="G2080">
        <v>990</v>
      </c>
      <c r="H2080">
        <v>673</v>
      </c>
      <c r="I2080">
        <v>317</v>
      </c>
      <c r="J2080">
        <v>128</v>
      </c>
      <c r="K2080">
        <v>862</v>
      </c>
      <c r="L2080">
        <v>804</v>
      </c>
      <c r="M2080">
        <v>58</v>
      </c>
      <c r="N2080">
        <v>0.14299999999999999</v>
      </c>
      <c r="O2080">
        <v>5.8000000000000003E-2</v>
      </c>
      <c r="P2080">
        <v>2.7E-2</v>
      </c>
      <c r="Q2080">
        <v>0.16600000000000001</v>
      </c>
      <c r="R2080">
        <v>0.95399999999999996</v>
      </c>
      <c r="S2080">
        <v>0.71099999999999997</v>
      </c>
      <c r="T2080">
        <v>0.86599999999999999</v>
      </c>
      <c r="U2080">
        <v>349.39800000000002</v>
      </c>
      <c r="V2080" t="s">
        <v>56</v>
      </c>
      <c r="W2080">
        <v>0.92600000000000005</v>
      </c>
      <c r="X2080">
        <v>0.997</v>
      </c>
      <c r="Y2080">
        <v>0.90800000000000003</v>
      </c>
      <c r="Z2080">
        <v>0.95199999999999996</v>
      </c>
      <c r="AA2080" s="19">
        <v>45734.010599456022</v>
      </c>
      <c r="AB2080" t="s">
        <v>2040</v>
      </c>
    </row>
    <row r="2081" spans="1:28" hidden="1" x14ac:dyDescent="0.35">
      <c r="A2081" t="s">
        <v>1721</v>
      </c>
      <c r="B2081" t="s">
        <v>312</v>
      </c>
      <c r="C2081">
        <v>97</v>
      </c>
      <c r="D2081" s="9">
        <v>44468.413819444446</v>
      </c>
      <c r="E2081" s="9">
        <v>44565.655532407407</v>
      </c>
      <c r="F2081" t="s">
        <v>872</v>
      </c>
      <c r="G2081" t="s">
        <v>872</v>
      </c>
      <c r="H2081">
        <v>15</v>
      </c>
      <c r="I2081">
        <v>6</v>
      </c>
      <c r="J2081">
        <v>4</v>
      </c>
      <c r="K2081" t="s">
        <v>873</v>
      </c>
      <c r="L2081">
        <v>18</v>
      </c>
      <c r="M2081">
        <v>0</v>
      </c>
      <c r="N2081">
        <v>0.14499999999999999</v>
      </c>
      <c r="O2081">
        <v>3.7999999999999999E-2</v>
      </c>
      <c r="P2081">
        <v>2</v>
      </c>
      <c r="Q2081">
        <v>0.189</v>
      </c>
      <c r="R2081">
        <v>-0.104</v>
      </c>
      <c r="S2081">
        <v>0.79200000000000004</v>
      </c>
      <c r="T2081">
        <v>-9.9290000000000003</v>
      </c>
      <c r="U2081">
        <v>306.87799999999999</v>
      </c>
      <c r="V2081" t="s">
        <v>56</v>
      </c>
      <c r="W2081">
        <v>0.72599999999999998</v>
      </c>
      <c r="X2081">
        <v>0.83799999999999997</v>
      </c>
      <c r="Y2081">
        <v>0.8</v>
      </c>
      <c r="Z2081">
        <v>0.61299999999999999</v>
      </c>
      <c r="AA2081" s="19">
        <v>45734.010613321756</v>
      </c>
      <c r="AB2081" t="s">
        <v>2040</v>
      </c>
    </row>
    <row r="2082" spans="1:28" x14ac:dyDescent="0.35">
      <c r="A2082" t="s">
        <v>1720</v>
      </c>
      <c r="B2082" t="s">
        <v>311</v>
      </c>
      <c r="C2082">
        <v>6361</v>
      </c>
      <c r="D2082" s="9">
        <v>38190.512361111112</v>
      </c>
      <c r="E2082" s="9">
        <v>44552.387627314813</v>
      </c>
      <c r="F2082">
        <v>776</v>
      </c>
      <c r="G2082">
        <v>776</v>
      </c>
      <c r="H2082">
        <v>259</v>
      </c>
      <c r="I2082">
        <v>517</v>
      </c>
      <c r="J2082">
        <v>295</v>
      </c>
      <c r="K2082">
        <v>481</v>
      </c>
      <c r="L2082">
        <v>443</v>
      </c>
      <c r="M2082">
        <v>38</v>
      </c>
      <c r="N2082">
        <v>4.2999999999999997E-2</v>
      </c>
      <c r="O2082">
        <v>0.10100000000000001</v>
      </c>
      <c r="P2082">
        <v>5.8999999999999997E-2</v>
      </c>
      <c r="Q2082">
        <v>0.08</v>
      </c>
      <c r="R2082">
        <v>0.94099999999999995</v>
      </c>
      <c r="S2082">
        <v>0.29899999999999999</v>
      </c>
      <c r="T2082">
        <v>0.59</v>
      </c>
      <c r="U2082">
        <v>475</v>
      </c>
      <c r="V2082" t="s">
        <v>56</v>
      </c>
      <c r="W2082">
        <v>0.95399999999999996</v>
      </c>
      <c r="X2082">
        <v>0.89800000000000002</v>
      </c>
      <c r="Y2082">
        <v>0.96</v>
      </c>
      <c r="Z2082">
        <v>0.94299999999999995</v>
      </c>
      <c r="AA2082" s="19">
        <v>45734.010503391204</v>
      </c>
      <c r="AB2082" t="s">
        <v>2040</v>
      </c>
    </row>
    <row r="2083" spans="1:28" hidden="1" x14ac:dyDescent="0.35">
      <c r="A2083" t="s">
        <v>1720</v>
      </c>
      <c r="B2083" t="s">
        <v>312</v>
      </c>
      <c r="C2083">
        <v>32</v>
      </c>
      <c r="D2083" s="9">
        <v>44519.658391203702</v>
      </c>
      <c r="E2083" s="9">
        <v>44552.387627314813</v>
      </c>
      <c r="F2083" t="s">
        <v>872</v>
      </c>
      <c r="G2083" t="s">
        <v>872</v>
      </c>
      <c r="H2083">
        <v>2</v>
      </c>
      <c r="I2083">
        <v>1</v>
      </c>
      <c r="J2083">
        <v>1</v>
      </c>
      <c r="K2083" t="s">
        <v>873</v>
      </c>
      <c r="L2083">
        <v>2</v>
      </c>
      <c r="M2083">
        <v>0</v>
      </c>
      <c r="N2083">
        <v>3.6999999999999998E-2</v>
      </c>
      <c r="O2083" t="s">
        <v>875</v>
      </c>
      <c r="P2083" t="s">
        <v>875</v>
      </c>
      <c r="Q2083">
        <v>0.111</v>
      </c>
      <c r="R2083" t="s">
        <v>875</v>
      </c>
      <c r="S2083" t="s">
        <v>875</v>
      </c>
      <c r="T2083" t="s">
        <v>875</v>
      </c>
      <c r="U2083" t="s">
        <v>875</v>
      </c>
      <c r="V2083" t="s">
        <v>56</v>
      </c>
      <c r="W2083">
        <v>1</v>
      </c>
      <c r="X2083" t="s">
        <v>875</v>
      </c>
      <c r="Y2083" t="s">
        <v>875</v>
      </c>
      <c r="Z2083">
        <v>1</v>
      </c>
      <c r="AA2083" s="19">
        <v>45734.010503495374</v>
      </c>
      <c r="AB2083" t="s">
        <v>2040</v>
      </c>
    </row>
    <row r="2084" spans="1:28" x14ac:dyDescent="0.35">
      <c r="A2084" t="s">
        <v>1719</v>
      </c>
      <c r="B2084" t="s">
        <v>311</v>
      </c>
      <c r="C2084">
        <v>5474</v>
      </c>
      <c r="D2084" s="9">
        <v>39090.752002314817</v>
      </c>
      <c r="E2084" s="9">
        <v>44565.437395833331</v>
      </c>
      <c r="F2084">
        <v>158</v>
      </c>
      <c r="G2084">
        <v>158</v>
      </c>
      <c r="H2084">
        <v>100</v>
      </c>
      <c r="I2084">
        <v>58</v>
      </c>
      <c r="J2084">
        <v>20</v>
      </c>
      <c r="K2084">
        <v>138</v>
      </c>
      <c r="L2084">
        <v>125</v>
      </c>
      <c r="M2084">
        <v>13</v>
      </c>
      <c r="N2084">
        <v>2.4E-2</v>
      </c>
      <c r="O2084">
        <v>1.2999999999999999E-2</v>
      </c>
      <c r="P2084">
        <v>7.0000000000000001E-3</v>
      </c>
      <c r="Q2084">
        <v>2.9000000000000001E-2</v>
      </c>
      <c r="R2084">
        <v>0.96699999999999997</v>
      </c>
      <c r="S2084">
        <v>0.64900000000000002</v>
      </c>
      <c r="T2084">
        <v>0.81100000000000005</v>
      </c>
      <c r="U2084">
        <v>448.27600000000001</v>
      </c>
      <c r="V2084" t="s">
        <v>56</v>
      </c>
      <c r="W2084">
        <v>0.94499999999999995</v>
      </c>
      <c r="X2084">
        <v>0.75</v>
      </c>
      <c r="Y2084">
        <v>0.82</v>
      </c>
      <c r="Z2084">
        <v>0.90700000000000003</v>
      </c>
      <c r="AA2084" s="19">
        <v>45734.010409189817</v>
      </c>
      <c r="AB2084" t="s">
        <v>2040</v>
      </c>
    </row>
    <row r="2085" spans="1:28" hidden="1" x14ac:dyDescent="0.35">
      <c r="A2085" t="s">
        <v>1719</v>
      </c>
      <c r="B2085" t="s">
        <v>312</v>
      </c>
      <c r="C2085">
        <v>58</v>
      </c>
      <c r="D2085" s="9">
        <v>44506.774502314816</v>
      </c>
      <c r="E2085" s="9">
        <v>44565.437395833331</v>
      </c>
      <c r="F2085" t="s">
        <v>872</v>
      </c>
      <c r="G2085" t="s">
        <v>872</v>
      </c>
      <c r="H2085">
        <v>1</v>
      </c>
      <c r="I2085">
        <v>1</v>
      </c>
      <c r="J2085">
        <v>1</v>
      </c>
      <c r="K2085" t="s">
        <v>873</v>
      </c>
      <c r="L2085">
        <v>1</v>
      </c>
      <c r="M2085">
        <v>1</v>
      </c>
      <c r="N2085" t="s">
        <v>875</v>
      </c>
      <c r="O2085" t="s">
        <v>875</v>
      </c>
      <c r="P2085" t="s">
        <v>875</v>
      </c>
      <c r="Q2085" t="s">
        <v>875</v>
      </c>
      <c r="R2085" t="s">
        <v>875</v>
      </c>
      <c r="S2085" t="s">
        <v>875</v>
      </c>
      <c r="T2085" t="s">
        <v>875</v>
      </c>
      <c r="U2085" t="s">
        <v>875</v>
      </c>
      <c r="V2085" t="s">
        <v>56</v>
      </c>
      <c r="W2085" t="s">
        <v>875</v>
      </c>
      <c r="X2085" t="s">
        <v>875</v>
      </c>
      <c r="Y2085" t="s">
        <v>875</v>
      </c>
      <c r="Z2085" t="s">
        <v>875</v>
      </c>
      <c r="AA2085" s="19">
        <v>45734.010409259259</v>
      </c>
      <c r="AB2085" t="s">
        <v>2040</v>
      </c>
    </row>
    <row r="2086" spans="1:28" x14ac:dyDescent="0.35">
      <c r="A2086" t="s">
        <v>1718</v>
      </c>
      <c r="B2086" t="s">
        <v>311</v>
      </c>
      <c r="C2086">
        <v>5739</v>
      </c>
      <c r="D2086" s="9">
        <v>38690.601782407408</v>
      </c>
      <c r="E2086" s="9">
        <v>44429.708391203705</v>
      </c>
      <c r="F2086">
        <v>122</v>
      </c>
      <c r="G2086">
        <v>122</v>
      </c>
      <c r="H2086">
        <v>71</v>
      </c>
      <c r="I2086">
        <v>51</v>
      </c>
      <c r="J2086">
        <v>28</v>
      </c>
      <c r="K2086">
        <v>94</v>
      </c>
      <c r="L2086">
        <v>88</v>
      </c>
      <c r="M2086">
        <v>6</v>
      </c>
      <c r="N2086">
        <v>1.2999999999999999E-2</v>
      </c>
      <c r="O2086">
        <v>8.0000000000000002E-3</v>
      </c>
      <c r="P2086">
        <v>6.0000000000000001E-3</v>
      </c>
      <c r="Q2086">
        <v>1.7000000000000001E-2</v>
      </c>
      <c r="R2086">
        <v>1.133</v>
      </c>
      <c r="S2086">
        <v>0.61899999999999999</v>
      </c>
      <c r="T2086">
        <v>0.71399999999999997</v>
      </c>
      <c r="U2086">
        <v>352.94099999999997</v>
      </c>
      <c r="V2086" t="s">
        <v>62</v>
      </c>
      <c r="W2086">
        <v>0.94499999999999995</v>
      </c>
      <c r="X2086">
        <v>0.92</v>
      </c>
      <c r="Y2086">
        <v>0.93</v>
      </c>
      <c r="Z2086">
        <v>0.96499999999999997</v>
      </c>
      <c r="AA2086" s="19">
        <v>45734.010322569447</v>
      </c>
      <c r="AB2086" t="s">
        <v>2040</v>
      </c>
    </row>
    <row r="2087" spans="1:28" hidden="1" x14ac:dyDescent="0.35">
      <c r="A2087" t="s">
        <v>1718</v>
      </c>
      <c r="B2087" t="s">
        <v>312</v>
      </c>
      <c r="C2087">
        <v>0</v>
      </c>
      <c r="D2087" s="9">
        <v>44429.708391203705</v>
      </c>
      <c r="E2087" s="9">
        <v>44429.708391203705</v>
      </c>
      <c r="F2087" t="s">
        <v>872</v>
      </c>
      <c r="G2087" t="s">
        <v>872</v>
      </c>
      <c r="H2087">
        <v>1</v>
      </c>
      <c r="I2087">
        <v>1</v>
      </c>
      <c r="J2087">
        <v>1</v>
      </c>
      <c r="K2087" t="s">
        <v>873</v>
      </c>
      <c r="L2087">
        <v>1</v>
      </c>
      <c r="M2087">
        <v>0</v>
      </c>
      <c r="N2087" t="s">
        <v>875</v>
      </c>
      <c r="O2087" t="s">
        <v>875</v>
      </c>
      <c r="P2087" t="s">
        <v>875</v>
      </c>
      <c r="Q2087" t="s">
        <v>875</v>
      </c>
      <c r="R2087" t="s">
        <v>875</v>
      </c>
      <c r="S2087" t="s">
        <v>875</v>
      </c>
      <c r="T2087" t="s">
        <v>875</v>
      </c>
      <c r="U2087" t="s">
        <v>875</v>
      </c>
      <c r="V2087" t="s">
        <v>62</v>
      </c>
      <c r="W2087" t="s">
        <v>875</v>
      </c>
      <c r="X2087" t="s">
        <v>875</v>
      </c>
      <c r="Y2087" t="s">
        <v>875</v>
      </c>
      <c r="Z2087" t="s">
        <v>875</v>
      </c>
      <c r="AA2087" s="19">
        <v>45734.010322662034</v>
      </c>
      <c r="AB2087" t="s">
        <v>2040</v>
      </c>
    </row>
    <row r="2088" spans="1:28" hidden="1" x14ac:dyDescent="0.35">
      <c r="A2088" t="s">
        <v>195</v>
      </c>
      <c r="B2088" t="s">
        <v>312</v>
      </c>
      <c r="C2088">
        <v>100</v>
      </c>
      <c r="D2088" s="9">
        <v>45508.275694444441</v>
      </c>
      <c r="E2088" s="9">
        <v>45608.411805555559</v>
      </c>
      <c r="F2088" t="s">
        <v>872</v>
      </c>
      <c r="G2088" t="s">
        <v>872</v>
      </c>
      <c r="H2088">
        <v>124</v>
      </c>
      <c r="I2088">
        <v>80</v>
      </c>
      <c r="J2088">
        <v>24</v>
      </c>
      <c r="K2088" t="s">
        <v>873</v>
      </c>
      <c r="L2088">
        <v>250</v>
      </c>
      <c r="M2088">
        <v>-69</v>
      </c>
      <c r="N2088">
        <v>1.1839999999999999</v>
      </c>
      <c r="O2088">
        <v>0.81299999999999994</v>
      </c>
      <c r="P2088">
        <v>0.19700000000000001</v>
      </c>
      <c r="Q2088">
        <v>2.6269999999999998</v>
      </c>
      <c r="R2088">
        <v>1.4590000000000001</v>
      </c>
      <c r="S2088">
        <v>0.59299999999999997</v>
      </c>
      <c r="T2088">
        <v>0.90100000000000002</v>
      </c>
      <c r="U2088">
        <v>153.78800000000001</v>
      </c>
      <c r="V2088" t="s">
        <v>62</v>
      </c>
      <c r="W2088">
        <v>0.94099999999999995</v>
      </c>
      <c r="X2088">
        <v>0.97899999999999998</v>
      </c>
      <c r="Y2088">
        <v>0.96199999999999997</v>
      </c>
      <c r="Z2088">
        <v>0.84699999999999998</v>
      </c>
      <c r="AA2088" s="9">
        <v>45713.676325844906</v>
      </c>
      <c r="AB2088" t="s">
        <v>871</v>
      </c>
    </row>
    <row r="2089" spans="1:28" x14ac:dyDescent="0.35">
      <c r="A2089" t="s">
        <v>195</v>
      </c>
      <c r="B2089" t="s">
        <v>311</v>
      </c>
      <c r="C2089">
        <v>887</v>
      </c>
      <c r="D2089" s="9">
        <v>44721.271527777775</v>
      </c>
      <c r="E2089" s="9">
        <v>45608.411805555559</v>
      </c>
      <c r="F2089">
        <v>2333</v>
      </c>
      <c r="G2089">
        <v>2292</v>
      </c>
      <c r="H2089">
        <v>1354</v>
      </c>
      <c r="I2089">
        <v>938</v>
      </c>
      <c r="J2089">
        <v>181</v>
      </c>
      <c r="K2089">
        <v>2111</v>
      </c>
      <c r="L2089">
        <v>1707</v>
      </c>
      <c r="M2089">
        <v>404</v>
      </c>
      <c r="N2089">
        <v>2.1720000000000002</v>
      </c>
      <c r="O2089">
        <v>1.4410000000000001</v>
      </c>
      <c r="P2089">
        <v>0.26900000000000002</v>
      </c>
      <c r="Q2089">
        <v>2.9140000000000001</v>
      </c>
      <c r="R2089">
        <v>0.871</v>
      </c>
      <c r="S2089">
        <v>0.60099999999999998</v>
      </c>
      <c r="T2089">
        <v>0.92600000000000005</v>
      </c>
      <c r="U2089">
        <v>138.64099999999999</v>
      </c>
      <c r="V2089" t="s">
        <v>56</v>
      </c>
      <c r="W2089">
        <v>0.997</v>
      </c>
      <c r="X2089">
        <v>0.97199999999999998</v>
      </c>
      <c r="Y2089">
        <v>0.997</v>
      </c>
      <c r="Z2089">
        <v>0.98299999999999998</v>
      </c>
      <c r="AA2089" s="9">
        <v>45713.676309502313</v>
      </c>
      <c r="AB2089" t="s">
        <v>871</v>
      </c>
    </row>
    <row r="2090" spans="1:28" x14ac:dyDescent="0.35">
      <c r="A2090" t="s">
        <v>1717</v>
      </c>
      <c r="B2090" t="s">
        <v>311</v>
      </c>
      <c r="C2090">
        <v>5416</v>
      </c>
      <c r="D2090" s="9">
        <v>39045.316504629627</v>
      </c>
      <c r="E2090" s="9">
        <v>44461.602546296293</v>
      </c>
      <c r="F2090">
        <v>316</v>
      </c>
      <c r="G2090">
        <v>316</v>
      </c>
      <c r="H2090">
        <v>124</v>
      </c>
      <c r="I2090">
        <v>192</v>
      </c>
      <c r="J2090">
        <v>79</v>
      </c>
      <c r="K2090">
        <v>237</v>
      </c>
      <c r="L2090">
        <v>171</v>
      </c>
      <c r="M2090">
        <v>66</v>
      </c>
      <c r="N2090">
        <v>0.04</v>
      </c>
      <c r="O2090">
        <v>5.8999999999999997E-2</v>
      </c>
      <c r="P2090">
        <v>0.02</v>
      </c>
      <c r="Q2090">
        <v>9.7000000000000003E-2</v>
      </c>
      <c r="R2090">
        <v>1.228</v>
      </c>
      <c r="S2090">
        <v>0.40400000000000003</v>
      </c>
      <c r="T2090">
        <v>0.79800000000000004</v>
      </c>
      <c r="U2090">
        <v>680.41200000000003</v>
      </c>
      <c r="V2090" t="s">
        <v>62</v>
      </c>
      <c r="W2090">
        <v>0.89700000000000002</v>
      </c>
      <c r="X2090">
        <v>0.83599999999999997</v>
      </c>
      <c r="Y2090">
        <v>0.64500000000000002</v>
      </c>
      <c r="Z2090">
        <v>0.72699999999999998</v>
      </c>
      <c r="AA2090" s="19">
        <v>45734.010233726854</v>
      </c>
      <c r="AB2090" t="s">
        <v>2040</v>
      </c>
    </row>
    <row r="2091" spans="1:28" hidden="1" x14ac:dyDescent="0.35">
      <c r="A2091" t="s">
        <v>1717</v>
      </c>
      <c r="B2091" t="s">
        <v>312</v>
      </c>
      <c r="C2091">
        <v>0</v>
      </c>
      <c r="D2091" s="9">
        <v>44461.30840277778</v>
      </c>
      <c r="E2091" s="9">
        <v>44461.602546296293</v>
      </c>
      <c r="F2091" t="s">
        <v>872</v>
      </c>
      <c r="G2091" t="s">
        <v>872</v>
      </c>
      <c r="H2091">
        <v>1</v>
      </c>
      <c r="I2091">
        <v>1</v>
      </c>
      <c r="J2091">
        <v>1</v>
      </c>
      <c r="K2091" t="s">
        <v>873</v>
      </c>
      <c r="L2091">
        <v>1</v>
      </c>
      <c r="M2091">
        <v>-1</v>
      </c>
      <c r="N2091" t="s">
        <v>875</v>
      </c>
      <c r="O2091" t="s">
        <v>875</v>
      </c>
      <c r="P2091" t="s">
        <v>875</v>
      </c>
      <c r="Q2091" t="s">
        <v>875</v>
      </c>
      <c r="R2091" t="s">
        <v>875</v>
      </c>
      <c r="S2091" t="s">
        <v>875</v>
      </c>
      <c r="T2091" t="s">
        <v>875</v>
      </c>
      <c r="U2091" t="s">
        <v>875</v>
      </c>
      <c r="V2091" t="s">
        <v>62</v>
      </c>
      <c r="W2091" t="s">
        <v>875</v>
      </c>
      <c r="X2091" t="s">
        <v>875</v>
      </c>
      <c r="Y2091" t="s">
        <v>875</v>
      </c>
      <c r="Z2091" t="s">
        <v>875</v>
      </c>
      <c r="AA2091" s="19">
        <v>45734.010233773151</v>
      </c>
      <c r="AB2091" t="s">
        <v>2040</v>
      </c>
    </row>
    <row r="2092" spans="1:28" x14ac:dyDescent="0.35">
      <c r="A2092" t="s">
        <v>1716</v>
      </c>
      <c r="B2092" t="s">
        <v>311</v>
      </c>
      <c r="C2092">
        <v>4403</v>
      </c>
      <c r="D2092" s="9">
        <v>40115.339097222219</v>
      </c>
      <c r="E2092" s="9">
        <v>44518.670358796298</v>
      </c>
      <c r="F2092">
        <v>34</v>
      </c>
      <c r="G2092">
        <v>34</v>
      </c>
      <c r="H2092">
        <v>20</v>
      </c>
      <c r="I2092">
        <v>14</v>
      </c>
      <c r="J2092">
        <v>7</v>
      </c>
      <c r="K2092">
        <v>27</v>
      </c>
      <c r="L2092">
        <v>20</v>
      </c>
      <c r="M2092">
        <v>7</v>
      </c>
      <c r="N2092">
        <v>6.0000000000000001E-3</v>
      </c>
      <c r="O2092">
        <v>3.0000000000000001E-3</v>
      </c>
      <c r="P2092">
        <v>2E-3</v>
      </c>
      <c r="Q2092">
        <v>7.0000000000000001E-3</v>
      </c>
      <c r="R2092">
        <v>1</v>
      </c>
      <c r="S2092">
        <v>0.66700000000000004</v>
      </c>
      <c r="T2092">
        <v>0.77800000000000002</v>
      </c>
      <c r="U2092">
        <v>1000</v>
      </c>
      <c r="V2092" t="s">
        <v>62</v>
      </c>
      <c r="W2092">
        <v>0.93600000000000005</v>
      </c>
      <c r="X2092">
        <v>0.91600000000000004</v>
      </c>
      <c r="Y2092">
        <v>0.86299999999999999</v>
      </c>
      <c r="Z2092">
        <v>0.89</v>
      </c>
      <c r="AA2092" s="19">
        <v>45734.010140451392</v>
      </c>
      <c r="AB2092" t="s">
        <v>2040</v>
      </c>
    </row>
    <row r="2093" spans="1:28" hidden="1" x14ac:dyDescent="0.35">
      <c r="A2093" t="s">
        <v>1716</v>
      </c>
      <c r="B2093" t="s">
        <v>312</v>
      </c>
      <c r="C2093">
        <v>69</v>
      </c>
      <c r="D2093" s="9">
        <v>44449.192939814813</v>
      </c>
      <c r="E2093" s="9">
        <v>44518.670358796298</v>
      </c>
      <c r="F2093" t="s">
        <v>872</v>
      </c>
      <c r="G2093" t="s">
        <v>872</v>
      </c>
      <c r="H2093">
        <v>1</v>
      </c>
      <c r="I2093">
        <v>2</v>
      </c>
      <c r="J2093">
        <v>1</v>
      </c>
      <c r="K2093" t="s">
        <v>873</v>
      </c>
      <c r="L2093">
        <v>1</v>
      </c>
      <c r="M2093">
        <v>1</v>
      </c>
      <c r="N2093" t="s">
        <v>875</v>
      </c>
      <c r="O2093">
        <v>1.4E-2</v>
      </c>
      <c r="P2093" t="s">
        <v>875</v>
      </c>
      <c r="Q2093" t="s">
        <v>875</v>
      </c>
      <c r="R2093" t="s">
        <v>875</v>
      </c>
      <c r="S2093" t="s">
        <v>875</v>
      </c>
      <c r="T2093" t="s">
        <v>875</v>
      </c>
      <c r="U2093" t="s">
        <v>875</v>
      </c>
      <c r="V2093" t="s">
        <v>62</v>
      </c>
      <c r="W2093" t="s">
        <v>875</v>
      </c>
      <c r="X2093">
        <v>1</v>
      </c>
      <c r="Y2093" t="s">
        <v>875</v>
      </c>
      <c r="Z2093" t="s">
        <v>875</v>
      </c>
      <c r="AA2093" s="19">
        <v>45734.010140509257</v>
      </c>
      <c r="AB2093" t="s">
        <v>2040</v>
      </c>
    </row>
    <row r="2094" spans="1:28" hidden="1" x14ac:dyDescent="0.35">
      <c r="A2094" t="s">
        <v>196</v>
      </c>
      <c r="B2094" t="s">
        <v>312</v>
      </c>
      <c r="C2094">
        <v>97</v>
      </c>
      <c r="D2094" s="9">
        <v>45510.455555555556</v>
      </c>
      <c r="E2094" s="9">
        <v>45607.677777777775</v>
      </c>
      <c r="F2094" t="s">
        <v>872</v>
      </c>
      <c r="G2094" t="s">
        <v>872</v>
      </c>
      <c r="H2094">
        <v>99</v>
      </c>
      <c r="I2094">
        <v>91</v>
      </c>
      <c r="J2094">
        <v>23</v>
      </c>
      <c r="K2094" t="s">
        <v>873</v>
      </c>
      <c r="L2094">
        <v>146</v>
      </c>
      <c r="M2094">
        <v>20</v>
      </c>
      <c r="N2094">
        <v>1.026</v>
      </c>
      <c r="O2094">
        <v>1.0349999999999999</v>
      </c>
      <c r="P2094">
        <v>0.25900000000000001</v>
      </c>
      <c r="Q2094">
        <v>2.117</v>
      </c>
      <c r="R2094">
        <v>1.175</v>
      </c>
      <c r="S2094">
        <v>0.498</v>
      </c>
      <c r="T2094">
        <v>0.874</v>
      </c>
      <c r="U2094">
        <v>114.785</v>
      </c>
      <c r="V2094" t="s">
        <v>62</v>
      </c>
      <c r="W2094">
        <v>0.98099999999999998</v>
      </c>
      <c r="X2094">
        <v>0.98499999999999999</v>
      </c>
      <c r="Y2094">
        <v>0.93899999999999995</v>
      </c>
      <c r="Z2094">
        <v>0.92700000000000005</v>
      </c>
      <c r="AA2094" s="9">
        <v>45713.676420659722</v>
      </c>
      <c r="AB2094" t="s">
        <v>871</v>
      </c>
    </row>
    <row r="2095" spans="1:28" x14ac:dyDescent="0.35">
      <c r="A2095" t="s">
        <v>196</v>
      </c>
      <c r="B2095" t="s">
        <v>311</v>
      </c>
      <c r="C2095">
        <v>1531</v>
      </c>
      <c r="D2095" s="9">
        <v>44076.234027777777</v>
      </c>
      <c r="E2095" s="9">
        <v>45607.677777777775</v>
      </c>
      <c r="F2095">
        <v>1287</v>
      </c>
      <c r="G2095">
        <v>1201</v>
      </c>
      <c r="H2095">
        <v>862</v>
      </c>
      <c r="I2095">
        <v>339</v>
      </c>
      <c r="J2095">
        <v>126</v>
      </c>
      <c r="K2095">
        <v>1075</v>
      </c>
      <c r="L2095">
        <v>832</v>
      </c>
      <c r="M2095">
        <v>243</v>
      </c>
      <c r="N2095">
        <v>0.59899999999999998</v>
      </c>
      <c r="O2095">
        <v>0.42899999999999999</v>
      </c>
      <c r="P2095">
        <v>0.249</v>
      </c>
      <c r="Q2095">
        <v>0.61299999999999999</v>
      </c>
      <c r="R2095">
        <v>0.78700000000000003</v>
      </c>
      <c r="S2095">
        <v>0.58299999999999996</v>
      </c>
      <c r="T2095">
        <v>0.75800000000000001</v>
      </c>
      <c r="U2095">
        <v>396.411</v>
      </c>
      <c r="V2095" t="s">
        <v>56</v>
      </c>
      <c r="W2095">
        <v>0.97899999999999998</v>
      </c>
      <c r="X2095">
        <v>0.83399999999999996</v>
      </c>
      <c r="Y2095">
        <v>0.99099999999999999</v>
      </c>
      <c r="Z2095">
        <v>0.93100000000000005</v>
      </c>
      <c r="AA2095" s="9">
        <v>45713.676405335646</v>
      </c>
      <c r="AB2095" t="s">
        <v>871</v>
      </c>
    </row>
    <row r="2096" spans="1:28" x14ac:dyDescent="0.35">
      <c r="A2096" t="s">
        <v>2050</v>
      </c>
      <c r="B2096" t="s">
        <v>311</v>
      </c>
      <c r="C2096">
        <v>6001</v>
      </c>
      <c r="D2096" s="9">
        <v>38069.117361111108</v>
      </c>
      <c r="E2096" s="9">
        <v>44071.114583333336</v>
      </c>
      <c r="F2096">
        <v>8899</v>
      </c>
      <c r="G2096">
        <v>8645</v>
      </c>
      <c r="H2096">
        <v>98</v>
      </c>
      <c r="I2096">
        <v>8547</v>
      </c>
      <c r="J2096">
        <v>2152</v>
      </c>
      <c r="K2096">
        <v>6493</v>
      </c>
      <c r="L2096">
        <v>6247</v>
      </c>
      <c r="M2096">
        <v>246</v>
      </c>
      <c r="N2096">
        <v>4.7E-2</v>
      </c>
      <c r="O2096">
        <v>1.625</v>
      </c>
      <c r="P2096">
        <v>0.42699999999999999</v>
      </c>
      <c r="Q2096">
        <v>1.1220000000000001</v>
      </c>
      <c r="R2096">
        <v>0.90100000000000002</v>
      </c>
      <c r="S2096">
        <v>2.8000000000000001E-2</v>
      </c>
      <c r="T2096">
        <v>0.745</v>
      </c>
      <c r="U2096">
        <v>219.251</v>
      </c>
      <c r="V2096" t="s">
        <v>56</v>
      </c>
      <c r="W2096">
        <v>0.98399999999999999</v>
      </c>
      <c r="X2096">
        <v>0.98399999999999999</v>
      </c>
      <c r="Y2096">
        <v>0.89100000000000001</v>
      </c>
      <c r="Z2096">
        <v>0.98399999999999999</v>
      </c>
      <c r="AA2096" s="19">
        <v>45736.489286886572</v>
      </c>
      <c r="AB2096" t="s">
        <v>2054</v>
      </c>
    </row>
    <row r="2097" spans="1:28" hidden="1" x14ac:dyDescent="0.35">
      <c r="A2097" t="s">
        <v>2050</v>
      </c>
      <c r="B2097" t="s">
        <v>312</v>
      </c>
      <c r="C2097">
        <v>31</v>
      </c>
      <c r="D2097" s="9">
        <v>44039.796527777777</v>
      </c>
      <c r="E2097" s="9">
        <v>44071.114583333336</v>
      </c>
      <c r="F2097" t="s">
        <v>872</v>
      </c>
      <c r="G2097" t="s">
        <v>872</v>
      </c>
      <c r="H2097">
        <v>1</v>
      </c>
      <c r="I2097">
        <v>1</v>
      </c>
      <c r="J2097">
        <v>17</v>
      </c>
      <c r="K2097" t="s">
        <v>873</v>
      </c>
      <c r="L2097">
        <v>1</v>
      </c>
      <c r="M2097">
        <v>-17</v>
      </c>
      <c r="N2097" t="s">
        <v>875</v>
      </c>
      <c r="O2097" t="s">
        <v>875</v>
      </c>
      <c r="P2097">
        <v>0.29599999999999999</v>
      </c>
      <c r="Q2097" t="s">
        <v>875</v>
      </c>
      <c r="R2097" t="s">
        <v>875</v>
      </c>
      <c r="S2097" t="s">
        <v>875</v>
      </c>
      <c r="T2097" t="s">
        <v>875</v>
      </c>
      <c r="U2097" t="s">
        <v>875</v>
      </c>
      <c r="V2097" t="s">
        <v>56</v>
      </c>
      <c r="W2097" t="s">
        <v>875</v>
      </c>
      <c r="X2097" t="s">
        <v>875</v>
      </c>
      <c r="Y2097">
        <v>0.36699999999999999</v>
      </c>
      <c r="Z2097" t="s">
        <v>875</v>
      </c>
      <c r="AA2097" s="19">
        <v>45736.489287175929</v>
      </c>
      <c r="AB2097" t="s">
        <v>2054</v>
      </c>
    </row>
    <row r="2098" spans="1:28" hidden="1" x14ac:dyDescent="0.35">
      <c r="A2098" t="s">
        <v>197</v>
      </c>
      <c r="B2098" t="s">
        <v>312</v>
      </c>
      <c r="C2098">
        <v>100</v>
      </c>
      <c r="D2098" s="9">
        <v>45503.574999999997</v>
      </c>
      <c r="E2098" s="9">
        <v>45603.836111111108</v>
      </c>
      <c r="F2098" t="s">
        <v>872</v>
      </c>
      <c r="G2098" t="s">
        <v>872</v>
      </c>
      <c r="H2098">
        <v>247</v>
      </c>
      <c r="I2098">
        <v>3</v>
      </c>
      <c r="J2098">
        <v>25</v>
      </c>
      <c r="K2098" t="s">
        <v>873</v>
      </c>
      <c r="L2098">
        <v>256</v>
      </c>
      <c r="M2098">
        <v>-32</v>
      </c>
      <c r="N2098">
        <v>1.7869999999999999</v>
      </c>
      <c r="O2098">
        <v>3.6999999999999998E-2</v>
      </c>
      <c r="P2098">
        <v>0.24099999999999999</v>
      </c>
      <c r="Q2098">
        <v>2.09</v>
      </c>
      <c r="R2098">
        <v>1.32</v>
      </c>
      <c r="S2098">
        <v>0.98</v>
      </c>
      <c r="T2098">
        <v>0.86799999999999999</v>
      </c>
      <c r="U2098">
        <v>101.914</v>
      </c>
      <c r="V2098" t="s">
        <v>62</v>
      </c>
      <c r="W2098">
        <v>0.88800000000000001</v>
      </c>
      <c r="X2098">
        <v>0.83199999999999996</v>
      </c>
      <c r="Y2098">
        <v>0.92800000000000005</v>
      </c>
      <c r="Z2098">
        <v>0.94799999999999995</v>
      </c>
      <c r="AA2098" s="9">
        <v>45713.676521608795</v>
      </c>
      <c r="AB2098" t="s">
        <v>871</v>
      </c>
    </row>
    <row r="2099" spans="1:28" hidden="1" x14ac:dyDescent="0.35">
      <c r="A2099" t="s">
        <v>197</v>
      </c>
      <c r="B2099" t="s">
        <v>312</v>
      </c>
      <c r="C2099">
        <v>99</v>
      </c>
      <c r="D2099" s="9">
        <v>44466.558668981481</v>
      </c>
      <c r="E2099" s="9">
        <v>44565.646284722221</v>
      </c>
      <c r="F2099" t="s">
        <v>872</v>
      </c>
      <c r="G2099" t="s">
        <v>872</v>
      </c>
      <c r="H2099">
        <v>110</v>
      </c>
      <c r="I2099">
        <v>11</v>
      </c>
      <c r="J2099">
        <v>1</v>
      </c>
      <c r="K2099" t="s">
        <v>873</v>
      </c>
      <c r="L2099">
        <v>200</v>
      </c>
      <c r="M2099">
        <v>-78</v>
      </c>
      <c r="N2099">
        <v>1.232</v>
      </c>
      <c r="O2099">
        <v>0.10199999999999999</v>
      </c>
      <c r="P2099">
        <v>0</v>
      </c>
      <c r="Q2099">
        <v>2.6349999999999998</v>
      </c>
      <c r="R2099">
        <v>1.9750000000000001</v>
      </c>
      <c r="S2099">
        <v>0.92400000000000004</v>
      </c>
      <c r="T2099">
        <v>1</v>
      </c>
      <c r="U2099">
        <v>70.209000000000003</v>
      </c>
      <c r="V2099" t="s">
        <v>62</v>
      </c>
      <c r="W2099">
        <v>0.54700000000000004</v>
      </c>
      <c r="X2099">
        <v>0.879</v>
      </c>
      <c r="Y2099">
        <v>0</v>
      </c>
      <c r="Z2099">
        <v>0.92700000000000005</v>
      </c>
      <c r="AA2099" s="19">
        <v>45733.910045127312</v>
      </c>
      <c r="AB2099" t="s">
        <v>1425</v>
      </c>
    </row>
    <row r="2100" spans="1:28" x14ac:dyDescent="0.35">
      <c r="A2100" t="s">
        <v>197</v>
      </c>
      <c r="B2100" t="s">
        <v>311</v>
      </c>
      <c r="C2100">
        <v>1479</v>
      </c>
      <c r="D2100" s="9">
        <v>44124.700694444444</v>
      </c>
      <c r="E2100" s="9">
        <v>45603.836111111108</v>
      </c>
      <c r="F2100">
        <v>3035</v>
      </c>
      <c r="G2100">
        <v>2845</v>
      </c>
      <c r="H2100">
        <v>2633</v>
      </c>
      <c r="I2100">
        <v>212</v>
      </c>
      <c r="J2100">
        <v>355</v>
      </c>
      <c r="K2100">
        <v>2490</v>
      </c>
      <c r="L2100">
        <v>2277</v>
      </c>
      <c r="M2100">
        <v>213</v>
      </c>
      <c r="N2100">
        <v>1.849</v>
      </c>
      <c r="O2100">
        <v>0.17899999999999999</v>
      </c>
      <c r="P2100">
        <v>0.24099999999999999</v>
      </c>
      <c r="Q2100">
        <v>1.7110000000000001</v>
      </c>
      <c r="R2100">
        <v>0.95699999999999996</v>
      </c>
      <c r="S2100">
        <v>0.91200000000000003</v>
      </c>
      <c r="T2100">
        <v>0.88100000000000001</v>
      </c>
      <c r="U2100">
        <v>124.489</v>
      </c>
      <c r="V2100" t="s">
        <v>56</v>
      </c>
      <c r="W2100">
        <v>0.99399999999999999</v>
      </c>
      <c r="X2100">
        <v>0.97599999999999998</v>
      </c>
      <c r="Y2100">
        <v>0.96199999999999997</v>
      </c>
      <c r="Z2100">
        <v>0.996</v>
      </c>
      <c r="AA2100" s="9">
        <v>45713.67650548611</v>
      </c>
      <c r="AB2100" t="s">
        <v>871</v>
      </c>
    </row>
    <row r="2101" spans="1:28" x14ac:dyDescent="0.35">
      <c r="A2101" t="s">
        <v>197</v>
      </c>
      <c r="B2101" t="s">
        <v>311</v>
      </c>
      <c r="C2101">
        <v>427</v>
      </c>
      <c r="D2101" s="9">
        <v>44137.719722222224</v>
      </c>
      <c r="E2101" s="9">
        <v>44565.646284722221</v>
      </c>
      <c r="F2101">
        <v>649</v>
      </c>
      <c r="G2101">
        <v>649</v>
      </c>
      <c r="H2101">
        <v>584</v>
      </c>
      <c r="I2101">
        <v>65</v>
      </c>
      <c r="J2101">
        <v>0</v>
      </c>
      <c r="K2101">
        <v>649</v>
      </c>
      <c r="L2101">
        <v>464</v>
      </c>
      <c r="M2101">
        <v>185</v>
      </c>
      <c r="N2101">
        <v>2.1059999999999999</v>
      </c>
      <c r="O2101">
        <v>0.20799999999999999</v>
      </c>
      <c r="P2101">
        <v>0</v>
      </c>
      <c r="Q2101">
        <v>1.57</v>
      </c>
      <c r="R2101">
        <v>0.67800000000000005</v>
      </c>
      <c r="S2101">
        <v>0.91</v>
      </c>
      <c r="T2101">
        <v>1</v>
      </c>
      <c r="U2101">
        <v>117.834</v>
      </c>
      <c r="V2101" t="s">
        <v>56</v>
      </c>
      <c r="W2101">
        <v>0.91900000000000004</v>
      </c>
      <c r="X2101">
        <v>0.92600000000000005</v>
      </c>
      <c r="Y2101">
        <v>0</v>
      </c>
      <c r="Z2101">
        <v>0.94899999999999995</v>
      </c>
      <c r="AA2101" s="19">
        <v>45733.910032719905</v>
      </c>
      <c r="AB2101" t="s">
        <v>1425</v>
      </c>
    </row>
    <row r="2102" spans="1:28" x14ac:dyDescent="0.35">
      <c r="A2102" t="s">
        <v>1715</v>
      </c>
      <c r="B2102" t="s">
        <v>311</v>
      </c>
      <c r="C2102">
        <v>2635</v>
      </c>
      <c r="D2102" s="9">
        <v>38303.94599537037</v>
      </c>
      <c r="E2102" s="9">
        <v>40939.693854166668</v>
      </c>
      <c r="F2102">
        <v>310</v>
      </c>
      <c r="G2102">
        <v>310</v>
      </c>
      <c r="H2102">
        <v>139</v>
      </c>
      <c r="I2102">
        <v>171</v>
      </c>
      <c r="J2102">
        <v>27</v>
      </c>
      <c r="K2102">
        <v>283</v>
      </c>
      <c r="L2102">
        <v>221</v>
      </c>
      <c r="M2102">
        <v>62</v>
      </c>
      <c r="N2102">
        <v>0.13500000000000001</v>
      </c>
      <c r="O2102">
        <v>0.10299999999999999</v>
      </c>
      <c r="P2102">
        <v>1.4E-2</v>
      </c>
      <c r="Q2102">
        <v>0.16800000000000001</v>
      </c>
      <c r="R2102">
        <v>0.75</v>
      </c>
      <c r="S2102">
        <v>0.56699999999999995</v>
      </c>
      <c r="T2102">
        <v>0.94099999999999995</v>
      </c>
      <c r="U2102">
        <v>369.048</v>
      </c>
      <c r="V2102" t="s">
        <v>56</v>
      </c>
      <c r="W2102">
        <v>0.67200000000000004</v>
      </c>
      <c r="X2102">
        <v>0.67400000000000004</v>
      </c>
      <c r="Y2102">
        <v>0.56399999999999995</v>
      </c>
      <c r="Z2102">
        <v>0.62</v>
      </c>
      <c r="AA2102" s="19">
        <v>45734.010055162034</v>
      </c>
      <c r="AB2102" t="s">
        <v>2040</v>
      </c>
    </row>
    <row r="2103" spans="1:28" hidden="1" x14ac:dyDescent="0.35">
      <c r="A2103" t="s">
        <v>1715</v>
      </c>
      <c r="B2103" t="s">
        <v>312</v>
      </c>
      <c r="C2103">
        <v>5</v>
      </c>
      <c r="D2103" s="9">
        <v>40934.673206018517</v>
      </c>
      <c r="E2103" s="9">
        <v>40939.693854166668</v>
      </c>
      <c r="F2103" t="s">
        <v>872</v>
      </c>
      <c r="G2103" t="s">
        <v>872</v>
      </c>
      <c r="H2103">
        <v>1</v>
      </c>
      <c r="I2103">
        <v>1</v>
      </c>
      <c r="J2103">
        <v>1</v>
      </c>
      <c r="K2103" t="s">
        <v>873</v>
      </c>
      <c r="L2103">
        <v>1</v>
      </c>
      <c r="M2103">
        <v>-1</v>
      </c>
      <c r="N2103" t="s">
        <v>875</v>
      </c>
      <c r="O2103" t="s">
        <v>875</v>
      </c>
      <c r="P2103" t="s">
        <v>875</v>
      </c>
      <c r="Q2103" t="s">
        <v>875</v>
      </c>
      <c r="R2103" t="s">
        <v>875</v>
      </c>
      <c r="S2103" t="s">
        <v>875</v>
      </c>
      <c r="T2103" t="s">
        <v>875</v>
      </c>
      <c r="U2103" t="s">
        <v>875</v>
      </c>
      <c r="V2103" t="s">
        <v>56</v>
      </c>
      <c r="W2103" t="s">
        <v>875</v>
      </c>
      <c r="X2103" t="s">
        <v>875</v>
      </c>
      <c r="Y2103" t="s">
        <v>875</v>
      </c>
      <c r="Z2103" t="s">
        <v>875</v>
      </c>
      <c r="AA2103" s="19">
        <v>45734.010055243052</v>
      </c>
      <c r="AB2103" t="s">
        <v>2040</v>
      </c>
    </row>
    <row r="2104" spans="1:28" x14ac:dyDescent="0.35">
      <c r="A2104" t="s">
        <v>1714</v>
      </c>
      <c r="B2104" t="s">
        <v>311</v>
      </c>
      <c r="C2104">
        <v>5281</v>
      </c>
      <c r="D2104" s="9">
        <v>38877.364629629628</v>
      </c>
      <c r="E2104" s="9">
        <v>44159.346539351849</v>
      </c>
      <c r="F2104">
        <v>36</v>
      </c>
      <c r="G2104">
        <v>36</v>
      </c>
      <c r="H2104">
        <v>27</v>
      </c>
      <c r="I2104">
        <v>9</v>
      </c>
      <c r="J2104">
        <v>7</v>
      </c>
      <c r="K2104">
        <v>29</v>
      </c>
      <c r="L2104">
        <v>24</v>
      </c>
      <c r="M2104">
        <v>5</v>
      </c>
      <c r="N2104">
        <v>5.0000000000000001E-3</v>
      </c>
      <c r="O2104">
        <v>1E-3</v>
      </c>
      <c r="P2104">
        <v>3.0000000000000001E-3</v>
      </c>
      <c r="Q2104">
        <v>5.0000000000000001E-3</v>
      </c>
      <c r="R2104">
        <v>1.667</v>
      </c>
      <c r="S2104">
        <v>0.83299999999999996</v>
      </c>
      <c r="T2104">
        <v>0.5</v>
      </c>
      <c r="U2104">
        <v>1000</v>
      </c>
      <c r="V2104" t="s">
        <v>62</v>
      </c>
      <c r="W2104">
        <v>0.88600000000000001</v>
      </c>
      <c r="X2104">
        <v>0.85199999999999998</v>
      </c>
      <c r="Y2104">
        <v>0.93400000000000005</v>
      </c>
      <c r="Z2104">
        <v>0.78700000000000003</v>
      </c>
      <c r="AA2104" s="19">
        <v>45734.009962465279</v>
      </c>
      <c r="AB2104" t="s">
        <v>2040</v>
      </c>
    </row>
    <row r="2105" spans="1:28" hidden="1" x14ac:dyDescent="0.35">
      <c r="A2105" t="s">
        <v>1714</v>
      </c>
      <c r="B2105" t="s">
        <v>312</v>
      </c>
      <c r="C2105">
        <v>0</v>
      </c>
      <c r="D2105" s="9">
        <v>44159.346539351849</v>
      </c>
      <c r="E2105" s="9">
        <v>44159.346539351849</v>
      </c>
      <c r="F2105" t="s">
        <v>872</v>
      </c>
      <c r="G2105" t="s">
        <v>872</v>
      </c>
      <c r="H2105">
        <v>1</v>
      </c>
      <c r="I2105">
        <v>1</v>
      </c>
      <c r="J2105">
        <v>1</v>
      </c>
      <c r="K2105" t="s">
        <v>873</v>
      </c>
      <c r="L2105">
        <v>1</v>
      </c>
      <c r="M2105">
        <v>0</v>
      </c>
      <c r="N2105" t="s">
        <v>875</v>
      </c>
      <c r="O2105" t="s">
        <v>875</v>
      </c>
      <c r="P2105" t="s">
        <v>875</v>
      </c>
      <c r="Q2105" t="s">
        <v>875</v>
      </c>
      <c r="R2105" t="s">
        <v>875</v>
      </c>
      <c r="S2105" t="s">
        <v>875</v>
      </c>
      <c r="T2105" t="s">
        <v>875</v>
      </c>
      <c r="U2105" t="s">
        <v>875</v>
      </c>
      <c r="V2105" t="s">
        <v>62</v>
      </c>
      <c r="W2105" t="s">
        <v>875</v>
      </c>
      <c r="X2105" t="s">
        <v>875</v>
      </c>
      <c r="Y2105" t="s">
        <v>875</v>
      </c>
      <c r="Z2105" t="s">
        <v>875</v>
      </c>
      <c r="AA2105" s="19">
        <v>45734.009962523145</v>
      </c>
      <c r="AB2105" t="s">
        <v>2040</v>
      </c>
    </row>
    <row r="2106" spans="1:28" hidden="1" x14ac:dyDescent="0.35">
      <c r="A2106" t="s">
        <v>1510</v>
      </c>
      <c r="B2106" t="s">
        <v>312</v>
      </c>
      <c r="C2106">
        <v>98</v>
      </c>
      <c r="D2106" s="9">
        <v>44399.395231481481</v>
      </c>
      <c r="E2106" s="9">
        <v>44497.865231481483</v>
      </c>
      <c r="F2106" t="s">
        <v>872</v>
      </c>
      <c r="G2106" t="s">
        <v>872</v>
      </c>
      <c r="H2106">
        <v>2</v>
      </c>
      <c r="I2106">
        <v>13</v>
      </c>
      <c r="J2106">
        <v>1</v>
      </c>
      <c r="K2106" t="s">
        <v>873</v>
      </c>
      <c r="L2106">
        <v>15</v>
      </c>
      <c r="M2106">
        <v>-1</v>
      </c>
      <c r="N2106">
        <v>0.02</v>
      </c>
      <c r="O2106">
        <v>0.113</v>
      </c>
      <c r="P2106">
        <v>0</v>
      </c>
      <c r="Q2106">
        <v>0.127</v>
      </c>
      <c r="R2106">
        <v>0.95499999999999996</v>
      </c>
      <c r="S2106">
        <v>0.15</v>
      </c>
      <c r="T2106">
        <v>1</v>
      </c>
      <c r="U2106">
        <v>7.8739999999999997</v>
      </c>
      <c r="V2106" t="s">
        <v>80</v>
      </c>
      <c r="W2106">
        <v>1</v>
      </c>
      <c r="X2106">
        <v>0.97399999999999998</v>
      </c>
      <c r="Y2106">
        <v>0</v>
      </c>
      <c r="Z2106">
        <v>0.96599999999999997</v>
      </c>
      <c r="AA2106" s="19">
        <v>45733.990013668983</v>
      </c>
      <c r="AB2106" t="s">
        <v>1512</v>
      </c>
    </row>
    <row r="2107" spans="1:28" x14ac:dyDescent="0.35">
      <c r="A2107" t="s">
        <v>1510</v>
      </c>
      <c r="B2107" t="s">
        <v>311</v>
      </c>
      <c r="C2107">
        <v>4026</v>
      </c>
      <c r="D2107" s="9">
        <v>40471.352453703701</v>
      </c>
      <c r="E2107" s="9">
        <v>44497.865231481483</v>
      </c>
      <c r="F2107">
        <v>1641</v>
      </c>
      <c r="G2107">
        <v>1641</v>
      </c>
      <c r="H2107">
        <v>44</v>
      </c>
      <c r="I2107">
        <v>1597</v>
      </c>
      <c r="J2107">
        <v>0</v>
      </c>
      <c r="K2107">
        <v>1641</v>
      </c>
      <c r="L2107">
        <v>1640</v>
      </c>
      <c r="M2107">
        <v>1</v>
      </c>
      <c r="N2107">
        <v>1.2999999999999999E-2</v>
      </c>
      <c r="O2107">
        <v>0.54100000000000004</v>
      </c>
      <c r="P2107">
        <v>0</v>
      </c>
      <c r="Q2107">
        <v>0.44800000000000001</v>
      </c>
      <c r="R2107">
        <v>0.80900000000000005</v>
      </c>
      <c r="S2107">
        <v>2.3E-2</v>
      </c>
      <c r="T2107">
        <v>1</v>
      </c>
      <c r="U2107">
        <v>2.2320000000000002</v>
      </c>
      <c r="V2107" t="s">
        <v>80</v>
      </c>
      <c r="W2107">
        <v>0.88700000000000001</v>
      </c>
      <c r="X2107">
        <v>0.88900000000000001</v>
      </c>
      <c r="Y2107">
        <v>0</v>
      </c>
      <c r="Z2107">
        <v>0.91400000000000003</v>
      </c>
      <c r="AA2107" s="19">
        <v>45733.989999293983</v>
      </c>
      <c r="AB2107" t="s">
        <v>1512</v>
      </c>
    </row>
    <row r="2108" spans="1:28" x14ac:dyDescent="0.35">
      <c r="A2108" t="s">
        <v>1713</v>
      </c>
      <c r="B2108" t="s">
        <v>311</v>
      </c>
      <c r="C2108">
        <v>5999</v>
      </c>
      <c r="D2108" s="9">
        <v>38567.282175925924</v>
      </c>
      <c r="E2108" s="9">
        <v>44566.729224537034</v>
      </c>
      <c r="F2108">
        <v>433</v>
      </c>
      <c r="G2108">
        <v>433</v>
      </c>
      <c r="H2108">
        <v>188</v>
      </c>
      <c r="I2108">
        <v>245</v>
      </c>
      <c r="J2108">
        <v>184</v>
      </c>
      <c r="K2108">
        <v>249</v>
      </c>
      <c r="L2108">
        <v>233</v>
      </c>
      <c r="M2108">
        <v>16</v>
      </c>
      <c r="N2108">
        <v>3.3000000000000002E-2</v>
      </c>
      <c r="O2108">
        <v>4.3999999999999997E-2</v>
      </c>
      <c r="P2108">
        <v>3.5999999999999997E-2</v>
      </c>
      <c r="Q2108">
        <v>3.9E-2</v>
      </c>
      <c r="R2108">
        <v>0.95099999999999996</v>
      </c>
      <c r="S2108">
        <v>0.42899999999999999</v>
      </c>
      <c r="T2108">
        <v>0.53200000000000003</v>
      </c>
      <c r="U2108">
        <v>410.25599999999997</v>
      </c>
      <c r="V2108" t="s">
        <v>56</v>
      </c>
      <c r="W2108">
        <v>0.97599999999999998</v>
      </c>
      <c r="X2108">
        <v>0.90900000000000003</v>
      </c>
      <c r="Y2108">
        <v>0.98</v>
      </c>
      <c r="Z2108">
        <v>0.97199999999999998</v>
      </c>
      <c r="AA2108" s="19">
        <v>45734.009875787036</v>
      </c>
      <c r="AB2108" t="s">
        <v>2040</v>
      </c>
    </row>
    <row r="2109" spans="1:28" hidden="1" x14ac:dyDescent="0.35">
      <c r="A2109" t="s">
        <v>1713</v>
      </c>
      <c r="B2109" t="s">
        <v>312</v>
      </c>
      <c r="C2109">
        <v>82</v>
      </c>
      <c r="D2109" s="9">
        <v>44484.508321759262</v>
      </c>
      <c r="E2109" s="9">
        <v>44566.729224537034</v>
      </c>
      <c r="F2109" t="s">
        <v>872</v>
      </c>
      <c r="G2109" t="s">
        <v>872</v>
      </c>
      <c r="H2109">
        <v>3</v>
      </c>
      <c r="I2109">
        <v>1</v>
      </c>
      <c r="J2109">
        <v>1</v>
      </c>
      <c r="K2109" t="s">
        <v>873</v>
      </c>
      <c r="L2109">
        <v>1</v>
      </c>
      <c r="M2109">
        <v>1</v>
      </c>
      <c r="N2109">
        <v>2.5999999999999999E-2</v>
      </c>
      <c r="O2109" t="s">
        <v>875</v>
      </c>
      <c r="P2109" t="s">
        <v>875</v>
      </c>
      <c r="Q2109" t="s">
        <v>875</v>
      </c>
      <c r="R2109" t="s">
        <v>875</v>
      </c>
      <c r="S2109" t="s">
        <v>875</v>
      </c>
      <c r="T2109" t="s">
        <v>875</v>
      </c>
      <c r="U2109" t="s">
        <v>875</v>
      </c>
      <c r="V2109" t="s">
        <v>56</v>
      </c>
      <c r="W2109">
        <v>0.94499999999999995</v>
      </c>
      <c r="X2109" t="s">
        <v>875</v>
      </c>
      <c r="Y2109" t="s">
        <v>875</v>
      </c>
      <c r="Z2109" t="s">
        <v>875</v>
      </c>
      <c r="AA2109" s="19">
        <v>45734.009875868054</v>
      </c>
      <c r="AB2109" t="s">
        <v>2040</v>
      </c>
    </row>
    <row r="2110" spans="1:28" x14ac:dyDescent="0.35">
      <c r="A2110" t="s">
        <v>1712</v>
      </c>
      <c r="B2110" t="s">
        <v>311</v>
      </c>
      <c r="C2110">
        <v>1085</v>
      </c>
      <c r="D2110" s="9">
        <v>43480.69091435185</v>
      </c>
      <c r="E2110" s="9">
        <v>44565.955694444441</v>
      </c>
      <c r="F2110">
        <v>47</v>
      </c>
      <c r="G2110">
        <v>47</v>
      </c>
      <c r="H2110">
        <v>24</v>
      </c>
      <c r="I2110">
        <v>23</v>
      </c>
      <c r="J2110">
        <v>6</v>
      </c>
      <c r="K2110">
        <v>41</v>
      </c>
      <c r="L2110">
        <v>28</v>
      </c>
      <c r="M2110">
        <v>13</v>
      </c>
      <c r="N2110">
        <v>1.7999999999999999E-2</v>
      </c>
      <c r="O2110">
        <v>2.5000000000000001E-2</v>
      </c>
      <c r="P2110">
        <v>1.2E-2</v>
      </c>
      <c r="Q2110">
        <v>3.1E-2</v>
      </c>
      <c r="R2110">
        <v>1</v>
      </c>
      <c r="S2110">
        <v>0.41899999999999998</v>
      </c>
      <c r="T2110">
        <v>0.72099999999999997</v>
      </c>
      <c r="U2110">
        <v>419.35500000000002</v>
      </c>
      <c r="V2110" t="s">
        <v>62</v>
      </c>
      <c r="W2110">
        <v>0.52100000000000002</v>
      </c>
      <c r="X2110">
        <v>0.88100000000000001</v>
      </c>
      <c r="Y2110">
        <v>0.42899999999999999</v>
      </c>
      <c r="Z2110">
        <v>0.41599999999999998</v>
      </c>
      <c r="AA2110" s="19">
        <v>45734.009781724541</v>
      </c>
      <c r="AB2110" t="s">
        <v>2040</v>
      </c>
    </row>
    <row r="2111" spans="1:28" hidden="1" x14ac:dyDescent="0.35">
      <c r="A2111" t="s">
        <v>1712</v>
      </c>
      <c r="B2111" t="s">
        <v>312</v>
      </c>
      <c r="C2111">
        <v>89</v>
      </c>
      <c r="D2111" s="9">
        <v>44476.802615740744</v>
      </c>
      <c r="E2111" s="9">
        <v>44565.955694444441</v>
      </c>
      <c r="F2111" t="s">
        <v>872</v>
      </c>
      <c r="G2111" t="s">
        <v>872</v>
      </c>
      <c r="H2111">
        <v>19</v>
      </c>
      <c r="I2111">
        <v>11</v>
      </c>
      <c r="J2111">
        <v>1</v>
      </c>
      <c r="K2111" t="s">
        <v>873</v>
      </c>
      <c r="L2111">
        <v>23</v>
      </c>
      <c r="M2111">
        <v>5</v>
      </c>
      <c r="N2111">
        <v>0.20100000000000001</v>
      </c>
      <c r="O2111">
        <v>0.34</v>
      </c>
      <c r="P2111" t="s">
        <v>875</v>
      </c>
      <c r="Q2111">
        <v>1.105</v>
      </c>
      <c r="R2111" t="s">
        <v>875</v>
      </c>
      <c r="S2111" t="s">
        <v>875</v>
      </c>
      <c r="T2111" t="s">
        <v>875</v>
      </c>
      <c r="U2111" t="s">
        <v>875</v>
      </c>
      <c r="V2111" t="s">
        <v>62</v>
      </c>
      <c r="W2111">
        <v>0.66500000000000004</v>
      </c>
      <c r="X2111">
        <v>0.85099999999999998</v>
      </c>
      <c r="Y2111" t="s">
        <v>875</v>
      </c>
      <c r="Z2111">
        <v>0.878</v>
      </c>
      <c r="AA2111" s="19">
        <v>45734.009781805558</v>
      </c>
      <c r="AB2111" t="s">
        <v>2040</v>
      </c>
    </row>
    <row r="2112" spans="1:28" x14ac:dyDescent="0.35">
      <c r="A2112" t="s">
        <v>1711</v>
      </c>
      <c r="B2112" t="s">
        <v>311</v>
      </c>
      <c r="C2112">
        <v>1372</v>
      </c>
      <c r="D2112" s="9">
        <v>43041.663425925923</v>
      </c>
      <c r="E2112" s="9">
        <v>44414.509062500001</v>
      </c>
      <c r="F2112">
        <v>1145</v>
      </c>
      <c r="G2112">
        <v>1145</v>
      </c>
      <c r="H2112">
        <v>770</v>
      </c>
      <c r="I2112">
        <v>375</v>
      </c>
      <c r="J2112">
        <v>22</v>
      </c>
      <c r="K2112">
        <v>1123</v>
      </c>
      <c r="L2112">
        <v>243</v>
      </c>
      <c r="M2112">
        <v>880</v>
      </c>
      <c r="N2112">
        <v>1.3939999999999999</v>
      </c>
      <c r="O2112">
        <v>0.60199999999999998</v>
      </c>
      <c r="P2112">
        <v>6.8000000000000005E-2</v>
      </c>
      <c r="Q2112">
        <v>0.47</v>
      </c>
      <c r="R2112">
        <v>0.24399999999999999</v>
      </c>
      <c r="S2112">
        <v>0.69799999999999995</v>
      </c>
      <c r="T2112">
        <v>0.96599999999999997</v>
      </c>
      <c r="U2112">
        <v>1872.34</v>
      </c>
      <c r="V2112" t="s">
        <v>56</v>
      </c>
      <c r="W2112">
        <v>0.83099999999999996</v>
      </c>
      <c r="X2112">
        <v>0.64400000000000002</v>
      </c>
      <c r="Y2112">
        <v>0.877</v>
      </c>
      <c r="Z2112">
        <v>0.76100000000000001</v>
      </c>
      <c r="AA2112" s="19">
        <v>45734.009689027778</v>
      </c>
      <c r="AB2112" t="s">
        <v>2040</v>
      </c>
    </row>
    <row r="2113" spans="1:28" x14ac:dyDescent="0.35">
      <c r="A2113" t="s">
        <v>1711</v>
      </c>
      <c r="B2113" t="s">
        <v>311</v>
      </c>
      <c r="C2113">
        <v>984</v>
      </c>
      <c r="D2113" s="9">
        <v>43041.663194444445</v>
      </c>
      <c r="E2113" s="9">
        <v>44026.488888888889</v>
      </c>
      <c r="F2113">
        <v>1224</v>
      </c>
      <c r="G2113">
        <v>995</v>
      </c>
      <c r="H2113">
        <v>622</v>
      </c>
      <c r="I2113">
        <v>373</v>
      </c>
      <c r="J2113">
        <v>17</v>
      </c>
      <c r="K2113">
        <v>978</v>
      </c>
      <c r="L2113">
        <v>212</v>
      </c>
      <c r="M2113">
        <v>766</v>
      </c>
      <c r="N2113">
        <v>1.101</v>
      </c>
      <c r="O2113">
        <v>0.78</v>
      </c>
      <c r="P2113">
        <v>0.05</v>
      </c>
      <c r="Q2113">
        <v>0.54900000000000004</v>
      </c>
      <c r="R2113">
        <v>0.3</v>
      </c>
      <c r="S2113">
        <v>0.58499999999999996</v>
      </c>
      <c r="T2113">
        <v>0.97299999999999998</v>
      </c>
      <c r="U2113">
        <v>1395.2639999999999</v>
      </c>
      <c r="V2113" t="s">
        <v>56</v>
      </c>
      <c r="W2113">
        <v>0.84599999999999997</v>
      </c>
      <c r="X2113">
        <v>0.77600000000000002</v>
      </c>
      <c r="Y2113">
        <v>0.879</v>
      </c>
      <c r="Z2113">
        <v>0.89400000000000002</v>
      </c>
      <c r="AA2113" s="19">
        <v>45736.485946319444</v>
      </c>
      <c r="AB2113" t="s">
        <v>2054</v>
      </c>
    </row>
    <row r="2114" spans="1:28" hidden="1" x14ac:dyDescent="0.35">
      <c r="A2114" t="s">
        <v>1711</v>
      </c>
      <c r="B2114" t="s">
        <v>312</v>
      </c>
      <c r="C2114">
        <v>0</v>
      </c>
      <c r="D2114" s="9">
        <v>44414.509062500001</v>
      </c>
      <c r="E2114" s="9">
        <v>44414.509062500001</v>
      </c>
      <c r="F2114" t="s">
        <v>872</v>
      </c>
      <c r="G2114" t="s">
        <v>872</v>
      </c>
      <c r="H2114">
        <v>1</v>
      </c>
      <c r="I2114">
        <v>1</v>
      </c>
      <c r="J2114">
        <v>1</v>
      </c>
      <c r="K2114" t="s">
        <v>873</v>
      </c>
      <c r="L2114">
        <v>1</v>
      </c>
      <c r="M2114">
        <v>0</v>
      </c>
      <c r="N2114" t="s">
        <v>875</v>
      </c>
      <c r="O2114" t="s">
        <v>875</v>
      </c>
      <c r="P2114" t="s">
        <v>875</v>
      </c>
      <c r="Q2114" t="s">
        <v>875</v>
      </c>
      <c r="R2114" t="s">
        <v>875</v>
      </c>
      <c r="S2114" t="s">
        <v>875</v>
      </c>
      <c r="T2114" t="s">
        <v>875</v>
      </c>
      <c r="U2114" t="s">
        <v>875</v>
      </c>
      <c r="V2114" t="s">
        <v>56</v>
      </c>
      <c r="W2114" t="s">
        <v>875</v>
      </c>
      <c r="X2114" t="s">
        <v>875</v>
      </c>
      <c r="Y2114" t="s">
        <v>875</v>
      </c>
      <c r="Z2114" t="s">
        <v>875</v>
      </c>
      <c r="AA2114" s="19">
        <v>45734.009689085651</v>
      </c>
      <c r="AB2114" t="s">
        <v>2040</v>
      </c>
    </row>
    <row r="2115" spans="1:28" hidden="1" x14ac:dyDescent="0.35">
      <c r="A2115" t="s">
        <v>1711</v>
      </c>
      <c r="B2115" t="s">
        <v>312</v>
      </c>
      <c r="C2115">
        <v>88</v>
      </c>
      <c r="D2115" s="9">
        <v>43937.879166666666</v>
      </c>
      <c r="E2115" s="9">
        <v>44026.488888888889</v>
      </c>
      <c r="F2115" t="s">
        <v>872</v>
      </c>
      <c r="G2115" t="s">
        <v>872</v>
      </c>
      <c r="H2115">
        <v>3</v>
      </c>
      <c r="I2115">
        <v>1</v>
      </c>
      <c r="J2115">
        <v>1</v>
      </c>
      <c r="K2115" t="s">
        <v>873</v>
      </c>
      <c r="L2115">
        <v>1</v>
      </c>
      <c r="M2115">
        <v>3</v>
      </c>
      <c r="N2115">
        <v>2.1999999999999999E-2</v>
      </c>
      <c r="O2115" t="s">
        <v>875</v>
      </c>
      <c r="P2115" t="s">
        <v>875</v>
      </c>
      <c r="Q2115" t="s">
        <v>875</v>
      </c>
      <c r="R2115" t="s">
        <v>875</v>
      </c>
      <c r="S2115" t="s">
        <v>875</v>
      </c>
      <c r="T2115" t="s">
        <v>875</v>
      </c>
      <c r="U2115" t="s">
        <v>875</v>
      </c>
      <c r="V2115" t="s">
        <v>56</v>
      </c>
      <c r="W2115">
        <v>1</v>
      </c>
      <c r="X2115" t="s">
        <v>875</v>
      </c>
      <c r="Y2115" t="s">
        <v>875</v>
      </c>
      <c r="Z2115" t="s">
        <v>875</v>
      </c>
      <c r="AA2115" s="19">
        <v>45736.485946435183</v>
      </c>
      <c r="AB2115" t="s">
        <v>2054</v>
      </c>
    </row>
    <row r="2116" spans="1:28" hidden="1" x14ac:dyDescent="0.35">
      <c r="A2116" t="s">
        <v>1309</v>
      </c>
      <c r="B2116" t="s">
        <v>312</v>
      </c>
      <c r="C2116">
        <v>99</v>
      </c>
      <c r="D2116" s="9">
        <v>44123.28</v>
      </c>
      <c r="E2116" s="9">
        <v>44222.431655092594</v>
      </c>
      <c r="F2116" t="s">
        <v>872</v>
      </c>
      <c r="G2116" t="s">
        <v>872</v>
      </c>
      <c r="H2116">
        <v>57</v>
      </c>
      <c r="I2116">
        <v>82</v>
      </c>
      <c r="J2116">
        <v>31</v>
      </c>
      <c r="K2116" t="s">
        <v>873</v>
      </c>
      <c r="L2116">
        <v>111</v>
      </c>
      <c r="M2116">
        <v>-2</v>
      </c>
      <c r="N2116">
        <v>0.48599999999999999</v>
      </c>
      <c r="O2116">
        <v>0.93600000000000005</v>
      </c>
      <c r="P2116">
        <v>0.3</v>
      </c>
      <c r="Q2116">
        <v>1.06</v>
      </c>
      <c r="R2116">
        <v>0.94499999999999995</v>
      </c>
      <c r="S2116">
        <v>0.34200000000000003</v>
      </c>
      <c r="T2116">
        <v>0.78900000000000003</v>
      </c>
      <c r="U2116">
        <v>172.642</v>
      </c>
      <c r="V2116" t="s">
        <v>56</v>
      </c>
      <c r="W2116">
        <v>0.95899999999999996</v>
      </c>
      <c r="X2116">
        <v>0.97099999999999997</v>
      </c>
      <c r="Y2116">
        <v>0.97399999999999998</v>
      </c>
      <c r="Z2116">
        <v>0.97099999999999997</v>
      </c>
      <c r="AA2116" s="19">
        <v>45733.809311087964</v>
      </c>
      <c r="AB2116" t="s">
        <v>1314</v>
      </c>
    </row>
    <row r="2117" spans="1:28" x14ac:dyDescent="0.35">
      <c r="A2117" t="s">
        <v>1309</v>
      </c>
      <c r="B2117" t="s">
        <v>311</v>
      </c>
      <c r="C2117">
        <v>2581</v>
      </c>
      <c r="D2117" s="9">
        <v>41640.493055555555</v>
      </c>
      <c r="E2117" s="9">
        <v>44222.431655092594</v>
      </c>
      <c r="F2117">
        <v>3025</v>
      </c>
      <c r="G2117">
        <v>3025</v>
      </c>
      <c r="H2117">
        <v>1414</v>
      </c>
      <c r="I2117">
        <v>1611</v>
      </c>
      <c r="J2117">
        <v>594</v>
      </c>
      <c r="K2117">
        <v>2431</v>
      </c>
      <c r="L2117">
        <v>2248</v>
      </c>
      <c r="M2117">
        <v>183</v>
      </c>
      <c r="N2117">
        <v>0.67400000000000004</v>
      </c>
      <c r="O2117">
        <v>0.72299999999999998</v>
      </c>
      <c r="P2117">
        <v>0.28199999999999997</v>
      </c>
      <c r="Q2117">
        <v>1.0920000000000001</v>
      </c>
      <c r="R2117">
        <v>0.97899999999999998</v>
      </c>
      <c r="S2117">
        <v>0.48199999999999998</v>
      </c>
      <c r="T2117">
        <v>0.79800000000000004</v>
      </c>
      <c r="U2117">
        <v>167.58199999999999</v>
      </c>
      <c r="V2117" t="s">
        <v>56</v>
      </c>
      <c r="W2117">
        <v>0.998</v>
      </c>
      <c r="X2117">
        <v>0.98499999999999999</v>
      </c>
      <c r="Y2117">
        <v>0.995</v>
      </c>
      <c r="Z2117">
        <v>0.996</v>
      </c>
      <c r="AA2117" s="19">
        <v>45733.80929449074</v>
      </c>
      <c r="AB2117" t="s">
        <v>1314</v>
      </c>
    </row>
    <row r="2118" spans="1:28" x14ac:dyDescent="0.35">
      <c r="A2118" t="s">
        <v>1710</v>
      </c>
      <c r="B2118" t="s">
        <v>311</v>
      </c>
      <c r="C2118">
        <v>6250</v>
      </c>
      <c r="D2118" s="9">
        <v>38296.730173611111</v>
      </c>
      <c r="E2118" s="9">
        <v>44547.584074074075</v>
      </c>
      <c r="F2118">
        <v>3907</v>
      </c>
      <c r="G2118">
        <v>3907</v>
      </c>
      <c r="H2118">
        <v>1453</v>
      </c>
      <c r="I2118">
        <v>2454</v>
      </c>
      <c r="J2118">
        <v>1050</v>
      </c>
      <c r="K2118">
        <v>2857</v>
      </c>
      <c r="L2118">
        <v>2844</v>
      </c>
      <c r="M2118">
        <v>13</v>
      </c>
      <c r="N2118">
        <v>0.27300000000000002</v>
      </c>
      <c r="O2118">
        <v>0.46100000000000002</v>
      </c>
      <c r="P2118">
        <v>0.18099999999999999</v>
      </c>
      <c r="Q2118">
        <v>0.52600000000000002</v>
      </c>
      <c r="R2118">
        <v>0.95099999999999996</v>
      </c>
      <c r="S2118">
        <v>0.372</v>
      </c>
      <c r="T2118">
        <v>0.753</v>
      </c>
      <c r="U2118">
        <v>24.715</v>
      </c>
      <c r="V2118" t="s">
        <v>80</v>
      </c>
      <c r="W2118">
        <v>0.88</v>
      </c>
      <c r="X2118">
        <v>0.91200000000000003</v>
      </c>
      <c r="Y2118">
        <v>0.97</v>
      </c>
      <c r="Z2118">
        <v>0.91700000000000004</v>
      </c>
      <c r="AA2118" s="19">
        <v>45734.00958726852</v>
      </c>
      <c r="AB2118" t="s">
        <v>2040</v>
      </c>
    </row>
    <row r="2119" spans="1:28" hidden="1" x14ac:dyDescent="0.35">
      <c r="A2119" t="s">
        <v>1710</v>
      </c>
      <c r="B2119" t="s">
        <v>312</v>
      </c>
      <c r="C2119">
        <v>96</v>
      </c>
      <c r="D2119" s="9">
        <v>44451.574953703705</v>
      </c>
      <c r="E2119" s="9">
        <v>44547.584074074075</v>
      </c>
      <c r="F2119" t="s">
        <v>872</v>
      </c>
      <c r="G2119" t="s">
        <v>872</v>
      </c>
      <c r="H2119">
        <v>11</v>
      </c>
      <c r="I2119">
        <v>5</v>
      </c>
      <c r="J2119">
        <v>6</v>
      </c>
      <c r="K2119" t="s">
        <v>873</v>
      </c>
      <c r="L2119">
        <v>11</v>
      </c>
      <c r="M2119">
        <v>-2</v>
      </c>
      <c r="N2119">
        <v>8.6999999999999994E-2</v>
      </c>
      <c r="O2119">
        <v>5.6000000000000001E-2</v>
      </c>
      <c r="P2119">
        <v>6.2E-2</v>
      </c>
      <c r="Q2119">
        <v>7.8E-2</v>
      </c>
      <c r="R2119">
        <v>0.96299999999999997</v>
      </c>
      <c r="S2119">
        <v>0.60799999999999998</v>
      </c>
      <c r="T2119">
        <v>0.56599999999999995</v>
      </c>
      <c r="U2119">
        <v>166.667</v>
      </c>
      <c r="V2119" t="s">
        <v>56</v>
      </c>
      <c r="W2119">
        <v>0.78100000000000003</v>
      </c>
      <c r="X2119">
        <v>0.873</v>
      </c>
      <c r="Y2119">
        <v>0.95599999999999996</v>
      </c>
      <c r="Z2119">
        <v>0.77800000000000002</v>
      </c>
      <c r="AA2119" s="19">
        <v>45734.009600590274</v>
      </c>
      <c r="AB2119" t="s">
        <v>2040</v>
      </c>
    </row>
    <row r="2120" spans="1:28" x14ac:dyDescent="0.35">
      <c r="A2120" t="s">
        <v>1709</v>
      </c>
      <c r="B2120" t="s">
        <v>311</v>
      </c>
      <c r="C2120">
        <v>3181</v>
      </c>
      <c r="D2120" s="9">
        <v>40047.879618055558</v>
      </c>
      <c r="E2120" s="9">
        <v>43229.524456018517</v>
      </c>
      <c r="F2120">
        <v>72</v>
      </c>
      <c r="G2120">
        <v>72</v>
      </c>
      <c r="H2120">
        <v>51</v>
      </c>
      <c r="I2120">
        <v>21</v>
      </c>
      <c r="J2120">
        <v>4</v>
      </c>
      <c r="K2120">
        <v>68</v>
      </c>
      <c r="L2120">
        <v>61</v>
      </c>
      <c r="M2120">
        <v>7</v>
      </c>
      <c r="N2120">
        <v>2.1999999999999999E-2</v>
      </c>
      <c r="O2120">
        <v>7.0000000000000001E-3</v>
      </c>
      <c r="P2120">
        <v>1E-3</v>
      </c>
      <c r="Q2120">
        <v>2.4E-2</v>
      </c>
      <c r="R2120">
        <v>0.85699999999999998</v>
      </c>
      <c r="S2120">
        <v>0.75900000000000001</v>
      </c>
      <c r="T2120">
        <v>0.96599999999999997</v>
      </c>
      <c r="U2120">
        <v>291.66699999999997</v>
      </c>
      <c r="V2120" t="s">
        <v>56</v>
      </c>
      <c r="W2120">
        <v>0.58399999999999996</v>
      </c>
      <c r="X2120">
        <v>0.60299999999999998</v>
      </c>
      <c r="Y2120">
        <v>0.89900000000000002</v>
      </c>
      <c r="Z2120">
        <v>0.57699999999999996</v>
      </c>
      <c r="AA2120" s="19">
        <v>45734.009485717594</v>
      </c>
      <c r="AB2120" t="s">
        <v>2040</v>
      </c>
    </row>
    <row r="2121" spans="1:28" hidden="1" x14ac:dyDescent="0.35">
      <c r="A2121" t="s">
        <v>1709</v>
      </c>
      <c r="B2121" t="s">
        <v>312</v>
      </c>
      <c r="C2121">
        <v>1</v>
      </c>
      <c r="D2121" s="9">
        <v>43228.325856481482</v>
      </c>
      <c r="E2121" s="9">
        <v>43229.524456018517</v>
      </c>
      <c r="F2121" t="s">
        <v>872</v>
      </c>
      <c r="G2121" t="s">
        <v>872</v>
      </c>
      <c r="H2121">
        <v>1</v>
      </c>
      <c r="I2121">
        <v>1</v>
      </c>
      <c r="J2121">
        <v>1</v>
      </c>
      <c r="K2121" t="s">
        <v>873</v>
      </c>
      <c r="L2121">
        <v>1</v>
      </c>
      <c r="M2121">
        <v>-1</v>
      </c>
      <c r="N2121" t="s">
        <v>875</v>
      </c>
      <c r="O2121" t="s">
        <v>875</v>
      </c>
      <c r="P2121" t="s">
        <v>875</v>
      </c>
      <c r="Q2121" t="s">
        <v>875</v>
      </c>
      <c r="R2121" t="s">
        <v>875</v>
      </c>
      <c r="S2121" t="s">
        <v>875</v>
      </c>
      <c r="T2121" t="s">
        <v>875</v>
      </c>
      <c r="U2121" t="s">
        <v>875</v>
      </c>
      <c r="V2121" t="s">
        <v>56</v>
      </c>
      <c r="W2121" t="s">
        <v>875</v>
      </c>
      <c r="X2121" t="s">
        <v>875</v>
      </c>
      <c r="Y2121" t="s">
        <v>875</v>
      </c>
      <c r="Z2121" t="s">
        <v>875</v>
      </c>
      <c r="AA2121" s="19">
        <v>45734.009485775459</v>
      </c>
      <c r="AB2121" t="s">
        <v>2040</v>
      </c>
    </row>
    <row r="2122" spans="1:28" x14ac:dyDescent="0.35">
      <c r="A2122" t="s">
        <v>1708</v>
      </c>
      <c r="B2122" t="s">
        <v>311</v>
      </c>
      <c r="C2122">
        <v>62</v>
      </c>
      <c r="D2122" s="9">
        <v>42406.778854166667</v>
      </c>
      <c r="E2122" s="9">
        <v>42468.854513888888</v>
      </c>
      <c r="F2122">
        <v>63</v>
      </c>
      <c r="G2122">
        <v>63</v>
      </c>
      <c r="H2122">
        <v>62</v>
      </c>
      <c r="I2122">
        <v>1</v>
      </c>
      <c r="J2122">
        <v>1</v>
      </c>
      <c r="K2122">
        <v>62</v>
      </c>
      <c r="L2122">
        <v>33</v>
      </c>
      <c r="M2122">
        <v>29</v>
      </c>
      <c r="N2122">
        <v>1.4359999999999999</v>
      </c>
      <c r="O2122">
        <v>0</v>
      </c>
      <c r="P2122">
        <v>0</v>
      </c>
      <c r="Q2122">
        <v>0.92100000000000004</v>
      </c>
      <c r="R2122">
        <v>0.64100000000000001</v>
      </c>
      <c r="S2122">
        <v>1</v>
      </c>
      <c r="T2122">
        <v>1</v>
      </c>
      <c r="U2122">
        <v>31.488</v>
      </c>
      <c r="V2122" t="s">
        <v>56</v>
      </c>
      <c r="W2122">
        <v>0.752</v>
      </c>
      <c r="X2122">
        <v>0</v>
      </c>
      <c r="Y2122">
        <v>0</v>
      </c>
      <c r="Z2122">
        <v>0.85799999999999998</v>
      </c>
      <c r="AA2122" s="19">
        <v>45734.009394259258</v>
      </c>
      <c r="AB2122" t="s">
        <v>2040</v>
      </c>
    </row>
    <row r="2123" spans="1:28" hidden="1" x14ac:dyDescent="0.35">
      <c r="A2123" t="s">
        <v>1708</v>
      </c>
      <c r="B2123" t="s">
        <v>312</v>
      </c>
      <c r="C2123">
        <v>62</v>
      </c>
      <c r="D2123" s="9">
        <v>42406.778854166667</v>
      </c>
      <c r="E2123" s="9">
        <v>42468.854513888888</v>
      </c>
      <c r="F2123" t="s">
        <v>872</v>
      </c>
      <c r="G2123" t="s">
        <v>872</v>
      </c>
      <c r="H2123">
        <v>62</v>
      </c>
      <c r="I2123">
        <v>1</v>
      </c>
      <c r="J2123">
        <v>1</v>
      </c>
      <c r="K2123" t="s">
        <v>873</v>
      </c>
      <c r="L2123">
        <v>33</v>
      </c>
      <c r="M2123">
        <v>28</v>
      </c>
      <c r="N2123">
        <v>1.431</v>
      </c>
      <c r="O2123" t="s">
        <v>875</v>
      </c>
      <c r="P2123" t="s">
        <v>875</v>
      </c>
      <c r="Q2123">
        <v>0.90200000000000002</v>
      </c>
      <c r="R2123" t="s">
        <v>875</v>
      </c>
      <c r="S2123" t="s">
        <v>875</v>
      </c>
      <c r="T2123" t="s">
        <v>875</v>
      </c>
      <c r="U2123" t="s">
        <v>875</v>
      </c>
      <c r="V2123" t="s">
        <v>56</v>
      </c>
      <c r="W2123">
        <v>0.749</v>
      </c>
      <c r="X2123" t="s">
        <v>875</v>
      </c>
      <c r="Y2123" t="s">
        <v>875</v>
      </c>
      <c r="Z2123">
        <v>0.85799999999999998</v>
      </c>
      <c r="AA2123" s="19">
        <v>45734.009394340275</v>
      </c>
      <c r="AB2123" t="s">
        <v>2040</v>
      </c>
    </row>
    <row r="2124" spans="1:28" x14ac:dyDescent="0.35">
      <c r="A2124" t="s">
        <v>1707</v>
      </c>
      <c r="B2124" t="s">
        <v>311</v>
      </c>
      <c r="C2124">
        <v>1828</v>
      </c>
      <c r="D2124" s="9">
        <v>41900.00341435185</v>
      </c>
      <c r="E2124" s="9">
        <v>43728.30195601852</v>
      </c>
      <c r="F2124">
        <v>292</v>
      </c>
      <c r="G2124">
        <v>292</v>
      </c>
      <c r="H2124">
        <v>131</v>
      </c>
      <c r="I2124">
        <v>161</v>
      </c>
      <c r="J2124">
        <v>25</v>
      </c>
      <c r="K2124">
        <v>267</v>
      </c>
      <c r="L2124">
        <v>120</v>
      </c>
      <c r="M2124">
        <v>147</v>
      </c>
      <c r="N2124">
        <v>5.8999999999999997E-2</v>
      </c>
      <c r="O2124">
        <v>0.13400000000000001</v>
      </c>
      <c r="P2124">
        <v>1.4E-2</v>
      </c>
      <c r="Q2124">
        <v>5.6000000000000001E-2</v>
      </c>
      <c r="R2124">
        <v>0.313</v>
      </c>
      <c r="S2124">
        <v>0.30599999999999999</v>
      </c>
      <c r="T2124">
        <v>0.92700000000000005</v>
      </c>
      <c r="U2124">
        <v>2625</v>
      </c>
      <c r="V2124" t="s">
        <v>56</v>
      </c>
      <c r="W2124">
        <v>0.91400000000000003</v>
      </c>
      <c r="X2124">
        <v>0.745</v>
      </c>
      <c r="Y2124">
        <v>0.39800000000000002</v>
      </c>
      <c r="Z2124">
        <v>0.79700000000000004</v>
      </c>
      <c r="AA2124" s="19">
        <v>45734.009306782405</v>
      </c>
      <c r="AB2124" t="s">
        <v>2040</v>
      </c>
    </row>
    <row r="2125" spans="1:28" hidden="1" x14ac:dyDescent="0.35">
      <c r="A2125" t="s">
        <v>1707</v>
      </c>
      <c r="B2125" t="s">
        <v>312</v>
      </c>
      <c r="C2125">
        <v>82</v>
      </c>
      <c r="D2125" s="9">
        <v>43645.405266203707</v>
      </c>
      <c r="E2125" s="9">
        <v>43728.30195601852</v>
      </c>
      <c r="F2125" t="s">
        <v>872</v>
      </c>
      <c r="G2125" t="s">
        <v>872</v>
      </c>
      <c r="H2125">
        <v>19</v>
      </c>
      <c r="I2125">
        <v>1</v>
      </c>
      <c r="J2125">
        <v>1</v>
      </c>
      <c r="K2125" t="s">
        <v>873</v>
      </c>
      <c r="L2125">
        <v>19</v>
      </c>
      <c r="M2125">
        <v>-1</v>
      </c>
      <c r="N2125">
        <v>0.255</v>
      </c>
      <c r="O2125" t="s">
        <v>875</v>
      </c>
      <c r="P2125" t="s">
        <v>875</v>
      </c>
      <c r="Q2125">
        <v>0.248</v>
      </c>
      <c r="R2125" t="s">
        <v>875</v>
      </c>
      <c r="S2125" t="s">
        <v>875</v>
      </c>
      <c r="T2125" t="s">
        <v>875</v>
      </c>
      <c r="U2125" t="s">
        <v>875</v>
      </c>
      <c r="V2125" t="s">
        <v>56</v>
      </c>
      <c r="W2125">
        <v>0.92700000000000005</v>
      </c>
      <c r="X2125" t="s">
        <v>875</v>
      </c>
      <c r="Y2125" t="s">
        <v>875</v>
      </c>
      <c r="Z2125">
        <v>0.88300000000000001</v>
      </c>
      <c r="AA2125" s="19">
        <v>45734.009306851854</v>
      </c>
      <c r="AB2125" t="s">
        <v>2040</v>
      </c>
    </row>
    <row r="2126" spans="1:28" x14ac:dyDescent="0.35">
      <c r="A2126" t="s">
        <v>1165</v>
      </c>
      <c r="B2126" t="s">
        <v>311</v>
      </c>
      <c r="C2126">
        <v>1092</v>
      </c>
      <c r="D2126" s="9">
        <v>42501.552083333336</v>
      </c>
      <c r="E2126" s="9">
        <v>43593.579861111109</v>
      </c>
      <c r="F2126">
        <v>1475</v>
      </c>
      <c r="G2126">
        <v>1442</v>
      </c>
      <c r="H2126">
        <v>1086</v>
      </c>
      <c r="I2126">
        <v>356</v>
      </c>
      <c r="J2126">
        <v>0</v>
      </c>
      <c r="K2126">
        <v>1442</v>
      </c>
      <c r="L2126">
        <v>1168</v>
      </c>
      <c r="M2126">
        <v>274</v>
      </c>
      <c r="N2126">
        <v>1.2090000000000001</v>
      </c>
      <c r="O2126">
        <v>0.375</v>
      </c>
      <c r="P2126">
        <v>0</v>
      </c>
      <c r="Q2126">
        <v>1.3149999999999999</v>
      </c>
      <c r="R2126">
        <v>0.83</v>
      </c>
      <c r="S2126">
        <v>0.76300000000000001</v>
      </c>
      <c r="T2126">
        <v>1</v>
      </c>
      <c r="U2126">
        <v>208.36500000000001</v>
      </c>
      <c r="V2126" t="s">
        <v>56</v>
      </c>
      <c r="W2126">
        <v>0.99399999999999999</v>
      </c>
      <c r="X2126">
        <v>0.98899999999999999</v>
      </c>
      <c r="Y2126">
        <v>0</v>
      </c>
      <c r="Z2126">
        <v>0.99299999999999999</v>
      </c>
      <c r="AA2126" s="19">
        <v>45733.003721782407</v>
      </c>
      <c r="AB2126" t="s">
        <v>1178</v>
      </c>
    </row>
    <row r="2127" spans="1:28" hidden="1" x14ac:dyDescent="0.35">
      <c r="A2127" t="s">
        <v>1165</v>
      </c>
      <c r="B2127" t="s">
        <v>312</v>
      </c>
      <c r="C2127">
        <v>99</v>
      </c>
      <c r="D2127" s="9">
        <v>43493.60833333333</v>
      </c>
      <c r="E2127" s="9">
        <v>43593.579861111109</v>
      </c>
      <c r="F2127" t="s">
        <v>872</v>
      </c>
      <c r="G2127" t="s">
        <v>872</v>
      </c>
      <c r="H2127">
        <v>74</v>
      </c>
      <c r="I2127">
        <v>17</v>
      </c>
      <c r="J2127">
        <v>1</v>
      </c>
      <c r="K2127" t="s">
        <v>873</v>
      </c>
      <c r="L2127">
        <v>94</v>
      </c>
      <c r="M2127">
        <v>-4</v>
      </c>
      <c r="N2127">
        <v>0.80500000000000005</v>
      </c>
      <c r="O2127">
        <v>0.183</v>
      </c>
      <c r="P2127">
        <v>0</v>
      </c>
      <c r="Q2127">
        <v>1.292</v>
      </c>
      <c r="R2127">
        <v>1.3080000000000001</v>
      </c>
      <c r="S2127">
        <v>0.81499999999999995</v>
      </c>
      <c r="T2127">
        <v>1</v>
      </c>
      <c r="U2127">
        <v>212.07400000000001</v>
      </c>
      <c r="V2127" t="s">
        <v>62</v>
      </c>
      <c r="W2127">
        <v>0.94499999999999995</v>
      </c>
      <c r="X2127">
        <v>0.86699999999999999</v>
      </c>
      <c r="Y2127">
        <v>0</v>
      </c>
      <c r="Z2127">
        <v>0.91</v>
      </c>
      <c r="AA2127" s="19">
        <v>45733.003732951387</v>
      </c>
      <c r="AB2127" t="s">
        <v>1178</v>
      </c>
    </row>
    <row r="2128" spans="1:28" hidden="1" x14ac:dyDescent="0.35">
      <c r="A2128" t="s">
        <v>198</v>
      </c>
      <c r="B2128" t="s">
        <v>312</v>
      </c>
      <c r="C2128">
        <v>62</v>
      </c>
      <c r="D2128" s="9">
        <v>44487.728622685187</v>
      </c>
      <c r="E2128" s="9">
        <v>44550.39025462963</v>
      </c>
      <c r="F2128" t="s">
        <v>872</v>
      </c>
      <c r="G2128" t="s">
        <v>872</v>
      </c>
      <c r="H2128">
        <v>7</v>
      </c>
      <c r="I2128">
        <v>1</v>
      </c>
      <c r="J2128">
        <v>1</v>
      </c>
      <c r="K2128" t="s">
        <v>873</v>
      </c>
      <c r="L2128">
        <v>6</v>
      </c>
      <c r="M2128">
        <v>3</v>
      </c>
      <c r="N2128">
        <v>8.7999999999999995E-2</v>
      </c>
      <c r="O2128" t="s">
        <v>875</v>
      </c>
      <c r="P2128">
        <v>0</v>
      </c>
      <c r="Q2128">
        <v>7.2999999999999995E-2</v>
      </c>
      <c r="R2128" t="s">
        <v>875</v>
      </c>
      <c r="S2128" t="s">
        <v>875</v>
      </c>
      <c r="T2128" t="s">
        <v>875</v>
      </c>
      <c r="U2128" t="s">
        <v>875</v>
      </c>
      <c r="V2128" t="s">
        <v>56</v>
      </c>
      <c r="W2128">
        <v>0.84599999999999997</v>
      </c>
      <c r="X2128" t="s">
        <v>875</v>
      </c>
      <c r="Y2128">
        <v>0</v>
      </c>
      <c r="Z2128">
        <v>0.96599999999999997</v>
      </c>
      <c r="AA2128" s="19">
        <v>45733.909964849539</v>
      </c>
      <c r="AB2128" t="s">
        <v>1425</v>
      </c>
    </row>
    <row r="2129" spans="1:28" x14ac:dyDescent="0.35">
      <c r="A2129" t="s">
        <v>198</v>
      </c>
      <c r="B2129" t="s">
        <v>311</v>
      </c>
      <c r="C2129">
        <v>1379</v>
      </c>
      <c r="D2129" s="9">
        <v>44228.200694444444</v>
      </c>
      <c r="E2129" s="9">
        <v>45607.84375</v>
      </c>
      <c r="F2129">
        <v>971</v>
      </c>
      <c r="G2129">
        <v>847</v>
      </c>
      <c r="H2129">
        <v>840</v>
      </c>
      <c r="I2129">
        <v>7</v>
      </c>
      <c r="J2129">
        <v>149</v>
      </c>
      <c r="K2129">
        <v>698</v>
      </c>
      <c r="L2129">
        <v>389</v>
      </c>
      <c r="M2129">
        <v>309</v>
      </c>
      <c r="N2129">
        <v>0.60599999999999998</v>
      </c>
      <c r="O2129">
        <v>8.9999999999999993E-3</v>
      </c>
      <c r="P2129">
        <v>0.11600000000000001</v>
      </c>
      <c r="Q2129">
        <v>0.28899999999999998</v>
      </c>
      <c r="R2129">
        <v>0.57899999999999996</v>
      </c>
      <c r="S2129">
        <v>0.98499999999999999</v>
      </c>
      <c r="T2129">
        <v>0.81100000000000005</v>
      </c>
      <c r="U2129">
        <v>1069.204</v>
      </c>
      <c r="V2129" t="s">
        <v>56</v>
      </c>
      <c r="W2129">
        <v>0.92900000000000005</v>
      </c>
      <c r="X2129">
        <v>0.94699999999999995</v>
      </c>
      <c r="Y2129">
        <v>0.88400000000000001</v>
      </c>
      <c r="Z2129">
        <v>0.98899999999999999</v>
      </c>
      <c r="AA2129" s="9">
        <v>45713.676600208331</v>
      </c>
      <c r="AB2129" t="s">
        <v>871</v>
      </c>
    </row>
    <row r="2130" spans="1:28" x14ac:dyDescent="0.35">
      <c r="A2130" t="s">
        <v>198</v>
      </c>
      <c r="B2130" t="s">
        <v>311</v>
      </c>
      <c r="C2130">
        <v>322</v>
      </c>
      <c r="D2130" s="9">
        <v>44228.201215277775</v>
      </c>
      <c r="E2130" s="9">
        <v>44550.39025462963</v>
      </c>
      <c r="F2130">
        <v>93</v>
      </c>
      <c r="G2130">
        <v>93</v>
      </c>
      <c r="H2130">
        <v>92</v>
      </c>
      <c r="I2130">
        <v>1</v>
      </c>
      <c r="J2130">
        <v>0</v>
      </c>
      <c r="K2130">
        <v>93</v>
      </c>
      <c r="L2130">
        <v>64</v>
      </c>
      <c r="M2130">
        <v>29</v>
      </c>
      <c r="N2130">
        <v>0.29899999999999999</v>
      </c>
      <c r="O2130">
        <v>0</v>
      </c>
      <c r="P2130">
        <v>0</v>
      </c>
      <c r="Q2130">
        <v>0.216</v>
      </c>
      <c r="R2130">
        <v>0.72199999999999998</v>
      </c>
      <c r="S2130">
        <v>1</v>
      </c>
      <c r="T2130">
        <v>1</v>
      </c>
      <c r="U2130">
        <v>134.25899999999999</v>
      </c>
      <c r="V2130" t="s">
        <v>56</v>
      </c>
      <c r="W2130">
        <v>0.88600000000000001</v>
      </c>
      <c r="X2130">
        <v>0</v>
      </c>
      <c r="Y2130">
        <v>0</v>
      </c>
      <c r="Z2130">
        <v>0.91600000000000004</v>
      </c>
      <c r="AA2130" s="19">
        <v>45733.90996478009</v>
      </c>
      <c r="AB2130" t="s">
        <v>1425</v>
      </c>
    </row>
    <row r="2131" spans="1:28" x14ac:dyDescent="0.35">
      <c r="A2131" t="s">
        <v>1706</v>
      </c>
      <c r="B2131" t="s">
        <v>311</v>
      </c>
      <c r="C2131">
        <v>1288</v>
      </c>
      <c r="D2131" s="9">
        <v>43161.16747685185</v>
      </c>
      <c r="E2131" s="9">
        <v>44449.434918981482</v>
      </c>
      <c r="F2131">
        <v>442</v>
      </c>
      <c r="G2131">
        <v>442</v>
      </c>
      <c r="H2131">
        <v>369</v>
      </c>
      <c r="I2131">
        <v>73</v>
      </c>
      <c r="J2131">
        <v>30</v>
      </c>
      <c r="K2131">
        <v>412</v>
      </c>
      <c r="L2131">
        <v>237</v>
      </c>
      <c r="M2131">
        <v>175</v>
      </c>
      <c r="N2131">
        <v>0.32400000000000001</v>
      </c>
      <c r="O2131">
        <v>7.0999999999999994E-2</v>
      </c>
      <c r="P2131">
        <v>5.3999999999999999E-2</v>
      </c>
      <c r="Q2131">
        <v>0.30599999999999999</v>
      </c>
      <c r="R2131">
        <v>0.89700000000000002</v>
      </c>
      <c r="S2131">
        <v>0.82</v>
      </c>
      <c r="T2131">
        <v>0.86299999999999999</v>
      </c>
      <c r="U2131">
        <v>571.89499999999998</v>
      </c>
      <c r="V2131" t="s">
        <v>56</v>
      </c>
      <c r="W2131">
        <v>0.76900000000000002</v>
      </c>
      <c r="X2131">
        <v>0.78100000000000003</v>
      </c>
      <c r="Y2131">
        <v>0.83799999999999997</v>
      </c>
      <c r="Z2131">
        <v>0.78100000000000003</v>
      </c>
      <c r="AA2131" s="19">
        <v>45734.009215335645</v>
      </c>
      <c r="AB2131" t="s">
        <v>2040</v>
      </c>
    </row>
    <row r="2132" spans="1:28" hidden="1" x14ac:dyDescent="0.35">
      <c r="A2132" t="s">
        <v>1706</v>
      </c>
      <c r="B2132" t="s">
        <v>312</v>
      </c>
      <c r="C2132">
        <v>38</v>
      </c>
      <c r="D2132" s="9">
        <v>44411.271458333336</v>
      </c>
      <c r="E2132" s="9">
        <v>44449.434918981482</v>
      </c>
      <c r="F2132" t="s">
        <v>872</v>
      </c>
      <c r="G2132" t="s">
        <v>872</v>
      </c>
      <c r="H2132">
        <v>3</v>
      </c>
      <c r="I2132">
        <v>1</v>
      </c>
      <c r="J2132">
        <v>1</v>
      </c>
      <c r="K2132" t="s">
        <v>873</v>
      </c>
      <c r="L2132">
        <v>1</v>
      </c>
      <c r="M2132">
        <v>3</v>
      </c>
      <c r="N2132">
        <v>0.14199999999999999</v>
      </c>
      <c r="O2132" t="s">
        <v>875</v>
      </c>
      <c r="P2132" t="s">
        <v>875</v>
      </c>
      <c r="Q2132" t="s">
        <v>875</v>
      </c>
      <c r="R2132" t="s">
        <v>875</v>
      </c>
      <c r="S2132" t="s">
        <v>875</v>
      </c>
      <c r="T2132" t="s">
        <v>875</v>
      </c>
      <c r="U2132" t="s">
        <v>875</v>
      </c>
      <c r="V2132" t="s">
        <v>56</v>
      </c>
      <c r="W2132">
        <v>0.99299999999999999</v>
      </c>
      <c r="X2132" t="s">
        <v>875</v>
      </c>
      <c r="Y2132" t="s">
        <v>875</v>
      </c>
      <c r="Z2132" t="s">
        <v>875</v>
      </c>
      <c r="AA2132" s="19">
        <v>45734.009215393518</v>
      </c>
      <c r="AB2132" t="s">
        <v>2040</v>
      </c>
    </row>
    <row r="2133" spans="1:28" x14ac:dyDescent="0.35">
      <c r="A2133" t="s">
        <v>1705</v>
      </c>
      <c r="B2133" t="s">
        <v>311</v>
      </c>
      <c r="C2133">
        <v>7252</v>
      </c>
      <c r="D2133" s="9">
        <v>37309.730462962965</v>
      </c>
      <c r="E2133" s="9">
        <v>44562.565833333334</v>
      </c>
      <c r="F2133">
        <v>692</v>
      </c>
      <c r="G2133">
        <v>692</v>
      </c>
      <c r="H2133">
        <v>182</v>
      </c>
      <c r="I2133">
        <v>510</v>
      </c>
      <c r="J2133">
        <v>228</v>
      </c>
      <c r="K2133">
        <v>464</v>
      </c>
      <c r="L2133">
        <v>421</v>
      </c>
      <c r="M2133">
        <v>43</v>
      </c>
      <c r="N2133">
        <v>3.4000000000000002E-2</v>
      </c>
      <c r="O2133">
        <v>8.3000000000000004E-2</v>
      </c>
      <c r="P2133">
        <v>4.2999999999999997E-2</v>
      </c>
      <c r="Q2133">
        <v>8.5000000000000006E-2</v>
      </c>
      <c r="R2133">
        <v>1.149</v>
      </c>
      <c r="S2133">
        <v>0.29099999999999998</v>
      </c>
      <c r="T2133">
        <v>0.63200000000000001</v>
      </c>
      <c r="U2133">
        <v>505.88200000000001</v>
      </c>
      <c r="V2133" t="s">
        <v>62</v>
      </c>
      <c r="W2133">
        <v>0.94899999999999995</v>
      </c>
      <c r="X2133">
        <v>0.97299999999999998</v>
      </c>
      <c r="Y2133">
        <v>0.91700000000000004</v>
      </c>
      <c r="Z2133">
        <v>0.92500000000000004</v>
      </c>
      <c r="AA2133" s="19">
        <v>45734.009126921294</v>
      </c>
      <c r="AB2133" t="s">
        <v>2040</v>
      </c>
    </row>
    <row r="2134" spans="1:28" hidden="1" x14ac:dyDescent="0.35">
      <c r="A2134" t="s">
        <v>1705</v>
      </c>
      <c r="B2134" t="s">
        <v>312</v>
      </c>
      <c r="C2134">
        <v>54</v>
      </c>
      <c r="D2134" s="9">
        <v>44508.277222222219</v>
      </c>
      <c r="E2134" s="9">
        <v>44562.565833333334</v>
      </c>
      <c r="F2134" t="s">
        <v>872</v>
      </c>
      <c r="G2134" t="s">
        <v>872</v>
      </c>
      <c r="H2134">
        <v>1</v>
      </c>
      <c r="I2134">
        <v>5</v>
      </c>
      <c r="J2134">
        <v>1</v>
      </c>
      <c r="K2134" t="s">
        <v>873</v>
      </c>
      <c r="L2134">
        <v>1</v>
      </c>
      <c r="M2134">
        <v>3</v>
      </c>
      <c r="N2134" t="s">
        <v>875</v>
      </c>
      <c r="O2134">
        <v>6.7000000000000004E-2</v>
      </c>
      <c r="P2134" t="s">
        <v>875</v>
      </c>
      <c r="Q2134" t="s">
        <v>875</v>
      </c>
      <c r="R2134" t="s">
        <v>875</v>
      </c>
      <c r="S2134" t="s">
        <v>875</v>
      </c>
      <c r="T2134" t="s">
        <v>875</v>
      </c>
      <c r="U2134" t="s">
        <v>875</v>
      </c>
      <c r="V2134" t="s">
        <v>62</v>
      </c>
      <c r="W2134" t="s">
        <v>875</v>
      </c>
      <c r="X2134">
        <v>0.92800000000000005</v>
      </c>
      <c r="Y2134" t="s">
        <v>875</v>
      </c>
      <c r="Z2134" t="s">
        <v>875</v>
      </c>
      <c r="AA2134" s="19">
        <v>45734.009126990743</v>
      </c>
      <c r="AB2134" t="s">
        <v>2040</v>
      </c>
    </row>
    <row r="2135" spans="1:28" x14ac:dyDescent="0.35">
      <c r="A2135" t="s">
        <v>1704</v>
      </c>
      <c r="B2135" t="s">
        <v>311</v>
      </c>
      <c r="C2135">
        <v>1889</v>
      </c>
      <c r="D2135" s="9">
        <v>42677.534166666665</v>
      </c>
      <c r="E2135" s="9">
        <v>44566.722025462965</v>
      </c>
      <c r="F2135">
        <v>6093</v>
      </c>
      <c r="G2135">
        <v>6093</v>
      </c>
      <c r="H2135">
        <v>1387</v>
      </c>
      <c r="I2135">
        <v>4706</v>
      </c>
      <c r="J2135">
        <v>960</v>
      </c>
      <c r="K2135">
        <v>5133</v>
      </c>
      <c r="L2135">
        <v>1817</v>
      </c>
      <c r="M2135">
        <v>3316</v>
      </c>
      <c r="N2135">
        <v>0.93799999999999994</v>
      </c>
      <c r="O2135">
        <v>3.24</v>
      </c>
      <c r="P2135">
        <v>0.76</v>
      </c>
      <c r="Q2135">
        <v>1.3069999999999999</v>
      </c>
      <c r="R2135">
        <v>0.38200000000000001</v>
      </c>
      <c r="S2135">
        <v>0.22500000000000001</v>
      </c>
      <c r="T2135">
        <v>0.81799999999999995</v>
      </c>
      <c r="U2135">
        <v>2537.1080000000002</v>
      </c>
      <c r="V2135" t="s">
        <v>56</v>
      </c>
      <c r="W2135">
        <v>0.99299999999999999</v>
      </c>
      <c r="X2135">
        <v>0.995</v>
      </c>
      <c r="Y2135">
        <v>0.94299999999999995</v>
      </c>
      <c r="Z2135">
        <v>0.99399999999999999</v>
      </c>
      <c r="AA2135" s="19">
        <v>45734.009019548612</v>
      </c>
      <c r="AB2135" t="s">
        <v>2040</v>
      </c>
    </row>
    <row r="2136" spans="1:28" hidden="1" x14ac:dyDescent="0.35">
      <c r="A2136" t="s">
        <v>1704</v>
      </c>
      <c r="B2136" t="s">
        <v>312</v>
      </c>
      <c r="C2136">
        <v>99</v>
      </c>
      <c r="D2136" s="9">
        <v>44466.731979166667</v>
      </c>
      <c r="E2136" s="9">
        <v>44566.722025462965</v>
      </c>
      <c r="F2136" t="s">
        <v>872</v>
      </c>
      <c r="G2136" t="s">
        <v>872</v>
      </c>
      <c r="H2136">
        <v>69</v>
      </c>
      <c r="I2136">
        <v>220</v>
      </c>
      <c r="J2136">
        <v>62</v>
      </c>
      <c r="K2136" t="s">
        <v>873</v>
      </c>
      <c r="L2136">
        <v>103</v>
      </c>
      <c r="M2136">
        <v>125</v>
      </c>
      <c r="N2136">
        <v>0.627</v>
      </c>
      <c r="O2136">
        <v>2.1080000000000001</v>
      </c>
      <c r="P2136">
        <v>0.623</v>
      </c>
      <c r="Q2136">
        <v>1.022</v>
      </c>
      <c r="R2136">
        <v>0.48399999999999999</v>
      </c>
      <c r="S2136">
        <v>0.22900000000000001</v>
      </c>
      <c r="T2136">
        <v>0.77200000000000002</v>
      </c>
      <c r="U2136">
        <v>3244.6179999999999</v>
      </c>
      <c r="V2136" t="s">
        <v>56</v>
      </c>
      <c r="W2136">
        <v>0.97699999999999998</v>
      </c>
      <c r="X2136">
        <v>0.995</v>
      </c>
      <c r="Y2136">
        <v>0.98099999999999998</v>
      </c>
      <c r="Z2136">
        <v>0.98199999999999998</v>
      </c>
      <c r="AA2136" s="19">
        <v>45734.009034074072</v>
      </c>
      <c r="AB2136" t="s">
        <v>2040</v>
      </c>
    </row>
    <row r="2137" spans="1:28" x14ac:dyDescent="0.35">
      <c r="A2137" t="s">
        <v>1703</v>
      </c>
      <c r="B2137" t="s">
        <v>311</v>
      </c>
      <c r="C2137">
        <v>1336</v>
      </c>
      <c r="D2137" s="9">
        <v>43194.73704861111</v>
      </c>
      <c r="E2137" s="9">
        <v>44531.588900462964</v>
      </c>
      <c r="F2137">
        <v>42</v>
      </c>
      <c r="G2137">
        <v>42</v>
      </c>
      <c r="H2137">
        <v>19</v>
      </c>
      <c r="I2137">
        <v>23</v>
      </c>
      <c r="J2137">
        <v>3</v>
      </c>
      <c r="K2137">
        <v>39</v>
      </c>
      <c r="L2137">
        <v>22</v>
      </c>
      <c r="M2137">
        <v>17</v>
      </c>
      <c r="N2137">
        <v>1.6E-2</v>
      </c>
      <c r="O2137">
        <v>1.9E-2</v>
      </c>
      <c r="P2137">
        <v>2E-3</v>
      </c>
      <c r="Q2137">
        <v>2.9000000000000001E-2</v>
      </c>
      <c r="R2137">
        <v>0.879</v>
      </c>
      <c r="S2137">
        <v>0.45700000000000002</v>
      </c>
      <c r="T2137">
        <v>0.94299999999999995</v>
      </c>
      <c r="U2137">
        <v>586.20699999999999</v>
      </c>
      <c r="V2137" t="s">
        <v>56</v>
      </c>
      <c r="W2137">
        <v>0.97899999999999998</v>
      </c>
      <c r="X2137">
        <v>0.98</v>
      </c>
      <c r="Y2137">
        <v>0.98099999999999998</v>
      </c>
      <c r="Z2137">
        <v>0.88100000000000001</v>
      </c>
      <c r="AA2137" s="19">
        <v>45734.008916678242</v>
      </c>
      <c r="AB2137" t="s">
        <v>2040</v>
      </c>
    </row>
    <row r="2138" spans="1:28" hidden="1" x14ac:dyDescent="0.35">
      <c r="A2138" t="s">
        <v>1703</v>
      </c>
      <c r="B2138" t="s">
        <v>312</v>
      </c>
      <c r="C2138">
        <v>84</v>
      </c>
      <c r="D2138" s="9">
        <v>44446.871180555558</v>
      </c>
      <c r="E2138" s="9">
        <v>44531.588900462964</v>
      </c>
      <c r="F2138" t="s">
        <v>872</v>
      </c>
      <c r="G2138" t="s">
        <v>872</v>
      </c>
      <c r="H2138">
        <v>2</v>
      </c>
      <c r="I2138">
        <v>1</v>
      </c>
      <c r="J2138">
        <v>1</v>
      </c>
      <c r="K2138" t="s">
        <v>873</v>
      </c>
      <c r="L2138">
        <v>1</v>
      </c>
      <c r="M2138">
        <v>0</v>
      </c>
      <c r="N2138">
        <v>1.2E-2</v>
      </c>
      <c r="O2138" t="s">
        <v>875</v>
      </c>
      <c r="P2138" t="s">
        <v>875</v>
      </c>
      <c r="Q2138" t="s">
        <v>875</v>
      </c>
      <c r="R2138" t="s">
        <v>875</v>
      </c>
      <c r="S2138" t="s">
        <v>875</v>
      </c>
      <c r="T2138" t="s">
        <v>875</v>
      </c>
      <c r="U2138" t="s">
        <v>875</v>
      </c>
      <c r="V2138" t="s">
        <v>56</v>
      </c>
      <c r="W2138">
        <v>1</v>
      </c>
      <c r="X2138" t="s">
        <v>875</v>
      </c>
      <c r="Y2138" t="s">
        <v>875</v>
      </c>
      <c r="Z2138" t="s">
        <v>875</v>
      </c>
      <c r="AA2138" s="19">
        <v>45734.008916724539</v>
      </c>
      <c r="AB2138" t="s">
        <v>2040</v>
      </c>
    </row>
    <row r="2139" spans="1:28" hidden="1" x14ac:dyDescent="0.35">
      <c r="A2139" t="s">
        <v>199</v>
      </c>
      <c r="B2139" t="s">
        <v>312</v>
      </c>
      <c r="C2139">
        <v>98</v>
      </c>
      <c r="D2139" s="9">
        <v>45509.688194444447</v>
      </c>
      <c r="E2139" s="9">
        <v>45608.39166666667</v>
      </c>
      <c r="F2139" t="s">
        <v>872</v>
      </c>
      <c r="G2139" t="s">
        <v>872</v>
      </c>
      <c r="H2139">
        <v>87</v>
      </c>
      <c r="I2139">
        <v>42</v>
      </c>
      <c r="J2139">
        <v>15</v>
      </c>
      <c r="K2139" t="s">
        <v>873</v>
      </c>
      <c r="L2139">
        <v>95</v>
      </c>
      <c r="M2139">
        <v>18</v>
      </c>
      <c r="N2139">
        <v>0.92800000000000005</v>
      </c>
      <c r="O2139">
        <v>0.49099999999999999</v>
      </c>
      <c r="P2139">
        <v>0.19800000000000001</v>
      </c>
      <c r="Q2139">
        <v>1.0089999999999999</v>
      </c>
      <c r="R2139">
        <v>0.82599999999999996</v>
      </c>
      <c r="S2139">
        <v>0.65400000000000003</v>
      </c>
      <c r="T2139">
        <v>0.86</v>
      </c>
      <c r="U2139">
        <v>177.40299999999999</v>
      </c>
      <c r="V2139" t="s">
        <v>56</v>
      </c>
      <c r="W2139">
        <v>0.96699999999999997</v>
      </c>
      <c r="X2139">
        <v>0.95699999999999996</v>
      </c>
      <c r="Y2139">
        <v>0.76700000000000002</v>
      </c>
      <c r="Z2139">
        <v>0.95799999999999996</v>
      </c>
      <c r="AA2139" s="9">
        <v>45713.67670142361</v>
      </c>
      <c r="AB2139" t="s">
        <v>871</v>
      </c>
    </row>
    <row r="2140" spans="1:28" hidden="1" x14ac:dyDescent="0.35">
      <c r="A2140" t="s">
        <v>199</v>
      </c>
      <c r="B2140" t="s">
        <v>312</v>
      </c>
      <c r="C2140">
        <v>99</v>
      </c>
      <c r="D2140" s="9">
        <v>44466.593101851853</v>
      </c>
      <c r="E2140" s="9">
        <v>44565.827638888892</v>
      </c>
      <c r="F2140" t="s">
        <v>872</v>
      </c>
      <c r="G2140" t="s">
        <v>872</v>
      </c>
      <c r="H2140">
        <v>69</v>
      </c>
      <c r="I2140">
        <v>3</v>
      </c>
      <c r="J2140">
        <v>1</v>
      </c>
      <c r="K2140" t="s">
        <v>873</v>
      </c>
      <c r="L2140">
        <v>46</v>
      </c>
      <c r="M2140">
        <v>25</v>
      </c>
      <c r="N2140">
        <v>0.64900000000000002</v>
      </c>
      <c r="O2140">
        <v>5.5E-2</v>
      </c>
      <c r="P2140">
        <v>0</v>
      </c>
      <c r="Q2140">
        <v>0.46800000000000003</v>
      </c>
      <c r="R2140">
        <v>0.66500000000000004</v>
      </c>
      <c r="S2140">
        <v>0.92200000000000004</v>
      </c>
      <c r="T2140">
        <v>1</v>
      </c>
      <c r="U2140">
        <v>111.111</v>
      </c>
      <c r="V2140" t="s">
        <v>56</v>
      </c>
      <c r="W2140">
        <v>0.94899999999999995</v>
      </c>
      <c r="X2140">
        <v>0.996</v>
      </c>
      <c r="Y2140">
        <v>0</v>
      </c>
      <c r="Z2140">
        <v>0.96099999999999997</v>
      </c>
      <c r="AA2140" s="19">
        <v>45733.909901909719</v>
      </c>
      <c r="AB2140" t="s">
        <v>1425</v>
      </c>
    </row>
    <row r="2141" spans="1:28" x14ac:dyDescent="0.35">
      <c r="A2141" t="s">
        <v>199</v>
      </c>
      <c r="B2141" t="s">
        <v>311</v>
      </c>
      <c r="C2141">
        <v>1291</v>
      </c>
      <c r="D2141" s="9">
        <v>44316.71875</v>
      </c>
      <c r="E2141" s="9">
        <v>45608.39166666667</v>
      </c>
      <c r="F2141">
        <v>1580</v>
      </c>
      <c r="G2141">
        <v>1447</v>
      </c>
      <c r="H2141">
        <v>1009</v>
      </c>
      <c r="I2141">
        <v>438</v>
      </c>
      <c r="J2141">
        <v>176</v>
      </c>
      <c r="K2141">
        <v>1271</v>
      </c>
      <c r="L2141">
        <v>1092</v>
      </c>
      <c r="M2141">
        <v>179</v>
      </c>
      <c r="N2141">
        <v>0.85599999999999998</v>
      </c>
      <c r="O2141">
        <v>0.41099999999999998</v>
      </c>
      <c r="P2141">
        <v>0.17399999999999999</v>
      </c>
      <c r="Q2141">
        <v>0.998</v>
      </c>
      <c r="R2141">
        <v>0.91300000000000003</v>
      </c>
      <c r="S2141">
        <v>0.67600000000000005</v>
      </c>
      <c r="T2141">
        <v>0.86299999999999999</v>
      </c>
      <c r="U2141">
        <v>179.35900000000001</v>
      </c>
      <c r="V2141" t="s">
        <v>56</v>
      </c>
      <c r="W2141">
        <v>0.998</v>
      </c>
      <c r="X2141">
        <v>0.99399999999999999</v>
      </c>
      <c r="Y2141">
        <v>0.98499999999999999</v>
      </c>
      <c r="Z2141">
        <v>0.996</v>
      </c>
      <c r="AA2141" s="9">
        <v>45713.676684178237</v>
      </c>
      <c r="AB2141" t="s">
        <v>871</v>
      </c>
    </row>
    <row r="2142" spans="1:28" x14ac:dyDescent="0.35">
      <c r="A2142" t="s">
        <v>199</v>
      </c>
      <c r="B2142" t="s">
        <v>311</v>
      </c>
      <c r="C2142">
        <v>249</v>
      </c>
      <c r="D2142" s="9">
        <v>44316.719201388885</v>
      </c>
      <c r="E2142" s="9">
        <v>44565.827638888892</v>
      </c>
      <c r="F2142">
        <v>108</v>
      </c>
      <c r="G2142">
        <v>108</v>
      </c>
      <c r="H2142">
        <v>104</v>
      </c>
      <c r="I2142">
        <v>4</v>
      </c>
      <c r="J2142">
        <v>0</v>
      </c>
      <c r="K2142">
        <v>108</v>
      </c>
      <c r="L2142">
        <v>56</v>
      </c>
      <c r="M2142">
        <v>52</v>
      </c>
      <c r="N2142">
        <v>0.47599999999999998</v>
      </c>
      <c r="O2142">
        <v>3.1E-2</v>
      </c>
      <c r="P2142">
        <v>0</v>
      </c>
      <c r="Q2142">
        <v>0.28499999999999998</v>
      </c>
      <c r="R2142">
        <v>0.56200000000000006</v>
      </c>
      <c r="S2142">
        <v>0.93899999999999995</v>
      </c>
      <c r="T2142">
        <v>1</v>
      </c>
      <c r="U2142">
        <v>182.45599999999999</v>
      </c>
      <c r="V2142" t="s">
        <v>56</v>
      </c>
      <c r="W2142">
        <v>0.89</v>
      </c>
      <c r="X2142">
        <v>0.91</v>
      </c>
      <c r="Y2142">
        <v>0</v>
      </c>
      <c r="Z2142">
        <v>0.81899999999999995</v>
      </c>
      <c r="AA2142" s="19">
        <v>45733.90989033565</v>
      </c>
      <c r="AB2142" t="s">
        <v>1425</v>
      </c>
    </row>
    <row r="2143" spans="1:28" hidden="1" x14ac:dyDescent="0.35">
      <c r="A2143" t="s">
        <v>200</v>
      </c>
      <c r="B2143" t="s">
        <v>312</v>
      </c>
      <c r="C2143">
        <v>50</v>
      </c>
      <c r="D2143" s="9">
        <v>44476.409317129626</v>
      </c>
      <c r="E2143" s="9">
        <v>44526.519884259258</v>
      </c>
      <c r="F2143" t="s">
        <v>872</v>
      </c>
      <c r="G2143" t="s">
        <v>872</v>
      </c>
      <c r="H2143">
        <v>9</v>
      </c>
      <c r="I2143">
        <v>2</v>
      </c>
      <c r="J2143">
        <v>1</v>
      </c>
      <c r="K2143" t="s">
        <v>873</v>
      </c>
      <c r="L2143">
        <v>6</v>
      </c>
      <c r="M2143">
        <v>6</v>
      </c>
      <c r="N2143">
        <v>0.24299999999999999</v>
      </c>
      <c r="O2143">
        <v>0.5</v>
      </c>
      <c r="P2143" t="s">
        <v>875</v>
      </c>
      <c r="Q2143">
        <v>0.11700000000000001</v>
      </c>
      <c r="R2143" t="s">
        <v>875</v>
      </c>
      <c r="S2143" t="s">
        <v>875</v>
      </c>
      <c r="T2143" t="s">
        <v>875</v>
      </c>
      <c r="U2143" t="s">
        <v>875</v>
      </c>
      <c r="V2143" t="s">
        <v>62</v>
      </c>
      <c r="W2143">
        <v>0.79</v>
      </c>
      <c r="X2143">
        <v>1</v>
      </c>
      <c r="Y2143" t="s">
        <v>875</v>
      </c>
      <c r="Z2143">
        <v>0.90800000000000003</v>
      </c>
      <c r="AA2143" s="19">
        <v>45733.909825497685</v>
      </c>
      <c r="AB2143" t="s">
        <v>1425</v>
      </c>
    </row>
    <row r="2144" spans="1:28" hidden="1" x14ac:dyDescent="0.35">
      <c r="A2144" t="s">
        <v>200</v>
      </c>
      <c r="B2144" t="s">
        <v>312</v>
      </c>
      <c r="C2144">
        <v>99</v>
      </c>
      <c r="D2144" s="9">
        <v>44466.180104166669</v>
      </c>
      <c r="E2144" s="9">
        <v>44565.513275462959</v>
      </c>
      <c r="F2144" t="s">
        <v>872</v>
      </c>
      <c r="G2144" t="s">
        <v>872</v>
      </c>
      <c r="H2144">
        <v>25</v>
      </c>
      <c r="I2144">
        <v>130</v>
      </c>
      <c r="J2144">
        <v>29</v>
      </c>
      <c r="K2144" t="s">
        <v>873</v>
      </c>
      <c r="L2144">
        <v>73</v>
      </c>
      <c r="M2144">
        <v>52</v>
      </c>
      <c r="N2144">
        <v>0.27200000000000002</v>
      </c>
      <c r="O2144">
        <v>1.27</v>
      </c>
      <c r="P2144">
        <v>0.38300000000000001</v>
      </c>
      <c r="Q2144">
        <v>0.82</v>
      </c>
      <c r="R2144">
        <v>0.70799999999999996</v>
      </c>
      <c r="S2144">
        <v>0.17599999999999999</v>
      </c>
      <c r="T2144">
        <v>0.752</v>
      </c>
      <c r="U2144">
        <v>1431.7070000000001</v>
      </c>
      <c r="V2144" t="s">
        <v>56</v>
      </c>
      <c r="W2144">
        <v>0.86699999999999999</v>
      </c>
      <c r="X2144">
        <v>0.96299999999999997</v>
      </c>
      <c r="Y2144">
        <v>0.91400000000000003</v>
      </c>
      <c r="Z2144">
        <v>0.98699999999999999</v>
      </c>
      <c r="AA2144" s="19">
        <v>45733.989923715279</v>
      </c>
      <c r="AB2144" t="s">
        <v>1512</v>
      </c>
    </row>
    <row r="2145" spans="1:28" x14ac:dyDescent="0.35">
      <c r="A2145" t="s">
        <v>200</v>
      </c>
      <c r="B2145" t="s">
        <v>311</v>
      </c>
      <c r="C2145">
        <v>5292</v>
      </c>
      <c r="D2145" s="9">
        <v>40316.454861111109</v>
      </c>
      <c r="E2145" s="9">
        <v>45608.606249999997</v>
      </c>
      <c r="F2145">
        <v>501</v>
      </c>
      <c r="G2145">
        <v>475</v>
      </c>
      <c r="H2145">
        <v>303</v>
      </c>
      <c r="I2145">
        <v>172</v>
      </c>
      <c r="J2145">
        <v>35</v>
      </c>
      <c r="K2145">
        <v>440</v>
      </c>
      <c r="L2145">
        <v>412</v>
      </c>
      <c r="M2145">
        <v>28</v>
      </c>
      <c r="N2145">
        <v>6.3E-2</v>
      </c>
      <c r="O2145">
        <v>0.04</v>
      </c>
      <c r="P2145">
        <v>8.0000000000000002E-3</v>
      </c>
      <c r="Q2145">
        <v>9.4E-2</v>
      </c>
      <c r="R2145">
        <v>0.98899999999999999</v>
      </c>
      <c r="S2145">
        <v>0.61199999999999999</v>
      </c>
      <c r="T2145">
        <v>0.92200000000000004</v>
      </c>
      <c r="U2145">
        <v>297.87200000000001</v>
      </c>
      <c r="V2145" t="s">
        <v>56</v>
      </c>
      <c r="W2145">
        <v>0.93500000000000005</v>
      </c>
      <c r="X2145">
        <v>0.96199999999999997</v>
      </c>
      <c r="Y2145">
        <v>0.97799999999999998</v>
      </c>
      <c r="Z2145">
        <v>0.94599999999999995</v>
      </c>
      <c r="AA2145" s="9">
        <v>45713.676790046295</v>
      </c>
      <c r="AB2145" t="s">
        <v>871</v>
      </c>
    </row>
    <row r="2146" spans="1:28" x14ac:dyDescent="0.35">
      <c r="A2146" t="s">
        <v>200</v>
      </c>
      <c r="B2146" t="s">
        <v>311</v>
      </c>
      <c r="C2146">
        <v>4210</v>
      </c>
      <c r="D2146" s="9">
        <v>40316.455462962964</v>
      </c>
      <c r="E2146" s="9">
        <v>44526.519884259258</v>
      </c>
      <c r="F2146">
        <v>321</v>
      </c>
      <c r="G2146">
        <v>321</v>
      </c>
      <c r="H2146">
        <v>191</v>
      </c>
      <c r="I2146">
        <v>130</v>
      </c>
      <c r="J2146">
        <v>3</v>
      </c>
      <c r="K2146">
        <v>318</v>
      </c>
      <c r="L2146">
        <v>297</v>
      </c>
      <c r="M2146">
        <v>21</v>
      </c>
      <c r="N2146">
        <v>4.8000000000000001E-2</v>
      </c>
      <c r="O2146">
        <v>3.6999999999999998E-2</v>
      </c>
      <c r="P2146">
        <v>2E-3</v>
      </c>
      <c r="Q2146">
        <v>8.3000000000000004E-2</v>
      </c>
      <c r="R2146">
        <v>1</v>
      </c>
      <c r="S2146">
        <v>0.56499999999999995</v>
      </c>
      <c r="T2146">
        <v>0.97599999999999998</v>
      </c>
      <c r="U2146">
        <v>253.012</v>
      </c>
      <c r="V2146" t="s">
        <v>62</v>
      </c>
      <c r="W2146">
        <v>0.94299999999999995</v>
      </c>
      <c r="X2146">
        <v>0.93400000000000005</v>
      </c>
      <c r="Y2146">
        <v>0.83599999999999997</v>
      </c>
      <c r="Z2146">
        <v>0.91500000000000004</v>
      </c>
      <c r="AA2146" s="19">
        <v>45733.909825381947</v>
      </c>
      <c r="AB2146" t="s">
        <v>1425</v>
      </c>
    </row>
    <row r="2147" spans="1:28" x14ac:dyDescent="0.35">
      <c r="A2147" t="s">
        <v>200</v>
      </c>
      <c r="B2147" t="s">
        <v>311</v>
      </c>
      <c r="C2147">
        <v>5023</v>
      </c>
      <c r="D2147" s="9">
        <v>39541.616527777776</v>
      </c>
      <c r="E2147" s="9">
        <v>44565.513275462959</v>
      </c>
      <c r="F2147">
        <v>9313</v>
      </c>
      <c r="G2147">
        <v>9313</v>
      </c>
      <c r="H2147">
        <v>2829</v>
      </c>
      <c r="I2147">
        <v>6484</v>
      </c>
      <c r="J2147">
        <v>2875</v>
      </c>
      <c r="K2147">
        <v>6438</v>
      </c>
      <c r="L2147">
        <v>5264</v>
      </c>
      <c r="M2147">
        <v>1174</v>
      </c>
      <c r="N2147">
        <v>0.54400000000000004</v>
      </c>
      <c r="O2147">
        <v>1.222</v>
      </c>
      <c r="P2147">
        <v>0.69299999999999995</v>
      </c>
      <c r="Q2147">
        <v>1.0349999999999999</v>
      </c>
      <c r="R2147">
        <v>0.96499999999999997</v>
      </c>
      <c r="S2147">
        <v>0.308</v>
      </c>
      <c r="T2147">
        <v>0.60799999999999998</v>
      </c>
      <c r="U2147">
        <v>1134.3</v>
      </c>
      <c r="V2147" t="s">
        <v>56</v>
      </c>
      <c r="W2147">
        <v>0.99399999999999999</v>
      </c>
      <c r="X2147">
        <v>0.98599999999999999</v>
      </c>
      <c r="Y2147">
        <v>0.89700000000000002</v>
      </c>
      <c r="Z2147">
        <v>0.98699999999999999</v>
      </c>
      <c r="AA2147" s="19">
        <v>45733.989906770832</v>
      </c>
      <c r="AB2147" t="s">
        <v>1512</v>
      </c>
    </row>
    <row r="2148" spans="1:28" x14ac:dyDescent="0.35">
      <c r="A2148" t="s">
        <v>200</v>
      </c>
      <c r="B2148" t="s">
        <v>311</v>
      </c>
      <c r="C2148">
        <v>4583</v>
      </c>
      <c r="D2148" s="9">
        <v>39541.657638888886</v>
      </c>
      <c r="E2148" s="9">
        <v>44124.797222222223</v>
      </c>
      <c r="F2148">
        <v>9809</v>
      </c>
      <c r="G2148">
        <v>8540</v>
      </c>
      <c r="H2148">
        <v>2565</v>
      </c>
      <c r="I2148">
        <v>5975</v>
      </c>
      <c r="J2148">
        <v>2314</v>
      </c>
      <c r="K2148">
        <v>6226</v>
      </c>
      <c r="L2148">
        <v>5350</v>
      </c>
      <c r="M2148">
        <v>876</v>
      </c>
      <c r="N2148">
        <v>0.51700000000000002</v>
      </c>
      <c r="O2148">
        <v>1.2509999999999999</v>
      </c>
      <c r="P2148">
        <v>0.64100000000000001</v>
      </c>
      <c r="Q2148">
        <v>1.1339999999999999</v>
      </c>
      <c r="R2148">
        <v>1.006</v>
      </c>
      <c r="S2148">
        <v>0.29199999999999998</v>
      </c>
      <c r="T2148">
        <v>0.63700000000000001</v>
      </c>
      <c r="U2148">
        <v>772.48699999999997</v>
      </c>
      <c r="V2148" t="s">
        <v>62</v>
      </c>
      <c r="W2148">
        <v>0.99</v>
      </c>
      <c r="X2148">
        <v>0.98499999999999999</v>
      </c>
      <c r="Y2148">
        <v>0.877</v>
      </c>
      <c r="Z2148">
        <v>0.98699999999999999</v>
      </c>
      <c r="AA2148" s="19">
        <v>45736.485623749999</v>
      </c>
      <c r="AB2148" t="s">
        <v>2054</v>
      </c>
    </row>
    <row r="2149" spans="1:28" hidden="1" x14ac:dyDescent="0.35">
      <c r="A2149" t="s">
        <v>200</v>
      </c>
      <c r="B2149" t="s">
        <v>312</v>
      </c>
      <c r="C2149">
        <v>99</v>
      </c>
      <c r="D2149" s="9">
        <v>44025.531944444447</v>
      </c>
      <c r="E2149" s="9">
        <v>44124.797222222223</v>
      </c>
      <c r="F2149" t="s">
        <v>872</v>
      </c>
      <c r="G2149" t="s">
        <v>872</v>
      </c>
      <c r="H2149">
        <v>64</v>
      </c>
      <c r="I2149">
        <v>125</v>
      </c>
      <c r="J2149">
        <v>25</v>
      </c>
      <c r="K2149" t="s">
        <v>873</v>
      </c>
      <c r="L2149">
        <v>113</v>
      </c>
      <c r="M2149">
        <v>52</v>
      </c>
      <c r="N2149">
        <v>0.63700000000000001</v>
      </c>
      <c r="O2149">
        <v>1.3</v>
      </c>
      <c r="P2149">
        <v>0.24299999999999999</v>
      </c>
      <c r="Q2149">
        <v>1.1399999999999999</v>
      </c>
      <c r="R2149">
        <v>0.67300000000000004</v>
      </c>
      <c r="S2149">
        <v>0.32900000000000001</v>
      </c>
      <c r="T2149">
        <v>0.875</v>
      </c>
      <c r="U2149">
        <v>768.42100000000005</v>
      </c>
      <c r="V2149" t="s">
        <v>56</v>
      </c>
      <c r="W2149">
        <v>0.98699999999999999</v>
      </c>
      <c r="X2149">
        <v>0.98799999999999999</v>
      </c>
      <c r="Y2149">
        <v>0.98</v>
      </c>
      <c r="Z2149">
        <v>0.99399999999999999</v>
      </c>
      <c r="AA2149" s="19">
        <v>45736.485639016202</v>
      </c>
      <c r="AB2149" t="s">
        <v>2054</v>
      </c>
    </row>
    <row r="2150" spans="1:28" hidden="1" x14ac:dyDescent="0.35">
      <c r="A2150" t="s">
        <v>1438</v>
      </c>
      <c r="B2150" t="s">
        <v>312</v>
      </c>
      <c r="C2150">
        <v>0</v>
      </c>
      <c r="D2150" s="9">
        <v>41817.169745370367</v>
      </c>
      <c r="E2150" s="9">
        <v>41817.169745370367</v>
      </c>
      <c r="F2150" t="s">
        <v>872</v>
      </c>
      <c r="G2150" t="s">
        <v>872</v>
      </c>
      <c r="H2150">
        <v>1</v>
      </c>
      <c r="I2150">
        <v>1</v>
      </c>
      <c r="J2150">
        <v>1</v>
      </c>
      <c r="K2150" t="s">
        <v>873</v>
      </c>
      <c r="L2150">
        <v>1</v>
      </c>
      <c r="M2150">
        <v>0</v>
      </c>
      <c r="N2150" t="s">
        <v>875</v>
      </c>
      <c r="O2150" t="s">
        <v>875</v>
      </c>
      <c r="P2150" t="s">
        <v>875</v>
      </c>
      <c r="Q2150" t="s">
        <v>875</v>
      </c>
      <c r="R2150" t="s">
        <v>875</v>
      </c>
      <c r="S2150" t="s">
        <v>875</v>
      </c>
      <c r="T2150" t="s">
        <v>875</v>
      </c>
      <c r="U2150" t="s">
        <v>875</v>
      </c>
      <c r="V2150" t="s">
        <v>62</v>
      </c>
      <c r="W2150" t="s">
        <v>875</v>
      </c>
      <c r="X2150" t="s">
        <v>875</v>
      </c>
      <c r="Y2150" t="s">
        <v>875</v>
      </c>
      <c r="Z2150" t="s">
        <v>875</v>
      </c>
      <c r="AA2150" s="19">
        <v>45733.839141203702</v>
      </c>
      <c r="AB2150" t="s">
        <v>1449</v>
      </c>
    </row>
    <row r="2151" spans="1:28" x14ac:dyDescent="0.35">
      <c r="A2151" t="s">
        <v>1438</v>
      </c>
      <c r="B2151" t="s">
        <v>311</v>
      </c>
      <c r="C2151">
        <v>2254</v>
      </c>
      <c r="D2151" s="9">
        <v>39562.482430555552</v>
      </c>
      <c r="E2151" s="9">
        <v>41817.169745370367</v>
      </c>
      <c r="F2151">
        <v>64</v>
      </c>
      <c r="G2151">
        <v>64</v>
      </c>
      <c r="H2151">
        <v>30</v>
      </c>
      <c r="I2151">
        <v>34</v>
      </c>
      <c r="J2151">
        <v>5</v>
      </c>
      <c r="K2151">
        <v>59</v>
      </c>
      <c r="L2151">
        <v>54</v>
      </c>
      <c r="M2151">
        <v>5</v>
      </c>
      <c r="N2151">
        <v>1.4E-2</v>
      </c>
      <c r="O2151">
        <v>2.1999999999999999E-2</v>
      </c>
      <c r="P2151">
        <v>4.0000000000000001E-3</v>
      </c>
      <c r="Q2151">
        <v>3.5999999999999997E-2</v>
      </c>
      <c r="R2151">
        <v>1.125</v>
      </c>
      <c r="S2151">
        <v>0.38900000000000001</v>
      </c>
      <c r="T2151">
        <v>0.88900000000000001</v>
      </c>
      <c r="U2151">
        <v>138.88900000000001</v>
      </c>
      <c r="V2151" t="s">
        <v>62</v>
      </c>
      <c r="W2151">
        <v>0.69499999999999995</v>
      </c>
      <c r="X2151">
        <v>0.752</v>
      </c>
      <c r="Y2151">
        <v>0.89800000000000002</v>
      </c>
      <c r="Z2151">
        <v>0.68899999999999995</v>
      </c>
      <c r="AA2151" s="19">
        <v>45733.839141018521</v>
      </c>
      <c r="AB2151" t="s">
        <v>1449</v>
      </c>
    </row>
    <row r="2152" spans="1:28" hidden="1" x14ac:dyDescent="0.35">
      <c r="A2152" t="s">
        <v>201</v>
      </c>
      <c r="B2152" t="s">
        <v>312</v>
      </c>
      <c r="C2152">
        <v>98</v>
      </c>
      <c r="D2152" s="9">
        <v>45506.746527777781</v>
      </c>
      <c r="E2152" s="9">
        <v>45604.913888888892</v>
      </c>
      <c r="F2152" t="s">
        <v>872</v>
      </c>
      <c r="G2152" t="s">
        <v>872</v>
      </c>
      <c r="H2152">
        <v>34</v>
      </c>
      <c r="I2152">
        <v>6</v>
      </c>
      <c r="J2152">
        <v>3</v>
      </c>
      <c r="K2152" t="s">
        <v>873</v>
      </c>
      <c r="L2152">
        <v>35</v>
      </c>
      <c r="M2152">
        <v>3</v>
      </c>
      <c r="N2152">
        <v>0.34200000000000003</v>
      </c>
      <c r="O2152">
        <v>6.7000000000000004E-2</v>
      </c>
      <c r="P2152">
        <v>2.5999999999999999E-2</v>
      </c>
      <c r="Q2152">
        <v>0.35399999999999998</v>
      </c>
      <c r="R2152">
        <v>0.92400000000000004</v>
      </c>
      <c r="S2152">
        <v>0.83599999999999997</v>
      </c>
      <c r="T2152">
        <v>0.93600000000000005</v>
      </c>
      <c r="U2152">
        <v>375.70600000000002</v>
      </c>
      <c r="V2152" t="s">
        <v>56</v>
      </c>
      <c r="W2152">
        <v>0.96799999999999997</v>
      </c>
      <c r="X2152">
        <v>0.93400000000000005</v>
      </c>
      <c r="Y2152">
        <v>0.97</v>
      </c>
      <c r="Z2152">
        <v>0.98699999999999999</v>
      </c>
      <c r="AA2152" s="9">
        <v>45713.676887777779</v>
      </c>
      <c r="AB2152" t="s">
        <v>871</v>
      </c>
    </row>
    <row r="2153" spans="1:28" x14ac:dyDescent="0.35">
      <c r="A2153" t="s">
        <v>201</v>
      </c>
      <c r="B2153" t="s">
        <v>311</v>
      </c>
      <c r="C2153">
        <v>1345</v>
      </c>
      <c r="D2153" s="9">
        <v>44259.866666666669</v>
      </c>
      <c r="E2153" s="9">
        <v>45604.913888888892</v>
      </c>
      <c r="F2153">
        <v>721</v>
      </c>
      <c r="G2153">
        <v>606</v>
      </c>
      <c r="H2153">
        <v>564</v>
      </c>
      <c r="I2153">
        <v>42</v>
      </c>
      <c r="J2153">
        <v>65</v>
      </c>
      <c r="K2153">
        <v>541</v>
      </c>
      <c r="L2153">
        <v>408</v>
      </c>
      <c r="M2153">
        <v>133</v>
      </c>
      <c r="N2153">
        <v>0.65200000000000002</v>
      </c>
      <c r="O2153">
        <v>4.4999999999999998E-2</v>
      </c>
      <c r="P2153">
        <v>8.8999999999999996E-2</v>
      </c>
      <c r="Q2153">
        <v>0.56299999999999994</v>
      </c>
      <c r="R2153">
        <v>0.92600000000000005</v>
      </c>
      <c r="S2153">
        <v>0.93500000000000005</v>
      </c>
      <c r="T2153">
        <v>0.872</v>
      </c>
      <c r="U2153">
        <v>236.23400000000001</v>
      </c>
      <c r="V2153" t="s">
        <v>56</v>
      </c>
      <c r="W2153">
        <v>0.873</v>
      </c>
      <c r="X2153">
        <v>0.85199999999999998</v>
      </c>
      <c r="Y2153">
        <v>0.95499999999999996</v>
      </c>
      <c r="Z2153">
        <v>0.94399999999999995</v>
      </c>
      <c r="AA2153" s="9">
        <v>45713.676872002317</v>
      </c>
      <c r="AB2153" t="s">
        <v>871</v>
      </c>
    </row>
    <row r="2154" spans="1:28" x14ac:dyDescent="0.35">
      <c r="A2154" t="s">
        <v>1702</v>
      </c>
      <c r="B2154" t="s">
        <v>311</v>
      </c>
      <c r="C2154">
        <v>2587</v>
      </c>
      <c r="D2154" s="9">
        <v>41978.783553240741</v>
      </c>
      <c r="E2154" s="9">
        <v>44566.752152777779</v>
      </c>
      <c r="F2154">
        <v>8949</v>
      </c>
      <c r="G2154">
        <v>8949</v>
      </c>
      <c r="H2154">
        <v>4663</v>
      </c>
      <c r="I2154">
        <v>4286</v>
      </c>
      <c r="J2154">
        <v>709</v>
      </c>
      <c r="K2154">
        <v>8240</v>
      </c>
      <c r="L2154">
        <v>5431</v>
      </c>
      <c r="M2154">
        <v>2809</v>
      </c>
      <c r="N2154">
        <v>1.8049999999999999</v>
      </c>
      <c r="O2154">
        <v>1.696</v>
      </c>
      <c r="P2154">
        <v>0.28299999999999997</v>
      </c>
      <c r="Q2154">
        <v>2.0990000000000002</v>
      </c>
      <c r="R2154">
        <v>0.65200000000000002</v>
      </c>
      <c r="S2154">
        <v>0.51600000000000001</v>
      </c>
      <c r="T2154">
        <v>0.91900000000000004</v>
      </c>
      <c r="U2154">
        <v>1338.2560000000001</v>
      </c>
      <c r="V2154" t="s">
        <v>56</v>
      </c>
      <c r="W2154">
        <v>0.995</v>
      </c>
      <c r="X2154">
        <v>0.98799999999999999</v>
      </c>
      <c r="Y2154">
        <v>0.98899999999999999</v>
      </c>
      <c r="Z2154">
        <v>0.99</v>
      </c>
      <c r="AA2154" s="19">
        <v>45734.008812349537</v>
      </c>
      <c r="AB2154" t="s">
        <v>2040</v>
      </c>
    </row>
    <row r="2155" spans="1:28" hidden="1" x14ac:dyDescent="0.35">
      <c r="A2155" t="s">
        <v>1702</v>
      </c>
      <c r="B2155" t="s">
        <v>312</v>
      </c>
      <c r="C2155">
        <v>99</v>
      </c>
      <c r="D2155" s="9">
        <v>44466.754259259258</v>
      </c>
      <c r="E2155" s="9">
        <v>44566.752152777779</v>
      </c>
      <c r="F2155" t="s">
        <v>872</v>
      </c>
      <c r="G2155" t="s">
        <v>872</v>
      </c>
      <c r="H2155">
        <v>164</v>
      </c>
      <c r="I2155">
        <v>119</v>
      </c>
      <c r="J2155">
        <v>21</v>
      </c>
      <c r="K2155" t="s">
        <v>873</v>
      </c>
      <c r="L2155">
        <v>242</v>
      </c>
      <c r="M2155">
        <v>19</v>
      </c>
      <c r="N2155">
        <v>1.6459999999999999</v>
      </c>
      <c r="O2155">
        <v>1.1859999999999999</v>
      </c>
      <c r="P2155">
        <v>0.188</v>
      </c>
      <c r="Q2155">
        <v>2.476</v>
      </c>
      <c r="R2155">
        <v>0.93600000000000005</v>
      </c>
      <c r="S2155">
        <v>0.58099999999999996</v>
      </c>
      <c r="T2155">
        <v>0.93400000000000005</v>
      </c>
      <c r="U2155">
        <v>1134.491</v>
      </c>
      <c r="V2155" t="s">
        <v>56</v>
      </c>
      <c r="W2155">
        <v>0.98499999999999999</v>
      </c>
      <c r="X2155">
        <v>0.99399999999999999</v>
      </c>
      <c r="Y2155">
        <v>0.93300000000000005</v>
      </c>
      <c r="Z2155">
        <v>0.995</v>
      </c>
      <c r="AA2155" s="19">
        <v>45734.008826446756</v>
      </c>
      <c r="AB2155" t="s">
        <v>2040</v>
      </c>
    </row>
    <row r="2156" spans="1:28" x14ac:dyDescent="0.35">
      <c r="A2156" t="s">
        <v>1701</v>
      </c>
      <c r="B2156" t="s">
        <v>311</v>
      </c>
      <c r="C2156">
        <v>1720</v>
      </c>
      <c r="D2156" s="9">
        <v>42808.830717592595</v>
      </c>
      <c r="E2156" s="9">
        <v>44529.780150462961</v>
      </c>
      <c r="F2156">
        <v>313</v>
      </c>
      <c r="G2156">
        <v>313</v>
      </c>
      <c r="H2156">
        <v>227</v>
      </c>
      <c r="I2156">
        <v>86</v>
      </c>
      <c r="J2156">
        <v>28</v>
      </c>
      <c r="K2156">
        <v>285</v>
      </c>
      <c r="L2156">
        <v>284</v>
      </c>
      <c r="M2156">
        <v>1</v>
      </c>
      <c r="N2156">
        <v>0.18</v>
      </c>
      <c r="O2156">
        <v>6.6000000000000003E-2</v>
      </c>
      <c r="P2156">
        <v>1.7000000000000001E-2</v>
      </c>
      <c r="Q2156">
        <v>0.22700000000000001</v>
      </c>
      <c r="R2156">
        <v>0.99099999999999999</v>
      </c>
      <c r="S2156">
        <v>0.73199999999999998</v>
      </c>
      <c r="T2156">
        <v>0.93100000000000005</v>
      </c>
      <c r="U2156">
        <v>4.4050000000000002</v>
      </c>
      <c r="V2156" t="s">
        <v>80</v>
      </c>
      <c r="W2156">
        <v>0.97299999999999998</v>
      </c>
      <c r="X2156">
        <v>0.93899999999999995</v>
      </c>
      <c r="Y2156">
        <v>0.93200000000000005</v>
      </c>
      <c r="Z2156">
        <v>0.97799999999999998</v>
      </c>
      <c r="AA2156" s="19">
        <v>45734.008702847219</v>
      </c>
      <c r="AB2156" t="s">
        <v>2040</v>
      </c>
    </row>
    <row r="2157" spans="1:28" hidden="1" x14ac:dyDescent="0.35">
      <c r="A2157" t="s">
        <v>1701</v>
      </c>
      <c r="B2157" t="s">
        <v>312</v>
      </c>
      <c r="C2157">
        <v>0</v>
      </c>
      <c r="D2157" s="9">
        <v>44529.780150462961</v>
      </c>
      <c r="E2157" s="9">
        <v>44529.780150462961</v>
      </c>
      <c r="F2157" t="s">
        <v>872</v>
      </c>
      <c r="G2157" t="s">
        <v>872</v>
      </c>
      <c r="H2157">
        <v>1</v>
      </c>
      <c r="I2157">
        <v>1</v>
      </c>
      <c r="J2157">
        <v>1</v>
      </c>
      <c r="K2157" t="s">
        <v>873</v>
      </c>
      <c r="L2157">
        <v>1</v>
      </c>
      <c r="M2157">
        <v>0</v>
      </c>
      <c r="N2157" t="s">
        <v>875</v>
      </c>
      <c r="O2157" t="s">
        <v>875</v>
      </c>
      <c r="P2157" t="s">
        <v>875</v>
      </c>
      <c r="Q2157" t="s">
        <v>875</v>
      </c>
      <c r="R2157" t="s">
        <v>875</v>
      </c>
      <c r="S2157" t="s">
        <v>875</v>
      </c>
      <c r="T2157" t="s">
        <v>875</v>
      </c>
      <c r="U2157" t="s">
        <v>875</v>
      </c>
      <c r="V2157" t="s">
        <v>80</v>
      </c>
      <c r="W2157" t="s">
        <v>875</v>
      </c>
      <c r="X2157" t="s">
        <v>875</v>
      </c>
      <c r="Y2157" t="s">
        <v>875</v>
      </c>
      <c r="Z2157" t="s">
        <v>875</v>
      </c>
      <c r="AA2157" s="19">
        <v>45734.008702905092</v>
      </c>
      <c r="AB2157" t="s">
        <v>2040</v>
      </c>
    </row>
    <row r="2158" spans="1:28" x14ac:dyDescent="0.35">
      <c r="A2158" t="s">
        <v>1700</v>
      </c>
      <c r="B2158" t="s">
        <v>311</v>
      </c>
      <c r="C2158">
        <v>658</v>
      </c>
      <c r="D2158" s="9">
        <v>43900.96570601852</v>
      </c>
      <c r="E2158" s="9">
        <v>44559.336284722223</v>
      </c>
      <c r="F2158">
        <v>471</v>
      </c>
      <c r="G2158">
        <v>471</v>
      </c>
      <c r="H2158">
        <v>360</v>
      </c>
      <c r="I2158">
        <v>111</v>
      </c>
      <c r="J2158">
        <v>10</v>
      </c>
      <c r="K2158">
        <v>461</v>
      </c>
      <c r="L2158">
        <v>383</v>
      </c>
      <c r="M2158">
        <v>78</v>
      </c>
      <c r="N2158">
        <v>0.57099999999999995</v>
      </c>
      <c r="O2158">
        <v>0.20200000000000001</v>
      </c>
      <c r="P2158">
        <v>0.02</v>
      </c>
      <c r="Q2158">
        <v>0.69299999999999995</v>
      </c>
      <c r="R2158">
        <v>0.92</v>
      </c>
      <c r="S2158">
        <v>0.73899999999999999</v>
      </c>
      <c r="T2158">
        <v>0.97399999999999998</v>
      </c>
      <c r="U2158">
        <v>112.554</v>
      </c>
      <c r="V2158" t="s">
        <v>56</v>
      </c>
      <c r="W2158">
        <v>0.98899999999999999</v>
      </c>
      <c r="X2158">
        <v>0.97399999999999998</v>
      </c>
      <c r="Y2158">
        <v>0.88500000000000001</v>
      </c>
      <c r="Z2158">
        <v>0.98099999999999998</v>
      </c>
      <c r="AA2158" s="19">
        <v>45734.008616828702</v>
      </c>
      <c r="AB2158" t="s">
        <v>2040</v>
      </c>
    </row>
    <row r="2159" spans="1:28" hidden="1" x14ac:dyDescent="0.35">
      <c r="A2159" t="s">
        <v>1700</v>
      </c>
      <c r="B2159" t="s">
        <v>312</v>
      </c>
      <c r="C2159">
        <v>98</v>
      </c>
      <c r="D2159" s="9">
        <v>44460.437824074077</v>
      </c>
      <c r="E2159" s="9">
        <v>44559.336284722223</v>
      </c>
      <c r="F2159" t="s">
        <v>872</v>
      </c>
      <c r="G2159" t="s">
        <v>872</v>
      </c>
      <c r="H2159">
        <v>20</v>
      </c>
      <c r="I2159">
        <v>3</v>
      </c>
      <c r="J2159">
        <v>1</v>
      </c>
      <c r="K2159" t="s">
        <v>873</v>
      </c>
      <c r="L2159">
        <v>16</v>
      </c>
      <c r="M2159">
        <v>6</v>
      </c>
      <c r="N2159">
        <v>0.124</v>
      </c>
      <c r="O2159" t="s">
        <v>875</v>
      </c>
      <c r="P2159" t="s">
        <v>875</v>
      </c>
      <c r="Q2159">
        <v>9.4E-2</v>
      </c>
      <c r="R2159" t="s">
        <v>875</v>
      </c>
      <c r="S2159" t="s">
        <v>875</v>
      </c>
      <c r="T2159" t="s">
        <v>875</v>
      </c>
      <c r="U2159" t="s">
        <v>875</v>
      </c>
      <c r="V2159" t="s">
        <v>56</v>
      </c>
      <c r="W2159">
        <v>0.57299999999999995</v>
      </c>
      <c r="X2159" t="s">
        <v>875</v>
      </c>
      <c r="Y2159" t="s">
        <v>875</v>
      </c>
      <c r="Z2159">
        <v>0.373</v>
      </c>
      <c r="AA2159" s="19">
        <v>45734.008616886575</v>
      </c>
      <c r="AB2159" t="s">
        <v>2040</v>
      </c>
    </row>
    <row r="2160" spans="1:28" hidden="1" x14ac:dyDescent="0.35">
      <c r="A2160" t="s">
        <v>1203</v>
      </c>
      <c r="B2160" t="s">
        <v>312</v>
      </c>
      <c r="C2160">
        <v>0</v>
      </c>
      <c r="D2160" s="9">
        <v>44525.386979166666</v>
      </c>
      <c r="E2160" s="9">
        <v>44525.386979166666</v>
      </c>
      <c r="F2160" t="s">
        <v>872</v>
      </c>
      <c r="G2160" t="s">
        <v>872</v>
      </c>
      <c r="H2160">
        <v>1</v>
      </c>
      <c r="I2160">
        <v>1</v>
      </c>
      <c r="J2160">
        <v>1</v>
      </c>
      <c r="K2160" t="s">
        <v>873</v>
      </c>
      <c r="L2160">
        <v>1</v>
      </c>
      <c r="M2160">
        <v>0</v>
      </c>
      <c r="N2160" t="s">
        <v>875</v>
      </c>
      <c r="O2160" t="s">
        <v>875</v>
      </c>
      <c r="P2160" t="s">
        <v>875</v>
      </c>
      <c r="Q2160" t="s">
        <v>875</v>
      </c>
      <c r="R2160" t="s">
        <v>875</v>
      </c>
      <c r="S2160" t="s">
        <v>875</v>
      </c>
      <c r="T2160" t="s">
        <v>875</v>
      </c>
      <c r="U2160" t="s">
        <v>875</v>
      </c>
      <c r="V2160" t="s">
        <v>56</v>
      </c>
      <c r="W2160" t="s">
        <v>875</v>
      </c>
      <c r="X2160" t="s">
        <v>875</v>
      </c>
      <c r="Y2160" t="s">
        <v>875</v>
      </c>
      <c r="Z2160" t="s">
        <v>875</v>
      </c>
      <c r="AA2160" s="19">
        <v>45733.740817233796</v>
      </c>
      <c r="AB2160" t="s">
        <v>1209</v>
      </c>
    </row>
    <row r="2161" spans="1:28" x14ac:dyDescent="0.35">
      <c r="A2161" t="s">
        <v>1203</v>
      </c>
      <c r="B2161" t="s">
        <v>311</v>
      </c>
      <c r="C2161">
        <v>3074</v>
      </c>
      <c r="D2161" s="9">
        <v>41450.598101851851</v>
      </c>
      <c r="E2161" s="9">
        <v>44525.386979166666</v>
      </c>
      <c r="F2161">
        <v>48</v>
      </c>
      <c r="G2161">
        <v>48</v>
      </c>
      <c r="H2161">
        <v>14</v>
      </c>
      <c r="I2161">
        <v>34</v>
      </c>
      <c r="J2161">
        <v>3</v>
      </c>
      <c r="K2161">
        <v>45</v>
      </c>
      <c r="L2161">
        <v>14</v>
      </c>
      <c r="M2161">
        <v>31</v>
      </c>
      <c r="N2161">
        <v>5.0000000000000001E-3</v>
      </c>
      <c r="O2161">
        <v>0.01</v>
      </c>
      <c r="P2161">
        <v>2E-3</v>
      </c>
      <c r="Q2161">
        <v>5.0000000000000001E-3</v>
      </c>
      <c r="R2161">
        <v>0.38500000000000001</v>
      </c>
      <c r="S2161">
        <v>0.33300000000000002</v>
      </c>
      <c r="T2161">
        <v>0.86699999999999999</v>
      </c>
      <c r="U2161">
        <v>6200</v>
      </c>
      <c r="V2161" t="s">
        <v>56</v>
      </c>
      <c r="W2161">
        <v>0.95599999999999996</v>
      </c>
      <c r="X2161">
        <v>0.89100000000000001</v>
      </c>
      <c r="Y2161">
        <v>0.79700000000000004</v>
      </c>
      <c r="Z2161">
        <v>0.72099999999999997</v>
      </c>
      <c r="AA2161" s="19">
        <v>45733.740817048609</v>
      </c>
      <c r="AB2161" t="s">
        <v>1209</v>
      </c>
    </row>
    <row r="2162" spans="1:28" hidden="1" x14ac:dyDescent="0.35">
      <c r="A2162" t="s">
        <v>1339</v>
      </c>
      <c r="B2162" t="s">
        <v>312</v>
      </c>
      <c r="C2162">
        <v>99</v>
      </c>
      <c r="D2162" s="9">
        <v>44466.475717592592</v>
      </c>
      <c r="E2162" s="9">
        <v>44565.66684027778</v>
      </c>
      <c r="F2162" t="s">
        <v>872</v>
      </c>
      <c r="G2162" t="s">
        <v>872</v>
      </c>
      <c r="H2162">
        <v>143</v>
      </c>
      <c r="I2162">
        <v>52</v>
      </c>
      <c r="J2162">
        <v>44</v>
      </c>
      <c r="K2162" t="s">
        <v>873</v>
      </c>
      <c r="L2162">
        <v>109</v>
      </c>
      <c r="M2162">
        <v>41</v>
      </c>
      <c r="N2162">
        <v>1.514</v>
      </c>
      <c r="O2162">
        <v>0.53</v>
      </c>
      <c r="P2162">
        <v>0.45200000000000001</v>
      </c>
      <c r="Q2162">
        <v>1.214</v>
      </c>
      <c r="R2162">
        <v>0.76300000000000001</v>
      </c>
      <c r="S2162">
        <v>0.74099999999999999</v>
      </c>
      <c r="T2162">
        <v>0.77900000000000003</v>
      </c>
      <c r="U2162">
        <v>397.03500000000003</v>
      </c>
      <c r="V2162" t="s">
        <v>56</v>
      </c>
      <c r="W2162">
        <v>0.97199999999999998</v>
      </c>
      <c r="X2162">
        <v>0.99</v>
      </c>
      <c r="Y2162">
        <v>0.97</v>
      </c>
      <c r="Z2162">
        <v>0.98699999999999999</v>
      </c>
      <c r="AA2162" s="19">
        <v>45733.866719756945</v>
      </c>
      <c r="AB2162" t="s">
        <v>1355</v>
      </c>
    </row>
    <row r="2163" spans="1:28" x14ac:dyDescent="0.35">
      <c r="A2163" t="s">
        <v>1339</v>
      </c>
      <c r="B2163" t="s">
        <v>311</v>
      </c>
      <c r="C2163">
        <v>3465</v>
      </c>
      <c r="D2163" s="9">
        <v>41099.82130787037</v>
      </c>
      <c r="E2163" s="9">
        <v>44565.66684027778</v>
      </c>
      <c r="F2163">
        <v>3517</v>
      </c>
      <c r="G2163">
        <v>3517</v>
      </c>
      <c r="H2163">
        <v>2102</v>
      </c>
      <c r="I2163">
        <v>1415</v>
      </c>
      <c r="J2163">
        <v>1026</v>
      </c>
      <c r="K2163">
        <v>2491</v>
      </c>
      <c r="L2163">
        <v>2009</v>
      </c>
      <c r="M2163">
        <v>482</v>
      </c>
      <c r="N2163">
        <v>0.72099999999999997</v>
      </c>
      <c r="O2163">
        <v>0.45</v>
      </c>
      <c r="P2163">
        <v>0.33200000000000002</v>
      </c>
      <c r="Q2163">
        <v>0.64200000000000002</v>
      </c>
      <c r="R2163">
        <v>0.76500000000000001</v>
      </c>
      <c r="S2163">
        <v>0.61599999999999999</v>
      </c>
      <c r="T2163">
        <v>0.71599999999999997</v>
      </c>
      <c r="U2163">
        <v>750.779</v>
      </c>
      <c r="V2163" t="s">
        <v>56</v>
      </c>
      <c r="W2163">
        <v>0.93500000000000005</v>
      </c>
      <c r="X2163">
        <v>0.98699999999999999</v>
      </c>
      <c r="Y2163">
        <v>0.98199999999999998</v>
      </c>
      <c r="Z2163">
        <v>0.95799999999999996</v>
      </c>
      <c r="AA2163" s="19">
        <v>45733.866699999999</v>
      </c>
      <c r="AB2163" t="s">
        <v>1355</v>
      </c>
    </row>
    <row r="2164" spans="1:28" hidden="1" x14ac:dyDescent="0.35">
      <c r="A2164" t="s">
        <v>1394</v>
      </c>
      <c r="B2164" t="s">
        <v>312</v>
      </c>
      <c r="C2164">
        <v>99</v>
      </c>
      <c r="D2164" s="9">
        <v>44466.351319444446</v>
      </c>
      <c r="E2164" s="9">
        <v>44565.57203703704</v>
      </c>
      <c r="F2164" t="s">
        <v>872</v>
      </c>
      <c r="G2164" t="s">
        <v>872</v>
      </c>
      <c r="H2164">
        <v>81</v>
      </c>
      <c r="I2164">
        <v>21</v>
      </c>
      <c r="J2164">
        <v>5</v>
      </c>
      <c r="K2164" t="s">
        <v>873</v>
      </c>
      <c r="L2164">
        <v>74</v>
      </c>
      <c r="M2164">
        <v>22</v>
      </c>
      <c r="N2164">
        <v>0.85399999999999998</v>
      </c>
      <c r="O2164">
        <v>0.255</v>
      </c>
      <c r="P2164">
        <v>6.2E-2</v>
      </c>
      <c r="Q2164">
        <v>0.749</v>
      </c>
      <c r="R2164">
        <v>0.71499999999999997</v>
      </c>
      <c r="S2164">
        <v>0.77</v>
      </c>
      <c r="T2164">
        <v>0.94399999999999995</v>
      </c>
      <c r="U2164">
        <v>128.17099999999999</v>
      </c>
      <c r="V2164" t="s">
        <v>56</v>
      </c>
      <c r="W2164">
        <v>0.95</v>
      </c>
      <c r="X2164">
        <v>0.93899999999999995</v>
      </c>
      <c r="Y2164">
        <v>0.91</v>
      </c>
      <c r="Z2164">
        <v>0.97799999999999998</v>
      </c>
      <c r="AA2164" s="19">
        <v>45733.90975864583</v>
      </c>
      <c r="AB2164" t="s">
        <v>1425</v>
      </c>
    </row>
    <row r="2165" spans="1:28" x14ac:dyDescent="0.35">
      <c r="A2165" t="s">
        <v>1394</v>
      </c>
      <c r="B2165" t="s">
        <v>311</v>
      </c>
      <c r="C2165">
        <v>603</v>
      </c>
      <c r="D2165" s="9">
        <v>43962.526296296295</v>
      </c>
      <c r="E2165" s="9">
        <v>44565.57203703704</v>
      </c>
      <c r="F2165">
        <v>395</v>
      </c>
      <c r="G2165">
        <v>395</v>
      </c>
      <c r="H2165">
        <v>280</v>
      </c>
      <c r="I2165">
        <v>115</v>
      </c>
      <c r="J2165">
        <v>12</v>
      </c>
      <c r="K2165">
        <v>383</v>
      </c>
      <c r="L2165">
        <v>287</v>
      </c>
      <c r="M2165">
        <v>96</v>
      </c>
      <c r="N2165">
        <v>0.52600000000000002</v>
      </c>
      <c r="O2165">
        <v>0.22700000000000001</v>
      </c>
      <c r="P2165">
        <v>3.1E-2</v>
      </c>
      <c r="Q2165">
        <v>0.57999999999999996</v>
      </c>
      <c r="R2165">
        <v>0.80300000000000005</v>
      </c>
      <c r="S2165">
        <v>0.69899999999999995</v>
      </c>
      <c r="T2165">
        <v>0.95899999999999996</v>
      </c>
      <c r="U2165">
        <v>165.517</v>
      </c>
      <c r="V2165" t="s">
        <v>56</v>
      </c>
      <c r="W2165">
        <v>0.96899999999999997</v>
      </c>
      <c r="X2165">
        <v>0.98199999999999998</v>
      </c>
      <c r="Y2165">
        <v>0.91800000000000004</v>
      </c>
      <c r="Z2165">
        <v>0.99299999999999999</v>
      </c>
      <c r="AA2165" s="19">
        <v>45733.90974447917</v>
      </c>
      <c r="AB2165" t="s">
        <v>1425</v>
      </c>
    </row>
    <row r="2166" spans="1:28" hidden="1" x14ac:dyDescent="0.35">
      <c r="A2166" t="s">
        <v>202</v>
      </c>
      <c r="B2166" t="s">
        <v>312</v>
      </c>
      <c r="C2166">
        <v>99</v>
      </c>
      <c r="D2166" s="9">
        <v>45505.104166666664</v>
      </c>
      <c r="E2166" s="9">
        <v>45604.96597222222</v>
      </c>
      <c r="F2166" t="s">
        <v>872</v>
      </c>
      <c r="G2166" t="s">
        <v>872</v>
      </c>
      <c r="H2166">
        <v>37</v>
      </c>
      <c r="I2166">
        <v>3</v>
      </c>
      <c r="J2166">
        <v>11</v>
      </c>
      <c r="K2166" t="s">
        <v>873</v>
      </c>
      <c r="L2166">
        <v>20</v>
      </c>
      <c r="M2166">
        <v>10</v>
      </c>
      <c r="N2166">
        <v>0.377</v>
      </c>
      <c r="O2166">
        <v>0.28999999999999998</v>
      </c>
      <c r="P2166">
        <v>9.6000000000000002E-2</v>
      </c>
      <c r="Q2166">
        <v>0.16400000000000001</v>
      </c>
      <c r="R2166">
        <v>0.28699999999999998</v>
      </c>
      <c r="S2166">
        <v>0.56499999999999995</v>
      </c>
      <c r="T2166">
        <v>0.85599999999999998</v>
      </c>
      <c r="U2166">
        <v>853.65899999999999</v>
      </c>
      <c r="V2166" t="s">
        <v>56</v>
      </c>
      <c r="W2166">
        <v>0.90900000000000003</v>
      </c>
      <c r="X2166">
        <v>0.871</v>
      </c>
      <c r="Y2166">
        <v>0.5</v>
      </c>
      <c r="Z2166">
        <v>0.93600000000000005</v>
      </c>
      <c r="AA2166" s="9">
        <v>45713.676983483798</v>
      </c>
      <c r="AB2166" t="s">
        <v>871</v>
      </c>
    </row>
    <row r="2167" spans="1:28" x14ac:dyDescent="0.35">
      <c r="A2167" t="s">
        <v>202</v>
      </c>
      <c r="B2167" t="s">
        <v>311</v>
      </c>
      <c r="C2167">
        <v>1360</v>
      </c>
      <c r="D2167" s="9">
        <v>44244.455555555556</v>
      </c>
      <c r="E2167" s="9">
        <v>45604.96597222222</v>
      </c>
      <c r="F2167">
        <v>469</v>
      </c>
      <c r="G2167">
        <v>420</v>
      </c>
      <c r="H2167">
        <v>401</v>
      </c>
      <c r="I2167">
        <v>19</v>
      </c>
      <c r="J2167">
        <v>52</v>
      </c>
      <c r="K2167">
        <v>368</v>
      </c>
      <c r="L2167">
        <v>228</v>
      </c>
      <c r="M2167">
        <v>140</v>
      </c>
      <c r="N2167">
        <v>0.32700000000000001</v>
      </c>
      <c r="O2167">
        <v>1.2999999999999999E-2</v>
      </c>
      <c r="P2167">
        <v>4.8000000000000001E-2</v>
      </c>
      <c r="Q2167">
        <v>0.20100000000000001</v>
      </c>
      <c r="R2167">
        <v>0.68799999999999994</v>
      </c>
      <c r="S2167">
        <v>0.96199999999999997</v>
      </c>
      <c r="T2167">
        <v>0.85899999999999999</v>
      </c>
      <c r="U2167">
        <v>696.51700000000005</v>
      </c>
      <c r="V2167" t="s">
        <v>56</v>
      </c>
      <c r="W2167">
        <v>0.94</v>
      </c>
      <c r="X2167">
        <v>0.94299999999999995</v>
      </c>
      <c r="Y2167">
        <v>0.81399999999999995</v>
      </c>
      <c r="Z2167">
        <v>0.97699999999999998</v>
      </c>
      <c r="AA2167" s="9">
        <v>45713.676968148146</v>
      </c>
      <c r="AB2167" t="s">
        <v>871</v>
      </c>
    </row>
    <row r="2168" spans="1:28" x14ac:dyDescent="0.35">
      <c r="A2168" t="s">
        <v>1699</v>
      </c>
      <c r="B2168" t="s">
        <v>311</v>
      </c>
      <c r="C2168">
        <v>2198</v>
      </c>
      <c r="D2168" s="9">
        <v>39785.45208333333</v>
      </c>
      <c r="E2168" s="9">
        <v>41984.099976851852</v>
      </c>
      <c r="F2168">
        <v>610</v>
      </c>
      <c r="G2168">
        <v>610</v>
      </c>
      <c r="H2168">
        <v>148</v>
      </c>
      <c r="I2168">
        <v>462</v>
      </c>
      <c r="J2168">
        <v>52</v>
      </c>
      <c r="K2168">
        <v>558</v>
      </c>
      <c r="L2168">
        <v>425</v>
      </c>
      <c r="M2168">
        <v>133</v>
      </c>
      <c r="N2168">
        <v>7.6999999999999999E-2</v>
      </c>
      <c r="O2168">
        <v>0.26900000000000002</v>
      </c>
      <c r="P2168">
        <v>3.1E-2</v>
      </c>
      <c r="Q2168">
        <v>0.21199999999999999</v>
      </c>
      <c r="R2168">
        <v>0.67300000000000004</v>
      </c>
      <c r="S2168">
        <v>0.223</v>
      </c>
      <c r="T2168">
        <v>0.91</v>
      </c>
      <c r="U2168">
        <v>627.35799999999995</v>
      </c>
      <c r="V2168" t="s">
        <v>56</v>
      </c>
      <c r="W2168">
        <v>0.89700000000000002</v>
      </c>
      <c r="X2168">
        <v>0.877</v>
      </c>
      <c r="Y2168">
        <v>0.78100000000000003</v>
      </c>
      <c r="Z2168">
        <v>0.86899999999999999</v>
      </c>
      <c r="AA2168" s="19">
        <v>45734.008525763886</v>
      </c>
      <c r="AB2168" t="s">
        <v>2040</v>
      </c>
    </row>
    <row r="2169" spans="1:28" hidden="1" x14ac:dyDescent="0.35">
      <c r="A2169" t="s">
        <v>1699</v>
      </c>
      <c r="B2169" t="s">
        <v>312</v>
      </c>
      <c r="C2169">
        <v>0</v>
      </c>
      <c r="D2169" s="9">
        <v>41984.099976851852</v>
      </c>
      <c r="E2169" s="9">
        <v>41984.099976851852</v>
      </c>
      <c r="F2169" t="s">
        <v>872</v>
      </c>
      <c r="G2169" t="s">
        <v>872</v>
      </c>
      <c r="H2169">
        <v>1</v>
      </c>
      <c r="I2169">
        <v>1</v>
      </c>
      <c r="J2169">
        <v>1</v>
      </c>
      <c r="K2169" t="s">
        <v>873</v>
      </c>
      <c r="L2169">
        <v>1</v>
      </c>
      <c r="M2169">
        <v>0</v>
      </c>
      <c r="N2169" t="s">
        <v>875</v>
      </c>
      <c r="O2169" t="s">
        <v>875</v>
      </c>
      <c r="P2169" t="s">
        <v>875</v>
      </c>
      <c r="Q2169" t="s">
        <v>875</v>
      </c>
      <c r="R2169" t="s">
        <v>875</v>
      </c>
      <c r="S2169" t="s">
        <v>875</v>
      </c>
      <c r="T2169" t="s">
        <v>875</v>
      </c>
      <c r="U2169" t="s">
        <v>875</v>
      </c>
      <c r="V2169" t="s">
        <v>56</v>
      </c>
      <c r="W2169" t="s">
        <v>875</v>
      </c>
      <c r="X2169" t="s">
        <v>875</v>
      </c>
      <c r="Y2169" t="s">
        <v>875</v>
      </c>
      <c r="Z2169" t="s">
        <v>875</v>
      </c>
      <c r="AA2169" s="19">
        <v>45734.008525821759</v>
      </c>
      <c r="AB2169" t="s">
        <v>2040</v>
      </c>
    </row>
    <row r="2170" spans="1:28" x14ac:dyDescent="0.35">
      <c r="A2170" t="s">
        <v>1698</v>
      </c>
      <c r="B2170" t="s">
        <v>311</v>
      </c>
      <c r="C2170">
        <v>3610</v>
      </c>
      <c r="D2170" s="9">
        <v>40943.272349537037</v>
      </c>
      <c r="E2170" s="9">
        <v>44553.905636574076</v>
      </c>
      <c r="F2170">
        <v>173</v>
      </c>
      <c r="G2170">
        <v>173</v>
      </c>
      <c r="H2170">
        <v>127</v>
      </c>
      <c r="I2170">
        <v>46</v>
      </c>
      <c r="J2170">
        <v>17</v>
      </c>
      <c r="K2170">
        <v>156</v>
      </c>
      <c r="L2170">
        <v>132</v>
      </c>
      <c r="M2170">
        <v>24</v>
      </c>
      <c r="N2170">
        <v>6.5000000000000002E-2</v>
      </c>
      <c r="O2170">
        <v>1.9E-2</v>
      </c>
      <c r="P2170">
        <v>1.0999999999999999E-2</v>
      </c>
      <c r="Q2170">
        <v>6.9000000000000006E-2</v>
      </c>
      <c r="R2170">
        <v>0.94499999999999995</v>
      </c>
      <c r="S2170">
        <v>0.77400000000000002</v>
      </c>
      <c r="T2170">
        <v>0.86899999999999999</v>
      </c>
      <c r="U2170">
        <v>347.82600000000002</v>
      </c>
      <c r="V2170" t="s">
        <v>56</v>
      </c>
      <c r="W2170">
        <v>0.95399999999999996</v>
      </c>
      <c r="X2170">
        <v>0.85099999999999998</v>
      </c>
      <c r="Y2170">
        <v>0.90200000000000002</v>
      </c>
      <c r="Z2170">
        <v>0.97</v>
      </c>
      <c r="AA2170" s="19">
        <v>45734.008438668985</v>
      </c>
      <c r="AB2170" t="s">
        <v>2040</v>
      </c>
    </row>
    <row r="2171" spans="1:28" hidden="1" x14ac:dyDescent="0.35">
      <c r="A2171" t="s">
        <v>1698</v>
      </c>
      <c r="B2171" t="s">
        <v>312</v>
      </c>
      <c r="C2171">
        <v>81</v>
      </c>
      <c r="D2171" s="9">
        <v>44471.981006944443</v>
      </c>
      <c r="E2171" s="9">
        <v>44553.905636574076</v>
      </c>
      <c r="F2171" t="s">
        <v>872</v>
      </c>
      <c r="G2171" t="s">
        <v>872</v>
      </c>
      <c r="H2171">
        <v>11</v>
      </c>
      <c r="I2171">
        <v>3</v>
      </c>
      <c r="J2171">
        <v>1</v>
      </c>
      <c r="K2171" t="s">
        <v>873</v>
      </c>
      <c r="L2171">
        <v>12</v>
      </c>
      <c r="M2171">
        <v>1</v>
      </c>
      <c r="N2171">
        <v>0.123</v>
      </c>
      <c r="O2171">
        <v>6.3E-2</v>
      </c>
      <c r="P2171" t="s">
        <v>875</v>
      </c>
      <c r="Q2171">
        <v>0.128</v>
      </c>
      <c r="R2171" t="s">
        <v>875</v>
      </c>
      <c r="S2171" t="s">
        <v>875</v>
      </c>
      <c r="T2171" t="s">
        <v>875</v>
      </c>
      <c r="U2171" t="s">
        <v>875</v>
      </c>
      <c r="V2171" t="s">
        <v>56</v>
      </c>
      <c r="W2171">
        <v>0.97399999999999998</v>
      </c>
      <c r="X2171">
        <v>0.91800000000000004</v>
      </c>
      <c r="Y2171" t="s">
        <v>875</v>
      </c>
      <c r="Z2171">
        <v>0.95599999999999996</v>
      </c>
      <c r="AA2171" s="19">
        <v>45734.008438726851</v>
      </c>
      <c r="AB2171" t="s">
        <v>2040</v>
      </c>
    </row>
    <row r="2172" spans="1:28" x14ac:dyDescent="0.35">
      <c r="A2172" t="s">
        <v>1697</v>
      </c>
      <c r="B2172" t="s">
        <v>311</v>
      </c>
      <c r="C2172">
        <v>6171</v>
      </c>
      <c r="D2172" s="9">
        <v>38394.183310185188</v>
      </c>
      <c r="E2172" s="9">
        <v>44565.752824074072</v>
      </c>
      <c r="F2172">
        <v>2771</v>
      </c>
      <c r="G2172">
        <v>2771</v>
      </c>
      <c r="H2172">
        <v>1456</v>
      </c>
      <c r="I2172">
        <v>1315</v>
      </c>
      <c r="J2172">
        <v>693</v>
      </c>
      <c r="K2172">
        <v>2078</v>
      </c>
      <c r="L2172">
        <v>1811</v>
      </c>
      <c r="M2172">
        <v>267</v>
      </c>
      <c r="N2172">
        <v>0.25900000000000001</v>
      </c>
      <c r="O2172">
        <v>0.23499999999999999</v>
      </c>
      <c r="P2172">
        <v>0.11899999999999999</v>
      </c>
      <c r="Q2172">
        <v>0.32300000000000001</v>
      </c>
      <c r="R2172">
        <v>0.86099999999999999</v>
      </c>
      <c r="S2172">
        <v>0.52400000000000002</v>
      </c>
      <c r="T2172">
        <v>0.75900000000000001</v>
      </c>
      <c r="U2172">
        <v>826.625</v>
      </c>
      <c r="V2172" t="s">
        <v>56</v>
      </c>
      <c r="W2172">
        <v>0.98599999999999999</v>
      </c>
      <c r="X2172">
        <v>0.99</v>
      </c>
      <c r="Y2172">
        <v>0.96499999999999997</v>
      </c>
      <c r="Z2172">
        <v>0.99199999999999999</v>
      </c>
      <c r="AA2172" s="19">
        <v>45734.008334351849</v>
      </c>
      <c r="AB2172" t="s">
        <v>2040</v>
      </c>
    </row>
    <row r="2173" spans="1:28" hidden="1" x14ac:dyDescent="0.35">
      <c r="A2173" t="s">
        <v>1697</v>
      </c>
      <c r="B2173" t="s">
        <v>312</v>
      </c>
      <c r="C2173">
        <v>97</v>
      </c>
      <c r="D2173" s="9">
        <v>44467.789386574077</v>
      </c>
      <c r="E2173" s="9">
        <v>44565.752824074072</v>
      </c>
      <c r="F2173" t="s">
        <v>872</v>
      </c>
      <c r="G2173" t="s">
        <v>872</v>
      </c>
      <c r="H2173">
        <v>20</v>
      </c>
      <c r="I2173">
        <v>10</v>
      </c>
      <c r="J2173">
        <v>2</v>
      </c>
      <c r="K2173" t="s">
        <v>873</v>
      </c>
      <c r="L2173">
        <v>23</v>
      </c>
      <c r="M2173">
        <v>4</v>
      </c>
      <c r="N2173">
        <v>0.216</v>
      </c>
      <c r="O2173">
        <v>0.13800000000000001</v>
      </c>
      <c r="P2173">
        <v>1</v>
      </c>
      <c r="Q2173">
        <v>0.35199999999999998</v>
      </c>
      <c r="R2173">
        <v>-0.54500000000000004</v>
      </c>
      <c r="S2173">
        <v>0.61</v>
      </c>
      <c r="T2173">
        <v>-1.825</v>
      </c>
      <c r="U2173">
        <v>758.52300000000002</v>
      </c>
      <c r="V2173" t="s">
        <v>56</v>
      </c>
      <c r="W2173">
        <v>0.93</v>
      </c>
      <c r="X2173">
        <v>0.94299999999999995</v>
      </c>
      <c r="Y2173">
        <v>1</v>
      </c>
      <c r="Z2173">
        <v>0.88500000000000001</v>
      </c>
      <c r="AA2173" s="19">
        <v>45734.008348229167</v>
      </c>
      <c r="AB2173" t="s">
        <v>2040</v>
      </c>
    </row>
    <row r="2174" spans="1:28" x14ac:dyDescent="0.35">
      <c r="A2174" t="s">
        <v>1166</v>
      </c>
      <c r="B2174" t="s">
        <v>311</v>
      </c>
      <c r="C2174">
        <v>2764</v>
      </c>
      <c r="D2174" s="9">
        <v>40732.445138888892</v>
      </c>
      <c r="E2174" s="9">
        <v>43496.597916666666</v>
      </c>
      <c r="F2174">
        <v>3702</v>
      </c>
      <c r="G2174">
        <v>3676</v>
      </c>
      <c r="H2174">
        <v>3637</v>
      </c>
      <c r="I2174">
        <v>39</v>
      </c>
      <c r="J2174">
        <v>0</v>
      </c>
      <c r="K2174">
        <v>3676</v>
      </c>
      <c r="L2174">
        <v>3195</v>
      </c>
      <c r="M2174">
        <v>481</v>
      </c>
      <c r="N2174">
        <v>1.6020000000000001</v>
      </c>
      <c r="O2174">
        <v>7.0999999999999994E-2</v>
      </c>
      <c r="P2174">
        <v>0</v>
      </c>
      <c r="Q2174">
        <v>1.407</v>
      </c>
      <c r="R2174">
        <v>0.84099999999999997</v>
      </c>
      <c r="S2174">
        <v>0.95799999999999996</v>
      </c>
      <c r="T2174">
        <v>1</v>
      </c>
      <c r="U2174">
        <v>341.86200000000002</v>
      </c>
      <c r="V2174" t="s">
        <v>56</v>
      </c>
      <c r="W2174">
        <v>0.97799999999999998</v>
      </c>
      <c r="X2174">
        <v>0.97399999999999998</v>
      </c>
      <c r="Y2174">
        <v>0</v>
      </c>
      <c r="Z2174">
        <v>0.98799999999999999</v>
      </c>
      <c r="AA2174" s="19">
        <v>45733.003804143518</v>
      </c>
      <c r="AB2174" t="s">
        <v>1178</v>
      </c>
    </row>
    <row r="2175" spans="1:28" hidden="1" x14ac:dyDescent="0.35">
      <c r="A2175" t="s">
        <v>1166</v>
      </c>
      <c r="B2175" t="s">
        <v>312</v>
      </c>
      <c r="C2175">
        <v>97</v>
      </c>
      <c r="D2175" s="9">
        <v>43398.685416666667</v>
      </c>
      <c r="E2175" s="9">
        <v>43496.597916666666</v>
      </c>
      <c r="F2175" t="s">
        <v>872</v>
      </c>
      <c r="G2175" t="s">
        <v>872</v>
      </c>
      <c r="H2175">
        <v>18</v>
      </c>
      <c r="I2175">
        <v>5</v>
      </c>
      <c r="J2175">
        <v>1</v>
      </c>
      <c r="K2175" t="s">
        <v>873</v>
      </c>
      <c r="L2175">
        <v>25</v>
      </c>
      <c r="M2175">
        <v>-1</v>
      </c>
      <c r="N2175">
        <v>0.16800000000000001</v>
      </c>
      <c r="O2175">
        <v>8.8999999999999996E-2</v>
      </c>
      <c r="P2175">
        <v>0</v>
      </c>
      <c r="Q2175">
        <v>0.34200000000000003</v>
      </c>
      <c r="R2175">
        <v>1.331</v>
      </c>
      <c r="S2175">
        <v>0.65400000000000003</v>
      </c>
      <c r="T2175">
        <v>1</v>
      </c>
      <c r="U2175">
        <v>1406.433</v>
      </c>
      <c r="V2175" t="s">
        <v>62</v>
      </c>
      <c r="W2175">
        <v>0.80700000000000005</v>
      </c>
      <c r="X2175">
        <v>0.68400000000000005</v>
      </c>
      <c r="Y2175">
        <v>0</v>
      </c>
      <c r="Z2175">
        <v>0.84399999999999997</v>
      </c>
      <c r="AA2175" s="19">
        <v>45733.003814884258</v>
      </c>
      <c r="AB2175" t="s">
        <v>1178</v>
      </c>
    </row>
    <row r="2176" spans="1:28" hidden="1" x14ac:dyDescent="0.35">
      <c r="A2176" t="s">
        <v>203</v>
      </c>
      <c r="B2176" t="s">
        <v>312</v>
      </c>
      <c r="C2176">
        <v>99</v>
      </c>
      <c r="D2176" s="9">
        <v>45509.323611111111</v>
      </c>
      <c r="E2176" s="9">
        <v>45608.521527777775</v>
      </c>
      <c r="F2176" t="s">
        <v>872</v>
      </c>
      <c r="G2176" t="s">
        <v>872</v>
      </c>
      <c r="H2176">
        <v>143</v>
      </c>
      <c r="I2176">
        <v>59</v>
      </c>
      <c r="J2176">
        <v>96</v>
      </c>
      <c r="K2176" t="s">
        <v>873</v>
      </c>
      <c r="L2176">
        <v>165</v>
      </c>
      <c r="M2176">
        <v>-58</v>
      </c>
      <c r="N2176">
        <v>1.454</v>
      </c>
      <c r="O2176">
        <v>0.60599999999999998</v>
      </c>
      <c r="P2176">
        <v>0.95499999999999996</v>
      </c>
      <c r="Q2176">
        <v>1.7789999999999999</v>
      </c>
      <c r="R2176">
        <v>1.61</v>
      </c>
      <c r="S2176">
        <v>0.70599999999999996</v>
      </c>
      <c r="T2176">
        <v>0.53600000000000003</v>
      </c>
      <c r="U2176">
        <v>212.47900000000001</v>
      </c>
      <c r="V2176" t="s">
        <v>62</v>
      </c>
      <c r="W2176">
        <v>0.99199999999999999</v>
      </c>
      <c r="X2176">
        <v>0.94299999999999995</v>
      </c>
      <c r="Y2176">
        <v>0.92500000000000004</v>
      </c>
      <c r="Z2176">
        <v>0.97599999999999998</v>
      </c>
      <c r="AA2176" s="9">
        <v>45713.677084849536</v>
      </c>
      <c r="AB2176" t="s">
        <v>871</v>
      </c>
    </row>
    <row r="2177" spans="1:28" x14ac:dyDescent="0.35">
      <c r="A2177" t="s">
        <v>203</v>
      </c>
      <c r="B2177" t="s">
        <v>311</v>
      </c>
      <c r="C2177">
        <v>1672</v>
      </c>
      <c r="D2177" s="9">
        <v>43935.62222222222</v>
      </c>
      <c r="E2177" s="9">
        <v>45608.521527777775</v>
      </c>
      <c r="F2177">
        <v>2172</v>
      </c>
      <c r="G2177">
        <v>2051</v>
      </c>
      <c r="H2177">
        <v>1403</v>
      </c>
      <c r="I2177">
        <v>648</v>
      </c>
      <c r="J2177">
        <v>372</v>
      </c>
      <c r="K2177">
        <v>1679</v>
      </c>
      <c r="L2177">
        <v>1301</v>
      </c>
      <c r="M2177">
        <v>378</v>
      </c>
      <c r="N2177">
        <v>1.2749999999999999</v>
      </c>
      <c r="O2177">
        <v>0.627</v>
      </c>
      <c r="P2177">
        <v>0.379</v>
      </c>
      <c r="Q2177">
        <v>1.2509999999999999</v>
      </c>
      <c r="R2177">
        <v>0.82099999999999995</v>
      </c>
      <c r="S2177">
        <v>0.67</v>
      </c>
      <c r="T2177">
        <v>0.80100000000000005</v>
      </c>
      <c r="U2177">
        <v>302.15800000000002</v>
      </c>
      <c r="V2177" t="s">
        <v>56</v>
      </c>
      <c r="W2177">
        <v>0.94099999999999995</v>
      </c>
      <c r="X2177">
        <v>0.99299999999999999</v>
      </c>
      <c r="Y2177">
        <v>0.92700000000000005</v>
      </c>
      <c r="Z2177">
        <v>0.96199999999999997</v>
      </c>
      <c r="AA2177" s="9">
        <v>45713.677068425925</v>
      </c>
      <c r="AB2177" t="s">
        <v>871</v>
      </c>
    </row>
    <row r="2178" spans="1:28" x14ac:dyDescent="0.35">
      <c r="A2178" t="s">
        <v>1696</v>
      </c>
      <c r="B2178" t="s">
        <v>311</v>
      </c>
      <c r="C2178">
        <v>3592</v>
      </c>
      <c r="D2178" s="9">
        <v>40974.533912037034</v>
      </c>
      <c r="E2178" s="9">
        <v>44566.680150462962</v>
      </c>
      <c r="F2178">
        <v>8427</v>
      </c>
      <c r="G2178">
        <v>8427</v>
      </c>
      <c r="H2178">
        <v>4697</v>
      </c>
      <c r="I2178">
        <v>3730</v>
      </c>
      <c r="J2178">
        <v>1429</v>
      </c>
      <c r="K2178">
        <v>6998</v>
      </c>
      <c r="L2178">
        <v>6318</v>
      </c>
      <c r="M2178">
        <v>680</v>
      </c>
      <c r="N2178">
        <v>1.5980000000000001</v>
      </c>
      <c r="O2178">
        <v>1.282</v>
      </c>
      <c r="P2178">
        <v>0.56699999999999995</v>
      </c>
      <c r="Q2178">
        <v>2.165</v>
      </c>
      <c r="R2178">
        <v>0.93600000000000005</v>
      </c>
      <c r="S2178">
        <v>0.55500000000000005</v>
      </c>
      <c r="T2178">
        <v>0.80300000000000005</v>
      </c>
      <c r="U2178">
        <v>314.08800000000002</v>
      </c>
      <c r="V2178" t="s">
        <v>56</v>
      </c>
      <c r="W2178">
        <v>0.97399999999999998</v>
      </c>
      <c r="X2178">
        <v>0.97899999999999998</v>
      </c>
      <c r="Y2178">
        <v>0.94299999999999995</v>
      </c>
      <c r="Z2178">
        <v>0.97699999999999998</v>
      </c>
      <c r="AA2178" s="19">
        <v>45734.008220370371</v>
      </c>
      <c r="AB2178" t="s">
        <v>2040</v>
      </c>
    </row>
    <row r="2179" spans="1:28" hidden="1" x14ac:dyDescent="0.35">
      <c r="A2179" t="s">
        <v>1696</v>
      </c>
      <c r="B2179" t="s">
        <v>312</v>
      </c>
      <c r="C2179">
        <v>99</v>
      </c>
      <c r="D2179" s="9">
        <v>44467.327916666669</v>
      </c>
      <c r="E2179" s="9">
        <v>44566.680150462962</v>
      </c>
      <c r="F2179" t="s">
        <v>872</v>
      </c>
      <c r="G2179" t="s">
        <v>872</v>
      </c>
      <c r="H2179">
        <v>41</v>
      </c>
      <c r="I2179">
        <v>25</v>
      </c>
      <c r="J2179">
        <v>4</v>
      </c>
      <c r="K2179" t="s">
        <v>873</v>
      </c>
      <c r="L2179">
        <v>46</v>
      </c>
      <c r="M2179">
        <v>15</v>
      </c>
      <c r="N2179">
        <v>0.39300000000000002</v>
      </c>
      <c r="O2179">
        <v>0.249</v>
      </c>
      <c r="P2179">
        <v>4.3999999999999997E-2</v>
      </c>
      <c r="Q2179">
        <v>0.44900000000000001</v>
      </c>
      <c r="R2179">
        <v>0.751</v>
      </c>
      <c r="S2179">
        <v>0.61199999999999999</v>
      </c>
      <c r="T2179">
        <v>0.93100000000000005</v>
      </c>
      <c r="U2179">
        <v>1514.4770000000001</v>
      </c>
      <c r="V2179" t="s">
        <v>56</v>
      </c>
      <c r="W2179">
        <v>0.99</v>
      </c>
      <c r="X2179">
        <v>0.96699999999999997</v>
      </c>
      <c r="Y2179">
        <v>0.89900000000000002</v>
      </c>
      <c r="Z2179">
        <v>0.98599999999999999</v>
      </c>
      <c r="AA2179" s="19">
        <v>45734.008234548608</v>
      </c>
      <c r="AB2179" t="s">
        <v>2040</v>
      </c>
    </row>
    <row r="2180" spans="1:28" hidden="1" x14ac:dyDescent="0.35">
      <c r="A2180" t="s">
        <v>1260</v>
      </c>
      <c r="B2180" t="s">
        <v>312</v>
      </c>
      <c r="C2180">
        <v>0</v>
      </c>
      <c r="D2180" s="9">
        <v>44349.019131944442</v>
      </c>
      <c r="E2180" s="9">
        <v>44349.019131944442</v>
      </c>
      <c r="F2180" t="s">
        <v>872</v>
      </c>
      <c r="G2180" t="s">
        <v>872</v>
      </c>
      <c r="H2180">
        <v>1</v>
      </c>
      <c r="I2180">
        <v>1</v>
      </c>
      <c r="J2180">
        <v>1</v>
      </c>
      <c r="K2180" t="s">
        <v>873</v>
      </c>
      <c r="L2180">
        <v>1</v>
      </c>
      <c r="M2180">
        <v>0</v>
      </c>
      <c r="N2180" t="s">
        <v>875</v>
      </c>
      <c r="O2180" t="s">
        <v>875</v>
      </c>
      <c r="P2180" t="s">
        <v>875</v>
      </c>
      <c r="Q2180" t="s">
        <v>875</v>
      </c>
      <c r="R2180" t="s">
        <v>875</v>
      </c>
      <c r="S2180" t="s">
        <v>875</v>
      </c>
      <c r="T2180" t="s">
        <v>875</v>
      </c>
      <c r="U2180" t="s">
        <v>875</v>
      </c>
      <c r="V2180" t="s">
        <v>56</v>
      </c>
      <c r="W2180" t="s">
        <v>875</v>
      </c>
      <c r="X2180" t="s">
        <v>875</v>
      </c>
      <c r="Y2180" t="s">
        <v>875</v>
      </c>
      <c r="Z2180" t="s">
        <v>875</v>
      </c>
      <c r="AA2180" s="19">
        <v>45733.827732835649</v>
      </c>
      <c r="AB2180" t="s">
        <v>1303</v>
      </c>
    </row>
    <row r="2181" spans="1:28" x14ac:dyDescent="0.35">
      <c r="A2181" t="s">
        <v>1260</v>
      </c>
      <c r="B2181" t="s">
        <v>311</v>
      </c>
      <c r="C2181">
        <v>4474</v>
      </c>
      <c r="D2181" s="9">
        <v>39874.451493055552</v>
      </c>
      <c r="E2181" s="9">
        <v>44349.019131944442</v>
      </c>
      <c r="F2181">
        <v>295</v>
      </c>
      <c r="G2181">
        <v>295</v>
      </c>
      <c r="H2181">
        <v>163</v>
      </c>
      <c r="I2181">
        <v>132</v>
      </c>
      <c r="J2181">
        <v>75</v>
      </c>
      <c r="K2181">
        <v>220</v>
      </c>
      <c r="L2181">
        <v>213</v>
      </c>
      <c r="M2181">
        <v>7</v>
      </c>
      <c r="N2181">
        <v>5.1999999999999998E-2</v>
      </c>
      <c r="O2181">
        <v>4.2000000000000003E-2</v>
      </c>
      <c r="P2181">
        <v>2.4E-2</v>
      </c>
      <c r="Q2181">
        <v>6.5000000000000002E-2</v>
      </c>
      <c r="R2181">
        <v>0.92900000000000005</v>
      </c>
      <c r="S2181">
        <v>0.55300000000000005</v>
      </c>
      <c r="T2181">
        <v>0.745</v>
      </c>
      <c r="U2181">
        <v>107.69199999999999</v>
      </c>
      <c r="V2181" t="s">
        <v>56</v>
      </c>
      <c r="W2181">
        <v>0.79300000000000004</v>
      </c>
      <c r="X2181">
        <v>0.88800000000000001</v>
      </c>
      <c r="Y2181">
        <v>0.68300000000000005</v>
      </c>
      <c r="Z2181">
        <v>0.747</v>
      </c>
      <c r="AA2181" s="19">
        <v>45733.827732766207</v>
      </c>
      <c r="AB2181" t="s">
        <v>1303</v>
      </c>
    </row>
    <row r="2182" spans="1:28" hidden="1" x14ac:dyDescent="0.35">
      <c r="A2182" t="s">
        <v>204</v>
      </c>
      <c r="B2182" t="s">
        <v>312</v>
      </c>
      <c r="C2182">
        <v>90</v>
      </c>
      <c r="D2182" s="9">
        <v>44453.003333333334</v>
      </c>
      <c r="E2182" s="9">
        <v>44543.672071759262</v>
      </c>
      <c r="F2182" t="s">
        <v>872</v>
      </c>
      <c r="G2182" t="s">
        <v>872</v>
      </c>
      <c r="H2182">
        <v>7</v>
      </c>
      <c r="I2182">
        <v>1</v>
      </c>
      <c r="J2182">
        <v>1</v>
      </c>
      <c r="K2182" t="s">
        <v>873</v>
      </c>
      <c r="L2182">
        <v>1</v>
      </c>
      <c r="M2182">
        <v>5</v>
      </c>
      <c r="N2182">
        <v>6.8000000000000005E-2</v>
      </c>
      <c r="O2182">
        <v>0</v>
      </c>
      <c r="P2182">
        <v>0</v>
      </c>
      <c r="Q2182" t="s">
        <v>875</v>
      </c>
      <c r="R2182" t="s">
        <v>875</v>
      </c>
      <c r="S2182" t="s">
        <v>875</v>
      </c>
      <c r="T2182" t="s">
        <v>875</v>
      </c>
      <c r="U2182" t="s">
        <v>875</v>
      </c>
      <c r="V2182" t="s">
        <v>876</v>
      </c>
      <c r="W2182">
        <v>0.89500000000000002</v>
      </c>
      <c r="X2182">
        <v>0</v>
      </c>
      <c r="Y2182">
        <v>0</v>
      </c>
      <c r="Z2182" t="s">
        <v>875</v>
      </c>
      <c r="AA2182" s="19">
        <v>45733.909675810188</v>
      </c>
      <c r="AB2182" t="s">
        <v>1425</v>
      </c>
    </row>
    <row r="2183" spans="1:28" x14ac:dyDescent="0.35">
      <c r="A2183" t="s">
        <v>204</v>
      </c>
      <c r="B2183" t="s">
        <v>311</v>
      </c>
      <c r="C2183">
        <v>1676</v>
      </c>
      <c r="D2183" s="9">
        <v>43927.515972222223</v>
      </c>
      <c r="E2183" s="9">
        <v>45604.063888888886</v>
      </c>
      <c r="F2183">
        <v>703</v>
      </c>
      <c r="G2183">
        <v>697</v>
      </c>
      <c r="H2183">
        <v>688</v>
      </c>
      <c r="I2183">
        <v>9</v>
      </c>
      <c r="J2183">
        <v>108</v>
      </c>
      <c r="K2183">
        <v>589</v>
      </c>
      <c r="L2183">
        <v>158</v>
      </c>
      <c r="M2183">
        <v>431</v>
      </c>
      <c r="N2183">
        <v>0.48599999999999999</v>
      </c>
      <c r="O2183">
        <v>6.0000000000000001E-3</v>
      </c>
      <c r="P2183">
        <v>9.5000000000000001E-2</v>
      </c>
      <c r="Q2183">
        <v>0.14199999999999999</v>
      </c>
      <c r="R2183">
        <v>0.35799999999999998</v>
      </c>
      <c r="S2183">
        <v>0.98799999999999999</v>
      </c>
      <c r="T2183">
        <v>0.80700000000000005</v>
      </c>
      <c r="U2183">
        <v>3035.2109999999998</v>
      </c>
      <c r="V2183" t="s">
        <v>56</v>
      </c>
      <c r="W2183">
        <v>0.93300000000000005</v>
      </c>
      <c r="X2183">
        <v>0.84599999999999997</v>
      </c>
      <c r="Y2183">
        <v>0.94799999999999995</v>
      </c>
      <c r="Z2183">
        <v>0.84199999999999997</v>
      </c>
      <c r="AA2183" s="9">
        <v>45713.677164386572</v>
      </c>
      <c r="AB2183" t="s">
        <v>871</v>
      </c>
    </row>
    <row r="2184" spans="1:28" x14ac:dyDescent="0.35">
      <c r="A2184" t="s">
        <v>204</v>
      </c>
      <c r="B2184" t="s">
        <v>311</v>
      </c>
      <c r="C2184">
        <v>616</v>
      </c>
      <c r="D2184" s="9">
        <v>43927.516331018516</v>
      </c>
      <c r="E2184" s="9">
        <v>44543.672071759262</v>
      </c>
      <c r="F2184">
        <v>30</v>
      </c>
      <c r="G2184">
        <v>30</v>
      </c>
      <c r="H2184">
        <v>30</v>
      </c>
      <c r="I2184">
        <v>0</v>
      </c>
      <c r="J2184">
        <v>0</v>
      </c>
      <c r="K2184">
        <v>30</v>
      </c>
      <c r="L2184">
        <v>1</v>
      </c>
      <c r="M2184">
        <v>29</v>
      </c>
      <c r="N2184">
        <v>4.4999999999999998E-2</v>
      </c>
      <c r="O2184">
        <v>0</v>
      </c>
      <c r="P2184">
        <v>0</v>
      </c>
      <c r="Q2184">
        <v>0</v>
      </c>
      <c r="R2184">
        <v>0</v>
      </c>
      <c r="S2184">
        <v>1</v>
      </c>
      <c r="T2184">
        <v>1</v>
      </c>
      <c r="U2184" t="s">
        <v>875</v>
      </c>
      <c r="V2184" t="s">
        <v>876</v>
      </c>
      <c r="W2184">
        <v>0.68799999999999994</v>
      </c>
      <c r="X2184">
        <v>0</v>
      </c>
      <c r="Y2184">
        <v>0</v>
      </c>
      <c r="Z2184">
        <v>0</v>
      </c>
      <c r="AA2184" s="19">
        <v>45733.909675810188</v>
      </c>
      <c r="AB2184" t="s">
        <v>1425</v>
      </c>
    </row>
    <row r="2185" spans="1:28" hidden="1" x14ac:dyDescent="0.35">
      <c r="A2185" t="s">
        <v>205</v>
      </c>
      <c r="B2185" t="s">
        <v>312</v>
      </c>
      <c r="C2185">
        <v>98</v>
      </c>
      <c r="D2185" s="9">
        <v>45509.286805555559</v>
      </c>
      <c r="E2185" s="9">
        <v>45607.706944444442</v>
      </c>
      <c r="F2185" t="s">
        <v>872</v>
      </c>
      <c r="G2185" t="s">
        <v>872</v>
      </c>
      <c r="H2185">
        <v>95</v>
      </c>
      <c r="I2185">
        <v>57</v>
      </c>
      <c r="J2185">
        <v>20</v>
      </c>
      <c r="K2185" t="s">
        <v>873</v>
      </c>
      <c r="L2185">
        <v>83</v>
      </c>
      <c r="M2185">
        <v>50</v>
      </c>
      <c r="N2185">
        <v>1.0349999999999999</v>
      </c>
      <c r="O2185">
        <v>0.77500000000000002</v>
      </c>
      <c r="P2185">
        <v>0.17699999999999999</v>
      </c>
      <c r="Q2185">
        <v>0.95899999999999996</v>
      </c>
      <c r="R2185">
        <v>0.58699999999999997</v>
      </c>
      <c r="S2185">
        <v>0.57199999999999995</v>
      </c>
      <c r="T2185">
        <v>0.90200000000000002</v>
      </c>
      <c r="U2185">
        <v>319.08199999999999</v>
      </c>
      <c r="V2185" t="s">
        <v>56</v>
      </c>
      <c r="W2185">
        <v>0.96399999999999997</v>
      </c>
      <c r="X2185">
        <v>0.95799999999999996</v>
      </c>
      <c r="Y2185">
        <v>0.91800000000000004</v>
      </c>
      <c r="Z2185">
        <v>0.96699999999999997</v>
      </c>
      <c r="AA2185" s="9">
        <v>45713.677261249999</v>
      </c>
      <c r="AB2185" t="s">
        <v>871</v>
      </c>
    </row>
    <row r="2186" spans="1:28" x14ac:dyDescent="0.35">
      <c r="A2186" t="s">
        <v>205</v>
      </c>
      <c r="B2186" t="s">
        <v>311</v>
      </c>
      <c r="C2186">
        <v>1824</v>
      </c>
      <c r="D2186" s="9">
        <v>43783.620833333334</v>
      </c>
      <c r="E2186" s="9">
        <v>45607.706944444442</v>
      </c>
      <c r="F2186">
        <v>1053</v>
      </c>
      <c r="G2186">
        <v>1002</v>
      </c>
      <c r="H2186">
        <v>645</v>
      </c>
      <c r="I2186">
        <v>357</v>
      </c>
      <c r="J2186">
        <v>169</v>
      </c>
      <c r="K2186">
        <v>833</v>
      </c>
      <c r="L2186">
        <v>527</v>
      </c>
      <c r="M2186">
        <v>306</v>
      </c>
      <c r="N2186">
        <v>0.51400000000000001</v>
      </c>
      <c r="O2186">
        <v>0.42199999999999999</v>
      </c>
      <c r="P2186">
        <v>0.317</v>
      </c>
      <c r="Q2186">
        <v>0.88900000000000001</v>
      </c>
      <c r="R2186">
        <v>1.4359999999999999</v>
      </c>
      <c r="S2186">
        <v>0.54900000000000004</v>
      </c>
      <c r="T2186">
        <v>0.66100000000000003</v>
      </c>
      <c r="U2186">
        <v>344.20699999999999</v>
      </c>
      <c r="V2186" t="s">
        <v>62</v>
      </c>
      <c r="W2186">
        <v>0.77100000000000002</v>
      </c>
      <c r="X2186">
        <v>0.89700000000000002</v>
      </c>
      <c r="Y2186">
        <v>0.95099999999999996</v>
      </c>
      <c r="Z2186">
        <v>0.86499999999999999</v>
      </c>
      <c r="AA2186" s="9">
        <v>45713.677245266204</v>
      </c>
      <c r="AB2186" t="s">
        <v>871</v>
      </c>
    </row>
    <row r="2187" spans="1:28" x14ac:dyDescent="0.35">
      <c r="A2187" t="s">
        <v>1695</v>
      </c>
      <c r="B2187" t="s">
        <v>311</v>
      </c>
      <c r="C2187">
        <v>4599</v>
      </c>
      <c r="D2187" s="9">
        <v>38609.233819444446</v>
      </c>
      <c r="E2187" s="9">
        <v>43208.394814814812</v>
      </c>
      <c r="F2187">
        <v>70</v>
      </c>
      <c r="G2187">
        <v>70</v>
      </c>
      <c r="H2187">
        <v>32</v>
      </c>
      <c r="I2187">
        <v>38</v>
      </c>
      <c r="J2187">
        <v>7</v>
      </c>
      <c r="K2187">
        <v>63</v>
      </c>
      <c r="L2187">
        <v>20</v>
      </c>
      <c r="M2187">
        <v>43</v>
      </c>
      <c r="N2187">
        <v>8.9999999999999993E-3</v>
      </c>
      <c r="O2187">
        <v>1.0999999999999999E-2</v>
      </c>
      <c r="P2187">
        <v>4.0000000000000001E-3</v>
      </c>
      <c r="Q2187">
        <v>1.2E-2</v>
      </c>
      <c r="R2187">
        <v>0.75</v>
      </c>
      <c r="S2187">
        <v>0.45</v>
      </c>
      <c r="T2187">
        <v>0.8</v>
      </c>
      <c r="U2187">
        <v>3583.3330000000001</v>
      </c>
      <c r="V2187" t="s">
        <v>56</v>
      </c>
      <c r="W2187">
        <v>0.91100000000000003</v>
      </c>
      <c r="X2187">
        <v>0.83</v>
      </c>
      <c r="Y2187">
        <v>0.63200000000000001</v>
      </c>
      <c r="Z2187">
        <v>0.65600000000000003</v>
      </c>
      <c r="AA2187" s="19">
        <v>45734.008107291666</v>
      </c>
      <c r="AB2187" t="s">
        <v>2040</v>
      </c>
    </row>
    <row r="2188" spans="1:28" hidden="1" x14ac:dyDescent="0.35">
      <c r="A2188" t="s">
        <v>1695</v>
      </c>
      <c r="B2188" t="s">
        <v>312</v>
      </c>
      <c r="C2188">
        <v>0</v>
      </c>
      <c r="D2188" s="9">
        <v>43208.394814814812</v>
      </c>
      <c r="E2188" s="9">
        <v>43208.394814814812</v>
      </c>
      <c r="F2188" t="s">
        <v>872</v>
      </c>
      <c r="G2188" t="s">
        <v>872</v>
      </c>
      <c r="H2188">
        <v>1</v>
      </c>
      <c r="I2188">
        <v>1</v>
      </c>
      <c r="J2188">
        <v>1</v>
      </c>
      <c r="K2188" t="s">
        <v>873</v>
      </c>
      <c r="L2188">
        <v>1</v>
      </c>
      <c r="M2188">
        <v>0</v>
      </c>
      <c r="N2188" t="s">
        <v>875</v>
      </c>
      <c r="O2188" t="s">
        <v>875</v>
      </c>
      <c r="P2188" t="s">
        <v>875</v>
      </c>
      <c r="Q2188" t="s">
        <v>875</v>
      </c>
      <c r="R2188" t="s">
        <v>875</v>
      </c>
      <c r="S2188" t="s">
        <v>875</v>
      </c>
      <c r="T2188" t="s">
        <v>875</v>
      </c>
      <c r="U2188" t="s">
        <v>875</v>
      </c>
      <c r="V2188" t="s">
        <v>56</v>
      </c>
      <c r="W2188" t="s">
        <v>875</v>
      </c>
      <c r="X2188" t="s">
        <v>875</v>
      </c>
      <c r="Y2188" t="s">
        <v>875</v>
      </c>
      <c r="Z2188" t="s">
        <v>875</v>
      </c>
      <c r="AA2188" s="19">
        <v>45734.008107349538</v>
      </c>
      <c r="AB2188" t="s">
        <v>2040</v>
      </c>
    </row>
    <row r="2189" spans="1:28" hidden="1" x14ac:dyDescent="0.35">
      <c r="A2189" t="s">
        <v>206</v>
      </c>
      <c r="B2189" t="s">
        <v>312</v>
      </c>
      <c r="C2189">
        <v>99</v>
      </c>
      <c r="D2189" s="9">
        <v>45509.414583333331</v>
      </c>
      <c r="E2189" s="9">
        <v>45608.553472222222</v>
      </c>
      <c r="F2189" t="s">
        <v>872</v>
      </c>
      <c r="G2189" t="s">
        <v>872</v>
      </c>
      <c r="H2189">
        <v>304</v>
      </c>
      <c r="I2189">
        <v>117</v>
      </c>
      <c r="J2189">
        <v>89</v>
      </c>
      <c r="K2189" t="s">
        <v>873</v>
      </c>
      <c r="L2189">
        <v>260</v>
      </c>
      <c r="M2189">
        <v>71</v>
      </c>
      <c r="N2189">
        <v>3.2519999999999998</v>
      </c>
      <c r="O2189">
        <v>1.1140000000000001</v>
      </c>
      <c r="P2189">
        <v>0.95</v>
      </c>
      <c r="Q2189">
        <v>2.5529999999999999</v>
      </c>
      <c r="R2189">
        <v>0.747</v>
      </c>
      <c r="S2189">
        <v>0.745</v>
      </c>
      <c r="T2189">
        <v>0.78200000000000003</v>
      </c>
      <c r="U2189">
        <v>248.727</v>
      </c>
      <c r="V2189" t="s">
        <v>56</v>
      </c>
      <c r="W2189">
        <v>0.99</v>
      </c>
      <c r="X2189">
        <v>0.99099999999999999</v>
      </c>
      <c r="Y2189">
        <v>0.91700000000000004</v>
      </c>
      <c r="Z2189">
        <v>0.996</v>
      </c>
      <c r="AA2189" s="9">
        <v>45713.677361400463</v>
      </c>
      <c r="AB2189" t="s">
        <v>871</v>
      </c>
    </row>
    <row r="2190" spans="1:28" x14ac:dyDescent="0.35">
      <c r="A2190" t="s">
        <v>206</v>
      </c>
      <c r="B2190" t="s">
        <v>311</v>
      </c>
      <c r="C2190">
        <v>1960</v>
      </c>
      <c r="D2190" s="9">
        <v>43647.65902777778</v>
      </c>
      <c r="E2190" s="9">
        <v>45608.553472222222</v>
      </c>
      <c r="F2190">
        <v>1963</v>
      </c>
      <c r="G2190">
        <v>1796</v>
      </c>
      <c r="H2190">
        <v>1069</v>
      </c>
      <c r="I2190">
        <v>727</v>
      </c>
      <c r="J2190">
        <v>189</v>
      </c>
      <c r="K2190">
        <v>1607</v>
      </c>
      <c r="L2190">
        <v>972</v>
      </c>
      <c r="M2190">
        <v>635</v>
      </c>
      <c r="N2190">
        <v>0.89800000000000002</v>
      </c>
      <c r="O2190">
        <v>0.66400000000000003</v>
      </c>
      <c r="P2190">
        <v>0.44</v>
      </c>
      <c r="Q2190">
        <v>2.4620000000000002</v>
      </c>
      <c r="R2190">
        <v>2.194</v>
      </c>
      <c r="S2190">
        <v>0.57499999999999996</v>
      </c>
      <c r="T2190">
        <v>0.71799999999999997</v>
      </c>
      <c r="U2190">
        <v>257.92</v>
      </c>
      <c r="V2190" t="s">
        <v>62</v>
      </c>
      <c r="W2190">
        <v>0.73299999999999998</v>
      </c>
      <c r="X2190">
        <v>0.82199999999999995</v>
      </c>
      <c r="Y2190">
        <v>0.95899999999999996</v>
      </c>
      <c r="Z2190">
        <v>0.997</v>
      </c>
      <c r="AA2190" s="9">
        <v>45713.677344826392</v>
      </c>
      <c r="AB2190" t="s">
        <v>871</v>
      </c>
    </row>
    <row r="2191" spans="1:28" x14ac:dyDescent="0.35">
      <c r="A2191" t="s">
        <v>207</v>
      </c>
      <c r="B2191" t="s">
        <v>311</v>
      </c>
      <c r="C2191">
        <v>1831</v>
      </c>
      <c r="D2191" s="9">
        <v>43777.092361111114</v>
      </c>
      <c r="E2191" s="9">
        <v>45608.574305555558</v>
      </c>
      <c r="F2191">
        <v>25361</v>
      </c>
      <c r="G2191">
        <v>25361</v>
      </c>
      <c r="H2191">
        <v>0</v>
      </c>
      <c r="I2191">
        <v>25361</v>
      </c>
      <c r="J2191">
        <v>5708</v>
      </c>
      <c r="K2191">
        <v>19653</v>
      </c>
      <c r="L2191">
        <v>15452</v>
      </c>
      <c r="M2191">
        <v>4201</v>
      </c>
      <c r="N2191">
        <v>0</v>
      </c>
      <c r="O2191">
        <v>27.427</v>
      </c>
      <c r="P2191">
        <v>7.431</v>
      </c>
      <c r="Q2191">
        <v>20.306000000000001</v>
      </c>
      <c r="R2191">
        <v>1.016</v>
      </c>
      <c r="S2191">
        <v>0</v>
      </c>
      <c r="T2191">
        <v>0.72899999999999998</v>
      </c>
      <c r="U2191">
        <v>206.88499999999999</v>
      </c>
      <c r="V2191" t="s">
        <v>62</v>
      </c>
      <c r="W2191">
        <v>0</v>
      </c>
      <c r="X2191">
        <v>0.95599999999999996</v>
      </c>
      <c r="Y2191">
        <v>0.996</v>
      </c>
      <c r="Z2191">
        <v>0.98899999999999999</v>
      </c>
      <c r="AA2191" s="9">
        <v>45713.677488692127</v>
      </c>
      <c r="AB2191" t="s">
        <v>871</v>
      </c>
    </row>
    <row r="2192" spans="1:28" x14ac:dyDescent="0.35">
      <c r="A2192" t="s">
        <v>208</v>
      </c>
      <c r="B2192" t="s">
        <v>311</v>
      </c>
      <c r="C2192">
        <v>2307</v>
      </c>
      <c r="D2192" s="9">
        <v>43294.82916666667</v>
      </c>
      <c r="E2192" s="9">
        <v>45601.82916666667</v>
      </c>
      <c r="F2192">
        <v>113</v>
      </c>
      <c r="G2192">
        <v>85</v>
      </c>
      <c r="H2192">
        <v>84</v>
      </c>
      <c r="I2192">
        <v>1</v>
      </c>
      <c r="J2192">
        <v>34</v>
      </c>
      <c r="K2192">
        <v>51</v>
      </c>
      <c r="L2192">
        <v>45</v>
      </c>
      <c r="M2192">
        <v>6</v>
      </c>
      <c r="N2192">
        <v>4.3999999999999997E-2</v>
      </c>
      <c r="O2192">
        <v>0</v>
      </c>
      <c r="P2192">
        <v>3.6999999999999998E-2</v>
      </c>
      <c r="Q2192">
        <v>3.6999999999999998E-2</v>
      </c>
      <c r="R2192">
        <v>5.2859999999999996</v>
      </c>
      <c r="S2192">
        <v>1</v>
      </c>
      <c r="T2192">
        <v>0.159</v>
      </c>
      <c r="U2192">
        <v>162.16200000000001</v>
      </c>
      <c r="V2192" t="s">
        <v>62</v>
      </c>
      <c r="W2192">
        <v>0.94699999999999995</v>
      </c>
      <c r="X2192">
        <v>0</v>
      </c>
      <c r="Y2192">
        <v>0.84399999999999997</v>
      </c>
      <c r="Z2192">
        <v>0.97099999999999997</v>
      </c>
      <c r="AA2192" s="9">
        <v>45713.677565879632</v>
      </c>
      <c r="AB2192" t="s">
        <v>871</v>
      </c>
    </row>
    <row r="2193" spans="1:28" hidden="1" x14ac:dyDescent="0.35">
      <c r="A2193" t="s">
        <v>209</v>
      </c>
      <c r="B2193" t="s">
        <v>312</v>
      </c>
      <c r="C2193">
        <v>98</v>
      </c>
      <c r="D2193" s="9">
        <v>44466.610601851855</v>
      </c>
      <c r="E2193" s="9">
        <v>44565.451608796298</v>
      </c>
      <c r="F2193" t="s">
        <v>872</v>
      </c>
      <c r="G2193" t="s">
        <v>872</v>
      </c>
      <c r="H2193">
        <v>34</v>
      </c>
      <c r="I2193">
        <v>2</v>
      </c>
      <c r="J2193">
        <v>1</v>
      </c>
      <c r="K2193" t="s">
        <v>873</v>
      </c>
      <c r="L2193">
        <v>38</v>
      </c>
      <c r="M2193">
        <v>-3</v>
      </c>
      <c r="N2193">
        <v>0.44400000000000001</v>
      </c>
      <c r="O2193">
        <v>2.1000000000000001E-2</v>
      </c>
      <c r="P2193">
        <v>0</v>
      </c>
      <c r="Q2193">
        <v>0.377</v>
      </c>
      <c r="R2193">
        <v>0.81100000000000005</v>
      </c>
      <c r="S2193">
        <v>0.95499999999999996</v>
      </c>
      <c r="T2193">
        <v>1</v>
      </c>
      <c r="U2193">
        <v>214.85400000000001</v>
      </c>
      <c r="V2193" t="s">
        <v>56</v>
      </c>
      <c r="W2193">
        <v>0.91600000000000004</v>
      </c>
      <c r="X2193">
        <v>1</v>
      </c>
      <c r="Y2193">
        <v>0</v>
      </c>
      <c r="Z2193">
        <v>0.98299999999999998</v>
      </c>
      <c r="AA2193" s="19">
        <v>45733.909616817131</v>
      </c>
      <c r="AB2193" t="s">
        <v>1425</v>
      </c>
    </row>
    <row r="2194" spans="1:28" x14ac:dyDescent="0.35">
      <c r="A2194" t="s">
        <v>209</v>
      </c>
      <c r="B2194" t="s">
        <v>311</v>
      </c>
      <c r="C2194">
        <v>1387</v>
      </c>
      <c r="D2194" s="9">
        <v>44221.311805555553</v>
      </c>
      <c r="E2194" s="9">
        <v>45609.268055555556</v>
      </c>
      <c r="F2194">
        <v>1254</v>
      </c>
      <c r="G2194">
        <v>1108</v>
      </c>
      <c r="H2194">
        <v>1099</v>
      </c>
      <c r="I2194">
        <v>9</v>
      </c>
      <c r="J2194">
        <v>183</v>
      </c>
      <c r="K2194">
        <v>925</v>
      </c>
      <c r="L2194">
        <v>693</v>
      </c>
      <c r="M2194">
        <v>232</v>
      </c>
      <c r="N2194">
        <v>0.84099999999999997</v>
      </c>
      <c r="O2194">
        <v>8.0000000000000002E-3</v>
      </c>
      <c r="P2194">
        <v>0.14099999999999999</v>
      </c>
      <c r="Q2194">
        <v>0.56000000000000005</v>
      </c>
      <c r="R2194">
        <v>0.79100000000000004</v>
      </c>
      <c r="S2194">
        <v>0.99099999999999999</v>
      </c>
      <c r="T2194">
        <v>0.83399999999999996</v>
      </c>
      <c r="U2194">
        <v>414.286</v>
      </c>
      <c r="V2194" t="s">
        <v>56</v>
      </c>
      <c r="W2194">
        <v>0.97899999999999998</v>
      </c>
      <c r="X2194">
        <v>0.92600000000000005</v>
      </c>
      <c r="Y2194">
        <v>0.83699999999999997</v>
      </c>
      <c r="Z2194">
        <v>0.996</v>
      </c>
      <c r="AA2194" s="9">
        <v>45713.677654259256</v>
      </c>
      <c r="AB2194" t="s">
        <v>871</v>
      </c>
    </row>
    <row r="2195" spans="1:28" x14ac:dyDescent="0.35">
      <c r="A2195" t="s">
        <v>209</v>
      </c>
      <c r="B2195" t="s">
        <v>311</v>
      </c>
      <c r="C2195">
        <v>344</v>
      </c>
      <c r="D2195" s="9">
        <v>44221.311944444446</v>
      </c>
      <c r="E2195" s="9">
        <v>44565.451608796298</v>
      </c>
      <c r="F2195">
        <v>179</v>
      </c>
      <c r="G2195">
        <v>179</v>
      </c>
      <c r="H2195">
        <v>177</v>
      </c>
      <c r="I2195">
        <v>2</v>
      </c>
      <c r="J2195">
        <v>0</v>
      </c>
      <c r="K2195">
        <v>179</v>
      </c>
      <c r="L2195">
        <v>98</v>
      </c>
      <c r="M2195">
        <v>81</v>
      </c>
      <c r="N2195">
        <v>0.57199999999999995</v>
      </c>
      <c r="O2195">
        <v>2.1000000000000001E-2</v>
      </c>
      <c r="P2195">
        <v>0</v>
      </c>
      <c r="Q2195">
        <v>0.37</v>
      </c>
      <c r="R2195">
        <v>0.624</v>
      </c>
      <c r="S2195">
        <v>0.96499999999999997</v>
      </c>
      <c r="T2195">
        <v>1</v>
      </c>
      <c r="U2195">
        <v>218.91900000000001</v>
      </c>
      <c r="V2195" t="s">
        <v>56</v>
      </c>
      <c r="W2195">
        <v>0.98599999999999999</v>
      </c>
      <c r="X2195">
        <v>1</v>
      </c>
      <c r="Y2195">
        <v>0</v>
      </c>
      <c r="Z2195">
        <v>0.97899999999999998</v>
      </c>
      <c r="AA2195" s="19">
        <v>45733.909604803244</v>
      </c>
      <c r="AB2195" t="s">
        <v>1425</v>
      </c>
    </row>
    <row r="2196" spans="1:28" hidden="1" x14ac:dyDescent="0.35">
      <c r="A2196" t="s">
        <v>210</v>
      </c>
      <c r="B2196" t="s">
        <v>312</v>
      </c>
      <c r="C2196">
        <v>96</v>
      </c>
      <c r="D2196" s="9">
        <v>45510.96875</v>
      </c>
      <c r="E2196" s="9">
        <v>45607.750694444447</v>
      </c>
      <c r="F2196" t="s">
        <v>872</v>
      </c>
      <c r="G2196" t="s">
        <v>872</v>
      </c>
      <c r="H2196">
        <v>155</v>
      </c>
      <c r="I2196">
        <v>2</v>
      </c>
      <c r="J2196">
        <v>38</v>
      </c>
      <c r="K2196" t="s">
        <v>873</v>
      </c>
      <c r="L2196">
        <v>98</v>
      </c>
      <c r="M2196">
        <v>20</v>
      </c>
      <c r="N2196">
        <v>1.7150000000000001</v>
      </c>
      <c r="O2196">
        <v>1.6E-2</v>
      </c>
      <c r="P2196">
        <v>0.45100000000000001</v>
      </c>
      <c r="Q2196">
        <v>1.02</v>
      </c>
      <c r="R2196">
        <v>0.79700000000000004</v>
      </c>
      <c r="S2196">
        <v>0.99099999999999999</v>
      </c>
      <c r="T2196">
        <v>0.73899999999999999</v>
      </c>
      <c r="U2196">
        <v>232.35300000000001</v>
      </c>
      <c r="V2196" t="s">
        <v>56</v>
      </c>
      <c r="W2196">
        <v>0.98099999999999998</v>
      </c>
      <c r="X2196">
        <v>1</v>
      </c>
      <c r="Y2196">
        <v>0.872</v>
      </c>
      <c r="Z2196">
        <v>0.97899999999999998</v>
      </c>
      <c r="AA2196" s="9">
        <v>45713.67776042824</v>
      </c>
      <c r="AB2196" t="s">
        <v>871</v>
      </c>
    </row>
    <row r="2197" spans="1:28" hidden="1" x14ac:dyDescent="0.35">
      <c r="A2197" t="s">
        <v>210</v>
      </c>
      <c r="B2197" t="s">
        <v>312</v>
      </c>
      <c r="C2197">
        <v>99</v>
      </c>
      <c r="D2197" s="9">
        <v>44466.684930555559</v>
      </c>
      <c r="E2197" s="9">
        <v>44565.703020833331</v>
      </c>
      <c r="F2197" t="s">
        <v>872</v>
      </c>
      <c r="G2197" t="s">
        <v>872</v>
      </c>
      <c r="H2197">
        <v>60</v>
      </c>
      <c r="I2197">
        <v>1</v>
      </c>
      <c r="J2197">
        <v>1</v>
      </c>
      <c r="K2197" t="s">
        <v>873</v>
      </c>
      <c r="L2197">
        <v>37</v>
      </c>
      <c r="M2197">
        <v>25</v>
      </c>
      <c r="N2197">
        <v>0.66400000000000003</v>
      </c>
      <c r="O2197" t="s">
        <v>875</v>
      </c>
      <c r="P2197">
        <v>0</v>
      </c>
      <c r="Q2197">
        <v>0.36699999999999999</v>
      </c>
      <c r="R2197" t="s">
        <v>875</v>
      </c>
      <c r="S2197" t="s">
        <v>875</v>
      </c>
      <c r="T2197" t="s">
        <v>875</v>
      </c>
      <c r="U2197" t="s">
        <v>875</v>
      </c>
      <c r="V2197" t="s">
        <v>56</v>
      </c>
      <c r="W2197">
        <v>0.92600000000000005</v>
      </c>
      <c r="X2197" t="s">
        <v>875</v>
      </c>
      <c r="Y2197">
        <v>0</v>
      </c>
      <c r="Z2197">
        <v>0.95099999999999996</v>
      </c>
      <c r="AA2197" s="19">
        <v>45733.909539502318</v>
      </c>
      <c r="AB2197" t="s">
        <v>1425</v>
      </c>
    </row>
    <row r="2198" spans="1:28" x14ac:dyDescent="0.35">
      <c r="A2198" t="s">
        <v>210</v>
      </c>
      <c r="B2198" t="s">
        <v>311</v>
      </c>
      <c r="C2198">
        <v>1397</v>
      </c>
      <c r="D2198" s="9">
        <v>44210.468055555553</v>
      </c>
      <c r="E2198" s="9">
        <v>45607.750694444447</v>
      </c>
      <c r="F2198">
        <v>1618</v>
      </c>
      <c r="G2198">
        <v>1428</v>
      </c>
      <c r="H2198">
        <v>1406</v>
      </c>
      <c r="I2198">
        <v>22</v>
      </c>
      <c r="J2198">
        <v>252</v>
      </c>
      <c r="K2198">
        <v>1176</v>
      </c>
      <c r="L2198">
        <v>939</v>
      </c>
      <c r="M2198">
        <v>237</v>
      </c>
      <c r="N2198">
        <v>1.083</v>
      </c>
      <c r="O2198">
        <v>0.02</v>
      </c>
      <c r="P2198">
        <v>0.20699999999999999</v>
      </c>
      <c r="Q2198">
        <v>0.79600000000000004</v>
      </c>
      <c r="R2198">
        <v>0.88800000000000001</v>
      </c>
      <c r="S2198">
        <v>0.98199999999999998</v>
      </c>
      <c r="T2198">
        <v>0.81200000000000006</v>
      </c>
      <c r="U2198">
        <v>297.73899999999998</v>
      </c>
      <c r="V2198" t="s">
        <v>56</v>
      </c>
      <c r="W2198">
        <v>0.97</v>
      </c>
      <c r="X2198">
        <v>0.96799999999999997</v>
      </c>
      <c r="Y2198">
        <v>0.88600000000000001</v>
      </c>
      <c r="Z2198">
        <v>0.97899999999999998</v>
      </c>
      <c r="AA2198" s="9">
        <v>45713.677742997686</v>
      </c>
      <c r="AB2198" t="s">
        <v>871</v>
      </c>
    </row>
    <row r="2199" spans="1:28" x14ac:dyDescent="0.35">
      <c r="A2199" t="s">
        <v>210</v>
      </c>
      <c r="B2199" t="s">
        <v>311</v>
      </c>
      <c r="C2199">
        <v>355</v>
      </c>
      <c r="D2199" s="9">
        <v>44210.468738425923</v>
      </c>
      <c r="E2199" s="9">
        <v>44565.703020833331</v>
      </c>
      <c r="F2199">
        <v>173</v>
      </c>
      <c r="G2199">
        <v>173</v>
      </c>
      <c r="H2199">
        <v>172</v>
      </c>
      <c r="I2199">
        <v>1</v>
      </c>
      <c r="J2199">
        <v>0</v>
      </c>
      <c r="K2199">
        <v>173</v>
      </c>
      <c r="L2199">
        <v>73</v>
      </c>
      <c r="M2199">
        <v>100</v>
      </c>
      <c r="N2199">
        <v>0.52500000000000002</v>
      </c>
      <c r="O2199">
        <v>0</v>
      </c>
      <c r="P2199">
        <v>0</v>
      </c>
      <c r="Q2199">
        <v>0.221</v>
      </c>
      <c r="R2199">
        <v>0.42099999999999999</v>
      </c>
      <c r="S2199">
        <v>1</v>
      </c>
      <c r="T2199">
        <v>1</v>
      </c>
      <c r="U2199">
        <v>452.48899999999998</v>
      </c>
      <c r="V2199" t="s">
        <v>56</v>
      </c>
      <c r="W2199">
        <v>0.98799999999999999</v>
      </c>
      <c r="X2199">
        <v>0</v>
      </c>
      <c r="Y2199">
        <v>0</v>
      </c>
      <c r="Z2199">
        <v>0.96499999999999997</v>
      </c>
      <c r="AA2199" s="19">
        <v>45733.909539502318</v>
      </c>
      <c r="AB2199" t="s">
        <v>1425</v>
      </c>
    </row>
    <row r="2200" spans="1:28" hidden="1" x14ac:dyDescent="0.35">
      <c r="A2200" t="s">
        <v>211</v>
      </c>
      <c r="B2200" t="s">
        <v>312</v>
      </c>
      <c r="C2200">
        <v>98</v>
      </c>
      <c r="D2200" s="9">
        <v>44466.610358796293</v>
      </c>
      <c r="E2200" s="9">
        <v>44565.431296296294</v>
      </c>
      <c r="F2200" t="s">
        <v>872</v>
      </c>
      <c r="G2200" t="s">
        <v>872</v>
      </c>
      <c r="H2200">
        <v>54</v>
      </c>
      <c r="I2200">
        <v>1</v>
      </c>
      <c r="J2200">
        <v>1</v>
      </c>
      <c r="K2200" t="s">
        <v>873</v>
      </c>
      <c r="L2200">
        <v>15</v>
      </c>
      <c r="M2200">
        <v>40</v>
      </c>
      <c r="N2200">
        <v>0.68200000000000005</v>
      </c>
      <c r="O2200" t="s">
        <v>875</v>
      </c>
      <c r="P2200">
        <v>0</v>
      </c>
      <c r="Q2200">
        <v>0.16400000000000001</v>
      </c>
      <c r="R2200" t="s">
        <v>875</v>
      </c>
      <c r="S2200" t="s">
        <v>875</v>
      </c>
      <c r="T2200" t="s">
        <v>875</v>
      </c>
      <c r="U2200" t="s">
        <v>875</v>
      </c>
      <c r="V2200" t="s">
        <v>56</v>
      </c>
      <c r="W2200">
        <v>0.92800000000000005</v>
      </c>
      <c r="X2200" t="s">
        <v>875</v>
      </c>
      <c r="Y2200">
        <v>0</v>
      </c>
      <c r="Z2200">
        <v>0.85</v>
      </c>
      <c r="AA2200" s="19">
        <v>45733.909476284723</v>
      </c>
      <c r="AB2200" t="s">
        <v>1425</v>
      </c>
    </row>
    <row r="2201" spans="1:28" x14ac:dyDescent="0.35">
      <c r="A2201" t="s">
        <v>211</v>
      </c>
      <c r="B2201" t="s">
        <v>311</v>
      </c>
      <c r="C2201">
        <v>1850</v>
      </c>
      <c r="D2201" s="9">
        <v>43752.644444444442</v>
      </c>
      <c r="E2201" s="9">
        <v>45602.79583333333</v>
      </c>
      <c r="F2201">
        <v>439</v>
      </c>
      <c r="G2201">
        <v>411</v>
      </c>
      <c r="H2201">
        <v>409</v>
      </c>
      <c r="I2201">
        <v>2</v>
      </c>
      <c r="J2201">
        <v>87</v>
      </c>
      <c r="K2201">
        <v>324</v>
      </c>
      <c r="L2201">
        <v>186</v>
      </c>
      <c r="M2201">
        <v>138</v>
      </c>
      <c r="N2201">
        <v>0.374</v>
      </c>
      <c r="O2201">
        <v>2E-3</v>
      </c>
      <c r="P2201">
        <v>7.1999999999999995E-2</v>
      </c>
      <c r="Q2201">
        <v>0.16200000000000001</v>
      </c>
      <c r="R2201">
        <v>0.53300000000000003</v>
      </c>
      <c r="S2201">
        <v>0.995</v>
      </c>
      <c r="T2201">
        <v>0.80900000000000005</v>
      </c>
      <c r="U2201">
        <v>851.85199999999998</v>
      </c>
      <c r="V2201" t="s">
        <v>56</v>
      </c>
      <c r="W2201">
        <v>0.86499999999999999</v>
      </c>
      <c r="X2201">
        <v>1</v>
      </c>
      <c r="Y2201">
        <v>0.96099999999999997</v>
      </c>
      <c r="Z2201">
        <v>0.92100000000000004</v>
      </c>
      <c r="AA2201" s="9">
        <v>45713.677838078707</v>
      </c>
      <c r="AB2201" t="s">
        <v>871</v>
      </c>
    </row>
    <row r="2202" spans="1:28" x14ac:dyDescent="0.35">
      <c r="A2202" t="s">
        <v>211</v>
      </c>
      <c r="B2202" t="s">
        <v>311</v>
      </c>
      <c r="C2202">
        <v>845</v>
      </c>
      <c r="D2202" s="9">
        <v>43719.492256944446</v>
      </c>
      <c r="E2202" s="9">
        <v>44565.431296296294</v>
      </c>
      <c r="F2202">
        <v>370</v>
      </c>
      <c r="G2202">
        <v>370</v>
      </c>
      <c r="H2202">
        <v>369</v>
      </c>
      <c r="I2202">
        <v>1</v>
      </c>
      <c r="J2202">
        <v>0</v>
      </c>
      <c r="K2202">
        <v>370</v>
      </c>
      <c r="L2202">
        <v>101</v>
      </c>
      <c r="M2202">
        <v>269</v>
      </c>
      <c r="N2202">
        <v>0.54200000000000004</v>
      </c>
      <c r="O2202">
        <v>0</v>
      </c>
      <c r="P2202">
        <v>0</v>
      </c>
      <c r="Q2202">
        <v>0.22700000000000001</v>
      </c>
      <c r="R2202">
        <v>0.41899999999999998</v>
      </c>
      <c r="S2202">
        <v>1</v>
      </c>
      <c r="T2202">
        <v>1</v>
      </c>
      <c r="U2202">
        <v>1185.0219999999999</v>
      </c>
      <c r="V2202" t="s">
        <v>56</v>
      </c>
      <c r="W2202">
        <v>0.95</v>
      </c>
      <c r="X2202">
        <v>0</v>
      </c>
      <c r="Y2202">
        <v>0</v>
      </c>
      <c r="Z2202">
        <v>0.88800000000000001</v>
      </c>
      <c r="AA2202" s="19">
        <v>45733.909476145833</v>
      </c>
      <c r="AB2202" t="s">
        <v>1425</v>
      </c>
    </row>
    <row r="2203" spans="1:28" x14ac:dyDescent="0.35">
      <c r="A2203" t="s">
        <v>212</v>
      </c>
      <c r="B2203" t="s">
        <v>311</v>
      </c>
      <c r="C2203">
        <v>1889</v>
      </c>
      <c r="D2203" s="9">
        <v>43719.491666666669</v>
      </c>
      <c r="E2203" s="9">
        <v>45608.934027777781</v>
      </c>
      <c r="F2203">
        <v>1482</v>
      </c>
      <c r="G2203">
        <v>1482</v>
      </c>
      <c r="H2203">
        <v>1482</v>
      </c>
      <c r="I2203">
        <v>0</v>
      </c>
      <c r="J2203">
        <v>117</v>
      </c>
      <c r="K2203">
        <v>1365</v>
      </c>
      <c r="L2203">
        <v>626</v>
      </c>
      <c r="M2203">
        <v>739</v>
      </c>
      <c r="N2203">
        <v>1.33</v>
      </c>
      <c r="O2203">
        <v>0</v>
      </c>
      <c r="P2203">
        <v>0.157</v>
      </c>
      <c r="Q2203">
        <v>0.88</v>
      </c>
      <c r="R2203">
        <v>0.75</v>
      </c>
      <c r="S2203">
        <v>1</v>
      </c>
      <c r="T2203">
        <v>0.88200000000000001</v>
      </c>
      <c r="U2203">
        <v>839.77300000000002</v>
      </c>
      <c r="V2203" t="s">
        <v>56</v>
      </c>
      <c r="W2203">
        <v>0.85299999999999998</v>
      </c>
      <c r="X2203">
        <v>0</v>
      </c>
      <c r="Y2203">
        <v>0.91400000000000003</v>
      </c>
      <c r="Z2203">
        <v>0.95599999999999996</v>
      </c>
      <c r="AA2203" s="9">
        <v>45713.677927488425</v>
      </c>
      <c r="AB2203" t="s">
        <v>871</v>
      </c>
    </row>
    <row r="2204" spans="1:28" hidden="1" x14ac:dyDescent="0.35">
      <c r="A2204" t="s">
        <v>1308</v>
      </c>
      <c r="B2204" t="s">
        <v>312</v>
      </c>
      <c r="C2204">
        <v>82</v>
      </c>
      <c r="D2204" s="9">
        <v>44118.592152777775</v>
      </c>
      <c r="E2204" s="9">
        <v>44201.451840277776</v>
      </c>
      <c r="F2204" t="s">
        <v>872</v>
      </c>
      <c r="G2204" t="s">
        <v>872</v>
      </c>
      <c r="H2204">
        <v>2</v>
      </c>
      <c r="I2204">
        <v>6</v>
      </c>
      <c r="J2204">
        <v>2</v>
      </c>
      <c r="K2204" t="s">
        <v>873</v>
      </c>
      <c r="L2204">
        <v>6</v>
      </c>
      <c r="M2204">
        <v>1</v>
      </c>
      <c r="N2204">
        <v>0.02</v>
      </c>
      <c r="O2204">
        <v>7.5999999999999998E-2</v>
      </c>
      <c r="P2204">
        <v>1.7999999999999999E-2</v>
      </c>
      <c r="Q2204">
        <v>5.6000000000000001E-2</v>
      </c>
      <c r="R2204">
        <v>0.71799999999999997</v>
      </c>
      <c r="S2204">
        <v>0.20799999999999999</v>
      </c>
      <c r="T2204">
        <v>0.81200000000000006</v>
      </c>
      <c r="U2204">
        <v>1017.857</v>
      </c>
      <c r="V2204" t="s">
        <v>56</v>
      </c>
      <c r="W2204">
        <v>1</v>
      </c>
      <c r="X2204">
        <v>0.96599999999999997</v>
      </c>
      <c r="Y2204">
        <v>1</v>
      </c>
      <c r="Z2204">
        <v>0.73099999999999998</v>
      </c>
      <c r="AA2204" s="19">
        <v>45733.80921684028</v>
      </c>
      <c r="AB2204" t="s">
        <v>1314</v>
      </c>
    </row>
    <row r="2205" spans="1:28" x14ac:dyDescent="0.35">
      <c r="A2205" t="s">
        <v>1308</v>
      </c>
      <c r="B2205" t="s">
        <v>311</v>
      </c>
      <c r="C2205">
        <v>2521</v>
      </c>
      <c r="D2205" s="9">
        <v>41679.941782407404</v>
      </c>
      <c r="E2205" s="9">
        <v>44201.451840277776</v>
      </c>
      <c r="F2205">
        <v>288</v>
      </c>
      <c r="G2205">
        <v>288</v>
      </c>
      <c r="H2205">
        <v>69</v>
      </c>
      <c r="I2205">
        <v>219</v>
      </c>
      <c r="J2205">
        <v>32</v>
      </c>
      <c r="K2205">
        <v>256</v>
      </c>
      <c r="L2205">
        <v>199</v>
      </c>
      <c r="M2205">
        <v>57</v>
      </c>
      <c r="N2205">
        <v>3.9E-2</v>
      </c>
      <c r="O2205">
        <v>0.10299999999999999</v>
      </c>
      <c r="P2205">
        <v>1.9E-2</v>
      </c>
      <c r="Q2205">
        <v>9.5000000000000001E-2</v>
      </c>
      <c r="R2205">
        <v>0.77200000000000002</v>
      </c>
      <c r="S2205">
        <v>0.27500000000000002</v>
      </c>
      <c r="T2205">
        <v>0.86599999999999999</v>
      </c>
      <c r="U2205">
        <v>600</v>
      </c>
      <c r="V2205" t="s">
        <v>56</v>
      </c>
      <c r="W2205">
        <v>0.89300000000000002</v>
      </c>
      <c r="X2205">
        <v>0.95299999999999996</v>
      </c>
      <c r="Y2205">
        <v>0.97399999999999998</v>
      </c>
      <c r="Z2205">
        <v>0.91600000000000004</v>
      </c>
      <c r="AA2205" s="19">
        <v>45733.809202777775</v>
      </c>
      <c r="AB2205" t="s">
        <v>1314</v>
      </c>
    </row>
    <row r="2206" spans="1:28" hidden="1" x14ac:dyDescent="0.35">
      <c r="A2206" t="s">
        <v>213</v>
      </c>
      <c r="B2206" t="s">
        <v>312</v>
      </c>
      <c r="C2206">
        <v>99</v>
      </c>
      <c r="D2206" s="9">
        <v>44466.504282407404</v>
      </c>
      <c r="E2206" s="9">
        <v>44565.714409722219</v>
      </c>
      <c r="F2206" t="s">
        <v>872</v>
      </c>
      <c r="G2206" t="s">
        <v>872</v>
      </c>
      <c r="H2206">
        <v>67</v>
      </c>
      <c r="I2206">
        <v>2</v>
      </c>
      <c r="J2206">
        <v>1</v>
      </c>
      <c r="K2206" t="s">
        <v>873</v>
      </c>
      <c r="L2206">
        <v>79</v>
      </c>
      <c r="M2206">
        <v>-11</v>
      </c>
      <c r="N2206">
        <v>0.9</v>
      </c>
      <c r="O2206">
        <v>1.7999999999999999E-2</v>
      </c>
      <c r="P2206">
        <v>0</v>
      </c>
      <c r="Q2206">
        <v>0.73899999999999999</v>
      </c>
      <c r="R2206">
        <v>0.80500000000000005</v>
      </c>
      <c r="S2206">
        <v>0.98</v>
      </c>
      <c r="T2206">
        <v>1</v>
      </c>
      <c r="U2206">
        <v>353.18</v>
      </c>
      <c r="V2206" t="s">
        <v>56</v>
      </c>
      <c r="W2206">
        <v>0.93600000000000005</v>
      </c>
      <c r="X2206">
        <v>1</v>
      </c>
      <c r="Y2206">
        <v>0</v>
      </c>
      <c r="Z2206">
        <v>0.95599999999999996</v>
      </c>
      <c r="AA2206" s="19">
        <v>45733.909411620371</v>
      </c>
      <c r="AB2206" t="s">
        <v>1425</v>
      </c>
    </row>
    <row r="2207" spans="1:28" x14ac:dyDescent="0.35">
      <c r="A2207" t="s">
        <v>213</v>
      </c>
      <c r="B2207" t="s">
        <v>311</v>
      </c>
      <c r="C2207">
        <v>1829</v>
      </c>
      <c r="D2207" s="9">
        <v>43774.550694444442</v>
      </c>
      <c r="E2207" s="9">
        <v>45603.59375</v>
      </c>
      <c r="F2207">
        <v>1850</v>
      </c>
      <c r="G2207">
        <v>1591</v>
      </c>
      <c r="H2207">
        <v>1001</v>
      </c>
      <c r="I2207">
        <v>590</v>
      </c>
      <c r="J2207">
        <v>209</v>
      </c>
      <c r="K2207">
        <v>1382</v>
      </c>
      <c r="L2207">
        <v>1309</v>
      </c>
      <c r="M2207">
        <v>73</v>
      </c>
      <c r="N2207">
        <v>0.628</v>
      </c>
      <c r="O2207">
        <v>1.1930000000000001</v>
      </c>
      <c r="P2207">
        <v>0.14799999999999999</v>
      </c>
      <c r="Q2207">
        <v>0.84399999999999997</v>
      </c>
      <c r="R2207">
        <v>0.504</v>
      </c>
      <c r="S2207">
        <v>0.34499999999999997</v>
      </c>
      <c r="T2207">
        <v>0.91900000000000004</v>
      </c>
      <c r="U2207">
        <v>86.492999999999995</v>
      </c>
      <c r="V2207" t="s">
        <v>56</v>
      </c>
      <c r="W2207">
        <v>0.95199999999999996</v>
      </c>
      <c r="X2207">
        <v>0.77100000000000002</v>
      </c>
      <c r="Y2207">
        <v>0.72099999999999997</v>
      </c>
      <c r="Z2207">
        <v>0.84599999999999997</v>
      </c>
      <c r="AA2207" s="9">
        <v>45713.678028738424</v>
      </c>
      <c r="AB2207" t="s">
        <v>871</v>
      </c>
    </row>
    <row r="2208" spans="1:28" x14ac:dyDescent="0.35">
      <c r="A2208" t="s">
        <v>213</v>
      </c>
      <c r="B2208" t="s">
        <v>311</v>
      </c>
      <c r="C2208">
        <v>791</v>
      </c>
      <c r="D2208" s="9">
        <v>43774.550856481481</v>
      </c>
      <c r="E2208" s="9">
        <v>44565.714409722219</v>
      </c>
      <c r="F2208">
        <v>1100</v>
      </c>
      <c r="G2208">
        <v>1100</v>
      </c>
      <c r="H2208">
        <v>505</v>
      </c>
      <c r="I2208">
        <v>595</v>
      </c>
      <c r="J2208">
        <v>0</v>
      </c>
      <c r="K2208">
        <v>1100</v>
      </c>
      <c r="L2208">
        <v>839</v>
      </c>
      <c r="M2208">
        <v>261</v>
      </c>
      <c r="N2208">
        <v>1.1319999999999999</v>
      </c>
      <c r="O2208">
        <v>1.6659999999999999</v>
      </c>
      <c r="P2208">
        <v>0</v>
      </c>
      <c r="Q2208">
        <v>2.2189999999999999</v>
      </c>
      <c r="R2208">
        <v>0.79300000000000004</v>
      </c>
      <c r="S2208">
        <v>0.40500000000000003</v>
      </c>
      <c r="T2208">
        <v>1</v>
      </c>
      <c r="U2208">
        <v>117.621</v>
      </c>
      <c r="V2208" t="s">
        <v>56</v>
      </c>
      <c r="W2208">
        <v>0.95799999999999996</v>
      </c>
      <c r="X2208">
        <v>0.97</v>
      </c>
      <c r="Y2208">
        <v>0</v>
      </c>
      <c r="Z2208">
        <v>0.98399999999999999</v>
      </c>
      <c r="AA2208" s="19">
        <v>45733.909399143522</v>
      </c>
      <c r="AB2208" t="s">
        <v>1425</v>
      </c>
    </row>
    <row r="2209" spans="1:28" x14ac:dyDescent="0.35">
      <c r="A2209" t="s">
        <v>1694</v>
      </c>
      <c r="B2209" t="s">
        <v>311</v>
      </c>
      <c r="C2209">
        <v>5077</v>
      </c>
      <c r="D2209" s="9">
        <v>38766.495254629626</v>
      </c>
      <c r="E2209" s="9">
        <v>43843.72451388889</v>
      </c>
      <c r="F2209">
        <v>1052</v>
      </c>
      <c r="G2209">
        <v>1052</v>
      </c>
      <c r="H2209">
        <v>385</v>
      </c>
      <c r="I2209">
        <v>667</v>
      </c>
      <c r="J2209">
        <v>113</v>
      </c>
      <c r="K2209">
        <v>939</v>
      </c>
      <c r="L2209">
        <v>705</v>
      </c>
      <c r="M2209">
        <v>234</v>
      </c>
      <c r="N2209">
        <v>0.11700000000000001</v>
      </c>
      <c r="O2209">
        <v>0.20200000000000001</v>
      </c>
      <c r="P2209">
        <v>2.5000000000000001E-2</v>
      </c>
      <c r="Q2209">
        <v>0.189</v>
      </c>
      <c r="R2209">
        <v>0.64300000000000002</v>
      </c>
      <c r="S2209">
        <v>0.36699999999999999</v>
      </c>
      <c r="T2209">
        <v>0.92200000000000004</v>
      </c>
      <c r="U2209">
        <v>1238.095</v>
      </c>
      <c r="V2209" t="s">
        <v>56</v>
      </c>
      <c r="W2209">
        <v>0.79300000000000004</v>
      </c>
      <c r="X2209">
        <v>0.78200000000000003</v>
      </c>
      <c r="Y2209">
        <v>0.92700000000000005</v>
      </c>
      <c r="Z2209">
        <v>0.80900000000000005</v>
      </c>
      <c r="AA2209" s="19">
        <v>45734.008021122689</v>
      </c>
      <c r="AB2209" t="s">
        <v>2040</v>
      </c>
    </row>
    <row r="2210" spans="1:28" hidden="1" x14ac:dyDescent="0.35">
      <c r="A2210" t="s">
        <v>1694</v>
      </c>
      <c r="B2210" t="s">
        <v>312</v>
      </c>
      <c r="C2210">
        <v>0</v>
      </c>
      <c r="D2210" s="9">
        <v>43843.72451388889</v>
      </c>
      <c r="E2210" s="9">
        <v>43843.72451388889</v>
      </c>
      <c r="F2210" t="s">
        <v>872</v>
      </c>
      <c r="G2210" t="s">
        <v>872</v>
      </c>
      <c r="H2210">
        <v>1</v>
      </c>
      <c r="I2210">
        <v>1</v>
      </c>
      <c r="J2210">
        <v>1</v>
      </c>
      <c r="K2210" t="s">
        <v>873</v>
      </c>
      <c r="L2210">
        <v>1</v>
      </c>
      <c r="M2210">
        <v>0</v>
      </c>
      <c r="N2210" t="s">
        <v>875</v>
      </c>
      <c r="O2210" t="s">
        <v>875</v>
      </c>
      <c r="P2210" t="s">
        <v>875</v>
      </c>
      <c r="Q2210" t="s">
        <v>875</v>
      </c>
      <c r="R2210" t="s">
        <v>875</v>
      </c>
      <c r="S2210" t="s">
        <v>875</v>
      </c>
      <c r="T2210" t="s">
        <v>875</v>
      </c>
      <c r="U2210" t="s">
        <v>875</v>
      </c>
      <c r="V2210" t="s">
        <v>56</v>
      </c>
      <c r="W2210" t="s">
        <v>875</v>
      </c>
      <c r="X2210" t="s">
        <v>875</v>
      </c>
      <c r="Y2210" t="s">
        <v>875</v>
      </c>
      <c r="Z2210" t="s">
        <v>875</v>
      </c>
      <c r="AA2210" s="19">
        <v>45734.00802119213</v>
      </c>
      <c r="AB2210" t="s">
        <v>2040</v>
      </c>
    </row>
    <row r="2211" spans="1:28" x14ac:dyDescent="0.35">
      <c r="A2211" t="s">
        <v>1693</v>
      </c>
      <c r="B2211" t="s">
        <v>311</v>
      </c>
      <c r="C2211">
        <v>3472</v>
      </c>
      <c r="D2211" s="9">
        <v>39902.78979166667</v>
      </c>
      <c r="E2211" s="9">
        <v>43375.479675925926</v>
      </c>
      <c r="F2211">
        <v>479</v>
      </c>
      <c r="G2211">
        <v>479</v>
      </c>
      <c r="H2211">
        <v>187</v>
      </c>
      <c r="I2211">
        <v>292</v>
      </c>
      <c r="J2211">
        <v>50</v>
      </c>
      <c r="K2211">
        <v>429</v>
      </c>
      <c r="L2211">
        <v>292</v>
      </c>
      <c r="M2211">
        <v>137</v>
      </c>
      <c r="N2211">
        <v>5.3999999999999999E-2</v>
      </c>
      <c r="O2211">
        <v>8.6999999999999994E-2</v>
      </c>
      <c r="P2211">
        <v>1.7999999999999999E-2</v>
      </c>
      <c r="Q2211">
        <v>7.6999999999999999E-2</v>
      </c>
      <c r="R2211">
        <v>0.626</v>
      </c>
      <c r="S2211">
        <v>0.38300000000000001</v>
      </c>
      <c r="T2211">
        <v>0.872</v>
      </c>
      <c r="U2211">
        <v>1779.221</v>
      </c>
      <c r="V2211" t="s">
        <v>56</v>
      </c>
      <c r="W2211">
        <v>0.78400000000000003</v>
      </c>
      <c r="X2211">
        <v>0.88500000000000001</v>
      </c>
      <c r="Y2211">
        <v>0.64400000000000002</v>
      </c>
      <c r="Z2211">
        <v>0.78200000000000003</v>
      </c>
      <c r="AA2211" s="19">
        <v>45734.007932905093</v>
      </c>
      <c r="AB2211" t="s">
        <v>2040</v>
      </c>
    </row>
    <row r="2212" spans="1:28" hidden="1" x14ac:dyDescent="0.35">
      <c r="A2212" t="s">
        <v>1693</v>
      </c>
      <c r="B2212" t="s">
        <v>312</v>
      </c>
      <c r="C2212">
        <v>39</v>
      </c>
      <c r="D2212" s="9">
        <v>43335.569143518522</v>
      </c>
      <c r="E2212" s="9">
        <v>43375.479675925926</v>
      </c>
      <c r="F2212" t="s">
        <v>872</v>
      </c>
      <c r="G2212" t="s">
        <v>872</v>
      </c>
      <c r="H2212">
        <v>1</v>
      </c>
      <c r="I2212">
        <v>3</v>
      </c>
      <c r="J2212">
        <v>1</v>
      </c>
      <c r="K2212" t="s">
        <v>873</v>
      </c>
      <c r="L2212">
        <v>1</v>
      </c>
      <c r="M2212">
        <v>2</v>
      </c>
      <c r="N2212" t="s">
        <v>875</v>
      </c>
      <c r="O2212">
        <v>3.7999999999999999E-2</v>
      </c>
      <c r="P2212" t="s">
        <v>875</v>
      </c>
      <c r="Q2212" t="s">
        <v>875</v>
      </c>
      <c r="R2212" t="s">
        <v>875</v>
      </c>
      <c r="S2212" t="s">
        <v>875</v>
      </c>
      <c r="T2212" t="s">
        <v>875</v>
      </c>
      <c r="U2212" t="s">
        <v>875</v>
      </c>
      <c r="V2212" t="s">
        <v>56</v>
      </c>
      <c r="W2212" t="s">
        <v>875</v>
      </c>
      <c r="X2212">
        <v>0.76900000000000002</v>
      </c>
      <c r="Y2212" t="s">
        <v>875</v>
      </c>
      <c r="Z2212" t="s">
        <v>875</v>
      </c>
      <c r="AA2212" s="19">
        <v>45734.007932962966</v>
      </c>
      <c r="AB2212" t="s">
        <v>2040</v>
      </c>
    </row>
    <row r="2213" spans="1:28" hidden="1" x14ac:dyDescent="0.35">
      <c r="A2213" t="s">
        <v>214</v>
      </c>
      <c r="B2213" t="s">
        <v>312</v>
      </c>
      <c r="C2213">
        <v>99</v>
      </c>
      <c r="D2213" s="9">
        <v>44453.347731481481</v>
      </c>
      <c r="E2213" s="9">
        <v>44552.753680555557</v>
      </c>
      <c r="F2213" t="s">
        <v>872</v>
      </c>
      <c r="G2213" t="s">
        <v>872</v>
      </c>
      <c r="H2213">
        <v>63</v>
      </c>
      <c r="I2213">
        <v>17</v>
      </c>
      <c r="J2213">
        <v>1</v>
      </c>
      <c r="K2213" t="s">
        <v>873</v>
      </c>
      <c r="L2213">
        <v>47</v>
      </c>
      <c r="M2213">
        <v>32</v>
      </c>
      <c r="N2213">
        <v>0.71599999999999997</v>
      </c>
      <c r="O2213">
        <v>0.16900000000000001</v>
      </c>
      <c r="P2213" t="s">
        <v>875</v>
      </c>
      <c r="Q2213">
        <v>0.497</v>
      </c>
      <c r="R2213" t="s">
        <v>875</v>
      </c>
      <c r="S2213" t="s">
        <v>875</v>
      </c>
      <c r="T2213" t="s">
        <v>875</v>
      </c>
      <c r="U2213" t="s">
        <v>875</v>
      </c>
      <c r="V2213" t="s">
        <v>56</v>
      </c>
      <c r="W2213">
        <v>0.95899999999999996</v>
      </c>
      <c r="X2213">
        <v>0.96499999999999997</v>
      </c>
      <c r="Y2213" t="s">
        <v>875</v>
      </c>
      <c r="Z2213">
        <v>0.96499999999999997</v>
      </c>
      <c r="AA2213" s="19">
        <v>45733.909331157411</v>
      </c>
      <c r="AB2213" t="s">
        <v>1425</v>
      </c>
    </row>
    <row r="2214" spans="1:28" x14ac:dyDescent="0.35">
      <c r="A2214" t="s">
        <v>214</v>
      </c>
      <c r="B2214" t="s">
        <v>311</v>
      </c>
      <c r="C2214">
        <v>1320</v>
      </c>
      <c r="D2214" s="9">
        <v>44224.802083333336</v>
      </c>
      <c r="E2214" s="9">
        <v>45545.081944444442</v>
      </c>
      <c r="F2214">
        <v>415</v>
      </c>
      <c r="G2214">
        <v>406</v>
      </c>
      <c r="H2214">
        <v>342</v>
      </c>
      <c r="I2214">
        <v>64</v>
      </c>
      <c r="J2214">
        <v>1</v>
      </c>
      <c r="K2214">
        <v>405</v>
      </c>
      <c r="L2214">
        <v>149</v>
      </c>
      <c r="M2214">
        <v>256</v>
      </c>
      <c r="N2214">
        <v>0.754</v>
      </c>
      <c r="O2214">
        <v>0.14699999999999999</v>
      </c>
      <c r="P2214">
        <v>0</v>
      </c>
      <c r="Q2214">
        <v>9.9000000000000005E-2</v>
      </c>
      <c r="R2214">
        <v>0.11</v>
      </c>
      <c r="S2214">
        <v>0.83699999999999997</v>
      </c>
      <c r="T2214">
        <v>1</v>
      </c>
      <c r="U2214">
        <v>2585.8589999999999</v>
      </c>
      <c r="V2214" t="s">
        <v>56</v>
      </c>
      <c r="W2214">
        <v>0.88100000000000001</v>
      </c>
      <c r="X2214">
        <v>0.97199999999999998</v>
      </c>
      <c r="Y2214">
        <v>0</v>
      </c>
      <c r="Z2214">
        <v>0.57899999999999996</v>
      </c>
      <c r="AA2214" s="9">
        <v>45713.678103958337</v>
      </c>
      <c r="AB2214" t="s">
        <v>871</v>
      </c>
    </row>
    <row r="2215" spans="1:28" x14ac:dyDescent="0.35">
      <c r="A2215" t="s">
        <v>214</v>
      </c>
      <c r="B2215" t="s">
        <v>311</v>
      </c>
      <c r="C2215">
        <v>327</v>
      </c>
      <c r="D2215" s="9">
        <v>44224.80259259259</v>
      </c>
      <c r="E2215" s="9">
        <v>44552.753680555557</v>
      </c>
      <c r="F2215">
        <v>373</v>
      </c>
      <c r="G2215">
        <v>373</v>
      </c>
      <c r="H2215">
        <v>321</v>
      </c>
      <c r="I2215">
        <v>52</v>
      </c>
      <c r="J2215">
        <v>1</v>
      </c>
      <c r="K2215">
        <v>372</v>
      </c>
      <c r="L2215">
        <v>120</v>
      </c>
      <c r="M2215">
        <v>252</v>
      </c>
      <c r="N2215">
        <v>0.80100000000000005</v>
      </c>
      <c r="O2215">
        <v>0.14899999999999999</v>
      </c>
      <c r="P2215">
        <v>0</v>
      </c>
      <c r="Q2215">
        <v>0.377</v>
      </c>
      <c r="R2215">
        <v>0.39700000000000002</v>
      </c>
      <c r="S2215">
        <v>0.84299999999999997</v>
      </c>
      <c r="T2215">
        <v>1</v>
      </c>
      <c r="U2215">
        <v>668.43499999999995</v>
      </c>
      <c r="V2215" t="s">
        <v>56</v>
      </c>
      <c r="W2215">
        <v>0.86699999999999999</v>
      </c>
      <c r="X2215">
        <v>0.95099999999999996</v>
      </c>
      <c r="Y2215">
        <v>0</v>
      </c>
      <c r="Z2215">
        <v>0.95199999999999996</v>
      </c>
      <c r="AA2215" s="19">
        <v>45733.909331157411</v>
      </c>
      <c r="AB2215" t="s">
        <v>1425</v>
      </c>
    </row>
    <row r="2216" spans="1:28" x14ac:dyDescent="0.35">
      <c r="A2216" t="s">
        <v>1692</v>
      </c>
      <c r="B2216" t="s">
        <v>311</v>
      </c>
      <c r="C2216">
        <v>3373</v>
      </c>
      <c r="D2216" s="9">
        <v>39128.839386574073</v>
      </c>
      <c r="E2216" s="9">
        <v>42501.969664351855</v>
      </c>
      <c r="F2216">
        <v>37</v>
      </c>
      <c r="G2216">
        <v>37</v>
      </c>
      <c r="H2216">
        <v>21</v>
      </c>
      <c r="I2216">
        <v>16</v>
      </c>
      <c r="J2216">
        <v>1</v>
      </c>
      <c r="K2216">
        <v>36</v>
      </c>
      <c r="L2216">
        <v>22</v>
      </c>
      <c r="M2216">
        <v>14</v>
      </c>
      <c r="N2216">
        <v>1.6E-2</v>
      </c>
      <c r="O2216">
        <v>4.0000000000000001E-3</v>
      </c>
      <c r="P2216">
        <v>0</v>
      </c>
      <c r="Q2216">
        <v>4.2000000000000003E-2</v>
      </c>
      <c r="R2216">
        <v>2.1</v>
      </c>
      <c r="S2216">
        <v>0.8</v>
      </c>
      <c r="T2216">
        <v>1</v>
      </c>
      <c r="U2216">
        <v>333.33300000000003</v>
      </c>
      <c r="V2216" t="s">
        <v>62</v>
      </c>
      <c r="W2216">
        <v>0.88700000000000001</v>
      </c>
      <c r="X2216">
        <v>0.42</v>
      </c>
      <c r="Y2216">
        <v>0</v>
      </c>
      <c r="Z2216">
        <v>0.80800000000000005</v>
      </c>
      <c r="AA2216" s="19">
        <v>45734.007839513892</v>
      </c>
      <c r="AB2216" t="s">
        <v>2040</v>
      </c>
    </row>
    <row r="2217" spans="1:28" hidden="1" x14ac:dyDescent="0.35">
      <c r="A2217" t="s">
        <v>1692</v>
      </c>
      <c r="B2217" t="s">
        <v>312</v>
      </c>
      <c r="C2217">
        <v>0</v>
      </c>
      <c r="D2217" s="9">
        <v>42501.969664351855</v>
      </c>
      <c r="E2217" s="9">
        <v>42501.969664351855</v>
      </c>
      <c r="F2217" t="s">
        <v>872</v>
      </c>
      <c r="G2217" t="s">
        <v>872</v>
      </c>
      <c r="H2217">
        <v>1</v>
      </c>
      <c r="I2217">
        <v>1</v>
      </c>
      <c r="J2217">
        <v>1</v>
      </c>
      <c r="K2217" t="s">
        <v>873</v>
      </c>
      <c r="L2217">
        <v>1</v>
      </c>
      <c r="M2217">
        <v>0</v>
      </c>
      <c r="N2217" t="s">
        <v>875</v>
      </c>
      <c r="O2217" t="s">
        <v>875</v>
      </c>
      <c r="P2217" t="s">
        <v>875</v>
      </c>
      <c r="Q2217" t="s">
        <v>875</v>
      </c>
      <c r="R2217" t="s">
        <v>875</v>
      </c>
      <c r="S2217" t="s">
        <v>875</v>
      </c>
      <c r="T2217" t="s">
        <v>875</v>
      </c>
      <c r="U2217" t="s">
        <v>875</v>
      </c>
      <c r="V2217" t="s">
        <v>62</v>
      </c>
      <c r="W2217" t="s">
        <v>875</v>
      </c>
      <c r="X2217" t="s">
        <v>875</v>
      </c>
      <c r="Y2217" t="s">
        <v>875</v>
      </c>
      <c r="Z2217" t="s">
        <v>875</v>
      </c>
      <c r="AA2217" s="19">
        <v>45734.007839560189</v>
      </c>
      <c r="AB2217" t="s">
        <v>2040</v>
      </c>
    </row>
    <row r="2218" spans="1:28" x14ac:dyDescent="0.35">
      <c r="A2218" t="s">
        <v>1691</v>
      </c>
      <c r="B2218" t="s">
        <v>311</v>
      </c>
      <c r="C2218">
        <v>5708</v>
      </c>
      <c r="D2218" s="9">
        <v>38858.055115740739</v>
      </c>
      <c r="E2218" s="9">
        <v>44566.367905092593</v>
      </c>
      <c r="F2218">
        <v>9214</v>
      </c>
      <c r="G2218">
        <v>9214</v>
      </c>
      <c r="H2218">
        <v>4446</v>
      </c>
      <c r="I2218">
        <v>4768</v>
      </c>
      <c r="J2218">
        <v>1649</v>
      </c>
      <c r="K2218">
        <v>7565</v>
      </c>
      <c r="L2218">
        <v>6369</v>
      </c>
      <c r="M2218">
        <v>1196</v>
      </c>
      <c r="N2218">
        <v>0.75</v>
      </c>
      <c r="O2218">
        <v>0.86799999999999999</v>
      </c>
      <c r="P2218">
        <v>0.317</v>
      </c>
      <c r="Q2218">
        <v>1.101</v>
      </c>
      <c r="R2218">
        <v>0.84599999999999997</v>
      </c>
      <c r="S2218">
        <v>0.46400000000000002</v>
      </c>
      <c r="T2218">
        <v>0.80400000000000005</v>
      </c>
      <c r="U2218">
        <v>1086.2850000000001</v>
      </c>
      <c r="V2218" t="s">
        <v>56</v>
      </c>
      <c r="W2218">
        <v>0.98599999999999999</v>
      </c>
      <c r="X2218">
        <v>0.995</v>
      </c>
      <c r="Y2218">
        <v>0.98399999999999999</v>
      </c>
      <c r="Z2218">
        <v>0.99099999999999999</v>
      </c>
      <c r="AA2218" s="19">
        <v>45734.007740706016</v>
      </c>
      <c r="AB2218" t="s">
        <v>2040</v>
      </c>
    </row>
    <row r="2219" spans="1:28" hidden="1" x14ac:dyDescent="0.35">
      <c r="A2219" t="s">
        <v>1691</v>
      </c>
      <c r="B2219" t="s">
        <v>312</v>
      </c>
      <c r="C2219">
        <v>99</v>
      </c>
      <c r="D2219" s="9">
        <v>44466.37091435185</v>
      </c>
      <c r="E2219" s="9">
        <v>44566.367905092593</v>
      </c>
      <c r="F2219" t="s">
        <v>872</v>
      </c>
      <c r="G2219" t="s">
        <v>872</v>
      </c>
      <c r="H2219">
        <v>73</v>
      </c>
      <c r="I2219">
        <v>53</v>
      </c>
      <c r="J2219">
        <v>15</v>
      </c>
      <c r="K2219" t="s">
        <v>873</v>
      </c>
      <c r="L2219">
        <v>90</v>
      </c>
      <c r="M2219">
        <v>22</v>
      </c>
      <c r="N2219">
        <v>1.06</v>
      </c>
      <c r="O2219">
        <v>0.65800000000000003</v>
      </c>
      <c r="P2219">
        <v>0.186</v>
      </c>
      <c r="Q2219">
        <v>0.90200000000000002</v>
      </c>
      <c r="R2219">
        <v>0.58899999999999997</v>
      </c>
      <c r="S2219">
        <v>0.61699999999999999</v>
      </c>
      <c r="T2219">
        <v>0.89200000000000002</v>
      </c>
      <c r="U2219">
        <v>1325.942</v>
      </c>
      <c r="V2219" t="s">
        <v>56</v>
      </c>
      <c r="W2219">
        <v>0.88700000000000001</v>
      </c>
      <c r="X2219">
        <v>0.96699999999999997</v>
      </c>
      <c r="Y2219">
        <v>0.77400000000000002</v>
      </c>
      <c r="Z2219">
        <v>0.93899999999999995</v>
      </c>
      <c r="AA2219" s="19">
        <v>45734.007755092593</v>
      </c>
      <c r="AB2219" t="s">
        <v>2040</v>
      </c>
    </row>
    <row r="2220" spans="1:28" x14ac:dyDescent="0.35">
      <c r="A2220" t="s">
        <v>1690</v>
      </c>
      <c r="B2220" t="s">
        <v>311</v>
      </c>
      <c r="C2220">
        <v>5896</v>
      </c>
      <c r="D2220" s="9">
        <v>38664.734016203707</v>
      </c>
      <c r="E2220" s="9">
        <v>44561.702557870369</v>
      </c>
      <c r="F2220">
        <v>250</v>
      </c>
      <c r="G2220">
        <v>250</v>
      </c>
      <c r="H2220">
        <v>60</v>
      </c>
      <c r="I2220">
        <v>190</v>
      </c>
      <c r="J2220">
        <v>46</v>
      </c>
      <c r="K2220">
        <v>204</v>
      </c>
      <c r="L2220">
        <v>150</v>
      </c>
      <c r="M2220">
        <v>54</v>
      </c>
      <c r="N2220">
        <v>1.6E-2</v>
      </c>
      <c r="O2220">
        <v>4.2999999999999997E-2</v>
      </c>
      <c r="P2220">
        <v>7.0000000000000001E-3</v>
      </c>
      <c r="Q2220">
        <v>2.9000000000000001E-2</v>
      </c>
      <c r="R2220">
        <v>0.55800000000000005</v>
      </c>
      <c r="S2220">
        <v>0.27100000000000002</v>
      </c>
      <c r="T2220">
        <v>0.88100000000000001</v>
      </c>
      <c r="U2220">
        <v>1862.069</v>
      </c>
      <c r="V2220" t="s">
        <v>56</v>
      </c>
      <c r="W2220">
        <v>0.77300000000000002</v>
      </c>
      <c r="X2220">
        <v>0.64800000000000002</v>
      </c>
      <c r="Y2220">
        <v>0.64200000000000002</v>
      </c>
      <c r="Z2220">
        <v>0.61399999999999999</v>
      </c>
      <c r="AA2220" s="19">
        <v>45734.007626851853</v>
      </c>
      <c r="AB2220" t="s">
        <v>2040</v>
      </c>
    </row>
    <row r="2221" spans="1:28" hidden="1" x14ac:dyDescent="0.35">
      <c r="A2221" t="s">
        <v>1690</v>
      </c>
      <c r="B2221" t="s">
        <v>312</v>
      </c>
      <c r="C2221">
        <v>47</v>
      </c>
      <c r="D2221" s="9">
        <v>44514.551932870374</v>
      </c>
      <c r="E2221" s="9">
        <v>44561.702557870369</v>
      </c>
      <c r="F2221" t="s">
        <v>872</v>
      </c>
      <c r="G2221" t="s">
        <v>872</v>
      </c>
      <c r="H2221">
        <v>1</v>
      </c>
      <c r="I2221">
        <v>1</v>
      </c>
      <c r="J2221">
        <v>3</v>
      </c>
      <c r="K2221" t="s">
        <v>873</v>
      </c>
      <c r="L2221">
        <v>4</v>
      </c>
      <c r="M2221">
        <v>-7</v>
      </c>
      <c r="N2221" t="s">
        <v>875</v>
      </c>
      <c r="O2221" t="s">
        <v>875</v>
      </c>
      <c r="P2221" t="s">
        <v>875</v>
      </c>
      <c r="Q2221" t="s">
        <v>875</v>
      </c>
      <c r="R2221" t="s">
        <v>875</v>
      </c>
      <c r="S2221" t="s">
        <v>875</v>
      </c>
      <c r="T2221" t="s">
        <v>875</v>
      </c>
      <c r="U2221" t="s">
        <v>875</v>
      </c>
      <c r="V2221" t="s">
        <v>56</v>
      </c>
      <c r="W2221" t="s">
        <v>875</v>
      </c>
      <c r="X2221" t="s">
        <v>875</v>
      </c>
      <c r="Y2221" t="s">
        <v>875</v>
      </c>
      <c r="Z2221" t="s">
        <v>875</v>
      </c>
      <c r="AA2221" s="19">
        <v>45734.007626921295</v>
      </c>
      <c r="AB2221" t="s">
        <v>2040</v>
      </c>
    </row>
    <row r="2222" spans="1:28" x14ac:dyDescent="0.35">
      <c r="A2222" t="s">
        <v>1689</v>
      </c>
      <c r="B2222" t="s">
        <v>311</v>
      </c>
      <c r="C2222">
        <v>1399</v>
      </c>
      <c r="D2222" s="9">
        <v>38432.699317129627</v>
      </c>
      <c r="E2222" s="9">
        <v>39832.411574074074</v>
      </c>
      <c r="F2222">
        <v>144</v>
      </c>
      <c r="G2222">
        <v>144</v>
      </c>
      <c r="H2222">
        <v>49</v>
      </c>
      <c r="I2222">
        <v>95</v>
      </c>
      <c r="J2222">
        <v>18</v>
      </c>
      <c r="K2222">
        <v>126</v>
      </c>
      <c r="L2222">
        <v>90</v>
      </c>
      <c r="M2222">
        <v>36</v>
      </c>
      <c r="N2222">
        <v>5.5E-2</v>
      </c>
      <c r="O2222">
        <v>7.4999999999999997E-2</v>
      </c>
      <c r="P2222">
        <v>0.02</v>
      </c>
      <c r="Q2222">
        <v>9.2999999999999999E-2</v>
      </c>
      <c r="R2222">
        <v>0.84499999999999997</v>
      </c>
      <c r="S2222">
        <v>0.42299999999999999</v>
      </c>
      <c r="T2222">
        <v>0.84599999999999997</v>
      </c>
      <c r="U2222">
        <v>387.09699999999998</v>
      </c>
      <c r="V2222" t="s">
        <v>56</v>
      </c>
      <c r="W2222">
        <v>0.85099999999999998</v>
      </c>
      <c r="X2222">
        <v>0.79800000000000004</v>
      </c>
      <c r="Y2222">
        <v>0.82299999999999995</v>
      </c>
      <c r="Z2222">
        <v>0.872</v>
      </c>
      <c r="AA2222" s="19">
        <v>45734.007534976852</v>
      </c>
      <c r="AB2222" t="s">
        <v>2040</v>
      </c>
    </row>
    <row r="2223" spans="1:28" hidden="1" x14ac:dyDescent="0.35">
      <c r="A2223" t="s">
        <v>1689</v>
      </c>
      <c r="B2223" t="s">
        <v>312</v>
      </c>
      <c r="C2223">
        <v>6</v>
      </c>
      <c r="D2223" s="9">
        <v>39825.464699074073</v>
      </c>
      <c r="E2223" s="9">
        <v>39832.411574074074</v>
      </c>
      <c r="F2223" t="s">
        <v>872</v>
      </c>
      <c r="G2223" t="s">
        <v>872</v>
      </c>
      <c r="H2223">
        <v>1</v>
      </c>
      <c r="I2223">
        <v>1</v>
      </c>
      <c r="J2223">
        <v>1</v>
      </c>
      <c r="K2223" t="s">
        <v>873</v>
      </c>
      <c r="L2223">
        <v>1</v>
      </c>
      <c r="M2223">
        <v>-1</v>
      </c>
      <c r="N2223" t="s">
        <v>875</v>
      </c>
      <c r="O2223" t="s">
        <v>875</v>
      </c>
      <c r="P2223" t="s">
        <v>875</v>
      </c>
      <c r="Q2223" t="s">
        <v>875</v>
      </c>
      <c r="R2223" t="s">
        <v>875</v>
      </c>
      <c r="S2223" t="s">
        <v>875</v>
      </c>
      <c r="T2223" t="s">
        <v>875</v>
      </c>
      <c r="U2223" t="s">
        <v>875</v>
      </c>
      <c r="V2223" t="s">
        <v>56</v>
      </c>
      <c r="W2223" t="s">
        <v>875</v>
      </c>
      <c r="X2223" t="s">
        <v>875</v>
      </c>
      <c r="Y2223" t="s">
        <v>875</v>
      </c>
      <c r="Z2223" t="s">
        <v>875</v>
      </c>
      <c r="AA2223" s="19">
        <v>45734.007535034725</v>
      </c>
      <c r="AB2223" t="s">
        <v>2040</v>
      </c>
    </row>
    <row r="2224" spans="1:28" x14ac:dyDescent="0.35">
      <c r="A2224" t="s">
        <v>215</v>
      </c>
      <c r="B2224" t="s">
        <v>311</v>
      </c>
      <c r="C2224">
        <v>962</v>
      </c>
      <c r="D2224" s="9">
        <v>44628.657638888886</v>
      </c>
      <c r="E2224" s="9">
        <v>45590.686805555553</v>
      </c>
      <c r="F2224">
        <v>212</v>
      </c>
      <c r="G2224">
        <v>183</v>
      </c>
      <c r="H2224">
        <v>163</v>
      </c>
      <c r="I2224">
        <v>20</v>
      </c>
      <c r="J2224">
        <v>28</v>
      </c>
      <c r="K2224">
        <v>155</v>
      </c>
      <c r="L2224">
        <v>106</v>
      </c>
      <c r="M2224">
        <v>49</v>
      </c>
      <c r="N2224">
        <v>0.249</v>
      </c>
      <c r="O2224">
        <v>1.7999999999999999E-2</v>
      </c>
      <c r="P2224">
        <v>4.2999999999999997E-2</v>
      </c>
      <c r="Q2224">
        <v>0.12</v>
      </c>
      <c r="R2224">
        <v>0.53600000000000003</v>
      </c>
      <c r="S2224">
        <v>0.93300000000000005</v>
      </c>
      <c r="T2224">
        <v>0.83899999999999997</v>
      </c>
      <c r="U2224">
        <v>408.33300000000003</v>
      </c>
      <c r="V2224" t="s">
        <v>56</v>
      </c>
      <c r="W2224">
        <v>0.91100000000000003</v>
      </c>
      <c r="X2224">
        <v>0.92200000000000004</v>
      </c>
      <c r="Y2224">
        <v>0.85599999999999998</v>
      </c>
      <c r="Z2224">
        <v>0.85699999999999998</v>
      </c>
      <c r="AA2224" s="9">
        <v>45713.678184490738</v>
      </c>
      <c r="AB2224" t="s">
        <v>871</v>
      </c>
    </row>
    <row r="2225" spans="1:28" x14ac:dyDescent="0.35">
      <c r="A2225" t="s">
        <v>1688</v>
      </c>
      <c r="B2225" t="s">
        <v>311</v>
      </c>
      <c r="C2225">
        <v>3081</v>
      </c>
      <c r="D2225" s="9">
        <v>41478.444502314815</v>
      </c>
      <c r="E2225" s="9">
        <v>44560.366041666668</v>
      </c>
      <c r="F2225">
        <v>1472</v>
      </c>
      <c r="G2225">
        <v>1472</v>
      </c>
      <c r="H2225">
        <v>499</v>
      </c>
      <c r="I2225">
        <v>973</v>
      </c>
      <c r="J2225">
        <v>200</v>
      </c>
      <c r="K2225">
        <v>1272</v>
      </c>
      <c r="L2225">
        <v>970</v>
      </c>
      <c r="M2225">
        <v>302</v>
      </c>
      <c r="N2225">
        <v>0.17799999999999999</v>
      </c>
      <c r="O2225">
        <v>0.35499999999999998</v>
      </c>
      <c r="P2225">
        <v>0.10199999999999999</v>
      </c>
      <c r="Q2225">
        <v>0.38400000000000001</v>
      </c>
      <c r="R2225">
        <v>0.89100000000000001</v>
      </c>
      <c r="S2225">
        <v>0.33400000000000002</v>
      </c>
      <c r="T2225">
        <v>0.80900000000000005</v>
      </c>
      <c r="U2225">
        <v>786.45799999999997</v>
      </c>
      <c r="V2225" t="s">
        <v>56</v>
      </c>
      <c r="W2225">
        <v>0.84499999999999997</v>
      </c>
      <c r="X2225">
        <v>0.94799999999999995</v>
      </c>
      <c r="Y2225">
        <v>0.83099999999999996</v>
      </c>
      <c r="Z2225">
        <v>0.89200000000000002</v>
      </c>
      <c r="AA2225" s="19">
        <v>45734.007443483795</v>
      </c>
      <c r="AB2225" t="s">
        <v>2040</v>
      </c>
    </row>
    <row r="2226" spans="1:28" hidden="1" x14ac:dyDescent="0.35">
      <c r="A2226" t="s">
        <v>1688</v>
      </c>
      <c r="B2226" t="s">
        <v>312</v>
      </c>
      <c r="C2226">
        <v>99</v>
      </c>
      <c r="D2226" s="9">
        <v>44461.300439814811</v>
      </c>
      <c r="E2226" s="9">
        <v>44560.366041666668</v>
      </c>
      <c r="F2226" t="s">
        <v>872</v>
      </c>
      <c r="G2226" t="s">
        <v>872</v>
      </c>
      <c r="H2226">
        <v>3</v>
      </c>
      <c r="I2226">
        <v>3</v>
      </c>
      <c r="J2226">
        <v>1</v>
      </c>
      <c r="K2226" t="s">
        <v>873</v>
      </c>
      <c r="L2226">
        <v>1</v>
      </c>
      <c r="M2226">
        <v>5</v>
      </c>
      <c r="N2226">
        <v>1.5</v>
      </c>
      <c r="O2226">
        <v>0.221</v>
      </c>
      <c r="P2226" t="s">
        <v>875</v>
      </c>
      <c r="Q2226" t="s">
        <v>875</v>
      </c>
      <c r="R2226" t="s">
        <v>875</v>
      </c>
      <c r="S2226" t="s">
        <v>875</v>
      </c>
      <c r="T2226" t="s">
        <v>875</v>
      </c>
      <c r="U2226" t="s">
        <v>875</v>
      </c>
      <c r="V2226" t="s">
        <v>56</v>
      </c>
      <c r="W2226">
        <v>0.75</v>
      </c>
      <c r="X2226">
        <v>0.996</v>
      </c>
      <c r="Y2226" t="s">
        <v>875</v>
      </c>
      <c r="Z2226" t="s">
        <v>875</v>
      </c>
      <c r="AA2226" s="19">
        <v>45734.007443564813</v>
      </c>
      <c r="AB2226" t="s">
        <v>2040</v>
      </c>
    </row>
    <row r="2227" spans="1:28" x14ac:dyDescent="0.35">
      <c r="A2227" t="s">
        <v>1687</v>
      </c>
      <c r="B2227" t="s">
        <v>311</v>
      </c>
      <c r="C2227">
        <v>1150</v>
      </c>
      <c r="D2227" s="9">
        <v>39735.736307870371</v>
      </c>
      <c r="E2227" s="9">
        <v>40886.287418981483</v>
      </c>
      <c r="F2227">
        <v>153</v>
      </c>
      <c r="G2227">
        <v>153</v>
      </c>
      <c r="H2227">
        <v>45</v>
      </c>
      <c r="I2227">
        <v>108</v>
      </c>
      <c r="J2227">
        <v>6</v>
      </c>
      <c r="K2227">
        <v>147</v>
      </c>
      <c r="L2227">
        <v>119</v>
      </c>
      <c r="M2227">
        <v>28</v>
      </c>
      <c r="N2227">
        <v>4.5999999999999999E-2</v>
      </c>
      <c r="O2227">
        <v>0.155</v>
      </c>
      <c r="P2227">
        <v>1.9E-2</v>
      </c>
      <c r="Q2227">
        <v>0.159</v>
      </c>
      <c r="R2227">
        <v>0.874</v>
      </c>
      <c r="S2227">
        <v>0.22900000000000001</v>
      </c>
      <c r="T2227">
        <v>0.90500000000000003</v>
      </c>
      <c r="U2227">
        <v>176.101</v>
      </c>
      <c r="V2227" t="s">
        <v>56</v>
      </c>
      <c r="W2227">
        <v>0.59699999999999998</v>
      </c>
      <c r="X2227">
        <v>0.81799999999999995</v>
      </c>
      <c r="Y2227">
        <v>0.8</v>
      </c>
      <c r="Z2227">
        <v>0.77100000000000002</v>
      </c>
      <c r="AA2227" s="19">
        <v>45734.007352372682</v>
      </c>
      <c r="AB2227" t="s">
        <v>2040</v>
      </c>
    </row>
    <row r="2228" spans="1:28" hidden="1" x14ac:dyDescent="0.35">
      <c r="A2228" t="s">
        <v>1687</v>
      </c>
      <c r="B2228" t="s">
        <v>312</v>
      </c>
      <c r="C2228">
        <v>0</v>
      </c>
      <c r="D2228" s="9">
        <v>40886.287418981483</v>
      </c>
      <c r="E2228" s="9">
        <v>40886.287418981483</v>
      </c>
      <c r="F2228" t="s">
        <v>872</v>
      </c>
      <c r="G2228" t="s">
        <v>872</v>
      </c>
      <c r="H2228">
        <v>1</v>
      </c>
      <c r="I2228">
        <v>1</v>
      </c>
      <c r="J2228">
        <v>1</v>
      </c>
      <c r="K2228" t="s">
        <v>873</v>
      </c>
      <c r="L2228">
        <v>1</v>
      </c>
      <c r="M2228">
        <v>0</v>
      </c>
      <c r="N2228" t="s">
        <v>875</v>
      </c>
      <c r="O2228" t="s">
        <v>875</v>
      </c>
      <c r="P2228" t="s">
        <v>875</v>
      </c>
      <c r="Q2228" t="s">
        <v>875</v>
      </c>
      <c r="R2228" t="s">
        <v>875</v>
      </c>
      <c r="S2228" t="s">
        <v>875</v>
      </c>
      <c r="T2228" t="s">
        <v>875</v>
      </c>
      <c r="U2228" t="s">
        <v>875</v>
      </c>
      <c r="V2228" t="s">
        <v>56</v>
      </c>
      <c r="W2228" t="s">
        <v>875</v>
      </c>
      <c r="X2228" t="s">
        <v>875</v>
      </c>
      <c r="Y2228" t="s">
        <v>875</v>
      </c>
      <c r="Z2228" t="s">
        <v>875</v>
      </c>
      <c r="AA2228" s="19">
        <v>45734.007352442131</v>
      </c>
      <c r="AB2228" t="s">
        <v>2040</v>
      </c>
    </row>
    <row r="2229" spans="1:28" hidden="1" x14ac:dyDescent="0.35">
      <c r="A2229" t="s">
        <v>1393</v>
      </c>
      <c r="B2229" t="s">
        <v>312</v>
      </c>
      <c r="C2229">
        <v>98</v>
      </c>
      <c r="D2229" s="9">
        <v>44466.658506944441</v>
      </c>
      <c r="E2229" s="9">
        <v>44564.921388888892</v>
      </c>
      <c r="F2229" t="s">
        <v>872</v>
      </c>
      <c r="G2229" t="s">
        <v>872</v>
      </c>
      <c r="H2229">
        <v>42</v>
      </c>
      <c r="I2229">
        <v>2</v>
      </c>
      <c r="J2229">
        <v>1</v>
      </c>
      <c r="K2229" t="s">
        <v>873</v>
      </c>
      <c r="L2229">
        <v>22</v>
      </c>
      <c r="M2229">
        <v>21</v>
      </c>
      <c r="N2229">
        <v>0.38700000000000001</v>
      </c>
      <c r="O2229">
        <v>7.6999999999999999E-2</v>
      </c>
      <c r="P2229">
        <v>0</v>
      </c>
      <c r="Q2229">
        <v>0.215</v>
      </c>
      <c r="R2229">
        <v>0.46300000000000002</v>
      </c>
      <c r="S2229">
        <v>0.83399999999999996</v>
      </c>
      <c r="T2229">
        <v>1</v>
      </c>
      <c r="U2229">
        <v>581.39499999999998</v>
      </c>
      <c r="V2229" t="s">
        <v>56</v>
      </c>
      <c r="W2229">
        <v>0.96599999999999997</v>
      </c>
      <c r="X2229">
        <v>1</v>
      </c>
      <c r="Y2229">
        <v>0</v>
      </c>
      <c r="Z2229">
        <v>0.97</v>
      </c>
      <c r="AA2229" s="19">
        <v>45733.90926537037</v>
      </c>
      <c r="AB2229" t="s">
        <v>1425</v>
      </c>
    </row>
    <row r="2230" spans="1:28" x14ac:dyDescent="0.35">
      <c r="A2230" t="s">
        <v>1393</v>
      </c>
      <c r="B2230" t="s">
        <v>311</v>
      </c>
      <c r="C2230">
        <v>1022</v>
      </c>
      <c r="D2230" s="9">
        <v>43542.629710648151</v>
      </c>
      <c r="E2230" s="9">
        <v>44564.921388888892</v>
      </c>
      <c r="F2230">
        <v>228</v>
      </c>
      <c r="G2230">
        <v>228</v>
      </c>
      <c r="H2230">
        <v>223</v>
      </c>
      <c r="I2230">
        <v>5</v>
      </c>
      <c r="J2230">
        <v>0</v>
      </c>
      <c r="K2230">
        <v>228</v>
      </c>
      <c r="L2230">
        <v>103</v>
      </c>
      <c r="M2230">
        <v>125</v>
      </c>
      <c r="N2230">
        <v>0.28499999999999998</v>
      </c>
      <c r="O2230">
        <v>1.9E-2</v>
      </c>
      <c r="P2230">
        <v>0</v>
      </c>
      <c r="Q2230">
        <v>0.31900000000000001</v>
      </c>
      <c r="R2230">
        <v>1.0489999999999999</v>
      </c>
      <c r="S2230">
        <v>0.93700000000000006</v>
      </c>
      <c r="T2230">
        <v>1</v>
      </c>
      <c r="U2230">
        <v>391.85</v>
      </c>
      <c r="V2230" t="s">
        <v>62</v>
      </c>
      <c r="W2230">
        <v>0.63800000000000001</v>
      </c>
      <c r="X2230">
        <v>0.90200000000000002</v>
      </c>
      <c r="Y2230">
        <v>0</v>
      </c>
      <c r="Z2230">
        <v>0.81699999999999995</v>
      </c>
      <c r="AA2230" s="19">
        <v>45733.909253599537</v>
      </c>
      <c r="AB2230" t="s">
        <v>1425</v>
      </c>
    </row>
    <row r="2231" spans="1:28" x14ac:dyDescent="0.35">
      <c r="A2231" t="s">
        <v>1686</v>
      </c>
      <c r="B2231" t="s">
        <v>311</v>
      </c>
      <c r="C2231">
        <v>2794</v>
      </c>
      <c r="D2231" s="9">
        <v>40317.473229166666</v>
      </c>
      <c r="E2231" s="9">
        <v>43111.5312037037</v>
      </c>
      <c r="F2231">
        <v>202</v>
      </c>
      <c r="G2231">
        <v>202</v>
      </c>
      <c r="H2231">
        <v>55</v>
      </c>
      <c r="I2231">
        <v>147</v>
      </c>
      <c r="J2231">
        <v>39</v>
      </c>
      <c r="K2231">
        <v>163</v>
      </c>
      <c r="L2231">
        <v>138</v>
      </c>
      <c r="M2231">
        <v>25</v>
      </c>
      <c r="N2231">
        <v>0.03</v>
      </c>
      <c r="O2231">
        <v>5.8000000000000003E-2</v>
      </c>
      <c r="P2231">
        <v>1.4E-2</v>
      </c>
      <c r="Q2231">
        <v>6.3E-2</v>
      </c>
      <c r="R2231">
        <v>0.85099999999999998</v>
      </c>
      <c r="S2231">
        <v>0.34100000000000003</v>
      </c>
      <c r="T2231">
        <v>0.84099999999999997</v>
      </c>
      <c r="U2231">
        <v>396.82499999999999</v>
      </c>
      <c r="V2231" t="s">
        <v>56</v>
      </c>
      <c r="W2231">
        <v>0.79700000000000004</v>
      </c>
      <c r="X2231">
        <v>0.97</v>
      </c>
      <c r="Y2231">
        <v>0.91200000000000003</v>
      </c>
      <c r="Z2231">
        <v>0.92300000000000004</v>
      </c>
      <c r="AA2231" s="19">
        <v>45734.007250648145</v>
      </c>
      <c r="AB2231" t="s">
        <v>2040</v>
      </c>
    </row>
    <row r="2232" spans="1:28" hidden="1" x14ac:dyDescent="0.35">
      <c r="A2232" t="s">
        <v>1686</v>
      </c>
      <c r="B2232" t="s">
        <v>312</v>
      </c>
      <c r="C2232">
        <v>78</v>
      </c>
      <c r="D2232" s="9">
        <v>43033.519513888888</v>
      </c>
      <c r="E2232" s="9">
        <v>43111.5312037037</v>
      </c>
      <c r="F2232" t="s">
        <v>872</v>
      </c>
      <c r="G2232" t="s">
        <v>872</v>
      </c>
      <c r="H2232">
        <v>2</v>
      </c>
      <c r="I2232">
        <v>4</v>
      </c>
      <c r="J2232">
        <v>13</v>
      </c>
      <c r="K2232" t="s">
        <v>873</v>
      </c>
      <c r="L2232">
        <v>8</v>
      </c>
      <c r="M2232">
        <v>-14</v>
      </c>
      <c r="N2232">
        <v>1.4E-2</v>
      </c>
      <c r="O2232">
        <v>0.13900000000000001</v>
      </c>
      <c r="P2232">
        <v>9.0999999999999998E-2</v>
      </c>
      <c r="Q2232">
        <v>5.7000000000000002E-2</v>
      </c>
      <c r="R2232">
        <v>0.91900000000000004</v>
      </c>
      <c r="S2232">
        <v>9.1999999999999998E-2</v>
      </c>
      <c r="T2232">
        <v>0.40500000000000003</v>
      </c>
      <c r="U2232">
        <v>438.596</v>
      </c>
      <c r="V2232" t="s">
        <v>56</v>
      </c>
      <c r="W2232">
        <v>1</v>
      </c>
      <c r="X2232">
        <v>0.83299999999999996</v>
      </c>
      <c r="Y2232">
        <v>0.254</v>
      </c>
      <c r="Z2232">
        <v>0.379</v>
      </c>
      <c r="AA2232" s="19">
        <v>45734.007264409724</v>
      </c>
      <c r="AB2232" t="s">
        <v>2040</v>
      </c>
    </row>
    <row r="2233" spans="1:28" x14ac:dyDescent="0.35">
      <c r="A2233" t="s">
        <v>1685</v>
      </c>
      <c r="B2233" t="s">
        <v>311</v>
      </c>
      <c r="C2233">
        <v>2084</v>
      </c>
      <c r="D2233" s="9">
        <v>42468.917847222219</v>
      </c>
      <c r="E2233" s="9">
        <v>44553.717685185184</v>
      </c>
      <c r="F2233">
        <v>157</v>
      </c>
      <c r="G2233">
        <v>157</v>
      </c>
      <c r="H2233">
        <v>80</v>
      </c>
      <c r="I2233">
        <v>77</v>
      </c>
      <c r="J2233">
        <v>9</v>
      </c>
      <c r="K2233">
        <v>148</v>
      </c>
      <c r="L2233">
        <v>115</v>
      </c>
      <c r="M2233">
        <v>33</v>
      </c>
      <c r="N2233">
        <v>3.2000000000000001E-2</v>
      </c>
      <c r="O2233">
        <v>3.4000000000000002E-2</v>
      </c>
      <c r="P2233">
        <v>5.0000000000000001E-3</v>
      </c>
      <c r="Q2233">
        <v>4.7E-2</v>
      </c>
      <c r="R2233">
        <v>0.77</v>
      </c>
      <c r="S2233">
        <v>0.48499999999999999</v>
      </c>
      <c r="T2233">
        <v>0.92400000000000004</v>
      </c>
      <c r="U2233">
        <v>702.12800000000004</v>
      </c>
      <c r="V2233" t="s">
        <v>56</v>
      </c>
      <c r="W2233">
        <v>0.89100000000000001</v>
      </c>
      <c r="X2233">
        <v>0.97299999999999998</v>
      </c>
      <c r="Y2233">
        <v>0.94799999999999995</v>
      </c>
      <c r="Z2233">
        <v>0.95199999999999996</v>
      </c>
      <c r="AA2233" s="19">
        <v>45734.00715636574</v>
      </c>
      <c r="AB2233" t="s">
        <v>2040</v>
      </c>
    </row>
    <row r="2234" spans="1:28" hidden="1" x14ac:dyDescent="0.35">
      <c r="A2234" t="s">
        <v>1685</v>
      </c>
      <c r="B2234" t="s">
        <v>312</v>
      </c>
      <c r="C2234">
        <v>83</v>
      </c>
      <c r="D2234" s="9">
        <v>44470.464849537035</v>
      </c>
      <c r="E2234" s="9">
        <v>44553.717685185184</v>
      </c>
      <c r="F2234" t="s">
        <v>872</v>
      </c>
      <c r="G2234" t="s">
        <v>872</v>
      </c>
      <c r="H2234">
        <v>1</v>
      </c>
      <c r="I2234">
        <v>3</v>
      </c>
      <c r="J2234">
        <v>1</v>
      </c>
      <c r="K2234" t="s">
        <v>873</v>
      </c>
      <c r="L2234">
        <v>2</v>
      </c>
      <c r="M2234">
        <v>1</v>
      </c>
      <c r="N2234" t="s">
        <v>875</v>
      </c>
      <c r="O2234">
        <v>1.9E-2</v>
      </c>
      <c r="P2234" t="s">
        <v>875</v>
      </c>
      <c r="Q2234">
        <v>0.25</v>
      </c>
      <c r="R2234" t="s">
        <v>875</v>
      </c>
      <c r="S2234" t="s">
        <v>875</v>
      </c>
      <c r="T2234" t="s">
        <v>875</v>
      </c>
      <c r="U2234" t="s">
        <v>875</v>
      </c>
      <c r="V2234" t="s">
        <v>56</v>
      </c>
      <c r="W2234" t="s">
        <v>875</v>
      </c>
      <c r="X2234">
        <v>0.78600000000000003</v>
      </c>
      <c r="Y2234" t="s">
        <v>875</v>
      </c>
      <c r="Z2234">
        <v>1</v>
      </c>
      <c r="AA2234" s="19">
        <v>45734.007156423613</v>
      </c>
      <c r="AB2234" t="s">
        <v>2040</v>
      </c>
    </row>
    <row r="2235" spans="1:28" x14ac:dyDescent="0.35">
      <c r="A2235" t="s">
        <v>1684</v>
      </c>
      <c r="B2235" t="s">
        <v>311</v>
      </c>
      <c r="C2235">
        <v>1043</v>
      </c>
      <c r="D2235" s="9">
        <v>41239.679375</v>
      </c>
      <c r="E2235" s="9">
        <v>42283.588321759256</v>
      </c>
      <c r="F2235">
        <v>118</v>
      </c>
      <c r="G2235">
        <v>118</v>
      </c>
      <c r="H2235">
        <v>85</v>
      </c>
      <c r="I2235">
        <v>33</v>
      </c>
      <c r="J2235">
        <v>2</v>
      </c>
      <c r="K2235">
        <v>116</v>
      </c>
      <c r="L2235">
        <v>106</v>
      </c>
      <c r="M2235">
        <v>10</v>
      </c>
      <c r="N2235">
        <v>0.11600000000000001</v>
      </c>
      <c r="O2235">
        <v>2.5000000000000001E-2</v>
      </c>
      <c r="P2235">
        <v>2E-3</v>
      </c>
      <c r="Q2235">
        <v>0.10299999999999999</v>
      </c>
      <c r="R2235">
        <v>0.74099999999999999</v>
      </c>
      <c r="S2235">
        <v>0.82299999999999995</v>
      </c>
      <c r="T2235">
        <v>0.98599999999999999</v>
      </c>
      <c r="U2235">
        <v>97.087000000000003</v>
      </c>
      <c r="V2235" t="s">
        <v>56</v>
      </c>
      <c r="W2235">
        <v>0.40100000000000002</v>
      </c>
      <c r="X2235">
        <v>0.50900000000000001</v>
      </c>
      <c r="Y2235">
        <v>1</v>
      </c>
      <c r="Z2235">
        <v>0.46</v>
      </c>
      <c r="AA2235" s="19">
        <v>45734.007065219907</v>
      </c>
      <c r="AB2235" t="s">
        <v>2040</v>
      </c>
    </row>
    <row r="2236" spans="1:28" hidden="1" x14ac:dyDescent="0.35">
      <c r="A2236" t="s">
        <v>1684</v>
      </c>
      <c r="B2236" t="s">
        <v>312</v>
      </c>
      <c r="C2236">
        <v>65</v>
      </c>
      <c r="D2236" s="9">
        <v>42218.579212962963</v>
      </c>
      <c r="E2236" s="9">
        <v>42283.588321759256</v>
      </c>
      <c r="F2236" t="s">
        <v>872</v>
      </c>
      <c r="G2236" t="s">
        <v>872</v>
      </c>
      <c r="H2236">
        <v>1</v>
      </c>
      <c r="I2236">
        <v>2</v>
      </c>
      <c r="J2236">
        <v>1</v>
      </c>
      <c r="K2236" t="s">
        <v>873</v>
      </c>
      <c r="L2236">
        <v>2</v>
      </c>
      <c r="M2236">
        <v>1</v>
      </c>
      <c r="N2236" t="s">
        <v>875</v>
      </c>
      <c r="O2236">
        <v>1</v>
      </c>
      <c r="P2236" t="s">
        <v>875</v>
      </c>
      <c r="Q2236">
        <v>1.4999999999999999E-2</v>
      </c>
      <c r="R2236" t="s">
        <v>875</v>
      </c>
      <c r="S2236" t="s">
        <v>875</v>
      </c>
      <c r="T2236" t="s">
        <v>875</v>
      </c>
      <c r="U2236" t="s">
        <v>875</v>
      </c>
      <c r="V2236" t="s">
        <v>56</v>
      </c>
      <c r="W2236" t="s">
        <v>875</v>
      </c>
      <c r="X2236">
        <v>1</v>
      </c>
      <c r="Y2236" t="s">
        <v>875</v>
      </c>
      <c r="Z2236">
        <v>1</v>
      </c>
      <c r="AA2236" s="19">
        <v>45734.007065289348</v>
      </c>
      <c r="AB2236" t="s">
        <v>2040</v>
      </c>
    </row>
    <row r="2237" spans="1:28" x14ac:dyDescent="0.35">
      <c r="A2237" t="s">
        <v>1683</v>
      </c>
      <c r="B2237" t="s">
        <v>311</v>
      </c>
      <c r="C2237">
        <v>4261</v>
      </c>
      <c r="D2237" s="9">
        <v>40216.97184027778</v>
      </c>
      <c r="E2237" s="9">
        <v>44478.589236111111</v>
      </c>
      <c r="F2237">
        <v>889</v>
      </c>
      <c r="G2237">
        <v>889</v>
      </c>
      <c r="H2237">
        <v>485</v>
      </c>
      <c r="I2237">
        <v>404</v>
      </c>
      <c r="J2237">
        <v>221</v>
      </c>
      <c r="K2237">
        <v>668</v>
      </c>
      <c r="L2237">
        <v>620</v>
      </c>
      <c r="M2237">
        <v>48</v>
      </c>
      <c r="N2237">
        <v>0.15</v>
      </c>
      <c r="O2237">
        <v>0.128</v>
      </c>
      <c r="P2237">
        <v>0.08</v>
      </c>
      <c r="Q2237">
        <v>0.20100000000000001</v>
      </c>
      <c r="R2237">
        <v>1.0149999999999999</v>
      </c>
      <c r="S2237">
        <v>0.54</v>
      </c>
      <c r="T2237">
        <v>0.71199999999999997</v>
      </c>
      <c r="U2237">
        <v>238.80600000000001</v>
      </c>
      <c r="V2237" t="s">
        <v>62</v>
      </c>
      <c r="W2237">
        <v>0.83599999999999997</v>
      </c>
      <c r="X2237">
        <v>0.91200000000000003</v>
      </c>
      <c r="Y2237">
        <v>0.69299999999999995</v>
      </c>
      <c r="Z2237">
        <v>0.92900000000000005</v>
      </c>
      <c r="AA2237" s="19">
        <v>45734.00697386574</v>
      </c>
      <c r="AB2237" t="s">
        <v>2040</v>
      </c>
    </row>
    <row r="2238" spans="1:28" hidden="1" x14ac:dyDescent="0.35">
      <c r="A2238" t="s">
        <v>1683</v>
      </c>
      <c r="B2238" t="s">
        <v>312</v>
      </c>
      <c r="C2238">
        <v>48</v>
      </c>
      <c r="D2238" s="9">
        <v>44430.147627314815</v>
      </c>
      <c r="E2238" s="9">
        <v>44478.589236111111</v>
      </c>
      <c r="F2238" t="s">
        <v>872</v>
      </c>
      <c r="G2238" t="s">
        <v>872</v>
      </c>
      <c r="H2238">
        <v>1</v>
      </c>
      <c r="I2238">
        <v>3</v>
      </c>
      <c r="J2238">
        <v>1</v>
      </c>
      <c r="K2238" t="s">
        <v>873</v>
      </c>
      <c r="L2238">
        <v>1</v>
      </c>
      <c r="M2238">
        <v>2</v>
      </c>
      <c r="N2238" t="s">
        <v>875</v>
      </c>
      <c r="O2238">
        <v>3.1E-2</v>
      </c>
      <c r="P2238" t="s">
        <v>875</v>
      </c>
      <c r="Q2238" t="s">
        <v>875</v>
      </c>
      <c r="R2238" t="s">
        <v>875</v>
      </c>
      <c r="S2238" t="s">
        <v>875</v>
      </c>
      <c r="T2238" t="s">
        <v>875</v>
      </c>
      <c r="U2238" t="s">
        <v>875</v>
      </c>
      <c r="V2238" t="s">
        <v>62</v>
      </c>
      <c r="W2238" t="s">
        <v>875</v>
      </c>
      <c r="X2238">
        <v>0.76500000000000001</v>
      </c>
      <c r="Y2238" t="s">
        <v>875</v>
      </c>
      <c r="Z2238" t="s">
        <v>875</v>
      </c>
      <c r="AA2238" s="19">
        <v>45734.00697396991</v>
      </c>
      <c r="AB2238" t="s">
        <v>2040</v>
      </c>
    </row>
    <row r="2239" spans="1:28" x14ac:dyDescent="0.35">
      <c r="A2239" t="s">
        <v>1682</v>
      </c>
      <c r="B2239" t="s">
        <v>311</v>
      </c>
      <c r="C2239">
        <v>3802</v>
      </c>
      <c r="D2239" s="9">
        <v>40742.997476851851</v>
      </c>
      <c r="E2239" s="9">
        <v>44545.799432870372</v>
      </c>
      <c r="F2239">
        <v>3233</v>
      </c>
      <c r="G2239">
        <v>3233</v>
      </c>
      <c r="H2239">
        <v>988</v>
      </c>
      <c r="I2239">
        <v>2245</v>
      </c>
      <c r="J2239">
        <v>369</v>
      </c>
      <c r="K2239">
        <v>2864</v>
      </c>
      <c r="L2239">
        <v>2042</v>
      </c>
      <c r="M2239">
        <v>822</v>
      </c>
      <c r="N2239">
        <v>0.28999999999999998</v>
      </c>
      <c r="O2239">
        <v>0.68799999999999994</v>
      </c>
      <c r="P2239">
        <v>9.0999999999999998E-2</v>
      </c>
      <c r="Q2239">
        <v>0.628</v>
      </c>
      <c r="R2239">
        <v>0.70799999999999996</v>
      </c>
      <c r="S2239">
        <v>0.29699999999999999</v>
      </c>
      <c r="T2239">
        <v>0.90700000000000003</v>
      </c>
      <c r="U2239">
        <v>1308.9169999999999</v>
      </c>
      <c r="V2239" t="s">
        <v>56</v>
      </c>
      <c r="W2239">
        <v>0.96299999999999997</v>
      </c>
      <c r="X2239">
        <v>0.94699999999999995</v>
      </c>
      <c r="Y2239">
        <v>0.98299999999999998</v>
      </c>
      <c r="Z2239">
        <v>0.92900000000000005</v>
      </c>
      <c r="AA2239" s="19">
        <v>45734.006878032407</v>
      </c>
      <c r="AB2239" t="s">
        <v>2040</v>
      </c>
    </row>
    <row r="2240" spans="1:28" hidden="1" x14ac:dyDescent="0.35">
      <c r="A2240" t="s">
        <v>1682</v>
      </c>
      <c r="B2240" t="s">
        <v>312</v>
      </c>
      <c r="C2240">
        <v>92</v>
      </c>
      <c r="D2240" s="9">
        <v>44453.131967592592</v>
      </c>
      <c r="E2240" s="9">
        <v>44545.799432870372</v>
      </c>
      <c r="F2240" t="s">
        <v>872</v>
      </c>
      <c r="G2240" t="s">
        <v>872</v>
      </c>
      <c r="H2240">
        <v>9</v>
      </c>
      <c r="I2240">
        <v>5</v>
      </c>
      <c r="J2240">
        <v>1</v>
      </c>
      <c r="K2240" t="s">
        <v>873</v>
      </c>
      <c r="L2240">
        <v>2</v>
      </c>
      <c r="M2240">
        <v>10</v>
      </c>
      <c r="N2240">
        <v>7.2999999999999995E-2</v>
      </c>
      <c r="O2240">
        <v>3.7999999999999999E-2</v>
      </c>
      <c r="P2240" t="s">
        <v>875</v>
      </c>
      <c r="Q2240">
        <v>2.9000000000000001E-2</v>
      </c>
      <c r="R2240" t="s">
        <v>875</v>
      </c>
      <c r="S2240" t="s">
        <v>875</v>
      </c>
      <c r="T2240" t="s">
        <v>875</v>
      </c>
      <c r="U2240" t="s">
        <v>875</v>
      </c>
      <c r="V2240" t="s">
        <v>56</v>
      </c>
      <c r="W2240">
        <v>0.92</v>
      </c>
      <c r="X2240">
        <v>0.81699999999999995</v>
      </c>
      <c r="Y2240" t="s">
        <v>875</v>
      </c>
      <c r="Z2240">
        <v>1</v>
      </c>
      <c r="AA2240" s="19">
        <v>45734.006878101849</v>
      </c>
      <c r="AB2240" t="s">
        <v>2040</v>
      </c>
    </row>
    <row r="2241" spans="1:28" x14ac:dyDescent="0.35">
      <c r="A2241" t="s">
        <v>216</v>
      </c>
      <c r="B2241" t="s">
        <v>311</v>
      </c>
      <c r="C2241">
        <v>900</v>
      </c>
      <c r="D2241" s="9">
        <v>44658.82708333333</v>
      </c>
      <c r="E2241" s="9">
        <v>45559.313888888886</v>
      </c>
      <c r="F2241">
        <v>161</v>
      </c>
      <c r="G2241">
        <v>129</v>
      </c>
      <c r="H2241">
        <v>94</v>
      </c>
      <c r="I2241">
        <v>35</v>
      </c>
      <c r="J2241">
        <v>14</v>
      </c>
      <c r="K2241">
        <v>115</v>
      </c>
      <c r="L2241">
        <v>74</v>
      </c>
      <c r="M2241">
        <v>41</v>
      </c>
      <c r="N2241">
        <v>0.11700000000000001</v>
      </c>
      <c r="O2241">
        <v>4.1000000000000002E-2</v>
      </c>
      <c r="P2241">
        <v>1.6E-2</v>
      </c>
      <c r="Q2241">
        <v>7.6999999999999999E-2</v>
      </c>
      <c r="R2241">
        <v>0.54200000000000004</v>
      </c>
      <c r="S2241">
        <v>0.74099999999999999</v>
      </c>
      <c r="T2241">
        <v>0.89900000000000002</v>
      </c>
      <c r="U2241">
        <v>532.46799999999996</v>
      </c>
      <c r="V2241" t="s">
        <v>56</v>
      </c>
      <c r="W2241">
        <v>0.91900000000000004</v>
      </c>
      <c r="X2241">
        <v>0.82799999999999996</v>
      </c>
      <c r="Y2241">
        <v>0.90700000000000003</v>
      </c>
      <c r="Z2241">
        <v>0.91200000000000003</v>
      </c>
      <c r="AA2241" s="9">
        <v>45713.678275393519</v>
      </c>
      <c r="AB2241" t="s">
        <v>871</v>
      </c>
    </row>
    <row r="2242" spans="1:28" hidden="1" x14ac:dyDescent="0.35">
      <c r="A2242" t="s">
        <v>217</v>
      </c>
      <c r="B2242" t="s">
        <v>312</v>
      </c>
      <c r="C2242">
        <v>99</v>
      </c>
      <c r="D2242" s="9">
        <v>45453.559027777781</v>
      </c>
      <c r="E2242" s="9">
        <v>45552.652083333334</v>
      </c>
      <c r="F2242" t="s">
        <v>872</v>
      </c>
      <c r="G2242" t="s">
        <v>872</v>
      </c>
      <c r="H2242">
        <v>2</v>
      </c>
      <c r="I2242">
        <v>2</v>
      </c>
      <c r="J2242">
        <v>10</v>
      </c>
      <c r="K2242" t="s">
        <v>873</v>
      </c>
      <c r="L2242">
        <v>9</v>
      </c>
      <c r="M2242">
        <v>-16</v>
      </c>
      <c r="N2242">
        <v>9.0999999999999998E-2</v>
      </c>
      <c r="O2242">
        <v>0.16700000000000001</v>
      </c>
      <c r="P2242">
        <v>8.8999999999999996E-2</v>
      </c>
      <c r="Q2242">
        <v>0.113</v>
      </c>
      <c r="R2242">
        <v>0.66900000000000004</v>
      </c>
      <c r="S2242">
        <v>0.35299999999999998</v>
      </c>
      <c r="T2242">
        <v>0.65500000000000003</v>
      </c>
      <c r="U2242">
        <v>964.60199999999998</v>
      </c>
      <c r="V2242" t="s">
        <v>56</v>
      </c>
      <c r="W2242">
        <v>1</v>
      </c>
      <c r="X2242">
        <v>1</v>
      </c>
      <c r="Y2242">
        <v>0.74099999999999999</v>
      </c>
      <c r="Z2242">
        <v>0.86</v>
      </c>
      <c r="AA2242" s="9">
        <v>45713.678376122683</v>
      </c>
      <c r="AB2242" t="s">
        <v>871</v>
      </c>
    </row>
    <row r="2243" spans="1:28" x14ac:dyDescent="0.35">
      <c r="A2243" t="s">
        <v>217</v>
      </c>
      <c r="B2243" t="s">
        <v>311</v>
      </c>
      <c r="C2243">
        <v>1322</v>
      </c>
      <c r="D2243" s="9">
        <v>44230.40625</v>
      </c>
      <c r="E2243" s="9">
        <v>45552.652083333334</v>
      </c>
      <c r="F2243">
        <v>1299</v>
      </c>
      <c r="G2243">
        <v>1192</v>
      </c>
      <c r="H2243">
        <v>1163</v>
      </c>
      <c r="I2243">
        <v>29</v>
      </c>
      <c r="J2243">
        <v>319</v>
      </c>
      <c r="K2243">
        <v>873</v>
      </c>
      <c r="L2243">
        <v>765</v>
      </c>
      <c r="M2243">
        <v>109</v>
      </c>
      <c r="N2243">
        <v>0.94499999999999995</v>
      </c>
      <c r="O2243">
        <v>2.3E-2</v>
      </c>
      <c r="P2243">
        <v>0.27400000000000002</v>
      </c>
      <c r="Q2243">
        <v>0.65</v>
      </c>
      <c r="R2243">
        <v>0.93700000000000006</v>
      </c>
      <c r="S2243">
        <v>0.97599999999999998</v>
      </c>
      <c r="T2243">
        <v>0.71699999999999997</v>
      </c>
      <c r="U2243">
        <v>167.69200000000001</v>
      </c>
      <c r="V2243" t="s">
        <v>56</v>
      </c>
      <c r="W2243">
        <v>0.997</v>
      </c>
      <c r="X2243">
        <v>0.84299999999999997</v>
      </c>
      <c r="Y2243">
        <v>0.90300000000000002</v>
      </c>
      <c r="Z2243">
        <v>0.996</v>
      </c>
      <c r="AA2243" s="9">
        <v>45713.678360868056</v>
      </c>
      <c r="AB2243" t="s">
        <v>871</v>
      </c>
    </row>
    <row r="2244" spans="1:28" hidden="1" x14ac:dyDescent="0.35">
      <c r="A2244" t="s">
        <v>1451</v>
      </c>
      <c r="B2244" t="s">
        <v>312</v>
      </c>
      <c r="C2244">
        <v>48</v>
      </c>
      <c r="D2244" s="9">
        <v>44464.466828703706</v>
      </c>
      <c r="E2244" s="9">
        <v>44513.373541666668</v>
      </c>
      <c r="F2244" t="s">
        <v>872</v>
      </c>
      <c r="G2244" t="s">
        <v>872</v>
      </c>
      <c r="H2244">
        <v>1</v>
      </c>
      <c r="I2244">
        <v>2</v>
      </c>
      <c r="J2244">
        <v>1</v>
      </c>
      <c r="K2244" t="s">
        <v>873</v>
      </c>
      <c r="L2244">
        <v>1</v>
      </c>
      <c r="M2244">
        <v>1</v>
      </c>
      <c r="N2244" t="s">
        <v>875</v>
      </c>
      <c r="O2244">
        <v>0.02</v>
      </c>
      <c r="P2244" t="s">
        <v>875</v>
      </c>
      <c r="Q2244" t="s">
        <v>875</v>
      </c>
      <c r="R2244" t="s">
        <v>875</v>
      </c>
      <c r="S2244" t="s">
        <v>875</v>
      </c>
      <c r="T2244" t="s">
        <v>875</v>
      </c>
      <c r="U2244" t="s">
        <v>875</v>
      </c>
      <c r="V2244" t="s">
        <v>56</v>
      </c>
      <c r="W2244" t="s">
        <v>875</v>
      </c>
      <c r="X2244">
        <v>1</v>
      </c>
      <c r="Y2244" t="s">
        <v>875</v>
      </c>
      <c r="Z2244" t="s">
        <v>875</v>
      </c>
      <c r="AA2244" s="19">
        <v>45733.711398032407</v>
      </c>
      <c r="AB2244" t="s">
        <v>1452</v>
      </c>
    </row>
    <row r="2245" spans="1:28" x14ac:dyDescent="0.35">
      <c r="A2245" t="s">
        <v>1451</v>
      </c>
      <c r="B2245" t="s">
        <v>311</v>
      </c>
      <c r="C2245">
        <v>4787</v>
      </c>
      <c r="D2245" s="9">
        <v>39726.358078703706</v>
      </c>
      <c r="E2245" s="9">
        <v>44513.373541666668</v>
      </c>
      <c r="F2245">
        <v>247</v>
      </c>
      <c r="G2245">
        <v>247</v>
      </c>
      <c r="H2245">
        <v>48</v>
      </c>
      <c r="I2245">
        <v>199</v>
      </c>
      <c r="J2245">
        <v>50</v>
      </c>
      <c r="K2245">
        <v>197</v>
      </c>
      <c r="L2245">
        <v>62</v>
      </c>
      <c r="M2245">
        <v>135</v>
      </c>
      <c r="N2245">
        <v>1.2E-2</v>
      </c>
      <c r="O2245">
        <v>5.6000000000000001E-2</v>
      </c>
      <c r="P2245">
        <v>1.2E-2</v>
      </c>
      <c r="Q2245">
        <v>1.6E-2</v>
      </c>
      <c r="R2245">
        <v>0.28599999999999998</v>
      </c>
      <c r="S2245">
        <v>0.17599999999999999</v>
      </c>
      <c r="T2245">
        <v>0.82399999999999995</v>
      </c>
      <c r="U2245">
        <v>8437.5</v>
      </c>
      <c r="V2245" t="s">
        <v>56</v>
      </c>
      <c r="W2245">
        <v>0.89400000000000002</v>
      </c>
      <c r="X2245">
        <v>0.89</v>
      </c>
      <c r="Y2245">
        <v>0.90400000000000003</v>
      </c>
      <c r="Z2245">
        <v>0.90500000000000003</v>
      </c>
      <c r="AA2245" s="19">
        <v>45733.711397928244</v>
      </c>
      <c r="AB2245" t="s">
        <v>1452</v>
      </c>
    </row>
    <row r="2246" spans="1:28" x14ac:dyDescent="0.35">
      <c r="A2246" t="s">
        <v>1681</v>
      </c>
      <c r="B2246" t="s">
        <v>311</v>
      </c>
      <c r="C2246">
        <v>6322</v>
      </c>
      <c r="D2246" s="9">
        <v>38014.52957175926</v>
      </c>
      <c r="E2246" s="9">
        <v>44336.831296296295</v>
      </c>
      <c r="F2246">
        <v>1477</v>
      </c>
      <c r="G2246">
        <v>1477</v>
      </c>
      <c r="H2246">
        <v>767</v>
      </c>
      <c r="I2246">
        <v>710</v>
      </c>
      <c r="J2246">
        <v>99</v>
      </c>
      <c r="K2246">
        <v>1378</v>
      </c>
      <c r="L2246">
        <v>1129</v>
      </c>
      <c r="M2246">
        <v>249</v>
      </c>
      <c r="N2246">
        <v>0.23499999999999999</v>
      </c>
      <c r="O2246">
        <v>0.192</v>
      </c>
      <c r="P2246">
        <v>2.5000000000000001E-2</v>
      </c>
      <c r="Q2246">
        <v>0.36899999999999999</v>
      </c>
      <c r="R2246">
        <v>0.91800000000000004</v>
      </c>
      <c r="S2246">
        <v>0.55000000000000004</v>
      </c>
      <c r="T2246">
        <v>0.94099999999999995</v>
      </c>
      <c r="U2246">
        <v>674.79700000000003</v>
      </c>
      <c r="V2246" t="s">
        <v>56</v>
      </c>
      <c r="W2246">
        <v>0.96699999999999997</v>
      </c>
      <c r="X2246">
        <v>0.93799999999999994</v>
      </c>
      <c r="Y2246">
        <v>0.94399999999999995</v>
      </c>
      <c r="Z2246">
        <v>0.97899999999999998</v>
      </c>
      <c r="AA2246" s="19">
        <v>45734.006775949078</v>
      </c>
      <c r="AB2246" t="s">
        <v>2040</v>
      </c>
    </row>
    <row r="2247" spans="1:28" hidden="1" x14ac:dyDescent="0.35">
      <c r="A2247" t="s">
        <v>1681</v>
      </c>
      <c r="B2247" t="s">
        <v>312</v>
      </c>
      <c r="C2247">
        <v>64</v>
      </c>
      <c r="D2247" s="9">
        <v>44272.575486111113</v>
      </c>
      <c r="E2247" s="9">
        <v>44336.831296296295</v>
      </c>
      <c r="F2247" t="s">
        <v>872</v>
      </c>
      <c r="G2247" t="s">
        <v>872</v>
      </c>
      <c r="H2247">
        <v>1</v>
      </c>
      <c r="I2247">
        <v>2</v>
      </c>
      <c r="J2247">
        <v>1</v>
      </c>
      <c r="K2247" t="s">
        <v>873</v>
      </c>
      <c r="L2247">
        <v>1</v>
      </c>
      <c r="M2247">
        <v>1</v>
      </c>
      <c r="N2247" t="s">
        <v>875</v>
      </c>
      <c r="O2247">
        <v>3.4000000000000002E-2</v>
      </c>
      <c r="P2247" t="s">
        <v>875</v>
      </c>
      <c r="Q2247" t="s">
        <v>875</v>
      </c>
      <c r="R2247" t="s">
        <v>875</v>
      </c>
      <c r="S2247" t="s">
        <v>875</v>
      </c>
      <c r="T2247" t="s">
        <v>875</v>
      </c>
      <c r="U2247" t="s">
        <v>875</v>
      </c>
      <c r="V2247" t="s">
        <v>56</v>
      </c>
      <c r="W2247" t="s">
        <v>875</v>
      </c>
      <c r="X2247">
        <v>1</v>
      </c>
      <c r="Y2247" t="s">
        <v>875</v>
      </c>
      <c r="Z2247" t="s">
        <v>875</v>
      </c>
      <c r="AA2247" s="19">
        <v>45734.006776018519</v>
      </c>
      <c r="AB2247" t="s">
        <v>2040</v>
      </c>
    </row>
    <row r="2248" spans="1:28" hidden="1" x14ac:dyDescent="0.35">
      <c r="A2248" t="s">
        <v>218</v>
      </c>
      <c r="B2248" t="s">
        <v>312</v>
      </c>
      <c r="C2248">
        <v>97</v>
      </c>
      <c r="D2248" s="9">
        <v>44467.791956018518</v>
      </c>
      <c r="E2248" s="9">
        <v>44565.433321759258</v>
      </c>
      <c r="F2248" t="s">
        <v>872</v>
      </c>
      <c r="G2248" t="s">
        <v>872</v>
      </c>
      <c r="H2248">
        <v>16</v>
      </c>
      <c r="I2248">
        <v>14</v>
      </c>
      <c r="J2248">
        <v>5</v>
      </c>
      <c r="K2248" t="s">
        <v>873</v>
      </c>
      <c r="L2248">
        <v>36</v>
      </c>
      <c r="M2248">
        <v>-12</v>
      </c>
      <c r="N2248">
        <v>0.223</v>
      </c>
      <c r="O2248">
        <v>0.17899999999999999</v>
      </c>
      <c r="P2248">
        <v>0.16900000000000001</v>
      </c>
      <c r="Q2248">
        <v>0.47099999999999997</v>
      </c>
      <c r="R2248">
        <v>2.0209999999999999</v>
      </c>
      <c r="S2248">
        <v>0.55500000000000005</v>
      </c>
      <c r="T2248">
        <v>0.57999999999999996</v>
      </c>
      <c r="U2248">
        <v>174.09800000000001</v>
      </c>
      <c r="V2248" t="s">
        <v>62</v>
      </c>
      <c r="W2248">
        <v>0.93400000000000005</v>
      </c>
      <c r="X2248">
        <v>0.75900000000000001</v>
      </c>
      <c r="Y2248">
        <v>0.93100000000000005</v>
      </c>
      <c r="Z2248">
        <v>0.84199999999999997</v>
      </c>
      <c r="AA2248" s="19">
        <v>45733.90918884259</v>
      </c>
      <c r="AB2248" t="s">
        <v>1425</v>
      </c>
    </row>
    <row r="2249" spans="1:28" x14ac:dyDescent="0.35">
      <c r="A2249" t="s">
        <v>218</v>
      </c>
      <c r="B2249" t="s">
        <v>311</v>
      </c>
      <c r="C2249">
        <v>2809</v>
      </c>
      <c r="D2249" s="9">
        <v>42793.550694444442</v>
      </c>
      <c r="E2249" s="9">
        <v>45602.695833333331</v>
      </c>
      <c r="F2249">
        <v>1041</v>
      </c>
      <c r="G2249">
        <v>981</v>
      </c>
      <c r="H2249">
        <v>697</v>
      </c>
      <c r="I2249">
        <v>284</v>
      </c>
      <c r="J2249">
        <v>136</v>
      </c>
      <c r="K2249">
        <v>845</v>
      </c>
      <c r="L2249">
        <v>680</v>
      </c>
      <c r="M2249">
        <v>165</v>
      </c>
      <c r="N2249">
        <v>0.42399999999999999</v>
      </c>
      <c r="O2249">
        <v>0.125</v>
      </c>
      <c r="P2249">
        <v>8.3000000000000004E-2</v>
      </c>
      <c r="Q2249">
        <v>0.45200000000000001</v>
      </c>
      <c r="R2249">
        <v>0.97</v>
      </c>
      <c r="S2249">
        <v>0.77200000000000002</v>
      </c>
      <c r="T2249">
        <v>0.84899999999999998</v>
      </c>
      <c r="U2249">
        <v>365.04399999999998</v>
      </c>
      <c r="V2249" t="s">
        <v>56</v>
      </c>
      <c r="W2249">
        <v>0.92</v>
      </c>
      <c r="X2249">
        <v>0.95099999999999996</v>
      </c>
      <c r="Y2249">
        <v>0.92100000000000004</v>
      </c>
      <c r="Z2249">
        <v>0.94099999999999995</v>
      </c>
      <c r="AA2249" s="9">
        <v>45713.678462835647</v>
      </c>
      <c r="AB2249" t="s">
        <v>871</v>
      </c>
    </row>
    <row r="2250" spans="1:28" x14ac:dyDescent="0.35">
      <c r="A2250" t="s">
        <v>218</v>
      </c>
      <c r="B2250" t="s">
        <v>311</v>
      </c>
      <c r="C2250">
        <v>1771</v>
      </c>
      <c r="D2250" s="9">
        <v>42793.550787037035</v>
      </c>
      <c r="E2250" s="9">
        <v>44565.433321759258</v>
      </c>
      <c r="F2250">
        <v>315</v>
      </c>
      <c r="G2250">
        <v>315</v>
      </c>
      <c r="H2250">
        <v>196</v>
      </c>
      <c r="I2250">
        <v>119</v>
      </c>
      <c r="J2250">
        <v>17</v>
      </c>
      <c r="K2250">
        <v>298</v>
      </c>
      <c r="L2250">
        <v>216</v>
      </c>
      <c r="M2250">
        <v>82</v>
      </c>
      <c r="N2250">
        <v>0.20200000000000001</v>
      </c>
      <c r="O2250">
        <v>7.9000000000000001E-2</v>
      </c>
      <c r="P2250">
        <v>1.7999999999999999E-2</v>
      </c>
      <c r="Q2250">
        <v>0.25700000000000001</v>
      </c>
      <c r="R2250">
        <v>0.97699999999999998</v>
      </c>
      <c r="S2250">
        <v>0.71899999999999997</v>
      </c>
      <c r="T2250">
        <v>0.93600000000000005</v>
      </c>
      <c r="U2250">
        <v>319.06599999999997</v>
      </c>
      <c r="V2250" t="s">
        <v>56</v>
      </c>
      <c r="W2250">
        <v>0.93300000000000005</v>
      </c>
      <c r="X2250">
        <v>0.88400000000000001</v>
      </c>
      <c r="Y2250">
        <v>0.91400000000000003</v>
      </c>
      <c r="Z2250">
        <v>0.92600000000000005</v>
      </c>
      <c r="AA2250" s="19">
        <v>45733.909174629633</v>
      </c>
      <c r="AB2250" t="s">
        <v>1425</v>
      </c>
    </row>
    <row r="2251" spans="1:28" x14ac:dyDescent="0.35">
      <c r="A2251" t="s">
        <v>1680</v>
      </c>
      <c r="B2251" t="s">
        <v>311</v>
      </c>
      <c r="C2251">
        <v>5707</v>
      </c>
      <c r="D2251" s="9">
        <v>38846.359293981484</v>
      </c>
      <c r="E2251" s="9">
        <v>44553.661886574075</v>
      </c>
      <c r="F2251">
        <v>2654</v>
      </c>
      <c r="G2251">
        <v>2654</v>
      </c>
      <c r="H2251">
        <v>726</v>
      </c>
      <c r="I2251">
        <v>1928</v>
      </c>
      <c r="J2251">
        <v>263</v>
      </c>
      <c r="K2251">
        <v>2391</v>
      </c>
      <c r="L2251">
        <v>1612</v>
      </c>
      <c r="M2251">
        <v>779</v>
      </c>
      <c r="N2251">
        <v>0.14899999999999999</v>
      </c>
      <c r="O2251">
        <v>0.41199999999999998</v>
      </c>
      <c r="P2251">
        <v>6.6000000000000003E-2</v>
      </c>
      <c r="Q2251">
        <v>0.32600000000000001</v>
      </c>
      <c r="R2251">
        <v>0.65900000000000003</v>
      </c>
      <c r="S2251">
        <v>0.26600000000000001</v>
      </c>
      <c r="T2251">
        <v>0.88200000000000001</v>
      </c>
      <c r="U2251">
        <v>2389.5709999999999</v>
      </c>
      <c r="V2251" t="s">
        <v>56</v>
      </c>
      <c r="W2251">
        <v>0.78700000000000003</v>
      </c>
      <c r="X2251">
        <v>0.85499999999999998</v>
      </c>
      <c r="Y2251">
        <v>0.87</v>
      </c>
      <c r="Z2251">
        <v>0.78800000000000003</v>
      </c>
      <c r="AA2251" s="19">
        <v>45734.006681666666</v>
      </c>
      <c r="AB2251" t="s">
        <v>2040</v>
      </c>
    </row>
    <row r="2252" spans="1:28" hidden="1" x14ac:dyDescent="0.35">
      <c r="A2252" t="s">
        <v>1680</v>
      </c>
      <c r="B2252" t="s">
        <v>312</v>
      </c>
      <c r="C2252">
        <v>91</v>
      </c>
      <c r="D2252" s="9">
        <v>44462.638622685183</v>
      </c>
      <c r="E2252" s="9">
        <v>44553.661886574075</v>
      </c>
      <c r="F2252" t="s">
        <v>872</v>
      </c>
      <c r="G2252" t="s">
        <v>872</v>
      </c>
      <c r="H2252">
        <v>4</v>
      </c>
      <c r="I2252">
        <v>12</v>
      </c>
      <c r="J2252">
        <v>1</v>
      </c>
      <c r="K2252" t="s">
        <v>873</v>
      </c>
      <c r="L2252">
        <v>10</v>
      </c>
      <c r="M2252">
        <v>5</v>
      </c>
      <c r="N2252">
        <v>3.5999999999999997E-2</v>
      </c>
      <c r="O2252">
        <v>0.17</v>
      </c>
      <c r="P2252" t="s">
        <v>875</v>
      </c>
      <c r="Q2252">
        <v>0.108</v>
      </c>
      <c r="R2252" t="s">
        <v>875</v>
      </c>
      <c r="S2252" t="s">
        <v>875</v>
      </c>
      <c r="T2252" t="s">
        <v>875</v>
      </c>
      <c r="U2252" t="s">
        <v>875</v>
      </c>
      <c r="V2252" t="s">
        <v>56</v>
      </c>
      <c r="W2252">
        <v>0.88500000000000001</v>
      </c>
      <c r="X2252">
        <v>0.93400000000000005</v>
      </c>
      <c r="Y2252" t="s">
        <v>875</v>
      </c>
      <c r="Z2252">
        <v>0.89</v>
      </c>
      <c r="AA2252" s="19">
        <v>45734.00668175926</v>
      </c>
      <c r="AB2252" t="s">
        <v>2040</v>
      </c>
    </row>
    <row r="2253" spans="1:28" x14ac:dyDescent="0.35">
      <c r="A2253" t="s">
        <v>1679</v>
      </c>
      <c r="B2253" t="s">
        <v>311</v>
      </c>
      <c r="C2253">
        <v>3655</v>
      </c>
      <c r="D2253" s="9">
        <v>40882.540636574071</v>
      </c>
      <c r="E2253" s="9">
        <v>44538.083101851851</v>
      </c>
      <c r="F2253">
        <v>2640</v>
      </c>
      <c r="G2253">
        <v>2640</v>
      </c>
      <c r="H2253">
        <v>796</v>
      </c>
      <c r="I2253">
        <v>1844</v>
      </c>
      <c r="J2253">
        <v>527</v>
      </c>
      <c r="K2253">
        <v>2113</v>
      </c>
      <c r="L2253">
        <v>2023</v>
      </c>
      <c r="M2253">
        <v>90</v>
      </c>
      <c r="N2253">
        <v>0.186</v>
      </c>
      <c r="O2253">
        <v>0.48599999999999999</v>
      </c>
      <c r="P2253">
        <v>0.14000000000000001</v>
      </c>
      <c r="Q2253">
        <v>0.53700000000000003</v>
      </c>
      <c r="R2253">
        <v>1.0089999999999999</v>
      </c>
      <c r="S2253">
        <v>0.27700000000000002</v>
      </c>
      <c r="T2253">
        <v>0.79200000000000004</v>
      </c>
      <c r="U2253">
        <v>167.59800000000001</v>
      </c>
      <c r="V2253" t="s">
        <v>62</v>
      </c>
      <c r="W2253">
        <v>0.97699999999999998</v>
      </c>
      <c r="X2253">
        <v>0.98499999999999999</v>
      </c>
      <c r="Y2253">
        <v>0.97499999999999998</v>
      </c>
      <c r="Z2253">
        <v>0.996</v>
      </c>
      <c r="AA2253" s="19">
        <v>45734.006569340279</v>
      </c>
      <c r="AB2253" t="s">
        <v>2040</v>
      </c>
    </row>
    <row r="2254" spans="1:28" hidden="1" x14ac:dyDescent="0.35">
      <c r="A2254" t="s">
        <v>1679</v>
      </c>
      <c r="B2254" t="s">
        <v>312</v>
      </c>
      <c r="C2254">
        <v>99</v>
      </c>
      <c r="D2254" s="9">
        <v>44438.138715277775</v>
      </c>
      <c r="E2254" s="9">
        <v>44538.083101851851</v>
      </c>
      <c r="F2254" t="s">
        <v>872</v>
      </c>
      <c r="G2254" t="s">
        <v>872</v>
      </c>
      <c r="H2254">
        <v>32</v>
      </c>
      <c r="I2254">
        <v>32</v>
      </c>
      <c r="J2254">
        <v>11</v>
      </c>
      <c r="K2254" t="s">
        <v>873</v>
      </c>
      <c r="L2254">
        <v>46</v>
      </c>
      <c r="M2254">
        <v>6</v>
      </c>
      <c r="N2254">
        <v>0.33900000000000002</v>
      </c>
      <c r="O2254">
        <v>0.311</v>
      </c>
      <c r="P2254">
        <v>7.8E-2</v>
      </c>
      <c r="Q2254">
        <v>0.42</v>
      </c>
      <c r="R2254">
        <v>0.73399999999999999</v>
      </c>
      <c r="S2254">
        <v>0.52200000000000002</v>
      </c>
      <c r="T2254">
        <v>0.88</v>
      </c>
      <c r="U2254">
        <v>214.286</v>
      </c>
      <c r="V2254" t="s">
        <v>56</v>
      </c>
      <c r="W2254">
        <v>0.95399999999999996</v>
      </c>
      <c r="X2254">
        <v>0.95399999999999996</v>
      </c>
      <c r="Y2254">
        <v>0.83899999999999997</v>
      </c>
      <c r="Z2254">
        <v>0.96699999999999997</v>
      </c>
      <c r="AA2254" s="19">
        <v>45734.006583263887</v>
      </c>
      <c r="AB2254" t="s">
        <v>2040</v>
      </c>
    </row>
    <row r="2255" spans="1:28" x14ac:dyDescent="0.35">
      <c r="A2255" t="s">
        <v>1678</v>
      </c>
      <c r="B2255" t="s">
        <v>311</v>
      </c>
      <c r="C2255">
        <v>4044</v>
      </c>
      <c r="D2255" s="9">
        <v>40513.698877314811</v>
      </c>
      <c r="E2255" s="9">
        <v>44557.91547453704</v>
      </c>
      <c r="F2255">
        <v>1294</v>
      </c>
      <c r="G2255">
        <v>1294</v>
      </c>
      <c r="H2255">
        <v>907</v>
      </c>
      <c r="I2255">
        <v>387</v>
      </c>
      <c r="J2255">
        <v>134</v>
      </c>
      <c r="K2255">
        <v>1160</v>
      </c>
      <c r="L2255">
        <v>990</v>
      </c>
      <c r="M2255">
        <v>170</v>
      </c>
      <c r="N2255">
        <v>0.23599999999999999</v>
      </c>
      <c r="O2255">
        <v>0.10299999999999999</v>
      </c>
      <c r="P2255">
        <v>4.2000000000000003E-2</v>
      </c>
      <c r="Q2255">
        <v>0.27300000000000002</v>
      </c>
      <c r="R2255">
        <v>0.91900000000000004</v>
      </c>
      <c r="S2255">
        <v>0.69599999999999995</v>
      </c>
      <c r="T2255">
        <v>0.876</v>
      </c>
      <c r="U2255">
        <v>622.71100000000001</v>
      </c>
      <c r="V2255" t="s">
        <v>56</v>
      </c>
      <c r="W2255">
        <v>0.94299999999999995</v>
      </c>
      <c r="X2255">
        <v>0.95199999999999996</v>
      </c>
      <c r="Y2255">
        <v>0.73699999999999999</v>
      </c>
      <c r="Z2255">
        <v>0.94899999999999995</v>
      </c>
      <c r="AA2255" s="19">
        <v>45734.006466030092</v>
      </c>
      <c r="AB2255" t="s">
        <v>2040</v>
      </c>
    </row>
    <row r="2256" spans="1:28" hidden="1" x14ac:dyDescent="0.35">
      <c r="A2256" t="s">
        <v>1678</v>
      </c>
      <c r="B2256" t="s">
        <v>312</v>
      </c>
      <c r="C2256">
        <v>99</v>
      </c>
      <c r="D2256" s="9">
        <v>44458.818761574075</v>
      </c>
      <c r="E2256" s="9">
        <v>44557.91547453704</v>
      </c>
      <c r="F2256" t="s">
        <v>872</v>
      </c>
      <c r="G2256" t="s">
        <v>872</v>
      </c>
      <c r="H2256">
        <v>5</v>
      </c>
      <c r="I2256">
        <v>9</v>
      </c>
      <c r="J2256">
        <v>2</v>
      </c>
      <c r="K2256" t="s">
        <v>873</v>
      </c>
      <c r="L2256">
        <v>1</v>
      </c>
      <c r="M2256">
        <v>10</v>
      </c>
      <c r="N2256">
        <v>3.5999999999999997E-2</v>
      </c>
      <c r="O2256">
        <v>8.8999999999999996E-2</v>
      </c>
      <c r="P2256">
        <v>0.01</v>
      </c>
      <c r="Q2256" t="s">
        <v>875</v>
      </c>
      <c r="R2256" t="s">
        <v>875</v>
      </c>
      <c r="S2256" t="s">
        <v>875</v>
      </c>
      <c r="T2256" t="s">
        <v>875</v>
      </c>
      <c r="U2256" t="s">
        <v>875</v>
      </c>
      <c r="V2256" t="s">
        <v>56</v>
      </c>
      <c r="W2256">
        <v>0.86799999999999999</v>
      </c>
      <c r="X2256">
        <v>0.67200000000000004</v>
      </c>
      <c r="Y2256">
        <v>1</v>
      </c>
      <c r="Z2256" t="s">
        <v>875</v>
      </c>
      <c r="AA2256" s="19">
        <v>45734.006466099534</v>
      </c>
      <c r="AB2256" t="s">
        <v>2040</v>
      </c>
    </row>
    <row r="2257" spans="1:28" x14ac:dyDescent="0.35">
      <c r="A2257" t="s">
        <v>1677</v>
      </c>
      <c r="B2257" t="s">
        <v>311</v>
      </c>
      <c r="C2257">
        <v>958</v>
      </c>
      <c r="D2257" s="9">
        <v>43461.637152777781</v>
      </c>
      <c r="E2257" s="9">
        <v>44419.832604166666</v>
      </c>
      <c r="F2257">
        <v>47</v>
      </c>
      <c r="G2257">
        <v>47</v>
      </c>
      <c r="H2257">
        <v>44</v>
      </c>
      <c r="I2257">
        <v>3</v>
      </c>
      <c r="J2257">
        <v>1</v>
      </c>
      <c r="K2257">
        <v>46</v>
      </c>
      <c r="L2257">
        <v>2</v>
      </c>
      <c r="M2257">
        <v>44</v>
      </c>
      <c r="N2257">
        <v>5.2999999999999999E-2</v>
      </c>
      <c r="O2257">
        <v>4.0000000000000001E-3</v>
      </c>
      <c r="P2257">
        <v>0</v>
      </c>
      <c r="Q2257">
        <v>5.8999999999999997E-2</v>
      </c>
      <c r="R2257">
        <v>1.0349999999999999</v>
      </c>
      <c r="S2257">
        <v>0.93</v>
      </c>
      <c r="T2257">
        <v>1</v>
      </c>
      <c r="U2257">
        <v>745.76300000000003</v>
      </c>
      <c r="V2257" t="s">
        <v>62</v>
      </c>
      <c r="W2257">
        <v>0.54600000000000004</v>
      </c>
      <c r="X2257">
        <v>0.90600000000000003</v>
      </c>
      <c r="Y2257">
        <v>0</v>
      </c>
      <c r="Z2257">
        <v>1</v>
      </c>
      <c r="AA2257" s="19">
        <v>45734.006368587965</v>
      </c>
      <c r="AB2257" t="s">
        <v>2040</v>
      </c>
    </row>
    <row r="2258" spans="1:28" hidden="1" x14ac:dyDescent="0.35">
      <c r="A2258" t="s">
        <v>1677</v>
      </c>
      <c r="B2258" t="s">
        <v>312</v>
      </c>
      <c r="C2258">
        <v>92</v>
      </c>
      <c r="D2258" s="9">
        <v>44327.533333333333</v>
      </c>
      <c r="E2258" s="9">
        <v>44419.832604166666</v>
      </c>
      <c r="F2258" t="s">
        <v>872</v>
      </c>
      <c r="G2258" t="s">
        <v>872</v>
      </c>
      <c r="H2258">
        <v>1</v>
      </c>
      <c r="I2258">
        <v>2</v>
      </c>
      <c r="J2258">
        <v>1</v>
      </c>
      <c r="K2258" t="s">
        <v>873</v>
      </c>
      <c r="L2258">
        <v>1</v>
      </c>
      <c r="M2258">
        <v>1</v>
      </c>
      <c r="N2258" t="s">
        <v>875</v>
      </c>
      <c r="O2258">
        <v>1.0999999999999999E-2</v>
      </c>
      <c r="P2258" t="s">
        <v>875</v>
      </c>
      <c r="Q2258" t="s">
        <v>875</v>
      </c>
      <c r="R2258" t="s">
        <v>875</v>
      </c>
      <c r="S2258" t="s">
        <v>875</v>
      </c>
      <c r="T2258" t="s">
        <v>875</v>
      </c>
      <c r="U2258" t="s">
        <v>875</v>
      </c>
      <c r="V2258" t="s">
        <v>62</v>
      </c>
      <c r="W2258" t="s">
        <v>875</v>
      </c>
      <c r="X2258">
        <v>1</v>
      </c>
      <c r="Y2258" t="s">
        <v>875</v>
      </c>
      <c r="Z2258" t="s">
        <v>875</v>
      </c>
      <c r="AA2258" s="19">
        <v>45734.006368657407</v>
      </c>
      <c r="AB2258" t="s">
        <v>2040</v>
      </c>
    </row>
    <row r="2259" spans="1:28" hidden="1" x14ac:dyDescent="0.35">
      <c r="A2259" t="s">
        <v>219</v>
      </c>
      <c r="B2259" t="s">
        <v>312</v>
      </c>
      <c r="C2259">
        <v>99</v>
      </c>
      <c r="D2259" s="9">
        <v>45504.373611111114</v>
      </c>
      <c r="E2259" s="9">
        <v>45603.779861111114</v>
      </c>
      <c r="F2259" t="s">
        <v>872</v>
      </c>
      <c r="G2259" t="s">
        <v>872</v>
      </c>
      <c r="H2259">
        <v>25</v>
      </c>
      <c r="I2259">
        <v>2</v>
      </c>
      <c r="J2259">
        <v>5</v>
      </c>
      <c r="K2259" t="s">
        <v>873</v>
      </c>
      <c r="L2259">
        <v>15</v>
      </c>
      <c r="M2259">
        <v>8</v>
      </c>
      <c r="N2259">
        <v>0.23499999999999999</v>
      </c>
      <c r="O2259">
        <v>4.8000000000000001E-2</v>
      </c>
      <c r="P2259">
        <v>5.7000000000000002E-2</v>
      </c>
      <c r="Q2259">
        <v>0.152</v>
      </c>
      <c r="R2259">
        <v>0.67300000000000004</v>
      </c>
      <c r="S2259">
        <v>0.83</v>
      </c>
      <c r="T2259">
        <v>0.79900000000000004</v>
      </c>
      <c r="U2259">
        <v>710.52599999999995</v>
      </c>
      <c r="V2259" t="s">
        <v>56</v>
      </c>
      <c r="W2259">
        <v>0.95</v>
      </c>
      <c r="X2259">
        <v>1</v>
      </c>
      <c r="Y2259">
        <v>0.91500000000000004</v>
      </c>
      <c r="Z2259">
        <v>0.86899999999999999</v>
      </c>
      <c r="AA2259" s="9">
        <v>45713.678572685189</v>
      </c>
      <c r="AB2259" t="s">
        <v>871</v>
      </c>
    </row>
    <row r="2260" spans="1:28" x14ac:dyDescent="0.35">
      <c r="A2260" t="s">
        <v>219</v>
      </c>
      <c r="B2260" t="s">
        <v>311</v>
      </c>
      <c r="C2260">
        <v>1423</v>
      </c>
      <c r="D2260" s="9">
        <v>44179.943749999999</v>
      </c>
      <c r="E2260" s="9">
        <v>45603.779861111114</v>
      </c>
      <c r="F2260">
        <v>510</v>
      </c>
      <c r="G2260">
        <v>424</v>
      </c>
      <c r="H2260">
        <v>413</v>
      </c>
      <c r="I2260">
        <v>11</v>
      </c>
      <c r="J2260">
        <v>106</v>
      </c>
      <c r="K2260">
        <v>318</v>
      </c>
      <c r="L2260">
        <v>210</v>
      </c>
      <c r="M2260">
        <v>108</v>
      </c>
      <c r="N2260">
        <v>0.35099999999999998</v>
      </c>
      <c r="O2260">
        <v>1.2999999999999999E-2</v>
      </c>
      <c r="P2260">
        <v>0.124</v>
      </c>
      <c r="Q2260">
        <v>0.215</v>
      </c>
      <c r="R2260">
        <v>0.89600000000000002</v>
      </c>
      <c r="S2260">
        <v>0.96399999999999997</v>
      </c>
      <c r="T2260">
        <v>0.65900000000000003</v>
      </c>
      <c r="U2260">
        <v>502.32600000000002</v>
      </c>
      <c r="V2260" t="s">
        <v>56</v>
      </c>
      <c r="W2260">
        <v>0.92100000000000004</v>
      </c>
      <c r="X2260">
        <v>0.79700000000000004</v>
      </c>
      <c r="Y2260">
        <v>0.83</v>
      </c>
      <c r="Z2260">
        <v>0.97299999999999998</v>
      </c>
      <c r="AA2260" s="9">
        <v>45713.678555868057</v>
      </c>
      <c r="AB2260" t="s">
        <v>871</v>
      </c>
    </row>
    <row r="2261" spans="1:28" x14ac:dyDescent="0.35">
      <c r="A2261" t="s">
        <v>220</v>
      </c>
      <c r="B2261" t="s">
        <v>311</v>
      </c>
      <c r="C2261">
        <v>2065</v>
      </c>
      <c r="D2261" s="9">
        <v>43542.629166666666</v>
      </c>
      <c r="E2261" s="9">
        <v>45607.76458333333</v>
      </c>
      <c r="F2261">
        <v>1285</v>
      </c>
      <c r="G2261">
        <v>1134</v>
      </c>
      <c r="H2261">
        <v>1102</v>
      </c>
      <c r="I2261">
        <v>32</v>
      </c>
      <c r="J2261">
        <v>279</v>
      </c>
      <c r="K2261">
        <v>855</v>
      </c>
      <c r="L2261">
        <v>661</v>
      </c>
      <c r="M2261">
        <v>194</v>
      </c>
      <c r="N2261">
        <v>0.70699999999999996</v>
      </c>
      <c r="O2261">
        <v>0.03</v>
      </c>
      <c r="P2261">
        <v>0.22900000000000001</v>
      </c>
      <c r="Q2261">
        <v>0.45900000000000002</v>
      </c>
      <c r="R2261">
        <v>0.90400000000000003</v>
      </c>
      <c r="S2261">
        <v>0.95899999999999996</v>
      </c>
      <c r="T2261">
        <v>0.68899999999999995</v>
      </c>
      <c r="U2261">
        <v>422.65800000000002</v>
      </c>
      <c r="V2261" t="s">
        <v>56</v>
      </c>
      <c r="W2261">
        <v>0.96499999999999997</v>
      </c>
      <c r="X2261">
        <v>0.48399999999999999</v>
      </c>
      <c r="Y2261">
        <v>0.96299999999999997</v>
      </c>
      <c r="Z2261">
        <v>0.98699999999999999</v>
      </c>
      <c r="AA2261" s="9">
        <v>45713.678665555555</v>
      </c>
      <c r="AB2261" t="s">
        <v>871</v>
      </c>
    </row>
    <row r="2262" spans="1:28" x14ac:dyDescent="0.35">
      <c r="A2262" t="s">
        <v>1676</v>
      </c>
      <c r="B2262" t="s">
        <v>311</v>
      </c>
      <c r="C2262">
        <v>3281</v>
      </c>
      <c r="D2262" s="9">
        <v>41285.681319444448</v>
      </c>
      <c r="E2262" s="9">
        <v>44566.759502314817</v>
      </c>
      <c r="F2262">
        <v>922</v>
      </c>
      <c r="G2262">
        <v>922</v>
      </c>
      <c r="H2262">
        <v>464</v>
      </c>
      <c r="I2262">
        <v>458</v>
      </c>
      <c r="J2262">
        <v>44</v>
      </c>
      <c r="K2262">
        <v>878</v>
      </c>
      <c r="L2262">
        <v>663</v>
      </c>
      <c r="M2262">
        <v>215</v>
      </c>
      <c r="N2262">
        <v>0.17399999999999999</v>
      </c>
      <c r="O2262">
        <v>0.214</v>
      </c>
      <c r="P2262">
        <v>2.1999999999999999E-2</v>
      </c>
      <c r="Q2262">
        <v>0.27700000000000002</v>
      </c>
      <c r="R2262">
        <v>0.75700000000000001</v>
      </c>
      <c r="S2262">
        <v>0.44800000000000001</v>
      </c>
      <c r="T2262">
        <v>0.94299999999999995</v>
      </c>
      <c r="U2262">
        <v>776.173</v>
      </c>
      <c r="V2262" t="s">
        <v>56</v>
      </c>
      <c r="W2262">
        <v>0.91800000000000004</v>
      </c>
      <c r="X2262">
        <v>0.99299999999999999</v>
      </c>
      <c r="Y2262">
        <v>0.96499999999999997</v>
      </c>
      <c r="Z2262">
        <v>0.97699999999999998</v>
      </c>
      <c r="AA2262" s="19">
        <v>45734.006286064818</v>
      </c>
      <c r="AB2262" t="s">
        <v>2040</v>
      </c>
    </row>
    <row r="2263" spans="1:28" hidden="1" x14ac:dyDescent="0.35">
      <c r="A2263" t="s">
        <v>1676</v>
      </c>
      <c r="B2263" t="s">
        <v>312</v>
      </c>
      <c r="C2263">
        <v>99</v>
      </c>
      <c r="D2263" s="9">
        <v>44467.14271990741</v>
      </c>
      <c r="E2263" s="9">
        <v>44566.759502314817</v>
      </c>
      <c r="F2263" t="s">
        <v>872</v>
      </c>
      <c r="G2263" t="s">
        <v>872</v>
      </c>
      <c r="H2263">
        <v>48</v>
      </c>
      <c r="I2263">
        <v>19</v>
      </c>
      <c r="J2263">
        <v>1</v>
      </c>
      <c r="K2263" t="s">
        <v>873</v>
      </c>
      <c r="L2263">
        <v>54</v>
      </c>
      <c r="M2263">
        <v>12</v>
      </c>
      <c r="N2263">
        <v>0.40500000000000003</v>
      </c>
      <c r="O2263">
        <v>0.16500000000000001</v>
      </c>
      <c r="P2263" t="s">
        <v>875</v>
      </c>
      <c r="Q2263">
        <v>0.48899999999999999</v>
      </c>
      <c r="R2263" t="s">
        <v>875</v>
      </c>
      <c r="S2263" t="s">
        <v>875</v>
      </c>
      <c r="T2263" t="s">
        <v>875</v>
      </c>
      <c r="U2263" t="s">
        <v>875</v>
      </c>
      <c r="V2263" t="s">
        <v>56</v>
      </c>
      <c r="W2263">
        <v>0.95</v>
      </c>
      <c r="X2263">
        <v>0.95199999999999996</v>
      </c>
      <c r="Y2263" t="s">
        <v>875</v>
      </c>
      <c r="Z2263">
        <v>0.91600000000000004</v>
      </c>
      <c r="AA2263" s="19">
        <v>45734.006286134259</v>
      </c>
      <c r="AB2263" t="s">
        <v>2040</v>
      </c>
    </row>
    <row r="2264" spans="1:28" x14ac:dyDescent="0.35">
      <c r="A2264" t="s">
        <v>1675</v>
      </c>
      <c r="B2264" t="s">
        <v>311</v>
      </c>
      <c r="C2264">
        <v>3288</v>
      </c>
      <c r="D2264" s="9">
        <v>39305.008090277777</v>
      </c>
      <c r="E2264" s="9">
        <v>42593.995856481481</v>
      </c>
      <c r="F2264">
        <v>67</v>
      </c>
      <c r="G2264">
        <v>67</v>
      </c>
      <c r="H2264">
        <v>22</v>
      </c>
      <c r="I2264">
        <v>45</v>
      </c>
      <c r="J2264">
        <v>8</v>
      </c>
      <c r="K2264">
        <v>59</v>
      </c>
      <c r="L2264">
        <v>42</v>
      </c>
      <c r="M2264">
        <v>17</v>
      </c>
      <c r="N2264">
        <v>8.0000000000000002E-3</v>
      </c>
      <c r="O2264">
        <v>1.4999999999999999E-2</v>
      </c>
      <c r="P2264">
        <v>4.0000000000000001E-3</v>
      </c>
      <c r="Q2264">
        <v>1.2999999999999999E-2</v>
      </c>
      <c r="R2264">
        <v>0.68400000000000005</v>
      </c>
      <c r="S2264">
        <v>0.34799999999999998</v>
      </c>
      <c r="T2264">
        <v>0.82599999999999996</v>
      </c>
      <c r="U2264">
        <v>1307.692</v>
      </c>
      <c r="V2264" t="s">
        <v>56</v>
      </c>
      <c r="W2264">
        <v>0.83699999999999997</v>
      </c>
      <c r="X2264">
        <v>0.75900000000000001</v>
      </c>
      <c r="Y2264">
        <v>0.92600000000000005</v>
      </c>
      <c r="Z2264">
        <v>0.69699999999999995</v>
      </c>
      <c r="AA2264" s="19">
        <v>45734.006192766203</v>
      </c>
      <c r="AB2264" t="s">
        <v>2040</v>
      </c>
    </row>
    <row r="2265" spans="1:28" hidden="1" x14ac:dyDescent="0.35">
      <c r="A2265" t="s">
        <v>1675</v>
      </c>
      <c r="B2265" t="s">
        <v>312</v>
      </c>
      <c r="C2265">
        <v>1</v>
      </c>
      <c r="D2265" s="9">
        <v>42592.582372685189</v>
      </c>
      <c r="E2265" s="9">
        <v>42593.995856481481</v>
      </c>
      <c r="F2265" t="s">
        <v>872</v>
      </c>
      <c r="G2265" t="s">
        <v>872</v>
      </c>
      <c r="H2265">
        <v>1</v>
      </c>
      <c r="I2265">
        <v>1</v>
      </c>
      <c r="J2265">
        <v>1</v>
      </c>
      <c r="K2265" t="s">
        <v>873</v>
      </c>
      <c r="L2265">
        <v>1</v>
      </c>
      <c r="M2265">
        <v>-1</v>
      </c>
      <c r="N2265" t="s">
        <v>875</v>
      </c>
      <c r="O2265" t="s">
        <v>875</v>
      </c>
      <c r="P2265" t="s">
        <v>875</v>
      </c>
      <c r="Q2265" t="s">
        <v>875</v>
      </c>
      <c r="R2265" t="s">
        <v>875</v>
      </c>
      <c r="S2265" t="s">
        <v>875</v>
      </c>
      <c r="T2265" t="s">
        <v>875</v>
      </c>
      <c r="U2265" t="s">
        <v>875</v>
      </c>
      <c r="V2265" t="s">
        <v>56</v>
      </c>
      <c r="W2265" t="s">
        <v>875</v>
      </c>
      <c r="X2265" t="s">
        <v>875</v>
      </c>
      <c r="Y2265" t="s">
        <v>875</v>
      </c>
      <c r="Z2265" t="s">
        <v>875</v>
      </c>
      <c r="AA2265" s="19">
        <v>45734.006192835652</v>
      </c>
      <c r="AB2265" t="s">
        <v>2040</v>
      </c>
    </row>
    <row r="2266" spans="1:28" hidden="1" x14ac:dyDescent="0.35">
      <c r="A2266" t="s">
        <v>221</v>
      </c>
      <c r="B2266" t="s">
        <v>312</v>
      </c>
      <c r="C2266">
        <v>84</v>
      </c>
      <c r="D2266" s="9">
        <v>44466.46634259259</v>
      </c>
      <c r="E2266" s="9">
        <v>44551.42765046296</v>
      </c>
      <c r="F2266" t="s">
        <v>872</v>
      </c>
      <c r="G2266" t="s">
        <v>872</v>
      </c>
      <c r="H2266">
        <v>4</v>
      </c>
      <c r="I2266">
        <v>1</v>
      </c>
      <c r="J2266">
        <v>1</v>
      </c>
      <c r="K2266" t="s">
        <v>873</v>
      </c>
      <c r="L2266">
        <v>2</v>
      </c>
      <c r="M2266">
        <v>0</v>
      </c>
      <c r="N2266">
        <v>3.3000000000000002E-2</v>
      </c>
      <c r="O2266" t="s">
        <v>875</v>
      </c>
      <c r="P2266" t="s">
        <v>875</v>
      </c>
      <c r="Q2266">
        <v>1.4999999999999999E-2</v>
      </c>
      <c r="R2266" t="s">
        <v>875</v>
      </c>
      <c r="S2266" t="s">
        <v>875</v>
      </c>
      <c r="T2266" t="s">
        <v>875</v>
      </c>
      <c r="U2266" t="s">
        <v>875</v>
      </c>
      <c r="V2266" t="s">
        <v>56</v>
      </c>
      <c r="W2266">
        <v>0.97799999999999998</v>
      </c>
      <c r="X2266" t="s">
        <v>875</v>
      </c>
      <c r="Y2266" t="s">
        <v>875</v>
      </c>
      <c r="Z2266">
        <v>1</v>
      </c>
      <c r="AA2266" s="19">
        <v>45733.909105196763</v>
      </c>
      <c r="AB2266" t="s">
        <v>1425</v>
      </c>
    </row>
    <row r="2267" spans="1:28" x14ac:dyDescent="0.35">
      <c r="A2267" t="s">
        <v>221</v>
      </c>
      <c r="B2267" t="s">
        <v>311</v>
      </c>
      <c r="C2267">
        <v>6182</v>
      </c>
      <c r="D2267" s="9">
        <v>39224.413194444445</v>
      </c>
      <c r="E2267" s="9">
        <v>45406.45416666667</v>
      </c>
      <c r="F2267">
        <v>1771</v>
      </c>
      <c r="G2267">
        <v>1763</v>
      </c>
      <c r="H2267">
        <v>1138</v>
      </c>
      <c r="I2267">
        <v>625</v>
      </c>
      <c r="J2267">
        <v>398</v>
      </c>
      <c r="K2267">
        <v>1365</v>
      </c>
      <c r="L2267">
        <v>1363</v>
      </c>
      <c r="M2267">
        <v>2</v>
      </c>
      <c r="N2267">
        <v>0.27600000000000002</v>
      </c>
      <c r="O2267">
        <v>0.20599999999999999</v>
      </c>
      <c r="P2267">
        <v>7.5999999999999998E-2</v>
      </c>
      <c r="Q2267">
        <v>0.36399999999999999</v>
      </c>
      <c r="R2267">
        <v>0.89700000000000002</v>
      </c>
      <c r="S2267">
        <v>0.57299999999999995</v>
      </c>
      <c r="T2267">
        <v>0.84199999999999997</v>
      </c>
      <c r="U2267">
        <v>5.4950000000000001</v>
      </c>
      <c r="V2267" t="s">
        <v>80</v>
      </c>
      <c r="W2267">
        <v>0.90700000000000003</v>
      </c>
      <c r="X2267">
        <v>0.89500000000000002</v>
      </c>
      <c r="Y2267">
        <v>0.92800000000000005</v>
      </c>
      <c r="Z2267">
        <v>0.92500000000000004</v>
      </c>
      <c r="AA2267" s="9">
        <v>45713.678749537037</v>
      </c>
      <c r="AB2267" t="s">
        <v>871</v>
      </c>
    </row>
    <row r="2268" spans="1:28" x14ac:dyDescent="0.35">
      <c r="A2268" t="s">
        <v>221</v>
      </c>
      <c r="B2268" t="s">
        <v>311</v>
      </c>
      <c r="C2268">
        <v>5327</v>
      </c>
      <c r="D2268" s="9">
        <v>39224.413356481484</v>
      </c>
      <c r="E2268" s="9">
        <v>44551.42765046296</v>
      </c>
      <c r="F2268">
        <v>1754</v>
      </c>
      <c r="G2268">
        <v>1754</v>
      </c>
      <c r="H2268">
        <v>1130</v>
      </c>
      <c r="I2268">
        <v>624</v>
      </c>
      <c r="J2268">
        <v>31</v>
      </c>
      <c r="K2268">
        <v>1723</v>
      </c>
      <c r="L2268">
        <v>1694</v>
      </c>
      <c r="M2268">
        <v>29</v>
      </c>
      <c r="N2268">
        <v>0.28499999999999998</v>
      </c>
      <c r="O2268">
        <v>0.216</v>
      </c>
      <c r="P2268">
        <v>6.0000000000000001E-3</v>
      </c>
      <c r="Q2268">
        <v>0.38300000000000001</v>
      </c>
      <c r="R2268">
        <v>0.77400000000000002</v>
      </c>
      <c r="S2268">
        <v>0.56899999999999995</v>
      </c>
      <c r="T2268">
        <v>0.98799999999999999</v>
      </c>
      <c r="U2268">
        <v>75.718000000000004</v>
      </c>
      <c r="V2268" t="s">
        <v>56</v>
      </c>
      <c r="W2268">
        <v>0.91900000000000004</v>
      </c>
      <c r="X2268">
        <v>0.92400000000000004</v>
      </c>
      <c r="Y2268">
        <v>0.98</v>
      </c>
      <c r="Z2268">
        <v>0.94499999999999995</v>
      </c>
      <c r="AA2268" s="19">
        <v>45733.909105196763</v>
      </c>
      <c r="AB2268" t="s">
        <v>1425</v>
      </c>
    </row>
    <row r="2269" spans="1:28" hidden="1" x14ac:dyDescent="0.35">
      <c r="A2269" t="s">
        <v>222</v>
      </c>
      <c r="B2269" t="s">
        <v>312</v>
      </c>
      <c r="C2269">
        <v>91</v>
      </c>
      <c r="D2269" s="9">
        <v>44462.404965277776</v>
      </c>
      <c r="E2269" s="9">
        <v>44553.651134259257</v>
      </c>
      <c r="F2269" t="s">
        <v>872</v>
      </c>
      <c r="G2269" t="s">
        <v>872</v>
      </c>
      <c r="H2269">
        <v>56</v>
      </c>
      <c r="I2269">
        <v>1</v>
      </c>
      <c r="J2269">
        <v>1</v>
      </c>
      <c r="K2269" t="s">
        <v>873</v>
      </c>
      <c r="L2269">
        <v>67</v>
      </c>
      <c r="M2269">
        <v>-12</v>
      </c>
      <c r="N2269">
        <v>0.60199999999999998</v>
      </c>
      <c r="O2269" t="s">
        <v>875</v>
      </c>
      <c r="P2269">
        <v>0</v>
      </c>
      <c r="Q2269">
        <v>0.63300000000000001</v>
      </c>
      <c r="R2269" t="s">
        <v>875</v>
      </c>
      <c r="S2269" t="s">
        <v>875</v>
      </c>
      <c r="T2269" t="s">
        <v>875</v>
      </c>
      <c r="U2269" t="s">
        <v>875</v>
      </c>
      <c r="V2269" t="s">
        <v>56</v>
      </c>
      <c r="W2269">
        <v>0.98199999999999998</v>
      </c>
      <c r="X2269" t="s">
        <v>875</v>
      </c>
      <c r="Y2269">
        <v>0</v>
      </c>
      <c r="Z2269">
        <v>0.98099999999999998</v>
      </c>
      <c r="AA2269" s="19">
        <v>45733.909033634256</v>
      </c>
      <c r="AB2269" t="s">
        <v>1425</v>
      </c>
    </row>
    <row r="2270" spans="1:28" x14ac:dyDescent="0.35">
      <c r="A2270" t="s">
        <v>222</v>
      </c>
      <c r="B2270" t="s">
        <v>311</v>
      </c>
      <c r="C2270">
        <v>1455</v>
      </c>
      <c r="D2270" s="9">
        <v>44154.131249999999</v>
      </c>
      <c r="E2270" s="9">
        <v>45609.646527777775</v>
      </c>
      <c r="F2270">
        <v>1209</v>
      </c>
      <c r="G2270">
        <v>1079</v>
      </c>
      <c r="H2270">
        <v>1058</v>
      </c>
      <c r="I2270">
        <v>21</v>
      </c>
      <c r="J2270">
        <v>236</v>
      </c>
      <c r="K2270">
        <v>843</v>
      </c>
      <c r="L2270">
        <v>756</v>
      </c>
      <c r="M2270">
        <v>87</v>
      </c>
      <c r="N2270">
        <v>0.63</v>
      </c>
      <c r="O2270">
        <v>1.4E-2</v>
      </c>
      <c r="P2270">
        <v>0.16</v>
      </c>
      <c r="Q2270">
        <v>0.48899999999999999</v>
      </c>
      <c r="R2270">
        <v>1.01</v>
      </c>
      <c r="S2270">
        <v>0.97799999999999998</v>
      </c>
      <c r="T2270">
        <v>0.752</v>
      </c>
      <c r="U2270">
        <v>177.91399999999999</v>
      </c>
      <c r="V2270" t="s">
        <v>62</v>
      </c>
      <c r="W2270">
        <v>0.97599999999999998</v>
      </c>
      <c r="X2270">
        <v>0.91</v>
      </c>
      <c r="Y2270">
        <v>0.98199999999999998</v>
      </c>
      <c r="Z2270">
        <v>0.99</v>
      </c>
      <c r="AA2270" s="9">
        <v>45713.678838611107</v>
      </c>
      <c r="AB2270" t="s">
        <v>871</v>
      </c>
    </row>
    <row r="2271" spans="1:28" x14ac:dyDescent="0.35">
      <c r="A2271" t="s">
        <v>222</v>
      </c>
      <c r="B2271" t="s">
        <v>311</v>
      </c>
      <c r="C2271">
        <v>399</v>
      </c>
      <c r="D2271" s="9">
        <v>44154.131851851853</v>
      </c>
      <c r="E2271" s="9">
        <v>44553.651134259257</v>
      </c>
      <c r="F2271">
        <v>433</v>
      </c>
      <c r="G2271">
        <v>433</v>
      </c>
      <c r="H2271">
        <v>430</v>
      </c>
      <c r="I2271">
        <v>3</v>
      </c>
      <c r="J2271">
        <v>0</v>
      </c>
      <c r="K2271">
        <v>433</v>
      </c>
      <c r="L2271">
        <v>241</v>
      </c>
      <c r="M2271">
        <v>192</v>
      </c>
      <c r="N2271">
        <v>1.218</v>
      </c>
      <c r="O2271">
        <v>1.2999999999999999E-2</v>
      </c>
      <c r="P2271">
        <v>0</v>
      </c>
      <c r="Q2271">
        <v>0.69099999999999995</v>
      </c>
      <c r="R2271">
        <v>0.56100000000000005</v>
      </c>
      <c r="S2271">
        <v>0.98899999999999999</v>
      </c>
      <c r="T2271">
        <v>1</v>
      </c>
      <c r="U2271">
        <v>277.858</v>
      </c>
      <c r="V2271" t="s">
        <v>56</v>
      </c>
      <c r="W2271">
        <v>0.98699999999999999</v>
      </c>
      <c r="X2271">
        <v>0.88400000000000001</v>
      </c>
      <c r="Y2271">
        <v>0</v>
      </c>
      <c r="Z2271">
        <v>0.97699999999999998</v>
      </c>
      <c r="AA2271" s="19">
        <v>45733.909033518517</v>
      </c>
      <c r="AB2271" t="s">
        <v>1425</v>
      </c>
    </row>
    <row r="2272" spans="1:28" hidden="1" x14ac:dyDescent="0.35">
      <c r="A2272" t="s">
        <v>1392</v>
      </c>
      <c r="B2272" t="s">
        <v>312</v>
      </c>
      <c r="C2272">
        <v>99</v>
      </c>
      <c r="D2272" s="9">
        <v>44447.090787037036</v>
      </c>
      <c r="E2272" s="9">
        <v>44546.792534722219</v>
      </c>
      <c r="F2272" t="s">
        <v>872</v>
      </c>
      <c r="G2272" t="s">
        <v>872</v>
      </c>
      <c r="H2272">
        <v>86</v>
      </c>
      <c r="I2272">
        <v>6</v>
      </c>
      <c r="J2272">
        <v>1</v>
      </c>
      <c r="K2272" t="s">
        <v>873</v>
      </c>
      <c r="L2272">
        <v>72</v>
      </c>
      <c r="M2272">
        <v>21</v>
      </c>
      <c r="N2272">
        <v>1.127</v>
      </c>
      <c r="O2272">
        <v>0.17599999999999999</v>
      </c>
      <c r="P2272">
        <v>0</v>
      </c>
      <c r="Q2272">
        <v>0.79600000000000004</v>
      </c>
      <c r="R2272">
        <v>0.61099999999999999</v>
      </c>
      <c r="S2272">
        <v>0.86499999999999999</v>
      </c>
      <c r="T2272">
        <v>1</v>
      </c>
      <c r="U2272">
        <v>206.03</v>
      </c>
      <c r="V2272" t="s">
        <v>56</v>
      </c>
      <c r="W2272">
        <v>0.95699999999999996</v>
      </c>
      <c r="X2272">
        <v>0.752</v>
      </c>
      <c r="Y2272">
        <v>0</v>
      </c>
      <c r="Z2272">
        <v>0.98299999999999998</v>
      </c>
      <c r="AA2272" s="19">
        <v>45733.90896803241</v>
      </c>
      <c r="AB2272" t="s">
        <v>1425</v>
      </c>
    </row>
    <row r="2273" spans="1:28" x14ac:dyDescent="0.35">
      <c r="A2273" t="s">
        <v>1392</v>
      </c>
      <c r="B2273" t="s">
        <v>311</v>
      </c>
      <c r="C2273">
        <v>316</v>
      </c>
      <c r="D2273" s="9">
        <v>44230.406550925924</v>
      </c>
      <c r="E2273" s="9">
        <v>44546.792534722219</v>
      </c>
      <c r="F2273">
        <v>384</v>
      </c>
      <c r="G2273">
        <v>384</v>
      </c>
      <c r="H2273">
        <v>371</v>
      </c>
      <c r="I2273">
        <v>13</v>
      </c>
      <c r="J2273">
        <v>0</v>
      </c>
      <c r="K2273">
        <v>384</v>
      </c>
      <c r="L2273">
        <v>220</v>
      </c>
      <c r="M2273">
        <v>164</v>
      </c>
      <c r="N2273">
        <v>1.1970000000000001</v>
      </c>
      <c r="O2273">
        <v>4.1000000000000002E-2</v>
      </c>
      <c r="P2273">
        <v>0</v>
      </c>
      <c r="Q2273">
        <v>0.78400000000000003</v>
      </c>
      <c r="R2273">
        <v>0.63300000000000001</v>
      </c>
      <c r="S2273">
        <v>0.96699999999999997</v>
      </c>
      <c r="T2273">
        <v>1</v>
      </c>
      <c r="U2273">
        <v>209.184</v>
      </c>
      <c r="V2273" t="s">
        <v>56</v>
      </c>
      <c r="W2273">
        <v>0.98099999999999998</v>
      </c>
      <c r="X2273">
        <v>0.9</v>
      </c>
      <c r="Y2273">
        <v>0</v>
      </c>
      <c r="Z2273">
        <v>0.99299999999999999</v>
      </c>
      <c r="AA2273" s="19">
        <v>45733.908955543979</v>
      </c>
      <c r="AB2273" t="s">
        <v>1425</v>
      </c>
    </row>
    <row r="2274" spans="1:28" hidden="1" x14ac:dyDescent="0.35">
      <c r="A2274" t="s">
        <v>1480</v>
      </c>
      <c r="B2274" t="s">
        <v>312</v>
      </c>
      <c r="C2274">
        <v>97</v>
      </c>
      <c r="D2274" s="9">
        <v>40613.036909722221</v>
      </c>
      <c r="E2274" s="9">
        <v>40710.564143518517</v>
      </c>
      <c r="F2274" t="s">
        <v>872</v>
      </c>
      <c r="G2274" t="s">
        <v>872</v>
      </c>
      <c r="H2274">
        <v>1</v>
      </c>
      <c r="I2274">
        <v>3</v>
      </c>
      <c r="J2274">
        <v>1</v>
      </c>
      <c r="K2274" t="s">
        <v>873</v>
      </c>
      <c r="L2274">
        <v>1</v>
      </c>
      <c r="M2274">
        <v>0</v>
      </c>
      <c r="N2274" t="s">
        <v>875</v>
      </c>
      <c r="O2274">
        <v>1.7999999999999999E-2</v>
      </c>
      <c r="P2274" t="s">
        <v>875</v>
      </c>
      <c r="Q2274" t="s">
        <v>875</v>
      </c>
      <c r="R2274" t="s">
        <v>875</v>
      </c>
      <c r="S2274" t="s">
        <v>875</v>
      </c>
      <c r="T2274" t="s">
        <v>875</v>
      </c>
      <c r="U2274" t="s">
        <v>875</v>
      </c>
      <c r="V2274" t="s">
        <v>56</v>
      </c>
      <c r="W2274" t="s">
        <v>875</v>
      </c>
      <c r="X2274">
        <v>0.90200000000000002</v>
      </c>
      <c r="Y2274" t="s">
        <v>875</v>
      </c>
      <c r="Z2274" t="s">
        <v>875</v>
      </c>
      <c r="AA2274" s="19">
        <v>45733.85541729167</v>
      </c>
      <c r="AB2274" t="s">
        <v>1508</v>
      </c>
    </row>
    <row r="2275" spans="1:28" x14ac:dyDescent="0.35">
      <c r="A2275" t="s">
        <v>1480</v>
      </c>
      <c r="B2275" t="s">
        <v>311</v>
      </c>
      <c r="C2275">
        <v>1816</v>
      </c>
      <c r="D2275" s="9">
        <v>38894.040243055555</v>
      </c>
      <c r="E2275" s="9">
        <v>40710.564143518517</v>
      </c>
      <c r="F2275">
        <v>758</v>
      </c>
      <c r="G2275">
        <v>758</v>
      </c>
      <c r="H2275">
        <v>427</v>
      </c>
      <c r="I2275">
        <v>331</v>
      </c>
      <c r="J2275">
        <v>153</v>
      </c>
      <c r="K2275">
        <v>605</v>
      </c>
      <c r="L2275">
        <v>527</v>
      </c>
      <c r="M2275">
        <v>78</v>
      </c>
      <c r="N2275">
        <v>0.42799999999999999</v>
      </c>
      <c r="O2275">
        <v>0.27800000000000002</v>
      </c>
      <c r="P2275">
        <v>0.128</v>
      </c>
      <c r="Q2275">
        <v>0.54700000000000004</v>
      </c>
      <c r="R2275">
        <v>0.94599999999999995</v>
      </c>
      <c r="S2275">
        <v>0.60599999999999998</v>
      </c>
      <c r="T2275">
        <v>0.81899999999999995</v>
      </c>
      <c r="U2275">
        <v>142.596</v>
      </c>
      <c r="V2275" t="s">
        <v>56</v>
      </c>
      <c r="W2275">
        <v>0.94599999999999995</v>
      </c>
      <c r="X2275">
        <v>0.94</v>
      </c>
      <c r="Y2275">
        <v>0.96</v>
      </c>
      <c r="Z2275">
        <v>0.92400000000000004</v>
      </c>
      <c r="AA2275" s="19">
        <v>45733.855417199076</v>
      </c>
      <c r="AB2275" t="s">
        <v>1508</v>
      </c>
    </row>
    <row r="2276" spans="1:28" hidden="1" x14ac:dyDescent="0.35">
      <c r="A2276" t="s">
        <v>223</v>
      </c>
      <c r="B2276" t="s">
        <v>312</v>
      </c>
      <c r="C2276">
        <v>0</v>
      </c>
      <c r="D2276" s="9">
        <v>44440.433483796296</v>
      </c>
      <c r="E2276" s="9">
        <v>44440.433483796296</v>
      </c>
      <c r="F2276" t="s">
        <v>872</v>
      </c>
      <c r="G2276" t="s">
        <v>872</v>
      </c>
      <c r="H2276">
        <v>1</v>
      </c>
      <c r="I2276">
        <v>1</v>
      </c>
      <c r="J2276">
        <v>1</v>
      </c>
      <c r="K2276" t="s">
        <v>873</v>
      </c>
      <c r="L2276">
        <v>1</v>
      </c>
      <c r="M2276">
        <v>0</v>
      </c>
      <c r="N2276" t="s">
        <v>875</v>
      </c>
      <c r="O2276" t="s">
        <v>875</v>
      </c>
      <c r="P2276" t="s">
        <v>875</v>
      </c>
      <c r="Q2276" t="s">
        <v>875</v>
      </c>
      <c r="R2276" t="s">
        <v>875</v>
      </c>
      <c r="S2276" t="s">
        <v>875</v>
      </c>
      <c r="T2276" t="s">
        <v>875</v>
      </c>
      <c r="U2276" t="s">
        <v>875</v>
      </c>
      <c r="V2276" t="s">
        <v>56</v>
      </c>
      <c r="W2276" t="s">
        <v>875</v>
      </c>
      <c r="X2276" t="s">
        <v>875</v>
      </c>
      <c r="Y2276" t="s">
        <v>875</v>
      </c>
      <c r="Z2276" t="s">
        <v>875</v>
      </c>
      <c r="AA2276" s="19">
        <v>45733.908890914354</v>
      </c>
      <c r="AB2276" t="s">
        <v>1425</v>
      </c>
    </row>
    <row r="2277" spans="1:28" x14ac:dyDescent="0.35">
      <c r="A2277" t="s">
        <v>223</v>
      </c>
      <c r="B2277" t="s">
        <v>311</v>
      </c>
      <c r="C2277">
        <v>4599</v>
      </c>
      <c r="D2277" s="9">
        <v>40798.258333333331</v>
      </c>
      <c r="E2277" s="9">
        <v>45397.377083333333</v>
      </c>
      <c r="F2277">
        <v>281</v>
      </c>
      <c r="G2277">
        <v>281</v>
      </c>
      <c r="H2277">
        <v>190</v>
      </c>
      <c r="I2277">
        <v>91</v>
      </c>
      <c r="J2277">
        <v>20</v>
      </c>
      <c r="K2277">
        <v>261</v>
      </c>
      <c r="L2277">
        <v>235</v>
      </c>
      <c r="M2277">
        <v>26</v>
      </c>
      <c r="N2277">
        <v>0.108</v>
      </c>
      <c r="O2277">
        <v>0.04</v>
      </c>
      <c r="P2277">
        <v>5.0000000000000001E-3</v>
      </c>
      <c r="Q2277">
        <v>0.12</v>
      </c>
      <c r="R2277">
        <v>0.83899999999999997</v>
      </c>
      <c r="S2277">
        <v>0.73</v>
      </c>
      <c r="T2277">
        <v>0.96599999999999997</v>
      </c>
      <c r="U2277">
        <v>216.667</v>
      </c>
      <c r="V2277" t="s">
        <v>56</v>
      </c>
      <c r="W2277">
        <v>0.89200000000000002</v>
      </c>
      <c r="X2277">
        <v>0.92500000000000004</v>
      </c>
      <c r="Y2277">
        <v>0.65800000000000003</v>
      </c>
      <c r="Z2277">
        <v>0.88600000000000001</v>
      </c>
      <c r="AA2277" s="9">
        <v>45713.678923506945</v>
      </c>
      <c r="AB2277" t="s">
        <v>871</v>
      </c>
    </row>
    <row r="2278" spans="1:28" x14ac:dyDescent="0.35">
      <c r="A2278" t="s">
        <v>223</v>
      </c>
      <c r="B2278" t="s">
        <v>311</v>
      </c>
      <c r="C2278">
        <v>3642</v>
      </c>
      <c r="D2278" s="9">
        <v>40798.258715277778</v>
      </c>
      <c r="E2278" s="9">
        <v>44440.433483796296</v>
      </c>
      <c r="F2278">
        <v>281</v>
      </c>
      <c r="G2278">
        <v>281</v>
      </c>
      <c r="H2278">
        <v>190</v>
      </c>
      <c r="I2278">
        <v>91</v>
      </c>
      <c r="J2278">
        <v>2</v>
      </c>
      <c r="K2278">
        <v>279</v>
      </c>
      <c r="L2278">
        <v>252</v>
      </c>
      <c r="M2278">
        <v>27</v>
      </c>
      <c r="N2278">
        <v>0.108</v>
      </c>
      <c r="O2278">
        <v>0.04</v>
      </c>
      <c r="P2278">
        <v>1E-3</v>
      </c>
      <c r="Q2278">
        <v>0.13</v>
      </c>
      <c r="R2278">
        <v>0.88400000000000001</v>
      </c>
      <c r="S2278">
        <v>0.73</v>
      </c>
      <c r="T2278">
        <v>0.99299999999999999</v>
      </c>
      <c r="U2278">
        <v>207.69200000000001</v>
      </c>
      <c r="V2278" t="s">
        <v>56</v>
      </c>
      <c r="W2278">
        <v>0.89200000000000002</v>
      </c>
      <c r="X2278">
        <v>0.92500000000000004</v>
      </c>
      <c r="Y2278">
        <v>1</v>
      </c>
      <c r="Z2278">
        <v>0.88800000000000001</v>
      </c>
      <c r="AA2278" s="19">
        <v>45733.90889082176</v>
      </c>
      <c r="AB2278" t="s">
        <v>1425</v>
      </c>
    </row>
    <row r="2279" spans="1:28" hidden="1" x14ac:dyDescent="0.35">
      <c r="A2279" t="s">
        <v>224</v>
      </c>
      <c r="B2279" t="s">
        <v>312</v>
      </c>
      <c r="C2279">
        <v>99</v>
      </c>
      <c r="D2279" s="9">
        <v>44466.269050925926</v>
      </c>
      <c r="E2279" s="9">
        <v>44565.447280092594</v>
      </c>
      <c r="F2279" t="s">
        <v>872</v>
      </c>
      <c r="G2279" t="s">
        <v>872</v>
      </c>
      <c r="H2279">
        <v>42</v>
      </c>
      <c r="I2279">
        <v>4</v>
      </c>
      <c r="J2279">
        <v>1</v>
      </c>
      <c r="K2279" t="s">
        <v>873</v>
      </c>
      <c r="L2279">
        <v>28</v>
      </c>
      <c r="M2279">
        <v>18</v>
      </c>
      <c r="N2279">
        <v>0.439</v>
      </c>
      <c r="O2279">
        <v>5.3999999999999999E-2</v>
      </c>
      <c r="P2279" t="s">
        <v>875</v>
      </c>
      <c r="Q2279">
        <v>0.29599999999999999</v>
      </c>
      <c r="R2279" t="s">
        <v>875</v>
      </c>
      <c r="S2279" t="s">
        <v>875</v>
      </c>
      <c r="T2279" t="s">
        <v>875</v>
      </c>
      <c r="U2279" t="s">
        <v>875</v>
      </c>
      <c r="V2279" t="s">
        <v>62</v>
      </c>
      <c r="W2279">
        <v>0.92900000000000005</v>
      </c>
      <c r="X2279">
        <v>0.69799999999999995</v>
      </c>
      <c r="Y2279" t="s">
        <v>875</v>
      </c>
      <c r="Z2279">
        <v>0.98499999999999999</v>
      </c>
      <c r="AA2279" s="19">
        <v>45733.9088294213</v>
      </c>
      <c r="AB2279" t="s">
        <v>1425</v>
      </c>
    </row>
    <row r="2280" spans="1:28" x14ac:dyDescent="0.35">
      <c r="A2280" t="s">
        <v>224</v>
      </c>
      <c r="B2280" t="s">
        <v>311</v>
      </c>
      <c r="C2280">
        <v>1665</v>
      </c>
      <c r="D2280" s="9">
        <v>43943.642361111109</v>
      </c>
      <c r="E2280" s="9">
        <v>45609.412499999999</v>
      </c>
      <c r="F2280">
        <v>338</v>
      </c>
      <c r="G2280">
        <v>311</v>
      </c>
      <c r="H2280">
        <v>193</v>
      </c>
      <c r="I2280">
        <v>118</v>
      </c>
      <c r="J2280">
        <v>15</v>
      </c>
      <c r="K2280">
        <v>296</v>
      </c>
      <c r="L2280">
        <v>233</v>
      </c>
      <c r="M2280">
        <v>63</v>
      </c>
      <c r="N2280">
        <v>0.17699999999999999</v>
      </c>
      <c r="O2280">
        <v>0.11899999999999999</v>
      </c>
      <c r="P2280">
        <v>1.2999999999999999E-2</v>
      </c>
      <c r="Q2280">
        <v>0.192</v>
      </c>
      <c r="R2280">
        <v>0.67800000000000005</v>
      </c>
      <c r="S2280">
        <v>0.59799999999999998</v>
      </c>
      <c r="T2280">
        <v>0.95599999999999996</v>
      </c>
      <c r="U2280">
        <v>328.125</v>
      </c>
      <c r="V2280" t="s">
        <v>56</v>
      </c>
      <c r="W2280">
        <v>0.79200000000000004</v>
      </c>
      <c r="X2280">
        <v>0.97499999999999998</v>
      </c>
      <c r="Y2280">
        <v>0.97899999999999998</v>
      </c>
      <c r="Z2280">
        <v>0.95699999999999996</v>
      </c>
      <c r="AA2280" s="9">
        <v>45713.679010995373</v>
      </c>
      <c r="AB2280" t="s">
        <v>871</v>
      </c>
    </row>
    <row r="2281" spans="1:28" x14ac:dyDescent="0.35">
      <c r="A2281" t="s">
        <v>224</v>
      </c>
      <c r="B2281" t="s">
        <v>311</v>
      </c>
      <c r="C2281">
        <v>621</v>
      </c>
      <c r="D2281" s="9">
        <v>43943.642476851855</v>
      </c>
      <c r="E2281" s="9">
        <v>44565.447280092594</v>
      </c>
      <c r="F2281">
        <v>80</v>
      </c>
      <c r="G2281">
        <v>80</v>
      </c>
      <c r="H2281">
        <v>76</v>
      </c>
      <c r="I2281">
        <v>4</v>
      </c>
      <c r="J2281">
        <v>1</v>
      </c>
      <c r="K2281">
        <v>79</v>
      </c>
      <c r="L2281">
        <v>39</v>
      </c>
      <c r="M2281">
        <v>40</v>
      </c>
      <c r="N2281">
        <v>0.11899999999999999</v>
      </c>
      <c r="O2281">
        <v>5.3999999999999999E-2</v>
      </c>
      <c r="P2281">
        <v>0</v>
      </c>
      <c r="Q2281">
        <v>0.35499999999999998</v>
      </c>
      <c r="R2281">
        <v>2.052</v>
      </c>
      <c r="S2281">
        <v>0.68799999999999994</v>
      </c>
      <c r="T2281">
        <v>1</v>
      </c>
      <c r="U2281">
        <v>112.676</v>
      </c>
      <c r="V2281" t="s">
        <v>62</v>
      </c>
      <c r="W2281">
        <v>0.35</v>
      </c>
      <c r="X2281">
        <v>0.67900000000000005</v>
      </c>
      <c r="Y2281">
        <v>0</v>
      </c>
      <c r="Z2281">
        <v>0.96</v>
      </c>
      <c r="AA2281" s="19">
        <v>45733.9088294213</v>
      </c>
      <c r="AB2281" t="s">
        <v>1425</v>
      </c>
    </row>
    <row r="2282" spans="1:28" hidden="1" x14ac:dyDescent="0.35">
      <c r="A2282" t="s">
        <v>225</v>
      </c>
      <c r="B2282" t="s">
        <v>312</v>
      </c>
      <c r="C2282">
        <v>99</v>
      </c>
      <c r="D2282" s="9">
        <v>45512.07916666667</v>
      </c>
      <c r="E2282" s="9">
        <v>45611.665277777778</v>
      </c>
      <c r="F2282" t="s">
        <v>872</v>
      </c>
      <c r="G2282" t="s">
        <v>872</v>
      </c>
      <c r="H2282">
        <v>688</v>
      </c>
      <c r="I2282">
        <v>360</v>
      </c>
      <c r="J2282">
        <v>139</v>
      </c>
      <c r="K2282" t="s">
        <v>873</v>
      </c>
      <c r="L2282">
        <v>737</v>
      </c>
      <c r="M2282">
        <v>171</v>
      </c>
      <c r="N2282">
        <v>6.4589999999999996</v>
      </c>
      <c r="O2282">
        <v>3.6909999999999998</v>
      </c>
      <c r="P2282">
        <v>1.2270000000000001</v>
      </c>
      <c r="Q2282">
        <v>6.625</v>
      </c>
      <c r="R2282">
        <v>0.74199999999999999</v>
      </c>
      <c r="S2282">
        <v>0.63600000000000001</v>
      </c>
      <c r="T2282">
        <v>0.879</v>
      </c>
      <c r="U2282">
        <v>180.83</v>
      </c>
      <c r="V2282" t="s">
        <v>56</v>
      </c>
      <c r="W2282">
        <v>0.98299999999999998</v>
      </c>
      <c r="X2282">
        <v>0.99399999999999999</v>
      </c>
      <c r="Y2282">
        <v>0.96699999999999997</v>
      </c>
      <c r="Z2282">
        <v>0.99299999999999999</v>
      </c>
      <c r="AA2282" s="9">
        <v>45713.679128344906</v>
      </c>
      <c r="AB2282" t="s">
        <v>871</v>
      </c>
    </row>
    <row r="2283" spans="1:28" x14ac:dyDescent="0.35">
      <c r="A2283" t="s">
        <v>225</v>
      </c>
      <c r="B2283" t="s">
        <v>311</v>
      </c>
      <c r="C2283">
        <v>2929</v>
      </c>
      <c r="D2283" s="9">
        <v>42681.728472222225</v>
      </c>
      <c r="E2283" s="9">
        <v>45611.665277777778</v>
      </c>
      <c r="F2283">
        <v>5335</v>
      </c>
      <c r="G2283">
        <v>4245</v>
      </c>
      <c r="H2283">
        <v>3106</v>
      </c>
      <c r="I2283">
        <v>1139</v>
      </c>
      <c r="J2283">
        <v>515</v>
      </c>
      <c r="K2283">
        <v>3730</v>
      </c>
      <c r="L2283">
        <v>2532</v>
      </c>
      <c r="M2283">
        <v>1198</v>
      </c>
      <c r="N2283">
        <v>3.5880000000000001</v>
      </c>
      <c r="O2283">
        <v>0.73399999999999999</v>
      </c>
      <c r="P2283">
        <v>0.98299999999999998</v>
      </c>
      <c r="Q2283">
        <v>4.0990000000000002</v>
      </c>
      <c r="R2283">
        <v>1.228</v>
      </c>
      <c r="S2283">
        <v>0.83</v>
      </c>
      <c r="T2283">
        <v>0.77300000000000002</v>
      </c>
      <c r="U2283">
        <v>292.26600000000002</v>
      </c>
      <c r="V2283" t="s">
        <v>62</v>
      </c>
      <c r="W2283">
        <v>0.9</v>
      </c>
      <c r="X2283">
        <v>0.46400000000000002</v>
      </c>
      <c r="Y2283">
        <v>0.93</v>
      </c>
      <c r="Z2283">
        <v>0.86699999999999999</v>
      </c>
      <c r="AA2283" s="9">
        <v>45713.679110115743</v>
      </c>
      <c r="AB2283" t="s">
        <v>871</v>
      </c>
    </row>
    <row r="2284" spans="1:28" hidden="1" x14ac:dyDescent="0.35">
      <c r="A2284" t="s">
        <v>226</v>
      </c>
      <c r="B2284" t="s">
        <v>312</v>
      </c>
      <c r="C2284">
        <v>100</v>
      </c>
      <c r="D2284" s="9">
        <v>45509.107638888891</v>
      </c>
      <c r="E2284" s="9">
        <v>45609.71875</v>
      </c>
      <c r="F2284" t="s">
        <v>872</v>
      </c>
      <c r="G2284" t="s">
        <v>872</v>
      </c>
      <c r="H2284">
        <v>863</v>
      </c>
      <c r="I2284">
        <v>64</v>
      </c>
      <c r="J2284">
        <v>364</v>
      </c>
      <c r="K2284" t="s">
        <v>873</v>
      </c>
      <c r="L2284">
        <v>647</v>
      </c>
      <c r="M2284">
        <v>-83</v>
      </c>
      <c r="N2284">
        <v>7.9880000000000004</v>
      </c>
      <c r="O2284">
        <v>0.82099999999999995</v>
      </c>
      <c r="P2284">
        <v>3.9340000000000002</v>
      </c>
      <c r="Q2284">
        <v>5.9249999999999998</v>
      </c>
      <c r="R2284">
        <v>1.2150000000000001</v>
      </c>
      <c r="S2284">
        <v>0.90700000000000003</v>
      </c>
      <c r="T2284">
        <v>0.55300000000000005</v>
      </c>
      <c r="U2284">
        <v>75.781000000000006</v>
      </c>
      <c r="V2284" t="s">
        <v>62</v>
      </c>
      <c r="W2284">
        <v>0.439</v>
      </c>
      <c r="X2284">
        <v>0.98599999999999999</v>
      </c>
      <c r="Y2284">
        <v>0.53</v>
      </c>
      <c r="Z2284">
        <v>0.70499999999999996</v>
      </c>
      <c r="AA2284" s="9">
        <v>45713.679256620373</v>
      </c>
      <c r="AB2284" t="s">
        <v>871</v>
      </c>
    </row>
    <row r="2285" spans="1:28" hidden="1" x14ac:dyDescent="0.35">
      <c r="A2285" t="s">
        <v>226</v>
      </c>
      <c r="B2285" t="s">
        <v>312</v>
      </c>
      <c r="C2285">
        <v>93</v>
      </c>
      <c r="D2285" s="9">
        <v>44470.791435185187</v>
      </c>
      <c r="E2285" s="9">
        <v>44564.663460648146</v>
      </c>
      <c r="F2285" t="s">
        <v>872</v>
      </c>
      <c r="G2285" t="s">
        <v>872</v>
      </c>
      <c r="H2285">
        <v>58</v>
      </c>
      <c r="I2285">
        <v>15</v>
      </c>
      <c r="J2285">
        <v>5</v>
      </c>
      <c r="K2285" t="s">
        <v>873</v>
      </c>
      <c r="L2285">
        <v>27</v>
      </c>
      <c r="M2285">
        <v>40</v>
      </c>
      <c r="N2285">
        <v>0.72899999999999998</v>
      </c>
      <c r="O2285">
        <v>0.23300000000000001</v>
      </c>
      <c r="P2285">
        <v>5.8000000000000003E-2</v>
      </c>
      <c r="Q2285">
        <v>0.27900000000000003</v>
      </c>
      <c r="R2285">
        <v>0.309</v>
      </c>
      <c r="S2285">
        <v>0.75800000000000001</v>
      </c>
      <c r="T2285">
        <v>0.94</v>
      </c>
      <c r="U2285">
        <v>491.03899999999999</v>
      </c>
      <c r="V2285" t="s">
        <v>56</v>
      </c>
      <c r="W2285">
        <v>0.89200000000000002</v>
      </c>
      <c r="X2285">
        <v>0.98299999999999998</v>
      </c>
      <c r="Y2285">
        <v>0.93200000000000005</v>
      </c>
      <c r="Z2285">
        <v>0.93899999999999995</v>
      </c>
      <c r="AA2285" s="19">
        <v>45733.908766458335</v>
      </c>
      <c r="AB2285" t="s">
        <v>1425</v>
      </c>
    </row>
    <row r="2286" spans="1:28" x14ac:dyDescent="0.35">
      <c r="A2286" t="s">
        <v>226</v>
      </c>
      <c r="B2286" t="s">
        <v>311</v>
      </c>
      <c r="C2286">
        <v>1944</v>
      </c>
      <c r="D2286" s="9">
        <v>43665.155555555553</v>
      </c>
      <c r="E2286" s="9">
        <v>45609.71875</v>
      </c>
      <c r="F2286">
        <v>5027</v>
      </c>
      <c r="G2286">
        <v>4768</v>
      </c>
      <c r="H2286">
        <v>3948</v>
      </c>
      <c r="I2286">
        <v>820</v>
      </c>
      <c r="J2286">
        <v>1212</v>
      </c>
      <c r="K2286">
        <v>3556</v>
      </c>
      <c r="L2286">
        <v>3107</v>
      </c>
      <c r="M2286">
        <v>449</v>
      </c>
      <c r="N2286">
        <v>2.3490000000000002</v>
      </c>
      <c r="O2286">
        <v>0.437</v>
      </c>
      <c r="P2286">
        <v>0.84799999999999998</v>
      </c>
      <c r="Q2286">
        <v>2.1339999999999999</v>
      </c>
      <c r="R2286">
        <v>1.101</v>
      </c>
      <c r="S2286">
        <v>0.84299999999999997</v>
      </c>
      <c r="T2286">
        <v>0.69599999999999995</v>
      </c>
      <c r="U2286">
        <v>210.40299999999999</v>
      </c>
      <c r="V2286" t="s">
        <v>62</v>
      </c>
      <c r="W2286">
        <v>0.89200000000000002</v>
      </c>
      <c r="X2286">
        <v>0.97299999999999998</v>
      </c>
      <c r="Y2286">
        <v>0.75600000000000001</v>
      </c>
      <c r="Z2286">
        <v>0.89100000000000001</v>
      </c>
      <c r="AA2286" s="9">
        <v>45713.679238090277</v>
      </c>
      <c r="AB2286" t="s">
        <v>871</v>
      </c>
    </row>
    <row r="2287" spans="1:28" x14ac:dyDescent="0.35">
      <c r="A2287" t="s">
        <v>226</v>
      </c>
      <c r="B2287" t="s">
        <v>311</v>
      </c>
      <c r="C2287">
        <v>858</v>
      </c>
      <c r="D2287" s="9">
        <v>43706.093599537038</v>
      </c>
      <c r="E2287" s="9">
        <v>44564.663460648146</v>
      </c>
      <c r="F2287">
        <v>341</v>
      </c>
      <c r="G2287">
        <v>341</v>
      </c>
      <c r="H2287">
        <v>190</v>
      </c>
      <c r="I2287">
        <v>151</v>
      </c>
      <c r="J2287">
        <v>11</v>
      </c>
      <c r="K2287">
        <v>330</v>
      </c>
      <c r="L2287">
        <v>193</v>
      </c>
      <c r="M2287">
        <v>137</v>
      </c>
      <c r="N2287">
        <v>0.19</v>
      </c>
      <c r="O2287">
        <v>0.17100000000000001</v>
      </c>
      <c r="P2287">
        <v>0.02</v>
      </c>
      <c r="Q2287">
        <v>0.219</v>
      </c>
      <c r="R2287">
        <v>0.64200000000000002</v>
      </c>
      <c r="S2287">
        <v>0.52600000000000002</v>
      </c>
      <c r="T2287">
        <v>0.94499999999999995</v>
      </c>
      <c r="U2287">
        <v>625.57100000000003</v>
      </c>
      <c r="V2287" t="s">
        <v>56</v>
      </c>
      <c r="W2287">
        <v>0.96199999999999997</v>
      </c>
      <c r="X2287">
        <v>0.99199999999999999</v>
      </c>
      <c r="Y2287">
        <v>0.93500000000000005</v>
      </c>
      <c r="Z2287">
        <v>0.98899999999999999</v>
      </c>
      <c r="AA2287" s="19">
        <v>45733.908752476855</v>
      </c>
      <c r="AB2287" t="s">
        <v>1425</v>
      </c>
    </row>
    <row r="2288" spans="1:28" hidden="1" x14ac:dyDescent="0.35">
      <c r="A2288" t="s">
        <v>1391</v>
      </c>
      <c r="B2288" t="s">
        <v>312</v>
      </c>
      <c r="C2288">
        <v>99</v>
      </c>
      <c r="D2288" s="9">
        <v>44454.917245370372</v>
      </c>
      <c r="E2288" s="9">
        <v>44554.620868055557</v>
      </c>
      <c r="F2288" t="s">
        <v>872</v>
      </c>
      <c r="G2288" t="s">
        <v>872</v>
      </c>
      <c r="H2288">
        <v>51</v>
      </c>
      <c r="I2288">
        <v>6</v>
      </c>
      <c r="J2288">
        <v>1</v>
      </c>
      <c r="K2288" t="s">
        <v>873</v>
      </c>
      <c r="L2288">
        <v>40</v>
      </c>
      <c r="M2288">
        <v>16</v>
      </c>
      <c r="N2288">
        <v>0.47799999999999998</v>
      </c>
      <c r="O2288">
        <v>7.9000000000000001E-2</v>
      </c>
      <c r="P2288">
        <v>0</v>
      </c>
      <c r="Q2288">
        <v>0.371</v>
      </c>
      <c r="R2288">
        <v>0.66600000000000004</v>
      </c>
      <c r="S2288">
        <v>0.85799999999999998</v>
      </c>
      <c r="T2288">
        <v>1</v>
      </c>
      <c r="U2288">
        <v>684.63599999999997</v>
      </c>
      <c r="V2288" t="s">
        <v>56</v>
      </c>
      <c r="W2288">
        <v>0.92</v>
      </c>
      <c r="X2288">
        <v>0.70499999999999996</v>
      </c>
      <c r="Y2288">
        <v>0</v>
      </c>
      <c r="Z2288">
        <v>0.97799999999999998</v>
      </c>
      <c r="AA2288" s="19">
        <v>45733.908684155096</v>
      </c>
      <c r="AB2288" t="s">
        <v>1425</v>
      </c>
    </row>
    <row r="2289" spans="1:28" x14ac:dyDescent="0.35">
      <c r="A2289" t="s">
        <v>1391</v>
      </c>
      <c r="B2289" t="s">
        <v>311</v>
      </c>
      <c r="C2289">
        <v>849</v>
      </c>
      <c r="D2289" s="9">
        <v>43705.38758101852</v>
      </c>
      <c r="E2289" s="9">
        <v>44554.620868055557</v>
      </c>
      <c r="F2289">
        <v>394</v>
      </c>
      <c r="G2289">
        <v>394</v>
      </c>
      <c r="H2289">
        <v>328</v>
      </c>
      <c r="I2289">
        <v>66</v>
      </c>
      <c r="J2289">
        <v>0</v>
      </c>
      <c r="K2289">
        <v>394</v>
      </c>
      <c r="L2289">
        <v>140</v>
      </c>
      <c r="M2289">
        <v>254</v>
      </c>
      <c r="N2289">
        <v>0.38400000000000001</v>
      </c>
      <c r="O2289">
        <v>9.0999999999999998E-2</v>
      </c>
      <c r="P2289">
        <v>0</v>
      </c>
      <c r="Q2289">
        <v>0.24299999999999999</v>
      </c>
      <c r="R2289">
        <v>0.51200000000000001</v>
      </c>
      <c r="S2289">
        <v>0.80800000000000005</v>
      </c>
      <c r="T2289">
        <v>1</v>
      </c>
      <c r="U2289">
        <v>1045.2670000000001</v>
      </c>
      <c r="V2289" t="s">
        <v>56</v>
      </c>
      <c r="W2289">
        <v>0.98499999999999999</v>
      </c>
      <c r="X2289">
        <v>0.879</v>
      </c>
      <c r="Y2289">
        <v>0</v>
      </c>
      <c r="Z2289">
        <v>0.71699999999999997</v>
      </c>
      <c r="AA2289" s="19">
        <v>45733.908672592595</v>
      </c>
      <c r="AB2289" t="s">
        <v>1425</v>
      </c>
    </row>
    <row r="2290" spans="1:28" hidden="1" x14ac:dyDescent="0.35">
      <c r="A2290" t="s">
        <v>1509</v>
      </c>
      <c r="B2290" t="s">
        <v>312</v>
      </c>
      <c r="C2290">
        <v>99</v>
      </c>
      <c r="D2290" s="9">
        <v>44465.504513888889</v>
      </c>
      <c r="E2290" s="9">
        <v>44565.490127314813</v>
      </c>
      <c r="F2290" t="s">
        <v>872</v>
      </c>
      <c r="G2290" t="s">
        <v>872</v>
      </c>
      <c r="H2290">
        <v>3283</v>
      </c>
      <c r="I2290">
        <v>1</v>
      </c>
      <c r="J2290">
        <v>933</v>
      </c>
      <c r="K2290" t="s">
        <v>873</v>
      </c>
      <c r="L2290">
        <v>2390</v>
      </c>
      <c r="M2290">
        <v>-39</v>
      </c>
      <c r="N2290">
        <v>33.421999999999997</v>
      </c>
      <c r="O2290">
        <v>0</v>
      </c>
      <c r="P2290">
        <v>9.4849999999999994</v>
      </c>
      <c r="Q2290">
        <v>23.86</v>
      </c>
      <c r="R2290">
        <v>0.997</v>
      </c>
      <c r="S2290">
        <v>1</v>
      </c>
      <c r="T2290">
        <v>0.71599999999999997</v>
      </c>
      <c r="U2290">
        <v>115.968</v>
      </c>
      <c r="V2290" t="s">
        <v>56</v>
      </c>
      <c r="W2290">
        <v>0.99399999999999999</v>
      </c>
      <c r="X2290">
        <v>0</v>
      </c>
      <c r="Y2290">
        <v>0.997</v>
      </c>
      <c r="Z2290">
        <v>0.99299999999999999</v>
      </c>
      <c r="AA2290" s="19">
        <v>45733.989810011575</v>
      </c>
      <c r="AB2290" t="s">
        <v>1512</v>
      </c>
    </row>
    <row r="2291" spans="1:28" x14ac:dyDescent="0.35">
      <c r="A2291" t="s">
        <v>1509</v>
      </c>
      <c r="B2291" t="s">
        <v>311</v>
      </c>
      <c r="C2291">
        <v>4723</v>
      </c>
      <c r="D2291" s="9">
        <v>39841.99114583333</v>
      </c>
      <c r="E2291" s="9">
        <v>44565.490127314813</v>
      </c>
      <c r="F2291">
        <v>74900</v>
      </c>
      <c r="G2291">
        <v>74900</v>
      </c>
      <c r="H2291">
        <v>74900</v>
      </c>
      <c r="I2291">
        <v>0</v>
      </c>
      <c r="J2291">
        <v>13585</v>
      </c>
      <c r="K2291">
        <v>61315</v>
      </c>
      <c r="L2291">
        <v>58548</v>
      </c>
      <c r="M2291">
        <v>2767</v>
      </c>
      <c r="N2291">
        <v>19.994</v>
      </c>
      <c r="O2291">
        <v>0</v>
      </c>
      <c r="P2291">
        <v>3.6869999999999998</v>
      </c>
      <c r="Q2291">
        <v>15.507999999999999</v>
      </c>
      <c r="R2291">
        <v>0.95099999999999996</v>
      </c>
      <c r="S2291">
        <v>1</v>
      </c>
      <c r="T2291">
        <v>0.81599999999999995</v>
      </c>
      <c r="U2291">
        <v>178.42400000000001</v>
      </c>
      <c r="V2291" t="s">
        <v>56</v>
      </c>
      <c r="W2291">
        <v>0.96099999999999997</v>
      </c>
      <c r="X2291">
        <v>0</v>
      </c>
      <c r="Y2291">
        <v>0.86099999999999999</v>
      </c>
      <c r="Z2291">
        <v>0.96899999999999997</v>
      </c>
      <c r="AA2291" s="19">
        <v>45733.989790231484</v>
      </c>
      <c r="AB2291" t="s">
        <v>1512</v>
      </c>
    </row>
    <row r="2292" spans="1:28" hidden="1" x14ac:dyDescent="0.35">
      <c r="A2292" t="s">
        <v>227</v>
      </c>
      <c r="B2292" t="s">
        <v>312</v>
      </c>
      <c r="C2292">
        <v>95</v>
      </c>
      <c r="D2292" s="9">
        <v>44454.714988425927</v>
      </c>
      <c r="E2292" s="9">
        <v>44550.454328703701</v>
      </c>
      <c r="F2292" t="s">
        <v>872</v>
      </c>
      <c r="G2292" t="s">
        <v>872</v>
      </c>
      <c r="H2292">
        <v>48</v>
      </c>
      <c r="I2292">
        <v>2</v>
      </c>
      <c r="J2292">
        <v>1</v>
      </c>
      <c r="K2292" t="s">
        <v>873</v>
      </c>
      <c r="L2292">
        <v>34</v>
      </c>
      <c r="M2292">
        <v>15</v>
      </c>
      <c r="N2292">
        <v>0.47599999999999998</v>
      </c>
      <c r="O2292">
        <v>0.25</v>
      </c>
      <c r="P2292">
        <v>0</v>
      </c>
      <c r="Q2292">
        <v>0.35199999999999998</v>
      </c>
      <c r="R2292">
        <v>0.48499999999999999</v>
      </c>
      <c r="S2292">
        <v>0.65600000000000003</v>
      </c>
      <c r="T2292">
        <v>1</v>
      </c>
      <c r="U2292">
        <v>295.45499999999998</v>
      </c>
      <c r="V2292" t="s">
        <v>56</v>
      </c>
      <c r="W2292">
        <v>0.97</v>
      </c>
      <c r="X2292">
        <v>1</v>
      </c>
      <c r="Y2292">
        <v>0</v>
      </c>
      <c r="Z2292">
        <v>0.94799999999999995</v>
      </c>
      <c r="AA2292" s="19">
        <v>45733.90860732639</v>
      </c>
      <c r="AB2292" t="s">
        <v>1425</v>
      </c>
    </row>
    <row r="2293" spans="1:28" x14ac:dyDescent="0.35">
      <c r="A2293" t="s">
        <v>227</v>
      </c>
      <c r="B2293" t="s">
        <v>311</v>
      </c>
      <c r="C2293">
        <v>1911</v>
      </c>
      <c r="D2293" s="9">
        <v>43696.882638888892</v>
      </c>
      <c r="E2293" s="9">
        <v>45608.693055555559</v>
      </c>
      <c r="F2293">
        <v>859</v>
      </c>
      <c r="G2293">
        <v>772</v>
      </c>
      <c r="H2293">
        <v>765</v>
      </c>
      <c r="I2293">
        <v>7</v>
      </c>
      <c r="J2293">
        <v>191</v>
      </c>
      <c r="K2293">
        <v>581</v>
      </c>
      <c r="L2293">
        <v>402</v>
      </c>
      <c r="M2293">
        <v>179</v>
      </c>
      <c r="N2293">
        <v>0.52800000000000002</v>
      </c>
      <c r="O2293">
        <v>7.0000000000000001E-3</v>
      </c>
      <c r="P2293">
        <v>0.13300000000000001</v>
      </c>
      <c r="Q2293">
        <v>0.28899999999999998</v>
      </c>
      <c r="R2293">
        <v>0.71899999999999997</v>
      </c>
      <c r="S2293">
        <v>0.98699999999999999</v>
      </c>
      <c r="T2293">
        <v>0.751</v>
      </c>
      <c r="U2293">
        <v>619.37699999999995</v>
      </c>
      <c r="V2293" t="s">
        <v>56</v>
      </c>
      <c r="W2293">
        <v>0.98699999999999999</v>
      </c>
      <c r="X2293">
        <v>0.96399999999999997</v>
      </c>
      <c r="Y2293">
        <v>0.84299999999999997</v>
      </c>
      <c r="Z2293">
        <v>0.996</v>
      </c>
      <c r="AA2293" s="9">
        <v>45713.679354699074</v>
      </c>
      <c r="AB2293" t="s">
        <v>871</v>
      </c>
    </row>
    <row r="2294" spans="1:28" x14ac:dyDescent="0.35">
      <c r="A2294" t="s">
        <v>227</v>
      </c>
      <c r="B2294" t="s">
        <v>311</v>
      </c>
      <c r="C2294">
        <v>423</v>
      </c>
      <c r="D2294" s="9">
        <v>44126.53633101852</v>
      </c>
      <c r="E2294" s="9">
        <v>44550.454328703701</v>
      </c>
      <c r="F2294">
        <v>205</v>
      </c>
      <c r="G2294">
        <v>205</v>
      </c>
      <c r="H2294">
        <v>202</v>
      </c>
      <c r="I2294">
        <v>3</v>
      </c>
      <c r="J2294">
        <v>0</v>
      </c>
      <c r="K2294">
        <v>205</v>
      </c>
      <c r="L2294">
        <v>101</v>
      </c>
      <c r="M2294">
        <v>104</v>
      </c>
      <c r="N2294">
        <v>0.45500000000000002</v>
      </c>
      <c r="O2294">
        <v>5.0000000000000001E-3</v>
      </c>
      <c r="P2294">
        <v>0</v>
      </c>
      <c r="Q2294">
        <v>0.22900000000000001</v>
      </c>
      <c r="R2294">
        <v>0.498</v>
      </c>
      <c r="S2294">
        <v>0.98899999999999999</v>
      </c>
      <c r="T2294">
        <v>1</v>
      </c>
      <c r="U2294">
        <v>454.14800000000002</v>
      </c>
      <c r="V2294" t="s">
        <v>56</v>
      </c>
      <c r="W2294">
        <v>0.98799999999999999</v>
      </c>
      <c r="X2294">
        <v>0.76</v>
      </c>
      <c r="Y2294">
        <v>0</v>
      </c>
      <c r="Z2294">
        <v>0.96199999999999997</v>
      </c>
      <c r="AA2294" s="19">
        <v>45733.908595196757</v>
      </c>
      <c r="AB2294" t="s">
        <v>1425</v>
      </c>
    </row>
    <row r="2295" spans="1:28" hidden="1" x14ac:dyDescent="0.35">
      <c r="A2295" t="s">
        <v>228</v>
      </c>
      <c r="B2295" t="s">
        <v>312</v>
      </c>
      <c r="C2295">
        <v>98</v>
      </c>
      <c r="D2295" s="9">
        <v>45505.393055555556</v>
      </c>
      <c r="E2295" s="9">
        <v>45603.6</v>
      </c>
      <c r="F2295" t="s">
        <v>872</v>
      </c>
      <c r="G2295" t="s">
        <v>872</v>
      </c>
      <c r="H2295">
        <v>73</v>
      </c>
      <c r="I2295">
        <v>13</v>
      </c>
      <c r="J2295">
        <v>8</v>
      </c>
      <c r="K2295" t="s">
        <v>873</v>
      </c>
      <c r="L2295">
        <v>65</v>
      </c>
      <c r="M2295">
        <v>12</v>
      </c>
      <c r="N2295">
        <v>0.82099999999999995</v>
      </c>
      <c r="O2295">
        <v>0.154</v>
      </c>
      <c r="P2295">
        <v>8.3000000000000004E-2</v>
      </c>
      <c r="Q2295">
        <v>0.70299999999999996</v>
      </c>
      <c r="R2295">
        <v>0.78800000000000003</v>
      </c>
      <c r="S2295">
        <v>0.84199999999999997</v>
      </c>
      <c r="T2295">
        <v>0.91500000000000004</v>
      </c>
      <c r="U2295">
        <v>145.09200000000001</v>
      </c>
      <c r="V2295" t="s">
        <v>56</v>
      </c>
      <c r="W2295">
        <v>0.97099999999999997</v>
      </c>
      <c r="X2295">
        <v>0.96399999999999997</v>
      </c>
      <c r="Y2295">
        <v>0.92700000000000005</v>
      </c>
      <c r="Z2295">
        <v>0.98599999999999999</v>
      </c>
      <c r="AA2295" s="9">
        <v>45713.679463182867</v>
      </c>
      <c r="AB2295" t="s">
        <v>871</v>
      </c>
    </row>
    <row r="2296" spans="1:28" x14ac:dyDescent="0.35">
      <c r="A2296" t="s">
        <v>228</v>
      </c>
      <c r="B2296" t="s">
        <v>311</v>
      </c>
      <c r="C2296">
        <v>827</v>
      </c>
      <c r="D2296" s="9">
        <v>44776.493055555555</v>
      </c>
      <c r="E2296" s="9">
        <v>45603.6</v>
      </c>
      <c r="F2296">
        <v>326</v>
      </c>
      <c r="G2296">
        <v>306</v>
      </c>
      <c r="H2296">
        <v>241</v>
      </c>
      <c r="I2296">
        <v>65</v>
      </c>
      <c r="J2296">
        <v>27</v>
      </c>
      <c r="K2296">
        <v>279</v>
      </c>
      <c r="L2296">
        <v>177</v>
      </c>
      <c r="M2296">
        <v>102</v>
      </c>
      <c r="N2296">
        <v>0.42399999999999999</v>
      </c>
      <c r="O2296">
        <v>9.5000000000000001E-2</v>
      </c>
      <c r="P2296">
        <v>4.3999999999999997E-2</v>
      </c>
      <c r="Q2296">
        <v>0.316</v>
      </c>
      <c r="R2296">
        <v>0.66500000000000004</v>
      </c>
      <c r="S2296">
        <v>0.81699999999999995</v>
      </c>
      <c r="T2296">
        <v>0.91500000000000004</v>
      </c>
      <c r="U2296">
        <v>322.78500000000003</v>
      </c>
      <c r="V2296" t="s">
        <v>56</v>
      </c>
      <c r="W2296">
        <v>0.96699999999999997</v>
      </c>
      <c r="X2296">
        <v>0.92200000000000004</v>
      </c>
      <c r="Y2296">
        <v>0.78800000000000003</v>
      </c>
      <c r="Z2296">
        <v>0.90500000000000003</v>
      </c>
      <c r="AA2296" s="9">
        <v>45713.679447106479</v>
      </c>
      <c r="AB2296" t="s">
        <v>871</v>
      </c>
    </row>
    <row r="2297" spans="1:28" x14ac:dyDescent="0.35">
      <c r="A2297" t="s">
        <v>1674</v>
      </c>
      <c r="B2297" t="s">
        <v>311</v>
      </c>
      <c r="C2297">
        <v>4773</v>
      </c>
      <c r="D2297" s="9">
        <v>39769.59447916667</v>
      </c>
      <c r="E2297" s="9">
        <v>44543.561979166669</v>
      </c>
      <c r="F2297">
        <v>1363</v>
      </c>
      <c r="G2297">
        <v>1363</v>
      </c>
      <c r="H2297">
        <v>539</v>
      </c>
      <c r="I2297">
        <v>824</v>
      </c>
      <c r="J2297">
        <v>99</v>
      </c>
      <c r="K2297">
        <v>1264</v>
      </c>
      <c r="L2297">
        <v>1233</v>
      </c>
      <c r="M2297">
        <v>31</v>
      </c>
      <c r="N2297">
        <v>0.105</v>
      </c>
      <c r="O2297">
        <v>0.20699999999999999</v>
      </c>
      <c r="P2297">
        <v>2.3E-2</v>
      </c>
      <c r="Q2297">
        <v>0.28000000000000003</v>
      </c>
      <c r="R2297">
        <v>0.96899999999999997</v>
      </c>
      <c r="S2297">
        <v>0.33700000000000002</v>
      </c>
      <c r="T2297">
        <v>0.92600000000000005</v>
      </c>
      <c r="U2297">
        <v>110.714</v>
      </c>
      <c r="V2297" t="s">
        <v>56</v>
      </c>
      <c r="W2297">
        <v>0.91300000000000003</v>
      </c>
      <c r="X2297">
        <v>0.90800000000000003</v>
      </c>
      <c r="Y2297">
        <v>0.91700000000000004</v>
      </c>
      <c r="Z2297">
        <v>0.92200000000000004</v>
      </c>
      <c r="AA2297" s="19">
        <v>45734.006102060186</v>
      </c>
      <c r="AB2297" t="s">
        <v>2040</v>
      </c>
    </row>
    <row r="2298" spans="1:28" hidden="1" x14ac:dyDescent="0.35">
      <c r="A2298" t="s">
        <v>1674</v>
      </c>
      <c r="B2298" t="s">
        <v>312</v>
      </c>
      <c r="C2298">
        <v>96</v>
      </c>
      <c r="D2298" s="9">
        <v>44446.649409722224</v>
      </c>
      <c r="E2298" s="9">
        <v>44543.561979166669</v>
      </c>
      <c r="F2298" t="s">
        <v>872</v>
      </c>
      <c r="G2298" t="s">
        <v>872</v>
      </c>
      <c r="H2298">
        <v>6</v>
      </c>
      <c r="I2298">
        <v>5</v>
      </c>
      <c r="J2298">
        <v>2</v>
      </c>
      <c r="K2298" t="s">
        <v>873</v>
      </c>
      <c r="L2298">
        <v>11</v>
      </c>
      <c r="M2298">
        <v>-3</v>
      </c>
      <c r="N2298">
        <v>4.3999999999999997E-2</v>
      </c>
      <c r="O2298">
        <v>4.2000000000000003E-2</v>
      </c>
      <c r="P2298" t="s">
        <v>875</v>
      </c>
      <c r="Q2298">
        <v>7.2999999999999995E-2</v>
      </c>
      <c r="R2298" t="s">
        <v>875</v>
      </c>
      <c r="S2298" t="s">
        <v>875</v>
      </c>
      <c r="T2298" t="s">
        <v>875</v>
      </c>
      <c r="U2298" t="s">
        <v>875</v>
      </c>
      <c r="V2298" t="s">
        <v>56</v>
      </c>
      <c r="W2298">
        <v>0.88400000000000001</v>
      </c>
      <c r="X2298">
        <v>0.55800000000000005</v>
      </c>
      <c r="Y2298" t="s">
        <v>875</v>
      </c>
      <c r="Z2298">
        <v>0.83899999999999997</v>
      </c>
      <c r="AA2298" s="19">
        <v>45734.006102118059</v>
      </c>
      <c r="AB2298" t="s">
        <v>2040</v>
      </c>
    </row>
    <row r="2299" spans="1:28" x14ac:dyDescent="0.35">
      <c r="A2299" t="s">
        <v>1167</v>
      </c>
      <c r="B2299" t="s">
        <v>311</v>
      </c>
      <c r="C2299">
        <v>2095</v>
      </c>
      <c r="D2299" s="9">
        <v>41733.674305555556</v>
      </c>
      <c r="E2299" s="9">
        <v>43829.435416666667</v>
      </c>
      <c r="F2299">
        <v>4029</v>
      </c>
      <c r="G2299">
        <v>3940</v>
      </c>
      <c r="H2299">
        <v>3357</v>
      </c>
      <c r="I2299">
        <v>583</v>
      </c>
      <c r="J2299">
        <v>0</v>
      </c>
      <c r="K2299">
        <v>3940</v>
      </c>
      <c r="L2299">
        <v>2337</v>
      </c>
      <c r="M2299">
        <v>1603</v>
      </c>
      <c r="N2299">
        <v>1.9079999999999999</v>
      </c>
      <c r="O2299">
        <v>0.69699999999999995</v>
      </c>
      <c r="P2299">
        <v>0</v>
      </c>
      <c r="Q2299">
        <v>1.6120000000000001</v>
      </c>
      <c r="R2299">
        <v>0.61899999999999999</v>
      </c>
      <c r="S2299">
        <v>0.73199999999999998</v>
      </c>
      <c r="T2299">
        <v>1</v>
      </c>
      <c r="U2299">
        <v>994.41700000000003</v>
      </c>
      <c r="V2299" t="s">
        <v>56</v>
      </c>
      <c r="W2299">
        <v>0.99099999999999999</v>
      </c>
      <c r="X2299">
        <v>0.97599999999999998</v>
      </c>
      <c r="Y2299">
        <v>0</v>
      </c>
      <c r="Z2299">
        <v>0.97399999999999998</v>
      </c>
      <c r="AA2299" s="19">
        <v>45733.003878807867</v>
      </c>
      <c r="AB2299" t="s">
        <v>1178</v>
      </c>
    </row>
    <row r="2300" spans="1:28" hidden="1" x14ac:dyDescent="0.35">
      <c r="A2300" t="s">
        <v>1167</v>
      </c>
      <c r="B2300" t="s">
        <v>312</v>
      </c>
      <c r="C2300">
        <v>96</v>
      </c>
      <c r="D2300" s="9">
        <v>43732.507638888892</v>
      </c>
      <c r="E2300" s="9">
        <v>43829.435416666667</v>
      </c>
      <c r="F2300" t="s">
        <v>872</v>
      </c>
      <c r="G2300" t="s">
        <v>872</v>
      </c>
      <c r="H2300">
        <v>73</v>
      </c>
      <c r="I2300">
        <v>33</v>
      </c>
      <c r="J2300">
        <v>1</v>
      </c>
      <c r="K2300" t="s">
        <v>873</v>
      </c>
      <c r="L2300">
        <v>1</v>
      </c>
      <c r="M2300">
        <v>105</v>
      </c>
      <c r="N2300">
        <v>0.76</v>
      </c>
      <c r="O2300">
        <v>0.376</v>
      </c>
      <c r="P2300">
        <v>0</v>
      </c>
      <c r="Q2300" t="s">
        <v>875</v>
      </c>
      <c r="R2300" t="s">
        <v>875</v>
      </c>
      <c r="S2300" t="s">
        <v>875</v>
      </c>
      <c r="T2300" t="s">
        <v>875</v>
      </c>
      <c r="U2300" t="s">
        <v>875</v>
      </c>
      <c r="V2300" t="s">
        <v>56</v>
      </c>
      <c r="W2300">
        <v>0.98299999999999998</v>
      </c>
      <c r="X2300">
        <v>0.95099999999999996</v>
      </c>
      <c r="Y2300">
        <v>0</v>
      </c>
      <c r="Z2300" t="s">
        <v>875</v>
      </c>
      <c r="AA2300" s="19">
        <v>45733.003878842595</v>
      </c>
      <c r="AB2300" t="s">
        <v>1178</v>
      </c>
    </row>
    <row r="2301" spans="1:28" x14ac:dyDescent="0.35">
      <c r="A2301" t="s">
        <v>1673</v>
      </c>
      <c r="B2301" t="s">
        <v>311</v>
      </c>
      <c r="C2301">
        <v>2761</v>
      </c>
      <c r="D2301" s="9">
        <v>41804.162962962961</v>
      </c>
      <c r="E2301" s="9">
        <v>44565.376087962963</v>
      </c>
      <c r="F2301">
        <v>2024</v>
      </c>
      <c r="G2301">
        <v>2024</v>
      </c>
      <c r="H2301">
        <v>1098</v>
      </c>
      <c r="I2301">
        <v>926</v>
      </c>
      <c r="J2301">
        <v>172</v>
      </c>
      <c r="K2301">
        <v>1852</v>
      </c>
      <c r="L2301">
        <v>1378</v>
      </c>
      <c r="M2301">
        <v>474</v>
      </c>
      <c r="N2301">
        <v>0.43</v>
      </c>
      <c r="O2301">
        <v>0.372</v>
      </c>
      <c r="P2301">
        <v>7.2999999999999995E-2</v>
      </c>
      <c r="Q2301">
        <v>0.56799999999999995</v>
      </c>
      <c r="R2301">
        <v>0.77900000000000003</v>
      </c>
      <c r="S2301">
        <v>0.53600000000000003</v>
      </c>
      <c r="T2301">
        <v>0.90900000000000003</v>
      </c>
      <c r="U2301">
        <v>834.50699999999995</v>
      </c>
      <c r="V2301" t="s">
        <v>56</v>
      </c>
      <c r="W2301">
        <v>0.99299999999999999</v>
      </c>
      <c r="X2301">
        <v>0.97699999999999998</v>
      </c>
      <c r="Y2301">
        <v>0.98199999999999998</v>
      </c>
      <c r="Z2301">
        <v>0.98399999999999999</v>
      </c>
      <c r="AA2301" s="19">
        <v>45734.005993877312</v>
      </c>
      <c r="AB2301" t="s">
        <v>2040</v>
      </c>
    </row>
    <row r="2302" spans="1:28" hidden="1" x14ac:dyDescent="0.35">
      <c r="A2302" t="s">
        <v>1673</v>
      </c>
      <c r="B2302" t="s">
        <v>312</v>
      </c>
      <c r="C2302">
        <v>99</v>
      </c>
      <c r="D2302" s="9">
        <v>44466.103761574072</v>
      </c>
      <c r="E2302" s="9">
        <v>44565.376087962963</v>
      </c>
      <c r="F2302" t="s">
        <v>872</v>
      </c>
      <c r="G2302" t="s">
        <v>872</v>
      </c>
      <c r="H2302">
        <v>6</v>
      </c>
      <c r="I2302">
        <v>8</v>
      </c>
      <c r="J2302">
        <v>3</v>
      </c>
      <c r="K2302" t="s">
        <v>873</v>
      </c>
      <c r="L2302">
        <v>10</v>
      </c>
      <c r="M2302">
        <v>0</v>
      </c>
      <c r="N2302">
        <v>4.8000000000000001E-2</v>
      </c>
      <c r="O2302">
        <v>0.10199999999999999</v>
      </c>
      <c r="P2302">
        <v>2.5000000000000001E-2</v>
      </c>
      <c r="Q2302">
        <v>0.104</v>
      </c>
      <c r="R2302">
        <v>0.83199999999999996</v>
      </c>
      <c r="S2302">
        <v>0.32</v>
      </c>
      <c r="T2302">
        <v>0.83299999999999996</v>
      </c>
      <c r="U2302">
        <v>4557.692</v>
      </c>
      <c r="V2302" t="s">
        <v>56</v>
      </c>
      <c r="W2302">
        <v>0.73</v>
      </c>
      <c r="X2302">
        <v>0.94699999999999995</v>
      </c>
      <c r="Y2302">
        <v>0.90500000000000003</v>
      </c>
      <c r="Z2302">
        <v>0.92200000000000004</v>
      </c>
      <c r="AA2302" s="19">
        <v>45734.006007060183</v>
      </c>
      <c r="AB2302" t="s">
        <v>2040</v>
      </c>
    </row>
    <row r="2303" spans="1:28" x14ac:dyDescent="0.35">
      <c r="A2303" t="s">
        <v>1672</v>
      </c>
      <c r="B2303" t="s">
        <v>311</v>
      </c>
      <c r="C2303">
        <v>3694</v>
      </c>
      <c r="D2303" s="9">
        <v>38310.206226851849</v>
      </c>
      <c r="E2303" s="9">
        <v>42005.044571759259</v>
      </c>
      <c r="F2303">
        <v>95</v>
      </c>
      <c r="G2303">
        <v>95</v>
      </c>
      <c r="H2303">
        <v>34</v>
      </c>
      <c r="I2303">
        <v>61</v>
      </c>
      <c r="J2303">
        <v>19</v>
      </c>
      <c r="K2303">
        <v>76</v>
      </c>
      <c r="L2303">
        <v>61</v>
      </c>
      <c r="M2303">
        <v>15</v>
      </c>
      <c r="N2303">
        <v>1.2E-2</v>
      </c>
      <c r="O2303">
        <v>2.5000000000000001E-2</v>
      </c>
      <c r="P2303">
        <v>7.0000000000000001E-3</v>
      </c>
      <c r="Q2303">
        <v>0.02</v>
      </c>
      <c r="R2303">
        <v>0.66700000000000004</v>
      </c>
      <c r="S2303">
        <v>0.32400000000000001</v>
      </c>
      <c r="T2303">
        <v>0.81100000000000005</v>
      </c>
      <c r="U2303">
        <v>750</v>
      </c>
      <c r="V2303" t="s">
        <v>56</v>
      </c>
      <c r="W2303">
        <v>0.90800000000000003</v>
      </c>
      <c r="X2303">
        <v>0.76800000000000002</v>
      </c>
      <c r="Y2303">
        <v>0.92400000000000004</v>
      </c>
      <c r="Z2303">
        <v>0.68600000000000005</v>
      </c>
      <c r="AA2303" s="19">
        <v>45734.005898587966</v>
      </c>
      <c r="AB2303" t="s">
        <v>2040</v>
      </c>
    </row>
    <row r="2304" spans="1:28" hidden="1" x14ac:dyDescent="0.35">
      <c r="A2304" t="s">
        <v>1672</v>
      </c>
      <c r="B2304" t="s">
        <v>312</v>
      </c>
      <c r="C2304">
        <v>4</v>
      </c>
      <c r="D2304" s="9">
        <v>42000.09107638889</v>
      </c>
      <c r="E2304" s="9">
        <v>42005.044571759259</v>
      </c>
      <c r="F2304" t="s">
        <v>872</v>
      </c>
      <c r="G2304" t="s">
        <v>872</v>
      </c>
      <c r="H2304">
        <v>1</v>
      </c>
      <c r="I2304">
        <v>1</v>
      </c>
      <c r="J2304">
        <v>1</v>
      </c>
      <c r="K2304" t="s">
        <v>873</v>
      </c>
      <c r="L2304">
        <v>2</v>
      </c>
      <c r="M2304">
        <v>-1</v>
      </c>
      <c r="N2304" t="s">
        <v>875</v>
      </c>
      <c r="O2304" t="s">
        <v>875</v>
      </c>
      <c r="P2304" t="s">
        <v>875</v>
      </c>
      <c r="Q2304">
        <v>0.33300000000000002</v>
      </c>
      <c r="R2304" t="s">
        <v>875</v>
      </c>
      <c r="S2304" t="s">
        <v>875</v>
      </c>
      <c r="T2304" t="s">
        <v>875</v>
      </c>
      <c r="U2304" t="s">
        <v>875</v>
      </c>
      <c r="V2304" t="s">
        <v>56</v>
      </c>
      <c r="W2304" t="s">
        <v>875</v>
      </c>
      <c r="X2304" t="s">
        <v>875</v>
      </c>
      <c r="Y2304" t="s">
        <v>875</v>
      </c>
      <c r="Z2304">
        <v>1</v>
      </c>
      <c r="AA2304" s="19">
        <v>45734.005898645832</v>
      </c>
      <c r="AB2304" t="s">
        <v>2040</v>
      </c>
    </row>
    <row r="2305" spans="1:28" hidden="1" x14ac:dyDescent="0.35">
      <c r="A2305" t="s">
        <v>229</v>
      </c>
      <c r="B2305" t="s">
        <v>312</v>
      </c>
      <c r="C2305">
        <v>98</v>
      </c>
      <c r="D2305" s="9">
        <v>44466.461562500001</v>
      </c>
      <c r="E2305" s="9">
        <v>44564.568344907406</v>
      </c>
      <c r="F2305" t="s">
        <v>872</v>
      </c>
      <c r="G2305" t="s">
        <v>872</v>
      </c>
      <c r="H2305">
        <v>50</v>
      </c>
      <c r="I2305">
        <v>2</v>
      </c>
      <c r="J2305">
        <v>63</v>
      </c>
      <c r="K2305" t="s">
        <v>873</v>
      </c>
      <c r="L2305">
        <v>1</v>
      </c>
      <c r="M2305">
        <v>-12</v>
      </c>
      <c r="N2305">
        <v>0.60499999999999998</v>
      </c>
      <c r="O2305" t="s">
        <v>875</v>
      </c>
      <c r="P2305">
        <v>0.57499999999999996</v>
      </c>
      <c r="Q2305" t="s">
        <v>875</v>
      </c>
      <c r="R2305" t="s">
        <v>875</v>
      </c>
      <c r="S2305" t="s">
        <v>875</v>
      </c>
      <c r="T2305" t="s">
        <v>875</v>
      </c>
      <c r="U2305" t="s">
        <v>875</v>
      </c>
      <c r="V2305" t="s">
        <v>876</v>
      </c>
      <c r="W2305">
        <v>0.96499999999999997</v>
      </c>
      <c r="X2305" t="s">
        <v>875</v>
      </c>
      <c r="Y2305">
        <v>0.97799999999999998</v>
      </c>
      <c r="Z2305" t="s">
        <v>875</v>
      </c>
      <c r="AA2305" s="19">
        <v>45733.908531828703</v>
      </c>
      <c r="AB2305" t="s">
        <v>1425</v>
      </c>
    </row>
    <row r="2306" spans="1:28" x14ac:dyDescent="0.35">
      <c r="A2306" t="s">
        <v>229</v>
      </c>
      <c r="B2306" t="s">
        <v>311</v>
      </c>
      <c r="C2306">
        <v>1505</v>
      </c>
      <c r="D2306" s="9">
        <v>43915.491666666669</v>
      </c>
      <c r="E2306" s="9">
        <v>45421.488194444442</v>
      </c>
      <c r="F2306">
        <v>625</v>
      </c>
      <c r="G2306">
        <v>573</v>
      </c>
      <c r="H2306">
        <v>570</v>
      </c>
      <c r="I2306">
        <v>3</v>
      </c>
      <c r="J2306">
        <v>11</v>
      </c>
      <c r="K2306">
        <v>562</v>
      </c>
      <c r="L2306">
        <v>394</v>
      </c>
      <c r="M2306">
        <v>168</v>
      </c>
      <c r="N2306">
        <v>0.52800000000000002</v>
      </c>
      <c r="O2306">
        <v>3.0000000000000001E-3</v>
      </c>
      <c r="P2306">
        <v>2.1000000000000001E-2</v>
      </c>
      <c r="Q2306">
        <v>0.7</v>
      </c>
      <c r="R2306">
        <v>1.373</v>
      </c>
      <c r="S2306">
        <v>0.99399999999999999</v>
      </c>
      <c r="T2306">
        <v>0.96</v>
      </c>
      <c r="U2306">
        <v>240</v>
      </c>
      <c r="V2306" t="s">
        <v>62</v>
      </c>
      <c r="W2306">
        <v>0.97599999999999998</v>
      </c>
      <c r="X2306">
        <v>0.75</v>
      </c>
      <c r="Y2306">
        <v>0.93300000000000005</v>
      </c>
      <c r="Z2306">
        <v>0.755</v>
      </c>
      <c r="AA2306" s="9">
        <v>45713.679559340279</v>
      </c>
      <c r="AB2306" t="s">
        <v>871</v>
      </c>
    </row>
    <row r="2307" spans="1:28" x14ac:dyDescent="0.35">
      <c r="A2307" t="s">
        <v>229</v>
      </c>
      <c r="B2307" t="s">
        <v>311</v>
      </c>
      <c r="C2307">
        <v>649</v>
      </c>
      <c r="D2307" s="9">
        <v>43915.492337962962</v>
      </c>
      <c r="E2307" s="9">
        <v>44564.568344907406</v>
      </c>
      <c r="F2307">
        <v>271</v>
      </c>
      <c r="G2307">
        <v>271</v>
      </c>
      <c r="H2307">
        <v>269</v>
      </c>
      <c r="I2307">
        <v>2</v>
      </c>
      <c r="J2307">
        <v>153</v>
      </c>
      <c r="K2307">
        <v>118</v>
      </c>
      <c r="L2307">
        <v>0</v>
      </c>
      <c r="M2307">
        <v>118</v>
      </c>
      <c r="N2307">
        <v>0.77600000000000002</v>
      </c>
      <c r="O2307">
        <v>0</v>
      </c>
      <c r="P2307">
        <v>0.47099999999999997</v>
      </c>
      <c r="Q2307">
        <v>0</v>
      </c>
      <c r="R2307">
        <v>0</v>
      </c>
      <c r="S2307">
        <v>1</v>
      </c>
      <c r="T2307">
        <v>0.39300000000000002</v>
      </c>
      <c r="U2307" t="s">
        <v>875</v>
      </c>
      <c r="V2307" t="s">
        <v>876</v>
      </c>
      <c r="W2307">
        <v>0.92600000000000005</v>
      </c>
      <c r="X2307">
        <v>0</v>
      </c>
      <c r="Y2307">
        <v>0.99199999999999999</v>
      </c>
      <c r="Z2307">
        <v>0</v>
      </c>
      <c r="AA2307" s="19">
        <v>45733.908531724534</v>
      </c>
      <c r="AB2307" t="s">
        <v>1425</v>
      </c>
    </row>
    <row r="2308" spans="1:28" x14ac:dyDescent="0.35">
      <c r="A2308" t="s">
        <v>1671</v>
      </c>
      <c r="B2308" t="s">
        <v>311</v>
      </c>
      <c r="C2308">
        <v>6759</v>
      </c>
      <c r="D2308" s="9">
        <v>37806.039583333331</v>
      </c>
      <c r="E2308" s="9">
        <v>44565.724421296298</v>
      </c>
      <c r="F2308">
        <v>5254</v>
      </c>
      <c r="G2308">
        <v>5254</v>
      </c>
      <c r="H2308">
        <v>1342</v>
      </c>
      <c r="I2308">
        <v>3912</v>
      </c>
      <c r="J2308">
        <v>1408</v>
      </c>
      <c r="K2308">
        <v>3846</v>
      </c>
      <c r="L2308">
        <v>3465</v>
      </c>
      <c r="M2308">
        <v>381</v>
      </c>
      <c r="N2308">
        <v>0.247</v>
      </c>
      <c r="O2308">
        <v>0.78300000000000003</v>
      </c>
      <c r="P2308">
        <v>0.378</v>
      </c>
      <c r="Q2308">
        <v>0.81299999999999994</v>
      </c>
      <c r="R2308">
        <v>1.2470000000000001</v>
      </c>
      <c r="S2308">
        <v>0.24</v>
      </c>
      <c r="T2308">
        <v>0.63300000000000001</v>
      </c>
      <c r="U2308">
        <v>468.63499999999999</v>
      </c>
      <c r="V2308" t="s">
        <v>62</v>
      </c>
      <c r="W2308">
        <v>0.96599999999999997</v>
      </c>
      <c r="X2308">
        <v>0.96</v>
      </c>
      <c r="Y2308">
        <v>0.92100000000000004</v>
      </c>
      <c r="Z2308">
        <v>0.97599999999999998</v>
      </c>
      <c r="AA2308" s="19">
        <v>45734.005794456018</v>
      </c>
      <c r="AB2308" t="s">
        <v>2040</v>
      </c>
    </row>
    <row r="2309" spans="1:28" hidden="1" x14ac:dyDescent="0.35">
      <c r="A2309" t="s">
        <v>1671</v>
      </c>
      <c r="B2309" t="s">
        <v>312</v>
      </c>
      <c r="C2309">
        <v>99</v>
      </c>
      <c r="D2309" s="9">
        <v>44466.721851851849</v>
      </c>
      <c r="E2309" s="9">
        <v>44565.724421296298</v>
      </c>
      <c r="F2309" t="s">
        <v>872</v>
      </c>
      <c r="G2309" t="s">
        <v>872</v>
      </c>
      <c r="H2309">
        <v>18</v>
      </c>
      <c r="I2309">
        <v>52</v>
      </c>
      <c r="J2309">
        <v>11</v>
      </c>
      <c r="K2309" t="s">
        <v>873</v>
      </c>
      <c r="L2309">
        <v>46</v>
      </c>
      <c r="M2309">
        <v>14</v>
      </c>
      <c r="N2309">
        <v>0.19500000000000001</v>
      </c>
      <c r="O2309">
        <v>0.56100000000000005</v>
      </c>
      <c r="P2309">
        <v>0.113</v>
      </c>
      <c r="Q2309">
        <v>0.56599999999999995</v>
      </c>
      <c r="R2309">
        <v>0.88</v>
      </c>
      <c r="S2309">
        <v>0.25800000000000001</v>
      </c>
      <c r="T2309">
        <v>0.85099999999999998</v>
      </c>
      <c r="U2309">
        <v>673.14499999999998</v>
      </c>
      <c r="V2309" t="s">
        <v>56</v>
      </c>
      <c r="W2309">
        <v>0.97899999999999998</v>
      </c>
      <c r="X2309">
        <v>0.97799999999999998</v>
      </c>
      <c r="Y2309">
        <v>0.95599999999999996</v>
      </c>
      <c r="Z2309">
        <v>0.98399999999999999</v>
      </c>
      <c r="AA2309" s="19">
        <v>45734.005808888891</v>
      </c>
      <c r="AB2309" t="s">
        <v>2040</v>
      </c>
    </row>
    <row r="2310" spans="1:28" x14ac:dyDescent="0.35">
      <c r="A2310" t="s">
        <v>1670</v>
      </c>
      <c r="B2310" t="s">
        <v>311</v>
      </c>
      <c r="C2310">
        <v>2915</v>
      </c>
      <c r="D2310" s="9">
        <v>41650.968101851853</v>
      </c>
      <c r="E2310" s="9">
        <v>44566.684467592589</v>
      </c>
      <c r="F2310">
        <v>5893</v>
      </c>
      <c r="G2310">
        <v>5893</v>
      </c>
      <c r="H2310">
        <v>2345</v>
      </c>
      <c r="I2310">
        <v>3548</v>
      </c>
      <c r="J2310">
        <v>782</v>
      </c>
      <c r="K2310">
        <v>5111</v>
      </c>
      <c r="L2310">
        <v>3670</v>
      </c>
      <c r="M2310">
        <v>1441</v>
      </c>
      <c r="N2310">
        <v>0.70299999999999996</v>
      </c>
      <c r="O2310">
        <v>1.351</v>
      </c>
      <c r="P2310">
        <v>0.30299999999999999</v>
      </c>
      <c r="Q2310">
        <v>1.18</v>
      </c>
      <c r="R2310">
        <v>0.67400000000000004</v>
      </c>
      <c r="S2310">
        <v>0.34200000000000003</v>
      </c>
      <c r="T2310">
        <v>0.85199999999999998</v>
      </c>
      <c r="U2310">
        <v>1221.1859999999999</v>
      </c>
      <c r="V2310" t="s">
        <v>56</v>
      </c>
      <c r="W2310">
        <v>0.94499999999999995</v>
      </c>
      <c r="X2310">
        <v>0.97</v>
      </c>
      <c r="Y2310">
        <v>0.94099999999999995</v>
      </c>
      <c r="Z2310">
        <v>0.96799999999999997</v>
      </c>
      <c r="AA2310" s="19">
        <v>45734.005676597226</v>
      </c>
      <c r="AB2310" t="s">
        <v>2040</v>
      </c>
    </row>
    <row r="2311" spans="1:28" hidden="1" x14ac:dyDescent="0.35">
      <c r="A2311" t="s">
        <v>1670</v>
      </c>
      <c r="B2311" t="s">
        <v>312</v>
      </c>
      <c r="C2311">
        <v>100</v>
      </c>
      <c r="D2311" s="9">
        <v>44466.4140162037</v>
      </c>
      <c r="E2311" s="9">
        <v>44566.684467592589</v>
      </c>
      <c r="F2311" t="s">
        <v>872</v>
      </c>
      <c r="G2311" t="s">
        <v>872</v>
      </c>
      <c r="H2311">
        <v>14</v>
      </c>
      <c r="I2311">
        <v>37</v>
      </c>
      <c r="J2311">
        <v>5</v>
      </c>
      <c r="K2311" t="s">
        <v>873</v>
      </c>
      <c r="L2311">
        <v>33</v>
      </c>
      <c r="M2311">
        <v>12</v>
      </c>
      <c r="N2311">
        <v>0.122</v>
      </c>
      <c r="O2311">
        <v>0.41099999999999998</v>
      </c>
      <c r="P2311">
        <v>0.06</v>
      </c>
      <c r="Q2311">
        <v>0.307</v>
      </c>
      <c r="R2311">
        <v>0.64900000000000002</v>
      </c>
      <c r="S2311">
        <v>0.22900000000000001</v>
      </c>
      <c r="T2311">
        <v>0.88700000000000001</v>
      </c>
      <c r="U2311">
        <v>4693.8109999999997</v>
      </c>
      <c r="V2311" t="s">
        <v>56</v>
      </c>
      <c r="W2311">
        <v>0.93200000000000005</v>
      </c>
      <c r="X2311">
        <v>0.96699999999999997</v>
      </c>
      <c r="Y2311">
        <v>0.92600000000000005</v>
      </c>
      <c r="Z2311">
        <v>0.96799999999999997</v>
      </c>
      <c r="AA2311" s="19">
        <v>45734.005690509257</v>
      </c>
      <c r="AB2311" t="s">
        <v>2040</v>
      </c>
    </row>
    <row r="2312" spans="1:28" x14ac:dyDescent="0.35">
      <c r="A2312" t="s">
        <v>1669</v>
      </c>
      <c r="B2312" t="s">
        <v>311</v>
      </c>
      <c r="C2312">
        <v>1472</v>
      </c>
      <c r="D2312" s="9">
        <v>39744.245254629626</v>
      </c>
      <c r="E2312" s="9">
        <v>41216.762673611112</v>
      </c>
      <c r="F2312">
        <v>96</v>
      </c>
      <c r="G2312">
        <v>96</v>
      </c>
      <c r="H2312">
        <v>58</v>
      </c>
      <c r="I2312">
        <v>38</v>
      </c>
      <c r="J2312">
        <v>4</v>
      </c>
      <c r="K2312">
        <v>92</v>
      </c>
      <c r="L2312">
        <v>63</v>
      </c>
      <c r="M2312">
        <v>29</v>
      </c>
      <c r="N2312">
        <v>4.2000000000000003E-2</v>
      </c>
      <c r="O2312">
        <v>3.4000000000000002E-2</v>
      </c>
      <c r="P2312">
        <v>0.01</v>
      </c>
      <c r="Q2312">
        <v>4.7E-2</v>
      </c>
      <c r="R2312">
        <v>0.71199999999999997</v>
      </c>
      <c r="S2312">
        <v>0.55300000000000005</v>
      </c>
      <c r="T2312">
        <v>0.86799999999999999</v>
      </c>
      <c r="U2312">
        <v>617.02099999999996</v>
      </c>
      <c r="V2312" t="s">
        <v>56</v>
      </c>
      <c r="W2312">
        <v>0.90400000000000003</v>
      </c>
      <c r="X2312">
        <v>0.70899999999999996</v>
      </c>
      <c r="Y2312">
        <v>0.85599999999999998</v>
      </c>
      <c r="Z2312">
        <v>0.83499999999999996</v>
      </c>
      <c r="AA2312" s="19">
        <v>45734.00557321759</v>
      </c>
      <c r="AB2312" t="s">
        <v>2040</v>
      </c>
    </row>
    <row r="2313" spans="1:28" hidden="1" x14ac:dyDescent="0.35">
      <c r="A2313" t="s">
        <v>1669</v>
      </c>
      <c r="B2313" t="s">
        <v>312</v>
      </c>
      <c r="C2313">
        <v>92</v>
      </c>
      <c r="D2313" s="9">
        <v>41123.774212962962</v>
      </c>
      <c r="E2313" s="9">
        <v>41216.762673611112</v>
      </c>
      <c r="F2313" t="s">
        <v>872</v>
      </c>
      <c r="G2313" t="s">
        <v>872</v>
      </c>
      <c r="H2313">
        <v>4</v>
      </c>
      <c r="I2313">
        <v>1</v>
      </c>
      <c r="J2313">
        <v>1</v>
      </c>
      <c r="K2313" t="s">
        <v>873</v>
      </c>
      <c r="L2313">
        <v>7</v>
      </c>
      <c r="M2313">
        <v>-4</v>
      </c>
      <c r="N2313">
        <v>2.5999999999999999E-2</v>
      </c>
      <c r="O2313" t="s">
        <v>875</v>
      </c>
      <c r="P2313" t="s">
        <v>875</v>
      </c>
      <c r="Q2313">
        <v>4.9000000000000002E-2</v>
      </c>
      <c r="R2313" t="s">
        <v>875</v>
      </c>
      <c r="S2313" t="s">
        <v>875</v>
      </c>
      <c r="T2313" t="s">
        <v>875</v>
      </c>
      <c r="U2313" t="s">
        <v>875</v>
      </c>
      <c r="V2313" t="s">
        <v>56</v>
      </c>
      <c r="W2313">
        <v>0.76500000000000001</v>
      </c>
      <c r="X2313" t="s">
        <v>875</v>
      </c>
      <c r="Y2313" t="s">
        <v>875</v>
      </c>
      <c r="Z2313">
        <v>0.51600000000000001</v>
      </c>
      <c r="AA2313" s="19">
        <v>45734.005573275463</v>
      </c>
      <c r="AB2313" t="s">
        <v>2040</v>
      </c>
    </row>
    <row r="2314" spans="1:28" hidden="1" x14ac:dyDescent="0.35">
      <c r="A2314" t="s">
        <v>1338</v>
      </c>
      <c r="B2314" t="s">
        <v>312</v>
      </c>
      <c r="C2314">
        <v>99</v>
      </c>
      <c r="D2314" s="9">
        <v>44466.550937499997</v>
      </c>
      <c r="E2314" s="9">
        <v>44565.647488425922</v>
      </c>
      <c r="F2314" t="s">
        <v>872</v>
      </c>
      <c r="G2314" t="s">
        <v>872</v>
      </c>
      <c r="H2314">
        <v>34</v>
      </c>
      <c r="I2314">
        <v>7</v>
      </c>
      <c r="J2314">
        <v>7</v>
      </c>
      <c r="K2314" t="s">
        <v>873</v>
      </c>
      <c r="L2314">
        <v>31</v>
      </c>
      <c r="M2314">
        <v>4</v>
      </c>
      <c r="N2314">
        <v>0.318</v>
      </c>
      <c r="O2314">
        <v>6.0999999999999999E-2</v>
      </c>
      <c r="P2314">
        <v>7.5999999999999998E-2</v>
      </c>
      <c r="Q2314">
        <v>0.33400000000000002</v>
      </c>
      <c r="R2314">
        <v>1.1020000000000001</v>
      </c>
      <c r="S2314">
        <v>0.83899999999999997</v>
      </c>
      <c r="T2314">
        <v>0.79900000000000004</v>
      </c>
      <c r="U2314">
        <v>437.12599999999998</v>
      </c>
      <c r="V2314" t="s">
        <v>62</v>
      </c>
      <c r="W2314">
        <v>0.98099999999999998</v>
      </c>
      <c r="X2314">
        <v>0.84</v>
      </c>
      <c r="Y2314">
        <v>0.874</v>
      </c>
      <c r="Z2314">
        <v>0.94199999999999995</v>
      </c>
      <c r="AA2314" s="19">
        <v>45733.866610104167</v>
      </c>
      <c r="AB2314" t="s">
        <v>1355</v>
      </c>
    </row>
    <row r="2315" spans="1:28" x14ac:dyDescent="0.35">
      <c r="A2315" t="s">
        <v>1338</v>
      </c>
      <c r="B2315" t="s">
        <v>311</v>
      </c>
      <c r="C2315">
        <v>3613</v>
      </c>
      <c r="D2315" s="9">
        <v>40952.056273148148</v>
      </c>
      <c r="E2315" s="9">
        <v>44565.647488425922</v>
      </c>
      <c r="F2315">
        <v>1537</v>
      </c>
      <c r="G2315">
        <v>1537</v>
      </c>
      <c r="H2315">
        <v>1066</v>
      </c>
      <c r="I2315">
        <v>471</v>
      </c>
      <c r="J2315">
        <v>291</v>
      </c>
      <c r="K2315">
        <v>1246</v>
      </c>
      <c r="L2315">
        <v>1100</v>
      </c>
      <c r="M2315">
        <v>146</v>
      </c>
      <c r="N2315">
        <v>0.375</v>
      </c>
      <c r="O2315">
        <v>0.17799999999999999</v>
      </c>
      <c r="P2315">
        <v>0.11899999999999999</v>
      </c>
      <c r="Q2315">
        <v>0.40500000000000003</v>
      </c>
      <c r="R2315">
        <v>0.93300000000000005</v>
      </c>
      <c r="S2315">
        <v>0.67800000000000005</v>
      </c>
      <c r="T2315">
        <v>0.78500000000000003</v>
      </c>
      <c r="U2315">
        <v>360.49400000000003</v>
      </c>
      <c r="V2315" t="s">
        <v>56</v>
      </c>
      <c r="W2315">
        <v>0.99399999999999999</v>
      </c>
      <c r="X2315">
        <v>0.83199999999999996</v>
      </c>
      <c r="Y2315">
        <v>0.98799999999999999</v>
      </c>
      <c r="Z2315">
        <v>0.96199999999999997</v>
      </c>
      <c r="AA2315" s="19">
        <v>45733.8665937037</v>
      </c>
      <c r="AB2315" t="s">
        <v>1355</v>
      </c>
    </row>
    <row r="2316" spans="1:28" hidden="1" x14ac:dyDescent="0.35">
      <c r="A2316" t="s">
        <v>1337</v>
      </c>
      <c r="B2316" t="s">
        <v>312</v>
      </c>
      <c r="C2316">
        <v>97</v>
      </c>
      <c r="D2316" s="9">
        <v>44467.755115740743</v>
      </c>
      <c r="E2316" s="9">
        <v>44565.66474537037</v>
      </c>
      <c r="F2316" t="s">
        <v>872</v>
      </c>
      <c r="G2316" t="s">
        <v>872</v>
      </c>
      <c r="H2316">
        <v>32</v>
      </c>
      <c r="I2316">
        <v>3</v>
      </c>
      <c r="J2316">
        <v>7</v>
      </c>
      <c r="K2316" t="s">
        <v>873</v>
      </c>
      <c r="L2316">
        <v>20</v>
      </c>
      <c r="M2316">
        <v>7</v>
      </c>
      <c r="N2316">
        <v>0.36899999999999999</v>
      </c>
      <c r="O2316">
        <v>4.9000000000000002E-2</v>
      </c>
      <c r="P2316">
        <v>8.3000000000000004E-2</v>
      </c>
      <c r="Q2316">
        <v>0.23100000000000001</v>
      </c>
      <c r="R2316">
        <v>0.69</v>
      </c>
      <c r="S2316">
        <v>0.88300000000000001</v>
      </c>
      <c r="T2316">
        <v>0.80100000000000005</v>
      </c>
      <c r="U2316">
        <v>324.67500000000001</v>
      </c>
      <c r="V2316" t="s">
        <v>56</v>
      </c>
      <c r="W2316">
        <v>0.90100000000000002</v>
      </c>
      <c r="X2316">
        <v>1</v>
      </c>
      <c r="Y2316">
        <v>0.95099999999999996</v>
      </c>
      <c r="Z2316">
        <v>0.94699999999999995</v>
      </c>
      <c r="AA2316" s="19">
        <v>45733.866513252317</v>
      </c>
      <c r="AB2316" t="s">
        <v>1355</v>
      </c>
    </row>
    <row r="2317" spans="1:28" x14ac:dyDescent="0.35">
      <c r="A2317" t="s">
        <v>1337</v>
      </c>
      <c r="B2317" t="s">
        <v>311</v>
      </c>
      <c r="C2317">
        <v>3371</v>
      </c>
      <c r="D2317" s="9">
        <v>41193.717986111114</v>
      </c>
      <c r="E2317" s="9">
        <v>44565.66474537037</v>
      </c>
      <c r="F2317">
        <v>684</v>
      </c>
      <c r="G2317">
        <v>684</v>
      </c>
      <c r="H2317">
        <v>582</v>
      </c>
      <c r="I2317">
        <v>102</v>
      </c>
      <c r="J2317">
        <v>127</v>
      </c>
      <c r="K2317">
        <v>557</v>
      </c>
      <c r="L2317">
        <v>482</v>
      </c>
      <c r="M2317">
        <v>75</v>
      </c>
      <c r="N2317">
        <v>0.19700000000000001</v>
      </c>
      <c r="O2317">
        <v>0.04</v>
      </c>
      <c r="P2317">
        <v>4.4999999999999998E-2</v>
      </c>
      <c r="Q2317">
        <v>0.17699999999999999</v>
      </c>
      <c r="R2317">
        <v>0.92200000000000004</v>
      </c>
      <c r="S2317">
        <v>0.83099999999999996</v>
      </c>
      <c r="T2317">
        <v>0.81</v>
      </c>
      <c r="U2317">
        <v>423.72899999999998</v>
      </c>
      <c r="V2317" t="s">
        <v>56</v>
      </c>
      <c r="W2317">
        <v>0.99099999999999999</v>
      </c>
      <c r="X2317">
        <v>0.98399999999999999</v>
      </c>
      <c r="Y2317">
        <v>0.98699999999999999</v>
      </c>
      <c r="Z2317">
        <v>0.99099999999999999</v>
      </c>
      <c r="AA2317" s="19">
        <v>45733.866496423609</v>
      </c>
      <c r="AB2317" t="s">
        <v>1355</v>
      </c>
    </row>
    <row r="2318" spans="1:28" x14ac:dyDescent="0.35">
      <c r="A2318" t="s">
        <v>1668</v>
      </c>
      <c r="B2318" t="s">
        <v>311</v>
      </c>
      <c r="C2318">
        <v>5147</v>
      </c>
      <c r="D2318" s="9">
        <v>39365.937002314815</v>
      </c>
      <c r="E2318" s="9">
        <v>44513.273113425923</v>
      </c>
      <c r="F2318">
        <v>4745</v>
      </c>
      <c r="G2318">
        <v>4745</v>
      </c>
      <c r="H2318">
        <v>1601</v>
      </c>
      <c r="I2318">
        <v>3144</v>
      </c>
      <c r="J2318">
        <v>633</v>
      </c>
      <c r="K2318">
        <v>4112</v>
      </c>
      <c r="L2318">
        <v>3133</v>
      </c>
      <c r="M2318">
        <v>979</v>
      </c>
      <c r="N2318">
        <v>0.45400000000000001</v>
      </c>
      <c r="O2318">
        <v>0.91800000000000004</v>
      </c>
      <c r="P2318">
        <v>0.192</v>
      </c>
      <c r="Q2318">
        <v>0.92300000000000004</v>
      </c>
      <c r="R2318">
        <v>0.78200000000000003</v>
      </c>
      <c r="S2318">
        <v>0.33100000000000002</v>
      </c>
      <c r="T2318">
        <v>0.86</v>
      </c>
      <c r="U2318">
        <v>1060.672</v>
      </c>
      <c r="V2318" t="s">
        <v>56</v>
      </c>
      <c r="W2318">
        <v>0.95199999999999996</v>
      </c>
      <c r="X2318">
        <v>0.96899999999999997</v>
      </c>
      <c r="Y2318">
        <v>0.92500000000000004</v>
      </c>
      <c r="Z2318">
        <v>0.96799999999999997</v>
      </c>
      <c r="AA2318" s="19">
        <v>45734.005482870372</v>
      </c>
      <c r="AB2318" t="s">
        <v>2040</v>
      </c>
    </row>
    <row r="2319" spans="1:28" hidden="1" x14ac:dyDescent="0.35">
      <c r="A2319" t="s">
        <v>1668</v>
      </c>
      <c r="B2319" t="s">
        <v>312</v>
      </c>
      <c r="C2319">
        <v>93</v>
      </c>
      <c r="D2319" s="9">
        <v>44419.473993055559</v>
      </c>
      <c r="E2319" s="9">
        <v>44513.273113425923</v>
      </c>
      <c r="F2319" t="s">
        <v>872</v>
      </c>
      <c r="G2319" t="s">
        <v>872</v>
      </c>
      <c r="H2319">
        <v>2</v>
      </c>
      <c r="I2319">
        <v>6</v>
      </c>
      <c r="J2319">
        <v>3</v>
      </c>
      <c r="K2319" t="s">
        <v>873</v>
      </c>
      <c r="L2319">
        <v>1</v>
      </c>
      <c r="M2319">
        <v>6</v>
      </c>
      <c r="N2319">
        <v>1.0999999999999999E-2</v>
      </c>
      <c r="O2319">
        <v>0.32300000000000001</v>
      </c>
      <c r="P2319">
        <v>2.4E-2</v>
      </c>
      <c r="Q2319" t="s">
        <v>875</v>
      </c>
      <c r="R2319" t="s">
        <v>875</v>
      </c>
      <c r="S2319" t="s">
        <v>875</v>
      </c>
      <c r="T2319" t="s">
        <v>875</v>
      </c>
      <c r="U2319" t="s">
        <v>875</v>
      </c>
      <c r="V2319" t="s">
        <v>56</v>
      </c>
      <c r="W2319">
        <v>1</v>
      </c>
      <c r="X2319">
        <v>0.878</v>
      </c>
      <c r="Y2319">
        <v>0.77300000000000002</v>
      </c>
      <c r="Z2319" t="s">
        <v>875</v>
      </c>
      <c r="AA2319" s="19">
        <v>45734.00548295139</v>
      </c>
      <c r="AB2319" t="s">
        <v>2040</v>
      </c>
    </row>
    <row r="2320" spans="1:28" x14ac:dyDescent="0.35">
      <c r="A2320" t="s">
        <v>1667</v>
      </c>
      <c r="B2320" t="s">
        <v>311</v>
      </c>
      <c r="C2320">
        <v>1568</v>
      </c>
      <c r="D2320" s="9">
        <v>42550.713564814818</v>
      </c>
      <c r="E2320" s="9">
        <v>44118.812962962962</v>
      </c>
      <c r="F2320">
        <v>207</v>
      </c>
      <c r="G2320">
        <v>207</v>
      </c>
      <c r="H2320">
        <v>145</v>
      </c>
      <c r="I2320">
        <v>62</v>
      </c>
      <c r="J2320">
        <v>13</v>
      </c>
      <c r="K2320">
        <v>194</v>
      </c>
      <c r="L2320">
        <v>146</v>
      </c>
      <c r="M2320">
        <v>48</v>
      </c>
      <c r="N2320">
        <v>0.13200000000000001</v>
      </c>
      <c r="O2320">
        <v>5.0999999999999997E-2</v>
      </c>
      <c r="P2320">
        <v>1.4999999999999999E-2</v>
      </c>
      <c r="Q2320">
        <v>0.13500000000000001</v>
      </c>
      <c r="R2320">
        <v>0.80400000000000005</v>
      </c>
      <c r="S2320">
        <v>0.72099999999999997</v>
      </c>
      <c r="T2320">
        <v>0.91800000000000004</v>
      </c>
      <c r="U2320">
        <v>355.55599999999998</v>
      </c>
      <c r="V2320" t="s">
        <v>56</v>
      </c>
      <c r="W2320">
        <v>0.95399999999999996</v>
      </c>
      <c r="X2320">
        <v>0.91500000000000004</v>
      </c>
      <c r="Y2320">
        <v>0.96</v>
      </c>
      <c r="Z2320">
        <v>0.97699999999999998</v>
      </c>
      <c r="AA2320" s="19">
        <v>45734.005379803239</v>
      </c>
      <c r="AB2320" t="s">
        <v>2040</v>
      </c>
    </row>
    <row r="2321" spans="1:28" hidden="1" x14ac:dyDescent="0.35">
      <c r="A2321" t="s">
        <v>1667</v>
      </c>
      <c r="B2321" t="s">
        <v>312</v>
      </c>
      <c r="C2321">
        <v>0</v>
      </c>
      <c r="D2321" s="9">
        <v>44118.812962962962</v>
      </c>
      <c r="E2321" s="9">
        <v>44118.812962962962</v>
      </c>
      <c r="F2321" t="s">
        <v>872</v>
      </c>
      <c r="G2321" t="s">
        <v>872</v>
      </c>
      <c r="H2321">
        <v>1</v>
      </c>
      <c r="I2321">
        <v>1</v>
      </c>
      <c r="J2321">
        <v>1</v>
      </c>
      <c r="K2321" t="s">
        <v>873</v>
      </c>
      <c r="L2321">
        <v>1</v>
      </c>
      <c r="M2321">
        <v>0</v>
      </c>
      <c r="N2321" t="s">
        <v>875</v>
      </c>
      <c r="O2321" t="s">
        <v>875</v>
      </c>
      <c r="P2321" t="s">
        <v>875</v>
      </c>
      <c r="Q2321" t="s">
        <v>875</v>
      </c>
      <c r="R2321" t="s">
        <v>875</v>
      </c>
      <c r="S2321" t="s">
        <v>875</v>
      </c>
      <c r="T2321" t="s">
        <v>875</v>
      </c>
      <c r="U2321" t="s">
        <v>875</v>
      </c>
      <c r="V2321" t="s">
        <v>56</v>
      </c>
      <c r="W2321" t="s">
        <v>875</v>
      </c>
      <c r="X2321" t="s">
        <v>875</v>
      </c>
      <c r="Y2321" t="s">
        <v>875</v>
      </c>
      <c r="Z2321" t="s">
        <v>875</v>
      </c>
      <c r="AA2321" s="19">
        <v>45734.005379861112</v>
      </c>
      <c r="AB2321" t="s">
        <v>2040</v>
      </c>
    </row>
    <row r="2322" spans="1:28" x14ac:dyDescent="0.35">
      <c r="A2322" t="s">
        <v>1666</v>
      </c>
      <c r="B2322" t="s">
        <v>311</v>
      </c>
      <c r="C2322">
        <v>126</v>
      </c>
      <c r="D2322" s="9">
        <v>42562.992430555554</v>
      </c>
      <c r="E2322" s="9">
        <v>42689.886493055557</v>
      </c>
      <c r="F2322">
        <v>80</v>
      </c>
      <c r="G2322">
        <v>80</v>
      </c>
      <c r="H2322">
        <v>49</v>
      </c>
      <c r="I2322">
        <v>31</v>
      </c>
      <c r="J2322">
        <v>3</v>
      </c>
      <c r="K2322">
        <v>77</v>
      </c>
      <c r="L2322">
        <v>60</v>
      </c>
      <c r="M2322">
        <v>17</v>
      </c>
      <c r="N2322">
        <v>0.39500000000000002</v>
      </c>
      <c r="O2322">
        <v>0.29499999999999998</v>
      </c>
      <c r="P2322">
        <v>2.1999999999999999E-2</v>
      </c>
      <c r="Q2322">
        <v>0.58299999999999996</v>
      </c>
      <c r="R2322">
        <v>0.873</v>
      </c>
      <c r="S2322">
        <v>0.57199999999999995</v>
      </c>
      <c r="T2322">
        <v>0.96799999999999997</v>
      </c>
      <c r="U2322">
        <v>29.16</v>
      </c>
      <c r="V2322" t="s">
        <v>80</v>
      </c>
      <c r="W2322">
        <v>0.79500000000000004</v>
      </c>
      <c r="X2322">
        <v>0.91800000000000004</v>
      </c>
      <c r="Y2322">
        <v>0.75</v>
      </c>
      <c r="Z2322">
        <v>0.68200000000000005</v>
      </c>
      <c r="AA2322" s="19">
        <v>45734.005278923614</v>
      </c>
      <c r="AB2322" t="s">
        <v>2040</v>
      </c>
    </row>
    <row r="2323" spans="1:28" hidden="1" x14ac:dyDescent="0.35">
      <c r="A2323" t="s">
        <v>1666</v>
      </c>
      <c r="B2323" t="s">
        <v>312</v>
      </c>
      <c r="C2323">
        <v>99</v>
      </c>
      <c r="D2323" s="9">
        <v>42590.599502314813</v>
      </c>
      <c r="E2323" s="9">
        <v>42689.886493055557</v>
      </c>
      <c r="F2323" t="s">
        <v>872</v>
      </c>
      <c r="G2323" t="s">
        <v>872</v>
      </c>
      <c r="H2323">
        <v>20</v>
      </c>
      <c r="I2323">
        <v>18</v>
      </c>
      <c r="J2323">
        <v>3</v>
      </c>
      <c r="K2323" t="s">
        <v>873</v>
      </c>
      <c r="L2323">
        <v>60</v>
      </c>
      <c r="M2323">
        <v>-26</v>
      </c>
      <c r="N2323">
        <v>0.19600000000000001</v>
      </c>
      <c r="O2323">
        <v>0.20499999999999999</v>
      </c>
      <c r="P2323">
        <v>2.1999999999999999E-2</v>
      </c>
      <c r="Q2323">
        <v>0.58199999999999996</v>
      </c>
      <c r="R2323">
        <v>1.536</v>
      </c>
      <c r="S2323">
        <v>0.48899999999999999</v>
      </c>
      <c r="T2323">
        <v>0.94499999999999995</v>
      </c>
      <c r="U2323">
        <v>29.21</v>
      </c>
      <c r="V2323" t="s">
        <v>92</v>
      </c>
      <c r="W2323">
        <v>0.94799999999999995</v>
      </c>
      <c r="X2323">
        <v>0.96</v>
      </c>
      <c r="Y2323">
        <v>0.75</v>
      </c>
      <c r="Z2323">
        <v>0.68400000000000005</v>
      </c>
      <c r="AA2323" s="19">
        <v>45734.005292870374</v>
      </c>
      <c r="AB2323" t="s">
        <v>2040</v>
      </c>
    </row>
    <row r="2324" spans="1:28" x14ac:dyDescent="0.35">
      <c r="A2324" t="s">
        <v>1665</v>
      </c>
      <c r="B2324" t="s">
        <v>311</v>
      </c>
      <c r="C2324">
        <v>4637</v>
      </c>
      <c r="D2324" s="9">
        <v>39839.61378472222</v>
      </c>
      <c r="E2324" s="9">
        <v>44477.335405092592</v>
      </c>
      <c r="F2324">
        <v>1019</v>
      </c>
      <c r="G2324">
        <v>1019</v>
      </c>
      <c r="H2324">
        <v>655</v>
      </c>
      <c r="I2324">
        <v>364</v>
      </c>
      <c r="J2324">
        <v>106</v>
      </c>
      <c r="K2324">
        <v>913</v>
      </c>
      <c r="L2324">
        <v>719</v>
      </c>
      <c r="M2324">
        <v>194</v>
      </c>
      <c r="N2324">
        <v>0.16</v>
      </c>
      <c r="O2324">
        <v>9.8000000000000004E-2</v>
      </c>
      <c r="P2324">
        <v>3.6999999999999998E-2</v>
      </c>
      <c r="Q2324">
        <v>0.19400000000000001</v>
      </c>
      <c r="R2324">
        <v>0.878</v>
      </c>
      <c r="S2324">
        <v>0.62</v>
      </c>
      <c r="T2324">
        <v>0.85699999999999998</v>
      </c>
      <c r="U2324">
        <v>1000</v>
      </c>
      <c r="V2324" t="s">
        <v>56</v>
      </c>
      <c r="W2324">
        <v>0.64600000000000002</v>
      </c>
      <c r="X2324">
        <v>0.73499999999999999</v>
      </c>
      <c r="Y2324">
        <v>0.65300000000000002</v>
      </c>
      <c r="Z2324">
        <v>0.69199999999999995</v>
      </c>
      <c r="AA2324" s="19">
        <v>45734.005187986113</v>
      </c>
      <c r="AB2324" t="s">
        <v>2040</v>
      </c>
    </row>
    <row r="2325" spans="1:28" hidden="1" x14ac:dyDescent="0.35">
      <c r="A2325" t="s">
        <v>1665</v>
      </c>
      <c r="B2325" t="s">
        <v>312</v>
      </c>
      <c r="C2325">
        <v>46</v>
      </c>
      <c r="D2325" s="9">
        <v>44430.952708333331</v>
      </c>
      <c r="E2325" s="9">
        <v>44477.335405092592</v>
      </c>
      <c r="F2325" t="s">
        <v>872</v>
      </c>
      <c r="G2325" t="s">
        <v>872</v>
      </c>
      <c r="H2325">
        <v>2</v>
      </c>
      <c r="I2325">
        <v>1</v>
      </c>
      <c r="J2325">
        <v>1</v>
      </c>
      <c r="K2325" t="s">
        <v>873</v>
      </c>
      <c r="L2325">
        <v>1</v>
      </c>
      <c r="M2325">
        <v>2</v>
      </c>
      <c r="N2325">
        <v>2.1000000000000001E-2</v>
      </c>
      <c r="O2325" t="s">
        <v>875</v>
      </c>
      <c r="P2325" t="s">
        <v>875</v>
      </c>
      <c r="Q2325" t="s">
        <v>875</v>
      </c>
      <c r="R2325" t="s">
        <v>875</v>
      </c>
      <c r="S2325" t="s">
        <v>875</v>
      </c>
      <c r="T2325" t="s">
        <v>875</v>
      </c>
      <c r="U2325" t="s">
        <v>875</v>
      </c>
      <c r="V2325" t="s">
        <v>56</v>
      </c>
      <c r="W2325">
        <v>1</v>
      </c>
      <c r="X2325" t="s">
        <v>875</v>
      </c>
      <c r="Y2325" t="s">
        <v>875</v>
      </c>
      <c r="Z2325" t="s">
        <v>875</v>
      </c>
      <c r="AA2325" s="19">
        <v>45734.005188055555</v>
      </c>
      <c r="AB2325" t="s">
        <v>2040</v>
      </c>
    </row>
    <row r="2326" spans="1:28" hidden="1" x14ac:dyDescent="0.35">
      <c r="A2326" t="s">
        <v>1259</v>
      </c>
      <c r="B2326" t="s">
        <v>312</v>
      </c>
      <c r="C2326">
        <v>21</v>
      </c>
      <c r="D2326" s="9">
        <v>42628.330509259256</v>
      </c>
      <c r="E2326" s="9">
        <v>42650.13721064815</v>
      </c>
      <c r="F2326" t="s">
        <v>872</v>
      </c>
      <c r="G2326" t="s">
        <v>872</v>
      </c>
      <c r="H2326">
        <v>1</v>
      </c>
      <c r="I2326">
        <v>1</v>
      </c>
      <c r="J2326">
        <v>1</v>
      </c>
      <c r="K2326" t="s">
        <v>873</v>
      </c>
      <c r="L2326">
        <v>1</v>
      </c>
      <c r="M2326">
        <v>-1</v>
      </c>
      <c r="N2326" t="s">
        <v>875</v>
      </c>
      <c r="O2326" t="s">
        <v>875</v>
      </c>
      <c r="P2326" t="s">
        <v>875</v>
      </c>
      <c r="Q2326" t="s">
        <v>875</v>
      </c>
      <c r="R2326" t="s">
        <v>875</v>
      </c>
      <c r="S2326" t="s">
        <v>875</v>
      </c>
      <c r="T2326" t="s">
        <v>875</v>
      </c>
      <c r="U2326" t="s">
        <v>875</v>
      </c>
      <c r="V2326" t="s">
        <v>80</v>
      </c>
      <c r="W2326" t="s">
        <v>875</v>
      </c>
      <c r="X2326" t="s">
        <v>875</v>
      </c>
      <c r="Y2326" t="s">
        <v>875</v>
      </c>
      <c r="Z2326" t="s">
        <v>875</v>
      </c>
      <c r="AA2326" s="19">
        <v>45733.827669386577</v>
      </c>
      <c r="AB2326" t="s">
        <v>1303</v>
      </c>
    </row>
    <row r="2327" spans="1:28" x14ac:dyDescent="0.35">
      <c r="A2327" t="s">
        <v>1259</v>
      </c>
      <c r="B2327" t="s">
        <v>311</v>
      </c>
      <c r="C2327">
        <v>3199</v>
      </c>
      <c r="D2327" s="9">
        <v>39451.024837962963</v>
      </c>
      <c r="E2327" s="9">
        <v>42650.13721064815</v>
      </c>
      <c r="F2327">
        <v>2847</v>
      </c>
      <c r="G2327">
        <v>2847</v>
      </c>
      <c r="H2327">
        <v>905</v>
      </c>
      <c r="I2327">
        <v>1942</v>
      </c>
      <c r="J2327">
        <v>1113</v>
      </c>
      <c r="K2327">
        <v>1734</v>
      </c>
      <c r="L2327">
        <v>1734</v>
      </c>
      <c r="M2327">
        <v>0</v>
      </c>
      <c r="N2327">
        <v>0.40899999999999997</v>
      </c>
      <c r="O2327">
        <v>0.80500000000000005</v>
      </c>
      <c r="P2327">
        <v>0.374</v>
      </c>
      <c r="Q2327">
        <v>0.79700000000000004</v>
      </c>
      <c r="R2327">
        <v>0.94899999999999995</v>
      </c>
      <c r="S2327">
        <v>0.33700000000000002</v>
      </c>
      <c r="T2327">
        <v>0.69199999999999995</v>
      </c>
      <c r="U2327">
        <v>0</v>
      </c>
      <c r="V2327" t="s">
        <v>80</v>
      </c>
      <c r="W2327">
        <v>0.68400000000000005</v>
      </c>
      <c r="X2327">
        <v>0.84499999999999997</v>
      </c>
      <c r="Y2327">
        <v>0.96399999999999997</v>
      </c>
      <c r="Z2327">
        <v>0.72899999999999998</v>
      </c>
      <c r="AA2327" s="19">
        <v>45733.827669386577</v>
      </c>
      <c r="AB2327" t="s">
        <v>1303</v>
      </c>
    </row>
    <row r="2328" spans="1:28" hidden="1" x14ac:dyDescent="0.35">
      <c r="A2328" t="s">
        <v>230</v>
      </c>
      <c r="B2328" t="s">
        <v>312</v>
      </c>
      <c r="C2328">
        <v>99</v>
      </c>
      <c r="D2328" s="9">
        <v>44466.544479166667</v>
      </c>
      <c r="E2328" s="9">
        <v>44565.691331018519</v>
      </c>
      <c r="F2328" t="s">
        <v>872</v>
      </c>
      <c r="G2328" t="s">
        <v>872</v>
      </c>
      <c r="H2328">
        <v>55</v>
      </c>
      <c r="I2328">
        <v>26</v>
      </c>
      <c r="J2328">
        <v>4</v>
      </c>
      <c r="K2328" t="s">
        <v>873</v>
      </c>
      <c r="L2328">
        <v>48</v>
      </c>
      <c r="M2328">
        <v>28</v>
      </c>
      <c r="N2328">
        <v>0.57599999999999996</v>
      </c>
      <c r="O2328">
        <v>0.254</v>
      </c>
      <c r="P2328">
        <v>8.2000000000000003E-2</v>
      </c>
      <c r="Q2328">
        <v>0.51400000000000001</v>
      </c>
      <c r="R2328">
        <v>0.68700000000000006</v>
      </c>
      <c r="S2328">
        <v>0.69399999999999995</v>
      </c>
      <c r="T2328">
        <v>0.90100000000000002</v>
      </c>
      <c r="U2328">
        <v>1005.837</v>
      </c>
      <c r="V2328" t="s">
        <v>56</v>
      </c>
      <c r="W2328">
        <v>0.97499999999999998</v>
      </c>
      <c r="X2328">
        <v>0.96699999999999997</v>
      </c>
      <c r="Y2328">
        <v>0.86399999999999999</v>
      </c>
      <c r="Z2328">
        <v>0.97499999999999998</v>
      </c>
      <c r="AA2328" s="19">
        <v>45733.908469756941</v>
      </c>
      <c r="AB2328" t="s">
        <v>1425</v>
      </c>
    </row>
    <row r="2329" spans="1:28" x14ac:dyDescent="0.35">
      <c r="A2329" t="s">
        <v>230</v>
      </c>
      <c r="B2329" t="s">
        <v>311</v>
      </c>
      <c r="C2329">
        <v>6410</v>
      </c>
      <c r="D2329" s="9">
        <v>39116.386111111111</v>
      </c>
      <c r="E2329" s="9">
        <v>45527.347222222219</v>
      </c>
      <c r="F2329">
        <v>2826</v>
      </c>
      <c r="G2329">
        <v>2767</v>
      </c>
      <c r="H2329">
        <v>2002</v>
      </c>
      <c r="I2329">
        <v>765</v>
      </c>
      <c r="J2329">
        <v>541</v>
      </c>
      <c r="K2329">
        <v>2226</v>
      </c>
      <c r="L2329">
        <v>1881</v>
      </c>
      <c r="M2329">
        <v>345</v>
      </c>
      <c r="N2329">
        <v>0.501</v>
      </c>
      <c r="O2329">
        <v>0.20100000000000001</v>
      </c>
      <c r="P2329">
        <v>0.152</v>
      </c>
      <c r="Q2329">
        <v>0.50700000000000001</v>
      </c>
      <c r="R2329">
        <v>0.92200000000000004</v>
      </c>
      <c r="S2329">
        <v>0.71399999999999997</v>
      </c>
      <c r="T2329">
        <v>0.78300000000000003</v>
      </c>
      <c r="U2329">
        <v>680.47299999999996</v>
      </c>
      <c r="V2329" t="s">
        <v>56</v>
      </c>
      <c r="W2329">
        <v>0.877</v>
      </c>
      <c r="X2329">
        <v>0.95299999999999996</v>
      </c>
      <c r="Y2329">
        <v>0.85899999999999999</v>
      </c>
      <c r="Z2329">
        <v>0.89300000000000002</v>
      </c>
      <c r="AA2329" s="9">
        <v>45713.679655567132</v>
      </c>
      <c r="AB2329" t="s">
        <v>871</v>
      </c>
    </row>
    <row r="2330" spans="1:28" x14ac:dyDescent="0.35">
      <c r="A2330" t="s">
        <v>230</v>
      </c>
      <c r="B2330" t="s">
        <v>311</v>
      </c>
      <c r="C2330">
        <v>5449</v>
      </c>
      <c r="D2330" s="9">
        <v>39116.386446759258</v>
      </c>
      <c r="E2330" s="9">
        <v>44565.691331018519</v>
      </c>
      <c r="F2330">
        <v>2462</v>
      </c>
      <c r="G2330">
        <v>2462</v>
      </c>
      <c r="H2330">
        <v>1787</v>
      </c>
      <c r="I2330">
        <v>675</v>
      </c>
      <c r="J2330">
        <v>57</v>
      </c>
      <c r="K2330">
        <v>2405</v>
      </c>
      <c r="L2330">
        <v>1888</v>
      </c>
      <c r="M2330">
        <v>517</v>
      </c>
      <c r="N2330">
        <v>0.46600000000000003</v>
      </c>
      <c r="O2330">
        <v>0.193</v>
      </c>
      <c r="P2330">
        <v>2.4E-2</v>
      </c>
      <c r="Q2330">
        <v>0.54600000000000004</v>
      </c>
      <c r="R2330">
        <v>0.86</v>
      </c>
      <c r="S2330">
        <v>0.70699999999999996</v>
      </c>
      <c r="T2330">
        <v>0.96399999999999997</v>
      </c>
      <c r="U2330">
        <v>946.88599999999997</v>
      </c>
      <c r="V2330" t="s">
        <v>56</v>
      </c>
      <c r="W2330">
        <v>0.85</v>
      </c>
      <c r="X2330">
        <v>0.93799999999999994</v>
      </c>
      <c r="Y2330">
        <v>0.80800000000000005</v>
      </c>
      <c r="Z2330">
        <v>0.85599999999999998</v>
      </c>
      <c r="AA2330" s="19">
        <v>45733.908454872682</v>
      </c>
      <c r="AB2330" t="s">
        <v>1425</v>
      </c>
    </row>
    <row r="2331" spans="1:28" hidden="1" x14ac:dyDescent="0.35">
      <c r="A2331" t="s">
        <v>1258</v>
      </c>
      <c r="B2331" t="s">
        <v>312</v>
      </c>
      <c r="C2331">
        <v>1</v>
      </c>
      <c r="D2331" s="9">
        <v>44158.068240740744</v>
      </c>
      <c r="E2331" s="9">
        <v>44159.094988425924</v>
      </c>
      <c r="F2331" t="s">
        <v>872</v>
      </c>
      <c r="G2331" t="s">
        <v>872</v>
      </c>
      <c r="H2331">
        <v>1</v>
      </c>
      <c r="I2331">
        <v>1</v>
      </c>
      <c r="J2331">
        <v>1</v>
      </c>
      <c r="K2331" t="s">
        <v>873</v>
      </c>
      <c r="L2331">
        <v>1</v>
      </c>
      <c r="M2331">
        <v>-1</v>
      </c>
      <c r="N2331" t="s">
        <v>875</v>
      </c>
      <c r="O2331" t="s">
        <v>875</v>
      </c>
      <c r="P2331" t="s">
        <v>875</v>
      </c>
      <c r="Q2331" t="s">
        <v>875</v>
      </c>
      <c r="R2331" t="s">
        <v>875</v>
      </c>
      <c r="S2331" t="s">
        <v>875</v>
      </c>
      <c r="T2331" t="s">
        <v>875</v>
      </c>
      <c r="U2331" t="s">
        <v>875</v>
      </c>
      <c r="V2331" t="s">
        <v>56</v>
      </c>
      <c r="W2331" t="s">
        <v>875</v>
      </c>
      <c r="X2331" t="s">
        <v>875</v>
      </c>
      <c r="Y2331" t="s">
        <v>875</v>
      </c>
      <c r="Z2331" t="s">
        <v>875</v>
      </c>
      <c r="AA2331" s="19">
        <v>45733.827597129632</v>
      </c>
      <c r="AB2331" t="s">
        <v>1303</v>
      </c>
    </row>
    <row r="2332" spans="1:28" x14ac:dyDescent="0.35">
      <c r="A2332" t="s">
        <v>1258</v>
      </c>
      <c r="B2332" t="s">
        <v>311</v>
      </c>
      <c r="C2332">
        <v>3144</v>
      </c>
      <c r="D2332" s="9">
        <v>41014.749374999999</v>
      </c>
      <c r="E2332" s="9">
        <v>44159.094988425924</v>
      </c>
      <c r="F2332">
        <v>128</v>
      </c>
      <c r="G2332">
        <v>128</v>
      </c>
      <c r="H2332">
        <v>105</v>
      </c>
      <c r="I2332">
        <v>23</v>
      </c>
      <c r="J2332">
        <v>36</v>
      </c>
      <c r="K2332">
        <v>92</v>
      </c>
      <c r="L2332">
        <v>88</v>
      </c>
      <c r="M2332">
        <v>4</v>
      </c>
      <c r="N2332">
        <v>4.7E-2</v>
      </c>
      <c r="O2332">
        <v>1.2999999999999999E-2</v>
      </c>
      <c r="P2332">
        <v>1.6E-2</v>
      </c>
      <c r="Q2332">
        <v>4.1000000000000002E-2</v>
      </c>
      <c r="R2332">
        <v>0.93200000000000005</v>
      </c>
      <c r="S2332">
        <v>0.78300000000000003</v>
      </c>
      <c r="T2332">
        <v>0.73299999999999998</v>
      </c>
      <c r="U2332">
        <v>97.561000000000007</v>
      </c>
      <c r="V2332" t="s">
        <v>56</v>
      </c>
      <c r="W2332">
        <v>0.80500000000000005</v>
      </c>
      <c r="X2332">
        <v>0.68</v>
      </c>
      <c r="Y2332">
        <v>0.75700000000000001</v>
      </c>
      <c r="Z2332">
        <v>0.623</v>
      </c>
      <c r="AA2332" s="19">
        <v>45733.827597129632</v>
      </c>
      <c r="AB2332" t="s">
        <v>1303</v>
      </c>
    </row>
    <row r="2333" spans="1:28" hidden="1" x14ac:dyDescent="0.35">
      <c r="A2333" t="s">
        <v>1664</v>
      </c>
      <c r="B2333" t="s">
        <v>312</v>
      </c>
      <c r="C2333">
        <v>96</v>
      </c>
      <c r="D2333" s="9">
        <v>44467.696226851855</v>
      </c>
      <c r="E2333" s="9">
        <v>44564.652141203704</v>
      </c>
      <c r="F2333" t="s">
        <v>872</v>
      </c>
      <c r="G2333" t="s">
        <v>872</v>
      </c>
      <c r="H2333">
        <v>1</v>
      </c>
      <c r="I2333">
        <v>11</v>
      </c>
      <c r="J2333">
        <v>6</v>
      </c>
      <c r="K2333" t="s">
        <v>873</v>
      </c>
      <c r="L2333">
        <v>9</v>
      </c>
      <c r="M2333">
        <v>-4</v>
      </c>
      <c r="N2333" t="s">
        <v>875</v>
      </c>
      <c r="O2333">
        <v>0.10199999999999999</v>
      </c>
      <c r="P2333">
        <v>0.04</v>
      </c>
      <c r="Q2333">
        <v>8.2000000000000003E-2</v>
      </c>
      <c r="R2333" t="s">
        <v>875</v>
      </c>
      <c r="S2333" t="s">
        <v>875</v>
      </c>
      <c r="T2333" t="s">
        <v>875</v>
      </c>
      <c r="U2333" t="s">
        <v>875</v>
      </c>
      <c r="V2333" t="s">
        <v>56</v>
      </c>
      <c r="W2333" t="s">
        <v>875</v>
      </c>
      <c r="X2333">
        <v>0.95699999999999996</v>
      </c>
      <c r="Y2333">
        <v>0.42899999999999999</v>
      </c>
      <c r="Z2333">
        <v>0.96</v>
      </c>
      <c r="AA2333" s="19">
        <v>45734.005098437498</v>
      </c>
      <c r="AB2333" t="s">
        <v>2040</v>
      </c>
    </row>
    <row r="2334" spans="1:28" x14ac:dyDescent="0.35">
      <c r="A2334" t="s">
        <v>1664</v>
      </c>
      <c r="B2334" t="s">
        <v>311</v>
      </c>
      <c r="C2334">
        <v>1476</v>
      </c>
      <c r="D2334" s="9">
        <v>43088.437175925923</v>
      </c>
      <c r="E2334" s="9">
        <v>44564.652141203704</v>
      </c>
      <c r="F2334">
        <v>309</v>
      </c>
      <c r="G2334">
        <v>309</v>
      </c>
      <c r="H2334">
        <v>151</v>
      </c>
      <c r="I2334">
        <v>158</v>
      </c>
      <c r="J2334">
        <v>29</v>
      </c>
      <c r="K2334">
        <v>280</v>
      </c>
      <c r="L2334">
        <v>196</v>
      </c>
      <c r="M2334">
        <v>84</v>
      </c>
      <c r="N2334">
        <v>0.11600000000000001</v>
      </c>
      <c r="O2334">
        <v>0.121</v>
      </c>
      <c r="P2334">
        <v>1.7000000000000001E-2</v>
      </c>
      <c r="Q2334">
        <v>0.14699999999999999</v>
      </c>
      <c r="R2334">
        <v>0.66800000000000004</v>
      </c>
      <c r="S2334">
        <v>0.48899999999999999</v>
      </c>
      <c r="T2334">
        <v>0.92800000000000005</v>
      </c>
      <c r="U2334">
        <v>571.42899999999997</v>
      </c>
      <c r="V2334" t="s">
        <v>56</v>
      </c>
      <c r="W2334">
        <v>0.97699999999999998</v>
      </c>
      <c r="X2334">
        <v>0.98099999999999998</v>
      </c>
      <c r="Y2334">
        <v>0.95499999999999996</v>
      </c>
      <c r="Z2334">
        <v>0.97499999999999998</v>
      </c>
      <c r="AA2334" s="19">
        <v>45734.005098379632</v>
      </c>
      <c r="AB2334" t="s">
        <v>2040</v>
      </c>
    </row>
    <row r="2335" spans="1:28" hidden="1" x14ac:dyDescent="0.35">
      <c r="A2335" t="s">
        <v>1257</v>
      </c>
      <c r="B2335" t="s">
        <v>312</v>
      </c>
      <c r="C2335">
        <v>90</v>
      </c>
      <c r="D2335" s="9">
        <v>42066.240752314814</v>
      </c>
      <c r="E2335" s="9">
        <v>42157.182083333333</v>
      </c>
      <c r="F2335" t="s">
        <v>872</v>
      </c>
      <c r="G2335" t="s">
        <v>872</v>
      </c>
      <c r="H2335">
        <v>1</v>
      </c>
      <c r="I2335">
        <v>6</v>
      </c>
      <c r="J2335">
        <v>134</v>
      </c>
      <c r="K2335" t="s">
        <v>873</v>
      </c>
      <c r="L2335">
        <v>6</v>
      </c>
      <c r="M2335">
        <v>-134</v>
      </c>
      <c r="N2335" t="s">
        <v>875</v>
      </c>
      <c r="O2335">
        <v>0.05</v>
      </c>
      <c r="P2335">
        <v>1.149</v>
      </c>
      <c r="Q2335">
        <v>9.2999999999999999E-2</v>
      </c>
      <c r="R2335" t="s">
        <v>875</v>
      </c>
      <c r="S2335" t="s">
        <v>875</v>
      </c>
      <c r="T2335" t="s">
        <v>875</v>
      </c>
      <c r="U2335" t="s">
        <v>875</v>
      </c>
      <c r="V2335" t="s">
        <v>80</v>
      </c>
      <c r="W2335" t="s">
        <v>875</v>
      </c>
      <c r="X2335">
        <v>0.91700000000000004</v>
      </c>
      <c r="Y2335">
        <v>5.8999999999999997E-2</v>
      </c>
      <c r="Z2335">
        <v>0.64</v>
      </c>
      <c r="AA2335" s="19">
        <v>45733.827533275464</v>
      </c>
      <c r="AB2335" t="s">
        <v>1303</v>
      </c>
    </row>
    <row r="2336" spans="1:28" x14ac:dyDescent="0.35">
      <c r="A2336" t="s">
        <v>1257</v>
      </c>
      <c r="B2336" t="s">
        <v>311</v>
      </c>
      <c r="C2336">
        <v>2647</v>
      </c>
      <c r="D2336" s="9">
        <v>39510.123935185184</v>
      </c>
      <c r="E2336" s="9">
        <v>42157.182083333333</v>
      </c>
      <c r="F2336">
        <v>1317</v>
      </c>
      <c r="G2336">
        <v>1317</v>
      </c>
      <c r="H2336">
        <v>622</v>
      </c>
      <c r="I2336">
        <v>695</v>
      </c>
      <c r="J2336">
        <v>515</v>
      </c>
      <c r="K2336">
        <v>802</v>
      </c>
      <c r="L2336">
        <v>802</v>
      </c>
      <c r="M2336">
        <v>0</v>
      </c>
      <c r="N2336">
        <v>0.34699999999999998</v>
      </c>
      <c r="O2336">
        <v>0.312</v>
      </c>
      <c r="P2336">
        <v>0.17399999999999999</v>
      </c>
      <c r="Q2336">
        <v>0.36499999999999999</v>
      </c>
      <c r="R2336">
        <v>0.753</v>
      </c>
      <c r="S2336">
        <v>0.52700000000000002</v>
      </c>
      <c r="T2336">
        <v>0.73599999999999999</v>
      </c>
      <c r="U2336">
        <v>0</v>
      </c>
      <c r="V2336" t="s">
        <v>80</v>
      </c>
      <c r="W2336">
        <v>0.74399999999999999</v>
      </c>
      <c r="X2336">
        <v>0.84599999999999997</v>
      </c>
      <c r="Y2336">
        <v>0.94299999999999995</v>
      </c>
      <c r="Z2336">
        <v>0.79900000000000004</v>
      </c>
      <c r="AA2336" s="19">
        <v>45733.827533275464</v>
      </c>
      <c r="AB2336" t="s">
        <v>1303</v>
      </c>
    </row>
    <row r="2337" spans="1:28" hidden="1" x14ac:dyDescent="0.35">
      <c r="A2337" t="s">
        <v>231</v>
      </c>
      <c r="B2337" t="s">
        <v>312</v>
      </c>
      <c r="C2337">
        <v>68</v>
      </c>
      <c r="D2337" s="9">
        <v>43915.088518518518</v>
      </c>
      <c r="E2337" s="9">
        <v>43984.038831018515</v>
      </c>
      <c r="F2337" t="s">
        <v>872</v>
      </c>
      <c r="G2337" t="s">
        <v>872</v>
      </c>
      <c r="H2337">
        <v>1</v>
      </c>
      <c r="I2337">
        <v>2</v>
      </c>
      <c r="J2337">
        <v>1</v>
      </c>
      <c r="K2337" t="s">
        <v>873</v>
      </c>
      <c r="L2337">
        <v>1</v>
      </c>
      <c r="M2337">
        <v>1</v>
      </c>
      <c r="N2337" t="s">
        <v>875</v>
      </c>
      <c r="O2337">
        <v>1.4E-2</v>
      </c>
      <c r="P2337" t="s">
        <v>875</v>
      </c>
      <c r="Q2337" t="s">
        <v>875</v>
      </c>
      <c r="R2337" t="s">
        <v>875</v>
      </c>
      <c r="S2337" t="s">
        <v>875</v>
      </c>
      <c r="T2337" t="s">
        <v>875</v>
      </c>
      <c r="U2337" t="s">
        <v>875</v>
      </c>
      <c r="V2337" t="s">
        <v>62</v>
      </c>
      <c r="W2337" t="s">
        <v>875</v>
      </c>
      <c r="X2337">
        <v>1</v>
      </c>
      <c r="Y2337" t="s">
        <v>875</v>
      </c>
      <c r="Z2337" t="s">
        <v>875</v>
      </c>
      <c r="AA2337" s="19">
        <v>45733.908381331021</v>
      </c>
      <c r="AB2337" t="s">
        <v>1425</v>
      </c>
    </row>
    <row r="2338" spans="1:28" x14ac:dyDescent="0.35">
      <c r="A2338" t="s">
        <v>231</v>
      </c>
      <c r="B2338" t="s">
        <v>311</v>
      </c>
      <c r="C2338">
        <v>4946</v>
      </c>
      <c r="D2338" s="9">
        <v>39888.193749999999</v>
      </c>
      <c r="E2338" s="9">
        <v>44834.263194444444</v>
      </c>
      <c r="F2338">
        <v>720</v>
      </c>
      <c r="G2338">
        <v>720</v>
      </c>
      <c r="H2338">
        <v>370</v>
      </c>
      <c r="I2338">
        <v>350</v>
      </c>
      <c r="J2338">
        <v>137</v>
      </c>
      <c r="K2338">
        <v>583</v>
      </c>
      <c r="L2338">
        <v>531</v>
      </c>
      <c r="M2338">
        <v>52</v>
      </c>
      <c r="N2338">
        <v>0.26100000000000001</v>
      </c>
      <c r="O2338">
        <v>0.15</v>
      </c>
      <c r="P2338">
        <v>6.6000000000000003E-2</v>
      </c>
      <c r="Q2338">
        <v>0.44500000000000001</v>
      </c>
      <c r="R2338">
        <v>1.29</v>
      </c>
      <c r="S2338">
        <v>0.63500000000000001</v>
      </c>
      <c r="T2338">
        <v>0.83899999999999997</v>
      </c>
      <c r="U2338">
        <v>116.854</v>
      </c>
      <c r="V2338" t="s">
        <v>62</v>
      </c>
      <c r="W2338">
        <v>0.72899999999999998</v>
      </c>
      <c r="X2338">
        <v>0.77</v>
      </c>
      <c r="Y2338">
        <v>0.67300000000000004</v>
      </c>
      <c r="Z2338">
        <v>0.755</v>
      </c>
      <c r="AA2338" s="9">
        <v>45713.679744490742</v>
      </c>
      <c r="AB2338" t="s">
        <v>871</v>
      </c>
    </row>
    <row r="2339" spans="1:28" x14ac:dyDescent="0.35">
      <c r="A2339" t="s">
        <v>231</v>
      </c>
      <c r="B2339" t="s">
        <v>311</v>
      </c>
      <c r="C2339">
        <v>4095</v>
      </c>
      <c r="D2339" s="9">
        <v>39888.193854166668</v>
      </c>
      <c r="E2339" s="9">
        <v>43984.038831018515</v>
      </c>
      <c r="F2339">
        <v>720</v>
      </c>
      <c r="G2339">
        <v>720</v>
      </c>
      <c r="H2339">
        <v>370</v>
      </c>
      <c r="I2339">
        <v>350</v>
      </c>
      <c r="J2339">
        <v>12</v>
      </c>
      <c r="K2339">
        <v>708</v>
      </c>
      <c r="L2339">
        <v>654</v>
      </c>
      <c r="M2339">
        <v>54</v>
      </c>
      <c r="N2339">
        <v>0.26100000000000001</v>
      </c>
      <c r="O2339">
        <v>0.15</v>
      </c>
      <c r="P2339">
        <v>0.01</v>
      </c>
      <c r="Q2339">
        <v>0.48</v>
      </c>
      <c r="R2339">
        <v>1.1970000000000001</v>
      </c>
      <c r="S2339">
        <v>0.63500000000000001</v>
      </c>
      <c r="T2339">
        <v>0.97599999999999998</v>
      </c>
      <c r="U2339">
        <v>112.5</v>
      </c>
      <c r="V2339" t="s">
        <v>62</v>
      </c>
      <c r="W2339">
        <v>0.72899999999999998</v>
      </c>
      <c r="X2339">
        <v>0.77</v>
      </c>
      <c r="Y2339">
        <v>0.90400000000000003</v>
      </c>
      <c r="Z2339">
        <v>0.79100000000000004</v>
      </c>
      <c r="AA2339" s="19">
        <v>45733.908381145833</v>
      </c>
      <c r="AB2339" t="s">
        <v>1425</v>
      </c>
    </row>
    <row r="2340" spans="1:28" hidden="1" x14ac:dyDescent="0.35">
      <c r="A2340" t="s">
        <v>1256</v>
      </c>
      <c r="B2340" t="s">
        <v>312</v>
      </c>
      <c r="C2340">
        <v>49</v>
      </c>
      <c r="D2340" s="9">
        <v>44504.104270833333</v>
      </c>
      <c r="E2340" s="9">
        <v>44553.264884259261</v>
      </c>
      <c r="F2340" t="s">
        <v>872</v>
      </c>
      <c r="G2340" t="s">
        <v>872</v>
      </c>
      <c r="H2340">
        <v>1</v>
      </c>
      <c r="I2340">
        <v>2</v>
      </c>
      <c r="J2340">
        <v>1</v>
      </c>
      <c r="K2340" t="s">
        <v>873</v>
      </c>
      <c r="L2340">
        <v>1</v>
      </c>
      <c r="M2340">
        <v>0</v>
      </c>
      <c r="N2340" t="s">
        <v>875</v>
      </c>
      <c r="O2340">
        <v>3.5999999999999997E-2</v>
      </c>
      <c r="P2340" t="s">
        <v>875</v>
      </c>
      <c r="Q2340" t="s">
        <v>875</v>
      </c>
      <c r="R2340" t="s">
        <v>875</v>
      </c>
      <c r="S2340" t="s">
        <v>875</v>
      </c>
      <c r="T2340" t="s">
        <v>875</v>
      </c>
      <c r="U2340" t="s">
        <v>875</v>
      </c>
      <c r="V2340" t="s">
        <v>56</v>
      </c>
      <c r="W2340" t="s">
        <v>875</v>
      </c>
      <c r="X2340">
        <v>1</v>
      </c>
      <c r="Y2340" t="s">
        <v>875</v>
      </c>
      <c r="Z2340" t="s">
        <v>875</v>
      </c>
      <c r="AA2340" s="19">
        <v>45733.827466712966</v>
      </c>
      <c r="AB2340" t="s">
        <v>1303</v>
      </c>
    </row>
    <row r="2341" spans="1:28" x14ac:dyDescent="0.35">
      <c r="A2341" t="s">
        <v>1256</v>
      </c>
      <c r="B2341" t="s">
        <v>311</v>
      </c>
      <c r="C2341">
        <v>6126</v>
      </c>
      <c r="D2341" s="9">
        <v>38426.963067129633</v>
      </c>
      <c r="E2341" s="9">
        <v>44553.264884259261</v>
      </c>
      <c r="F2341">
        <v>1144</v>
      </c>
      <c r="G2341">
        <v>1144</v>
      </c>
      <c r="H2341">
        <v>567</v>
      </c>
      <c r="I2341">
        <v>577</v>
      </c>
      <c r="J2341">
        <v>276</v>
      </c>
      <c r="K2341">
        <v>868</v>
      </c>
      <c r="L2341">
        <v>811</v>
      </c>
      <c r="M2341">
        <v>57</v>
      </c>
      <c r="N2341">
        <v>0.13900000000000001</v>
      </c>
      <c r="O2341">
        <v>0.161</v>
      </c>
      <c r="P2341">
        <v>7.4999999999999997E-2</v>
      </c>
      <c r="Q2341">
        <v>0.20699999999999999</v>
      </c>
      <c r="R2341">
        <v>0.92</v>
      </c>
      <c r="S2341">
        <v>0.46300000000000002</v>
      </c>
      <c r="T2341">
        <v>0.75</v>
      </c>
      <c r="U2341">
        <v>275.36200000000002</v>
      </c>
      <c r="V2341" t="s">
        <v>56</v>
      </c>
      <c r="W2341">
        <v>0.82199999999999995</v>
      </c>
      <c r="X2341">
        <v>0.86299999999999999</v>
      </c>
      <c r="Y2341">
        <v>0.88</v>
      </c>
      <c r="Z2341">
        <v>0.81899999999999995</v>
      </c>
      <c r="AA2341" s="19">
        <v>45733.827466712966</v>
      </c>
      <c r="AB2341" t="s">
        <v>1303</v>
      </c>
    </row>
    <row r="2342" spans="1:28" hidden="1" x14ac:dyDescent="0.35">
      <c r="A2342" t="s">
        <v>1255</v>
      </c>
      <c r="B2342" t="s">
        <v>312</v>
      </c>
      <c r="C2342">
        <v>99</v>
      </c>
      <c r="D2342" s="9">
        <v>44448.014745370368</v>
      </c>
      <c r="E2342" s="9">
        <v>44547.405509259261</v>
      </c>
      <c r="F2342" t="s">
        <v>872</v>
      </c>
      <c r="G2342" t="s">
        <v>872</v>
      </c>
      <c r="H2342">
        <v>14</v>
      </c>
      <c r="I2342">
        <v>20</v>
      </c>
      <c r="J2342">
        <v>36</v>
      </c>
      <c r="K2342" t="s">
        <v>873</v>
      </c>
      <c r="L2342">
        <v>32</v>
      </c>
      <c r="M2342">
        <v>-35</v>
      </c>
      <c r="N2342">
        <v>0.14399999999999999</v>
      </c>
      <c r="O2342">
        <v>0.23300000000000001</v>
      </c>
      <c r="P2342">
        <v>0.23699999999999999</v>
      </c>
      <c r="Q2342">
        <v>0.33600000000000002</v>
      </c>
      <c r="R2342">
        <v>2.4</v>
      </c>
      <c r="S2342">
        <v>0.38200000000000001</v>
      </c>
      <c r="T2342">
        <v>0.371</v>
      </c>
      <c r="U2342">
        <v>151.786</v>
      </c>
      <c r="V2342" t="s">
        <v>62</v>
      </c>
      <c r="W2342">
        <v>0.98099999999999998</v>
      </c>
      <c r="X2342">
        <v>0.95199999999999996</v>
      </c>
      <c r="Y2342">
        <v>0.158</v>
      </c>
      <c r="Z2342">
        <v>0.96799999999999997</v>
      </c>
      <c r="AA2342" s="19">
        <v>45733.827398587964</v>
      </c>
      <c r="AB2342" t="s">
        <v>1303</v>
      </c>
    </row>
    <row r="2343" spans="1:28" x14ac:dyDescent="0.35">
      <c r="A2343" t="s">
        <v>1255</v>
      </c>
      <c r="B2343" t="s">
        <v>311</v>
      </c>
      <c r="C2343">
        <v>4036</v>
      </c>
      <c r="D2343" s="9">
        <v>40510.674513888887</v>
      </c>
      <c r="E2343" s="9">
        <v>44547.405509259261</v>
      </c>
      <c r="F2343">
        <v>573</v>
      </c>
      <c r="G2343">
        <v>573</v>
      </c>
      <c r="H2343">
        <v>318</v>
      </c>
      <c r="I2343">
        <v>255</v>
      </c>
      <c r="J2343">
        <v>159</v>
      </c>
      <c r="K2343">
        <v>414</v>
      </c>
      <c r="L2343">
        <v>363</v>
      </c>
      <c r="M2343">
        <v>51</v>
      </c>
      <c r="N2343">
        <v>7.5999999999999998E-2</v>
      </c>
      <c r="O2343">
        <v>6.7000000000000004E-2</v>
      </c>
      <c r="P2343">
        <v>4.1000000000000002E-2</v>
      </c>
      <c r="Q2343">
        <v>9.1999999999999998E-2</v>
      </c>
      <c r="R2343">
        <v>0.90200000000000002</v>
      </c>
      <c r="S2343">
        <v>0.53100000000000003</v>
      </c>
      <c r="T2343">
        <v>0.71299999999999997</v>
      </c>
      <c r="U2343">
        <v>554.34799999999996</v>
      </c>
      <c r="V2343" t="s">
        <v>56</v>
      </c>
      <c r="W2343">
        <v>0.94299999999999995</v>
      </c>
      <c r="X2343">
        <v>0.84799999999999998</v>
      </c>
      <c r="Y2343">
        <v>0.89500000000000002</v>
      </c>
      <c r="Z2343">
        <v>0.91500000000000004</v>
      </c>
      <c r="AA2343" s="19">
        <v>45733.82738516204</v>
      </c>
      <c r="AB2343" t="s">
        <v>1303</v>
      </c>
    </row>
    <row r="2344" spans="1:28" hidden="1" x14ac:dyDescent="0.35">
      <c r="A2344" t="s">
        <v>1663</v>
      </c>
      <c r="B2344" t="s">
        <v>312</v>
      </c>
      <c r="C2344">
        <v>21</v>
      </c>
      <c r="D2344" s="9">
        <v>44544.653761574074</v>
      </c>
      <c r="E2344" s="9">
        <v>44565.853773148148</v>
      </c>
      <c r="F2344" t="s">
        <v>872</v>
      </c>
      <c r="G2344" t="s">
        <v>872</v>
      </c>
      <c r="H2344">
        <v>2</v>
      </c>
      <c r="I2344">
        <v>1</v>
      </c>
      <c r="J2344">
        <v>2</v>
      </c>
      <c r="K2344" t="s">
        <v>873</v>
      </c>
      <c r="L2344">
        <v>8</v>
      </c>
      <c r="M2344">
        <v>-6</v>
      </c>
      <c r="N2344" t="s">
        <v>875</v>
      </c>
      <c r="O2344" t="s">
        <v>875</v>
      </c>
      <c r="P2344">
        <v>0.5</v>
      </c>
      <c r="Q2344">
        <v>0.22500000000000001</v>
      </c>
      <c r="R2344" t="s">
        <v>875</v>
      </c>
      <c r="S2344" t="s">
        <v>875</v>
      </c>
      <c r="T2344" t="s">
        <v>875</v>
      </c>
      <c r="U2344" t="s">
        <v>875</v>
      </c>
      <c r="V2344" t="s">
        <v>56</v>
      </c>
      <c r="W2344" t="s">
        <v>875</v>
      </c>
      <c r="X2344" t="s">
        <v>875</v>
      </c>
      <c r="Y2344">
        <v>1</v>
      </c>
      <c r="Z2344">
        <v>0.44800000000000001</v>
      </c>
      <c r="AA2344" s="19">
        <v>45734.005005497682</v>
      </c>
      <c r="AB2344" t="s">
        <v>2040</v>
      </c>
    </row>
    <row r="2345" spans="1:28" x14ac:dyDescent="0.35">
      <c r="A2345" t="s">
        <v>1663</v>
      </c>
      <c r="B2345" t="s">
        <v>311</v>
      </c>
      <c r="C2345">
        <v>6664</v>
      </c>
      <c r="D2345" s="9">
        <v>37901.046018518522</v>
      </c>
      <c r="E2345" s="9">
        <v>44565.853773148148</v>
      </c>
      <c r="F2345">
        <v>759</v>
      </c>
      <c r="G2345">
        <v>759</v>
      </c>
      <c r="H2345">
        <v>258</v>
      </c>
      <c r="I2345">
        <v>501</v>
      </c>
      <c r="J2345">
        <v>120</v>
      </c>
      <c r="K2345">
        <v>639</v>
      </c>
      <c r="L2345">
        <v>623</v>
      </c>
      <c r="M2345">
        <v>16</v>
      </c>
      <c r="N2345">
        <v>3.5000000000000003E-2</v>
      </c>
      <c r="O2345">
        <v>7.3999999999999996E-2</v>
      </c>
      <c r="P2345">
        <v>1.7999999999999999E-2</v>
      </c>
      <c r="Q2345">
        <v>8.5999999999999993E-2</v>
      </c>
      <c r="R2345">
        <v>0.94499999999999995</v>
      </c>
      <c r="S2345">
        <v>0.32100000000000001</v>
      </c>
      <c r="T2345">
        <v>0.83499999999999996</v>
      </c>
      <c r="U2345">
        <v>186.047</v>
      </c>
      <c r="V2345" t="s">
        <v>56</v>
      </c>
      <c r="W2345">
        <v>0.76500000000000001</v>
      </c>
      <c r="X2345">
        <v>0.84899999999999998</v>
      </c>
      <c r="Y2345">
        <v>0.81699999999999995</v>
      </c>
      <c r="Z2345">
        <v>0.86099999999999999</v>
      </c>
      <c r="AA2345" s="19">
        <v>45734.00500542824</v>
      </c>
      <c r="AB2345" t="s">
        <v>2040</v>
      </c>
    </row>
    <row r="2346" spans="1:28" hidden="1" x14ac:dyDescent="0.35">
      <c r="A2346" t="s">
        <v>1254</v>
      </c>
      <c r="B2346" t="s">
        <v>312</v>
      </c>
      <c r="C2346">
        <v>94</v>
      </c>
      <c r="D2346" s="9">
        <v>42062.190451388888</v>
      </c>
      <c r="E2346" s="9">
        <v>42157.182071759256</v>
      </c>
      <c r="F2346" t="s">
        <v>872</v>
      </c>
      <c r="G2346" t="s">
        <v>872</v>
      </c>
      <c r="H2346">
        <v>2</v>
      </c>
      <c r="I2346">
        <v>2</v>
      </c>
      <c r="J2346">
        <v>102</v>
      </c>
      <c r="K2346" t="s">
        <v>873</v>
      </c>
      <c r="L2346">
        <v>1</v>
      </c>
      <c r="M2346">
        <v>-99</v>
      </c>
      <c r="N2346">
        <v>4.2999999999999997E-2</v>
      </c>
      <c r="O2346">
        <v>2.4E-2</v>
      </c>
      <c r="P2346">
        <v>51</v>
      </c>
      <c r="Q2346" t="s">
        <v>875</v>
      </c>
      <c r="R2346" t="s">
        <v>875</v>
      </c>
      <c r="S2346" t="s">
        <v>875</v>
      </c>
      <c r="T2346" t="s">
        <v>875</v>
      </c>
      <c r="U2346" t="s">
        <v>875</v>
      </c>
      <c r="V2346" t="s">
        <v>80</v>
      </c>
      <c r="W2346">
        <v>1</v>
      </c>
      <c r="X2346">
        <v>1</v>
      </c>
      <c r="Y2346">
        <v>0.73599999999999999</v>
      </c>
      <c r="Z2346" t="s">
        <v>875</v>
      </c>
      <c r="AA2346" s="19">
        <v>45733.827318449075</v>
      </c>
      <c r="AB2346" t="s">
        <v>1303</v>
      </c>
    </row>
    <row r="2347" spans="1:28" x14ac:dyDescent="0.35">
      <c r="A2347" t="s">
        <v>1254</v>
      </c>
      <c r="B2347" t="s">
        <v>311</v>
      </c>
      <c r="C2347">
        <v>2014</v>
      </c>
      <c r="D2347" s="9">
        <v>40142.224652777775</v>
      </c>
      <c r="E2347" s="9">
        <v>42157.182071759256</v>
      </c>
      <c r="F2347">
        <v>447</v>
      </c>
      <c r="G2347">
        <v>447</v>
      </c>
      <c r="H2347">
        <v>177</v>
      </c>
      <c r="I2347">
        <v>270</v>
      </c>
      <c r="J2347">
        <v>196</v>
      </c>
      <c r="K2347">
        <v>251</v>
      </c>
      <c r="L2347">
        <v>251</v>
      </c>
      <c r="M2347">
        <v>0</v>
      </c>
      <c r="N2347">
        <v>9.4E-2</v>
      </c>
      <c r="O2347">
        <v>0.13800000000000001</v>
      </c>
      <c r="P2347">
        <v>6.8000000000000005E-2</v>
      </c>
      <c r="Q2347">
        <v>0.13300000000000001</v>
      </c>
      <c r="R2347">
        <v>0.81100000000000005</v>
      </c>
      <c r="S2347">
        <v>0.40500000000000003</v>
      </c>
      <c r="T2347">
        <v>0.70699999999999996</v>
      </c>
      <c r="U2347">
        <v>0</v>
      </c>
      <c r="V2347" t="s">
        <v>80</v>
      </c>
      <c r="W2347">
        <v>0.76300000000000001</v>
      </c>
      <c r="X2347">
        <v>0.93200000000000005</v>
      </c>
      <c r="Y2347">
        <v>0.82</v>
      </c>
      <c r="Z2347">
        <v>0.79400000000000004</v>
      </c>
      <c r="AA2347" s="19">
        <v>45733.827318425923</v>
      </c>
      <c r="AB2347" t="s">
        <v>1303</v>
      </c>
    </row>
    <row r="2348" spans="1:28" hidden="1" x14ac:dyDescent="0.35">
      <c r="A2348" t="s">
        <v>1662</v>
      </c>
      <c r="B2348" t="s">
        <v>312</v>
      </c>
      <c r="C2348">
        <v>99</v>
      </c>
      <c r="D2348" s="9">
        <v>37702.331076388888</v>
      </c>
      <c r="E2348" s="9">
        <v>37801.923611111109</v>
      </c>
      <c r="F2348" t="s">
        <v>872</v>
      </c>
      <c r="G2348" t="s">
        <v>872</v>
      </c>
      <c r="H2348">
        <v>48</v>
      </c>
      <c r="I2348">
        <v>6</v>
      </c>
      <c r="J2348">
        <v>1</v>
      </c>
      <c r="K2348" t="s">
        <v>873</v>
      </c>
      <c r="L2348">
        <v>9</v>
      </c>
      <c r="M2348">
        <v>43</v>
      </c>
      <c r="N2348">
        <v>0.63600000000000001</v>
      </c>
      <c r="O2348">
        <v>4.3999999999999997E-2</v>
      </c>
      <c r="P2348" t="s">
        <v>875</v>
      </c>
      <c r="Q2348">
        <v>0.28599999999999998</v>
      </c>
      <c r="R2348" t="s">
        <v>875</v>
      </c>
      <c r="S2348" t="s">
        <v>875</v>
      </c>
      <c r="T2348" t="s">
        <v>875</v>
      </c>
      <c r="U2348" t="s">
        <v>875</v>
      </c>
      <c r="V2348" t="s">
        <v>56</v>
      </c>
      <c r="W2348">
        <v>0.71699999999999997</v>
      </c>
      <c r="X2348">
        <v>0.82299999999999995</v>
      </c>
      <c r="Y2348" t="s">
        <v>875</v>
      </c>
      <c r="Z2348">
        <v>0.65400000000000003</v>
      </c>
      <c r="AA2348" s="19">
        <v>45734.00491087963</v>
      </c>
      <c r="AB2348" t="s">
        <v>2040</v>
      </c>
    </row>
    <row r="2349" spans="1:28" x14ac:dyDescent="0.35">
      <c r="A2349" t="s">
        <v>1662</v>
      </c>
      <c r="B2349" t="s">
        <v>311</v>
      </c>
      <c r="C2349">
        <v>120</v>
      </c>
      <c r="D2349" s="9">
        <v>37681.19159722222</v>
      </c>
      <c r="E2349" s="9">
        <v>37801.923611111109</v>
      </c>
      <c r="F2349">
        <v>58</v>
      </c>
      <c r="G2349">
        <v>58</v>
      </c>
      <c r="H2349">
        <v>50</v>
      </c>
      <c r="I2349">
        <v>8</v>
      </c>
      <c r="J2349">
        <v>1</v>
      </c>
      <c r="K2349">
        <v>57</v>
      </c>
      <c r="L2349">
        <v>11</v>
      </c>
      <c r="M2349">
        <v>46</v>
      </c>
      <c r="N2349">
        <v>0.64800000000000002</v>
      </c>
      <c r="O2349">
        <v>5.6000000000000001E-2</v>
      </c>
      <c r="P2349">
        <v>0</v>
      </c>
      <c r="Q2349">
        <v>0.27200000000000002</v>
      </c>
      <c r="R2349">
        <v>0.38600000000000001</v>
      </c>
      <c r="S2349">
        <v>0.92</v>
      </c>
      <c r="T2349">
        <v>1</v>
      </c>
      <c r="U2349">
        <v>169.11799999999999</v>
      </c>
      <c r="V2349" t="s">
        <v>56</v>
      </c>
      <c r="W2349">
        <v>0.751</v>
      </c>
      <c r="X2349">
        <v>0.83299999999999996</v>
      </c>
      <c r="Y2349">
        <v>0</v>
      </c>
      <c r="Z2349">
        <v>0.80700000000000005</v>
      </c>
      <c r="AA2349" s="19">
        <v>45734.00491077546</v>
      </c>
      <c r="AB2349" t="s">
        <v>2040</v>
      </c>
    </row>
    <row r="2350" spans="1:28" x14ac:dyDescent="0.35">
      <c r="A2350" t="s">
        <v>232</v>
      </c>
      <c r="B2350" t="s">
        <v>311</v>
      </c>
      <c r="C2350">
        <v>1239</v>
      </c>
      <c r="D2350" s="9">
        <v>44370.613888888889</v>
      </c>
      <c r="E2350" s="9">
        <v>45609.640972222223</v>
      </c>
      <c r="F2350">
        <v>206</v>
      </c>
      <c r="G2350">
        <v>168</v>
      </c>
      <c r="H2350">
        <v>168</v>
      </c>
      <c r="I2350">
        <v>0</v>
      </c>
      <c r="J2350">
        <v>12</v>
      </c>
      <c r="K2350">
        <v>156</v>
      </c>
      <c r="L2350">
        <v>77</v>
      </c>
      <c r="M2350">
        <v>79</v>
      </c>
      <c r="N2350">
        <v>0.14499999999999999</v>
      </c>
      <c r="O2350">
        <v>0</v>
      </c>
      <c r="P2350">
        <v>2.4E-2</v>
      </c>
      <c r="Q2350">
        <v>8.2000000000000003E-2</v>
      </c>
      <c r="R2350">
        <v>0.67800000000000005</v>
      </c>
      <c r="S2350">
        <v>1</v>
      </c>
      <c r="T2350">
        <v>0.83399999999999996</v>
      </c>
      <c r="U2350">
        <v>963.41499999999996</v>
      </c>
      <c r="V2350" t="s">
        <v>56</v>
      </c>
      <c r="W2350">
        <v>0.71599999999999997</v>
      </c>
      <c r="X2350">
        <v>0</v>
      </c>
      <c r="Y2350">
        <v>0.94299999999999995</v>
      </c>
      <c r="Z2350">
        <v>0.73399999999999999</v>
      </c>
      <c r="AA2350" s="9">
        <v>45713.67983818287</v>
      </c>
      <c r="AB2350" t="s">
        <v>871</v>
      </c>
    </row>
    <row r="2351" spans="1:28" hidden="1" x14ac:dyDescent="0.35">
      <c r="A2351" t="s">
        <v>1661</v>
      </c>
      <c r="B2351" t="s">
        <v>312</v>
      </c>
      <c r="C2351">
        <v>0</v>
      </c>
      <c r="D2351" s="9">
        <v>44565.241238425922</v>
      </c>
      <c r="E2351" s="9">
        <v>44565.241238425922</v>
      </c>
      <c r="F2351" t="s">
        <v>872</v>
      </c>
      <c r="G2351" t="s">
        <v>872</v>
      </c>
      <c r="H2351">
        <v>1</v>
      </c>
      <c r="I2351">
        <v>1</v>
      </c>
      <c r="J2351">
        <v>1</v>
      </c>
      <c r="K2351" t="s">
        <v>873</v>
      </c>
      <c r="L2351">
        <v>1</v>
      </c>
      <c r="M2351">
        <v>0</v>
      </c>
      <c r="N2351" t="s">
        <v>875</v>
      </c>
      <c r="O2351">
        <v>0</v>
      </c>
      <c r="P2351" t="s">
        <v>875</v>
      </c>
      <c r="Q2351" t="s">
        <v>875</v>
      </c>
      <c r="R2351" t="s">
        <v>875</v>
      </c>
      <c r="S2351" t="s">
        <v>875</v>
      </c>
      <c r="T2351" t="s">
        <v>875</v>
      </c>
      <c r="U2351" t="s">
        <v>875</v>
      </c>
      <c r="V2351" t="s">
        <v>92</v>
      </c>
      <c r="W2351" t="s">
        <v>875</v>
      </c>
      <c r="X2351">
        <v>0</v>
      </c>
      <c r="Y2351" t="s">
        <v>875</v>
      </c>
      <c r="Z2351" t="s">
        <v>875</v>
      </c>
      <c r="AA2351" s="19">
        <v>45734.004820798611</v>
      </c>
      <c r="AB2351" t="s">
        <v>2040</v>
      </c>
    </row>
    <row r="2352" spans="1:28" x14ac:dyDescent="0.35">
      <c r="A2352" t="s">
        <v>1661</v>
      </c>
      <c r="B2352" t="s">
        <v>311</v>
      </c>
      <c r="C2352">
        <v>3700</v>
      </c>
      <c r="D2352" s="9">
        <v>40864.718819444446</v>
      </c>
      <c r="E2352" s="9">
        <v>44565.241238425922</v>
      </c>
      <c r="F2352">
        <v>186</v>
      </c>
      <c r="G2352">
        <v>186</v>
      </c>
      <c r="H2352">
        <v>186</v>
      </c>
      <c r="I2352">
        <v>0</v>
      </c>
      <c r="J2352">
        <v>18</v>
      </c>
      <c r="K2352">
        <v>168</v>
      </c>
      <c r="L2352">
        <v>167</v>
      </c>
      <c r="M2352">
        <v>1</v>
      </c>
      <c r="N2352">
        <v>5.7000000000000002E-2</v>
      </c>
      <c r="O2352">
        <v>0</v>
      </c>
      <c r="P2352">
        <v>6.0000000000000001E-3</v>
      </c>
      <c r="Q2352">
        <v>5.0999999999999997E-2</v>
      </c>
      <c r="R2352">
        <v>1</v>
      </c>
      <c r="S2352">
        <v>1</v>
      </c>
      <c r="T2352">
        <v>0.89500000000000002</v>
      </c>
      <c r="U2352">
        <v>19.608000000000001</v>
      </c>
      <c r="V2352" t="s">
        <v>92</v>
      </c>
      <c r="W2352">
        <v>0.99299999999999999</v>
      </c>
      <c r="X2352">
        <v>0</v>
      </c>
      <c r="Y2352">
        <v>0.91500000000000004</v>
      </c>
      <c r="Z2352">
        <v>0.99299999999999999</v>
      </c>
      <c r="AA2352" s="19">
        <v>45734.004820729169</v>
      </c>
      <c r="AB2352" t="s">
        <v>2040</v>
      </c>
    </row>
    <row r="2353" spans="1:28" hidden="1" x14ac:dyDescent="0.35">
      <c r="A2353" t="s">
        <v>1390</v>
      </c>
      <c r="B2353" t="s">
        <v>312</v>
      </c>
      <c r="C2353">
        <v>98</v>
      </c>
      <c r="D2353" s="9">
        <v>44467.32068287037</v>
      </c>
      <c r="E2353" s="9">
        <v>44565.770138888889</v>
      </c>
      <c r="F2353" t="s">
        <v>872</v>
      </c>
      <c r="G2353" t="s">
        <v>872</v>
      </c>
      <c r="H2353">
        <v>38</v>
      </c>
      <c r="I2353">
        <v>4</v>
      </c>
      <c r="J2353">
        <v>5</v>
      </c>
      <c r="K2353" t="s">
        <v>873</v>
      </c>
      <c r="L2353">
        <v>45</v>
      </c>
      <c r="M2353">
        <v>-9</v>
      </c>
      <c r="N2353">
        <v>0.41199999999999998</v>
      </c>
      <c r="O2353">
        <v>4.1000000000000002E-2</v>
      </c>
      <c r="P2353" t="s">
        <v>875</v>
      </c>
      <c r="Q2353">
        <v>0.51200000000000001</v>
      </c>
      <c r="R2353" t="s">
        <v>875</v>
      </c>
      <c r="S2353" t="s">
        <v>875</v>
      </c>
      <c r="T2353" t="s">
        <v>875</v>
      </c>
      <c r="U2353" t="s">
        <v>875</v>
      </c>
      <c r="V2353" t="s">
        <v>56</v>
      </c>
      <c r="W2353">
        <v>0.94899999999999995</v>
      </c>
      <c r="X2353">
        <v>0.67400000000000004</v>
      </c>
      <c r="Y2353" t="s">
        <v>875</v>
      </c>
      <c r="Z2353">
        <v>0.97199999999999998</v>
      </c>
      <c r="AA2353" s="19">
        <v>45733.908317650465</v>
      </c>
      <c r="AB2353" t="s">
        <v>1425</v>
      </c>
    </row>
    <row r="2354" spans="1:28" x14ac:dyDescent="0.35">
      <c r="A2354" t="s">
        <v>1390</v>
      </c>
      <c r="B2354" t="s">
        <v>311</v>
      </c>
      <c r="C2354">
        <v>778</v>
      </c>
      <c r="D2354" s="9">
        <v>43787.295138888891</v>
      </c>
      <c r="E2354" s="9">
        <v>44565.770138888889</v>
      </c>
      <c r="F2354">
        <v>477</v>
      </c>
      <c r="G2354">
        <v>477</v>
      </c>
      <c r="H2354">
        <v>305</v>
      </c>
      <c r="I2354">
        <v>172</v>
      </c>
      <c r="J2354">
        <v>16</v>
      </c>
      <c r="K2354">
        <v>461</v>
      </c>
      <c r="L2354">
        <v>422</v>
      </c>
      <c r="M2354">
        <v>39</v>
      </c>
      <c r="N2354">
        <v>0.34699999999999998</v>
      </c>
      <c r="O2354">
        <v>0.28999999999999998</v>
      </c>
      <c r="P2354">
        <v>2.1000000000000001E-2</v>
      </c>
      <c r="Q2354">
        <v>0.52200000000000002</v>
      </c>
      <c r="R2354">
        <v>0.84699999999999998</v>
      </c>
      <c r="S2354">
        <v>0.54500000000000004</v>
      </c>
      <c r="T2354">
        <v>0.96699999999999997</v>
      </c>
      <c r="U2354">
        <v>74.712999999999994</v>
      </c>
      <c r="V2354" t="s">
        <v>56</v>
      </c>
      <c r="W2354">
        <v>0.874</v>
      </c>
      <c r="X2354">
        <v>0.75700000000000001</v>
      </c>
      <c r="Y2354">
        <v>0.95199999999999996</v>
      </c>
      <c r="Z2354">
        <v>0.83799999999999997</v>
      </c>
      <c r="AA2354" s="19">
        <v>45733.908317476853</v>
      </c>
      <c r="AB2354" t="s">
        <v>1425</v>
      </c>
    </row>
    <row r="2355" spans="1:28" hidden="1" x14ac:dyDescent="0.35">
      <c r="A2355" t="s">
        <v>1660</v>
      </c>
      <c r="B2355" t="s">
        <v>312</v>
      </c>
      <c r="C2355">
        <v>40</v>
      </c>
      <c r="D2355" s="9">
        <v>43332.307534722226</v>
      </c>
      <c r="E2355" s="9">
        <v>43373.073622685188</v>
      </c>
      <c r="F2355" t="s">
        <v>872</v>
      </c>
      <c r="G2355" t="s">
        <v>872</v>
      </c>
      <c r="H2355">
        <v>3</v>
      </c>
      <c r="I2355">
        <v>1</v>
      </c>
      <c r="J2355">
        <v>1</v>
      </c>
      <c r="K2355" t="s">
        <v>873</v>
      </c>
      <c r="L2355">
        <v>2</v>
      </c>
      <c r="M2355">
        <v>0</v>
      </c>
      <c r="N2355">
        <v>3.6999999999999998E-2</v>
      </c>
      <c r="O2355" t="s">
        <v>875</v>
      </c>
      <c r="P2355" t="s">
        <v>875</v>
      </c>
      <c r="Q2355" t="s">
        <v>875</v>
      </c>
      <c r="R2355" t="s">
        <v>875</v>
      </c>
      <c r="S2355" t="s">
        <v>875</v>
      </c>
      <c r="T2355" t="s">
        <v>875</v>
      </c>
      <c r="U2355" t="s">
        <v>875</v>
      </c>
      <c r="V2355" t="s">
        <v>56</v>
      </c>
      <c r="W2355">
        <v>0.75</v>
      </c>
      <c r="X2355" t="s">
        <v>875</v>
      </c>
      <c r="Y2355" t="s">
        <v>875</v>
      </c>
      <c r="Z2355" t="s">
        <v>875</v>
      </c>
      <c r="AA2355" s="19">
        <v>45734.004736076386</v>
      </c>
      <c r="AB2355" t="s">
        <v>2040</v>
      </c>
    </row>
    <row r="2356" spans="1:28" x14ac:dyDescent="0.35">
      <c r="A2356" t="s">
        <v>1660</v>
      </c>
      <c r="B2356" t="s">
        <v>311</v>
      </c>
      <c r="C2356">
        <v>1270</v>
      </c>
      <c r="D2356" s="9">
        <v>42102.418009259258</v>
      </c>
      <c r="E2356" s="9">
        <v>43373.073622685188</v>
      </c>
      <c r="F2356">
        <v>232</v>
      </c>
      <c r="G2356">
        <v>232</v>
      </c>
      <c r="H2356">
        <v>148</v>
      </c>
      <c r="I2356">
        <v>84</v>
      </c>
      <c r="J2356">
        <v>24</v>
      </c>
      <c r="K2356">
        <v>208</v>
      </c>
      <c r="L2356">
        <v>150</v>
      </c>
      <c r="M2356">
        <v>58</v>
      </c>
      <c r="N2356">
        <v>0.113</v>
      </c>
      <c r="O2356">
        <v>6.7000000000000004E-2</v>
      </c>
      <c r="P2356">
        <v>3.3000000000000002E-2</v>
      </c>
      <c r="Q2356">
        <v>0.11700000000000001</v>
      </c>
      <c r="R2356">
        <v>0.79600000000000004</v>
      </c>
      <c r="S2356">
        <v>0.628</v>
      </c>
      <c r="T2356">
        <v>0.81699999999999995</v>
      </c>
      <c r="U2356">
        <v>495.726</v>
      </c>
      <c r="V2356" t="s">
        <v>56</v>
      </c>
      <c r="W2356">
        <v>0.94399999999999995</v>
      </c>
      <c r="X2356">
        <v>0.91800000000000004</v>
      </c>
      <c r="Y2356">
        <v>0.86699999999999999</v>
      </c>
      <c r="Z2356">
        <v>0.92400000000000004</v>
      </c>
      <c r="AA2356" s="19">
        <v>45734.004736006944</v>
      </c>
      <c r="AB2356" t="s">
        <v>2040</v>
      </c>
    </row>
    <row r="2357" spans="1:28" hidden="1" x14ac:dyDescent="0.35">
      <c r="A2357" t="s">
        <v>1659</v>
      </c>
      <c r="B2357" t="s">
        <v>312</v>
      </c>
      <c r="C2357">
        <v>83</v>
      </c>
      <c r="D2357" s="9">
        <v>44447.802824074075</v>
      </c>
      <c r="E2357" s="9">
        <v>44531.565671296295</v>
      </c>
      <c r="F2357" t="s">
        <v>872</v>
      </c>
      <c r="G2357" t="s">
        <v>872</v>
      </c>
      <c r="H2357">
        <v>3</v>
      </c>
      <c r="I2357">
        <v>1</v>
      </c>
      <c r="J2357">
        <v>1</v>
      </c>
      <c r="K2357" t="s">
        <v>873</v>
      </c>
      <c r="L2357">
        <v>1</v>
      </c>
      <c r="M2357">
        <v>2</v>
      </c>
      <c r="N2357">
        <v>2.1000000000000001E-2</v>
      </c>
      <c r="O2357" t="s">
        <v>875</v>
      </c>
      <c r="P2357" t="s">
        <v>875</v>
      </c>
      <c r="Q2357" t="s">
        <v>875</v>
      </c>
      <c r="R2357" t="s">
        <v>875</v>
      </c>
      <c r="S2357" t="s">
        <v>875</v>
      </c>
      <c r="T2357" t="s">
        <v>875</v>
      </c>
      <c r="U2357" t="s">
        <v>875</v>
      </c>
      <c r="V2357" t="s">
        <v>62</v>
      </c>
      <c r="W2357">
        <v>0.88700000000000001</v>
      </c>
      <c r="X2357" t="s">
        <v>875</v>
      </c>
      <c r="Y2357" t="s">
        <v>875</v>
      </c>
      <c r="Z2357" t="s">
        <v>875</v>
      </c>
      <c r="AA2357" s="19">
        <v>45734.004643900465</v>
      </c>
      <c r="AB2357" t="s">
        <v>2040</v>
      </c>
    </row>
    <row r="2358" spans="1:28" x14ac:dyDescent="0.35">
      <c r="A2358" t="s">
        <v>1659</v>
      </c>
      <c r="B2358" t="s">
        <v>311</v>
      </c>
      <c r="C2358">
        <v>7188</v>
      </c>
      <c r="D2358" s="9">
        <v>37343.017233796294</v>
      </c>
      <c r="E2358" s="9">
        <v>44531.565671296295</v>
      </c>
      <c r="F2358">
        <v>383</v>
      </c>
      <c r="G2358">
        <v>383</v>
      </c>
      <c r="H2358">
        <v>163</v>
      </c>
      <c r="I2358">
        <v>220</v>
      </c>
      <c r="J2358">
        <v>72</v>
      </c>
      <c r="K2358">
        <v>311</v>
      </c>
      <c r="L2358">
        <v>283</v>
      </c>
      <c r="M2358">
        <v>28</v>
      </c>
      <c r="N2358">
        <v>2.3E-2</v>
      </c>
      <c r="O2358">
        <v>3.5999999999999997E-2</v>
      </c>
      <c r="P2358">
        <v>1.6E-2</v>
      </c>
      <c r="Q2358">
        <v>5.8000000000000003E-2</v>
      </c>
      <c r="R2358">
        <v>1.349</v>
      </c>
      <c r="S2358">
        <v>0.39</v>
      </c>
      <c r="T2358">
        <v>0.72899999999999998</v>
      </c>
      <c r="U2358">
        <v>482.75900000000001</v>
      </c>
      <c r="V2358" t="s">
        <v>62</v>
      </c>
      <c r="W2358">
        <v>0.99299999999999999</v>
      </c>
      <c r="X2358">
        <v>0.99099999999999999</v>
      </c>
      <c r="Y2358">
        <v>0.92600000000000005</v>
      </c>
      <c r="Z2358">
        <v>0.92600000000000005</v>
      </c>
      <c r="AA2358" s="19">
        <v>45734.004643842592</v>
      </c>
      <c r="AB2358" t="s">
        <v>2040</v>
      </c>
    </row>
    <row r="2359" spans="1:28" hidden="1" x14ac:dyDescent="0.35">
      <c r="A2359" t="s">
        <v>1658</v>
      </c>
      <c r="B2359" t="s">
        <v>312</v>
      </c>
      <c r="C2359">
        <v>0</v>
      </c>
      <c r="D2359" s="9">
        <v>42845.93273148148</v>
      </c>
      <c r="E2359" s="9">
        <v>42845.977673611109</v>
      </c>
      <c r="F2359" t="s">
        <v>872</v>
      </c>
      <c r="G2359" t="s">
        <v>872</v>
      </c>
      <c r="H2359">
        <v>1</v>
      </c>
      <c r="I2359">
        <v>1</v>
      </c>
      <c r="J2359">
        <v>11</v>
      </c>
      <c r="K2359" t="s">
        <v>873</v>
      </c>
      <c r="L2359">
        <v>1</v>
      </c>
      <c r="M2359">
        <v>-10</v>
      </c>
      <c r="N2359" t="s">
        <v>875</v>
      </c>
      <c r="O2359" t="s">
        <v>875</v>
      </c>
      <c r="P2359" t="s">
        <v>875</v>
      </c>
      <c r="Q2359" t="s">
        <v>875</v>
      </c>
      <c r="R2359" t="s">
        <v>875</v>
      </c>
      <c r="S2359" t="s">
        <v>875</v>
      </c>
      <c r="T2359" t="s">
        <v>875</v>
      </c>
      <c r="U2359" t="s">
        <v>875</v>
      </c>
      <c r="V2359" t="s">
        <v>56</v>
      </c>
      <c r="W2359" t="s">
        <v>875</v>
      </c>
      <c r="X2359" t="s">
        <v>875</v>
      </c>
      <c r="Y2359" t="s">
        <v>875</v>
      </c>
      <c r="Z2359" t="s">
        <v>875</v>
      </c>
      <c r="AA2359" s="19">
        <v>45734.004551087965</v>
      </c>
      <c r="AB2359" t="s">
        <v>2040</v>
      </c>
    </row>
    <row r="2360" spans="1:28" x14ac:dyDescent="0.35">
      <c r="A2360" t="s">
        <v>1658</v>
      </c>
      <c r="B2360" t="s">
        <v>311</v>
      </c>
      <c r="C2360">
        <v>3516</v>
      </c>
      <c r="D2360" s="9">
        <v>39329.573182870372</v>
      </c>
      <c r="E2360" s="9">
        <v>42845.977673611109</v>
      </c>
      <c r="F2360">
        <v>235</v>
      </c>
      <c r="G2360">
        <v>235</v>
      </c>
      <c r="H2360">
        <v>48</v>
      </c>
      <c r="I2360">
        <v>187</v>
      </c>
      <c r="J2360">
        <v>22</v>
      </c>
      <c r="K2360">
        <v>213</v>
      </c>
      <c r="L2360">
        <v>185</v>
      </c>
      <c r="M2360">
        <v>28</v>
      </c>
      <c r="N2360">
        <v>0.02</v>
      </c>
      <c r="O2360">
        <v>0.112</v>
      </c>
      <c r="P2360">
        <v>5.0000000000000001E-3</v>
      </c>
      <c r="Q2360">
        <v>0.11</v>
      </c>
      <c r="R2360">
        <v>0.86599999999999999</v>
      </c>
      <c r="S2360">
        <v>0.152</v>
      </c>
      <c r="T2360">
        <v>0.96199999999999997</v>
      </c>
      <c r="U2360">
        <v>254.54499999999999</v>
      </c>
      <c r="V2360" t="s">
        <v>56</v>
      </c>
      <c r="W2360">
        <v>0.85899999999999999</v>
      </c>
      <c r="X2360">
        <v>0.873</v>
      </c>
      <c r="Y2360">
        <v>0.85799999999999998</v>
      </c>
      <c r="Z2360">
        <v>0.874</v>
      </c>
      <c r="AA2360" s="19">
        <v>45734.004551018515</v>
      </c>
      <c r="AB2360" t="s">
        <v>2040</v>
      </c>
    </row>
    <row r="2361" spans="1:28" hidden="1" x14ac:dyDescent="0.35">
      <c r="A2361" t="s">
        <v>1253</v>
      </c>
      <c r="B2361" t="s">
        <v>312</v>
      </c>
      <c r="C2361">
        <v>1</v>
      </c>
      <c r="D2361" s="9">
        <v>43962.879780092589</v>
      </c>
      <c r="E2361" s="9">
        <v>43963.905358796299</v>
      </c>
      <c r="F2361" t="s">
        <v>872</v>
      </c>
      <c r="G2361" t="s">
        <v>872</v>
      </c>
      <c r="H2361">
        <v>1</v>
      </c>
      <c r="I2361">
        <v>1</v>
      </c>
      <c r="J2361">
        <v>1</v>
      </c>
      <c r="K2361" t="s">
        <v>873</v>
      </c>
      <c r="L2361">
        <v>2</v>
      </c>
      <c r="M2361">
        <v>0</v>
      </c>
      <c r="N2361" t="s">
        <v>875</v>
      </c>
      <c r="O2361" t="s">
        <v>875</v>
      </c>
      <c r="P2361" t="s">
        <v>875</v>
      </c>
      <c r="Q2361">
        <v>0.5</v>
      </c>
      <c r="R2361" t="s">
        <v>875</v>
      </c>
      <c r="S2361" t="s">
        <v>875</v>
      </c>
      <c r="T2361" t="s">
        <v>875</v>
      </c>
      <c r="U2361" t="s">
        <v>875</v>
      </c>
      <c r="V2361" t="s">
        <v>80</v>
      </c>
      <c r="W2361" t="s">
        <v>875</v>
      </c>
      <c r="X2361" t="s">
        <v>875</v>
      </c>
      <c r="Y2361" t="s">
        <v>875</v>
      </c>
      <c r="Z2361">
        <v>1</v>
      </c>
      <c r="AA2361" s="19">
        <v>45733.827253680553</v>
      </c>
      <c r="AB2361" t="s">
        <v>1303</v>
      </c>
    </row>
    <row r="2362" spans="1:28" x14ac:dyDescent="0.35">
      <c r="A2362" t="s">
        <v>1253</v>
      </c>
      <c r="B2362" t="s">
        <v>311</v>
      </c>
      <c r="C2362">
        <v>2648</v>
      </c>
      <c r="D2362" s="9">
        <v>41315.715960648151</v>
      </c>
      <c r="E2362" s="9">
        <v>43963.905358796299</v>
      </c>
      <c r="F2362">
        <v>30</v>
      </c>
      <c r="G2362">
        <v>30</v>
      </c>
      <c r="H2362">
        <v>19</v>
      </c>
      <c r="I2362">
        <v>11</v>
      </c>
      <c r="J2362">
        <v>8</v>
      </c>
      <c r="K2362">
        <v>22</v>
      </c>
      <c r="L2362">
        <v>22</v>
      </c>
      <c r="M2362">
        <v>0</v>
      </c>
      <c r="N2362">
        <v>7.0000000000000001E-3</v>
      </c>
      <c r="O2362">
        <v>7.0000000000000001E-3</v>
      </c>
      <c r="P2362">
        <v>4.0000000000000001E-3</v>
      </c>
      <c r="Q2362">
        <v>8.0000000000000002E-3</v>
      </c>
      <c r="R2362">
        <v>0.8</v>
      </c>
      <c r="S2362">
        <v>0.5</v>
      </c>
      <c r="T2362">
        <v>0.71399999999999997</v>
      </c>
      <c r="U2362">
        <v>0</v>
      </c>
      <c r="V2362" t="s">
        <v>80</v>
      </c>
      <c r="W2362">
        <v>0.91</v>
      </c>
      <c r="X2362">
        <v>0.95599999999999996</v>
      </c>
      <c r="Y2362">
        <v>0.55600000000000005</v>
      </c>
      <c r="Z2362">
        <v>0.88600000000000001</v>
      </c>
      <c r="AA2362" s="19">
        <v>45733.827253599535</v>
      </c>
      <c r="AB2362" t="s">
        <v>1303</v>
      </c>
    </row>
    <row r="2363" spans="1:28" hidden="1" x14ac:dyDescent="0.35">
      <c r="A2363" t="s">
        <v>1437</v>
      </c>
      <c r="B2363" t="s">
        <v>312</v>
      </c>
      <c r="C2363">
        <v>0</v>
      </c>
      <c r="D2363" s="9">
        <v>43668.309791666667</v>
      </c>
      <c r="E2363" s="9">
        <v>43668.309791666667</v>
      </c>
      <c r="F2363" t="s">
        <v>872</v>
      </c>
      <c r="G2363" t="s">
        <v>872</v>
      </c>
      <c r="H2363">
        <v>1</v>
      </c>
      <c r="I2363">
        <v>1</v>
      </c>
      <c r="J2363">
        <v>1</v>
      </c>
      <c r="K2363" t="s">
        <v>873</v>
      </c>
      <c r="L2363">
        <v>1</v>
      </c>
      <c r="M2363">
        <v>0</v>
      </c>
      <c r="N2363" t="s">
        <v>875</v>
      </c>
      <c r="O2363">
        <v>0</v>
      </c>
      <c r="P2363">
        <v>0</v>
      </c>
      <c r="Q2363" t="s">
        <v>875</v>
      </c>
      <c r="R2363" t="s">
        <v>875</v>
      </c>
      <c r="S2363" t="s">
        <v>875</v>
      </c>
      <c r="T2363" t="s">
        <v>875</v>
      </c>
      <c r="U2363" t="s">
        <v>875</v>
      </c>
      <c r="V2363" t="s">
        <v>876</v>
      </c>
      <c r="W2363" t="s">
        <v>875</v>
      </c>
      <c r="X2363">
        <v>0</v>
      </c>
      <c r="Y2363">
        <v>0</v>
      </c>
      <c r="Z2363" t="s">
        <v>875</v>
      </c>
      <c r="AA2363" s="19">
        <v>45733.839078182871</v>
      </c>
      <c r="AB2363" t="s">
        <v>1449</v>
      </c>
    </row>
    <row r="2364" spans="1:28" x14ac:dyDescent="0.35">
      <c r="A2364" t="s">
        <v>1437</v>
      </c>
      <c r="B2364" t="s">
        <v>311</v>
      </c>
      <c r="C2364">
        <v>4472</v>
      </c>
      <c r="D2364" s="9">
        <v>39195.663703703707</v>
      </c>
      <c r="E2364" s="9">
        <v>43668.309791666667</v>
      </c>
      <c r="F2364">
        <v>372</v>
      </c>
      <c r="G2364">
        <v>372</v>
      </c>
      <c r="H2364">
        <v>372</v>
      </c>
      <c r="I2364">
        <v>0</v>
      </c>
      <c r="J2364">
        <v>0</v>
      </c>
      <c r="K2364">
        <v>372</v>
      </c>
      <c r="L2364">
        <v>0</v>
      </c>
      <c r="M2364">
        <v>372</v>
      </c>
      <c r="N2364">
        <v>6.9000000000000006E-2</v>
      </c>
      <c r="O2364">
        <v>0</v>
      </c>
      <c r="P2364">
        <v>0</v>
      </c>
      <c r="Q2364">
        <v>0</v>
      </c>
      <c r="R2364">
        <v>0</v>
      </c>
      <c r="S2364">
        <v>1</v>
      </c>
      <c r="T2364">
        <v>1</v>
      </c>
      <c r="U2364" t="s">
        <v>875</v>
      </c>
      <c r="V2364" t="s">
        <v>876</v>
      </c>
      <c r="W2364">
        <v>0.86</v>
      </c>
      <c r="X2364">
        <v>0</v>
      </c>
      <c r="Y2364">
        <v>0</v>
      </c>
      <c r="Z2364">
        <v>0</v>
      </c>
      <c r="AA2364" s="19">
        <v>45733.839078078701</v>
      </c>
      <c r="AB2364" t="s">
        <v>1449</v>
      </c>
    </row>
    <row r="2365" spans="1:28" hidden="1" x14ac:dyDescent="0.35">
      <c r="A2365" t="s">
        <v>233</v>
      </c>
      <c r="B2365" t="s">
        <v>312</v>
      </c>
      <c r="C2365">
        <v>99</v>
      </c>
      <c r="D2365" s="9">
        <v>45510.527083333334</v>
      </c>
      <c r="E2365" s="9">
        <v>45610.490972222222</v>
      </c>
      <c r="F2365" t="s">
        <v>872</v>
      </c>
      <c r="G2365" t="s">
        <v>872</v>
      </c>
      <c r="H2365">
        <v>116</v>
      </c>
      <c r="I2365">
        <v>169</v>
      </c>
      <c r="J2365">
        <v>19</v>
      </c>
      <c r="K2365" t="s">
        <v>873</v>
      </c>
      <c r="L2365">
        <v>240</v>
      </c>
      <c r="M2365">
        <v>25</v>
      </c>
      <c r="N2365">
        <v>1.1539999999999999</v>
      </c>
      <c r="O2365">
        <v>1.63</v>
      </c>
      <c r="P2365">
        <v>0.16600000000000001</v>
      </c>
      <c r="Q2365">
        <v>2.4079999999999999</v>
      </c>
      <c r="R2365">
        <v>0.92</v>
      </c>
      <c r="S2365">
        <v>0.41499999999999998</v>
      </c>
      <c r="T2365">
        <v>0.94</v>
      </c>
      <c r="U2365">
        <v>412.791</v>
      </c>
      <c r="V2365" t="s">
        <v>56</v>
      </c>
      <c r="W2365">
        <v>0.96599999999999997</v>
      </c>
      <c r="X2365">
        <v>0.98899999999999999</v>
      </c>
      <c r="Y2365">
        <v>0.97399999999999998</v>
      </c>
      <c r="Z2365">
        <v>0.97799999999999998</v>
      </c>
      <c r="AA2365" s="9">
        <v>45713.679982835645</v>
      </c>
      <c r="AB2365" t="s">
        <v>871</v>
      </c>
    </row>
    <row r="2366" spans="1:28" hidden="1" x14ac:dyDescent="0.35">
      <c r="A2366" t="s">
        <v>233</v>
      </c>
      <c r="B2366" t="s">
        <v>312</v>
      </c>
      <c r="C2366">
        <v>99</v>
      </c>
      <c r="D2366" s="9">
        <v>44465.892812500002</v>
      </c>
      <c r="E2366" s="9">
        <v>44565.760092592594</v>
      </c>
      <c r="F2366" t="s">
        <v>872</v>
      </c>
      <c r="G2366" t="s">
        <v>872</v>
      </c>
      <c r="H2366">
        <v>160</v>
      </c>
      <c r="I2366">
        <v>131</v>
      </c>
      <c r="J2366">
        <v>38</v>
      </c>
      <c r="K2366" t="s">
        <v>873</v>
      </c>
      <c r="L2366">
        <v>293</v>
      </c>
      <c r="M2366">
        <v>-39</v>
      </c>
      <c r="N2366">
        <v>1.756</v>
      </c>
      <c r="O2366">
        <v>1.304</v>
      </c>
      <c r="P2366">
        <v>0.48099999999999998</v>
      </c>
      <c r="Q2366">
        <v>3.11</v>
      </c>
      <c r="R2366">
        <v>1.206</v>
      </c>
      <c r="S2366">
        <v>0.57399999999999995</v>
      </c>
      <c r="T2366">
        <v>0.84299999999999997</v>
      </c>
      <c r="U2366">
        <v>203.215</v>
      </c>
      <c r="V2366" t="s">
        <v>62</v>
      </c>
      <c r="W2366">
        <v>0.99199999999999999</v>
      </c>
      <c r="X2366">
        <v>0.98399999999999999</v>
      </c>
      <c r="Y2366">
        <v>0.96199999999999997</v>
      </c>
      <c r="Z2366">
        <v>0.98</v>
      </c>
      <c r="AA2366" s="19">
        <v>45733.908248935186</v>
      </c>
      <c r="AB2366" t="s">
        <v>1425</v>
      </c>
    </row>
    <row r="2367" spans="1:28" x14ac:dyDescent="0.35">
      <c r="A2367" t="s">
        <v>233</v>
      </c>
      <c r="B2367" t="s">
        <v>311</v>
      </c>
      <c r="C2367">
        <v>2539</v>
      </c>
      <c r="D2367" s="9">
        <v>43070.749305555553</v>
      </c>
      <c r="E2367" s="9">
        <v>45610.490972222222</v>
      </c>
      <c r="F2367">
        <v>5345</v>
      </c>
      <c r="G2367">
        <v>5128</v>
      </c>
      <c r="H2367">
        <v>2435</v>
      </c>
      <c r="I2367">
        <v>2693</v>
      </c>
      <c r="J2367">
        <v>878</v>
      </c>
      <c r="K2367">
        <v>4250</v>
      </c>
      <c r="L2367">
        <v>3256</v>
      </c>
      <c r="M2367">
        <v>994</v>
      </c>
      <c r="N2367">
        <v>1.329</v>
      </c>
      <c r="O2367">
        <v>1.476</v>
      </c>
      <c r="P2367">
        <v>0.59</v>
      </c>
      <c r="Q2367">
        <v>1.85</v>
      </c>
      <c r="R2367">
        <v>0.83499999999999996</v>
      </c>
      <c r="S2367">
        <v>0.47399999999999998</v>
      </c>
      <c r="T2367">
        <v>0.79</v>
      </c>
      <c r="U2367">
        <v>537.29700000000003</v>
      </c>
      <c r="V2367" t="s">
        <v>56</v>
      </c>
      <c r="W2367">
        <v>0.99399999999999999</v>
      </c>
      <c r="X2367">
        <v>0.997</v>
      </c>
      <c r="Y2367">
        <v>0.98499999999999999</v>
      </c>
      <c r="Z2367">
        <v>0.996</v>
      </c>
      <c r="AA2367" s="9">
        <v>45713.679958287037</v>
      </c>
      <c r="AB2367" t="s">
        <v>871</v>
      </c>
    </row>
    <row r="2368" spans="1:28" x14ac:dyDescent="0.35">
      <c r="A2368" t="s">
        <v>233</v>
      </c>
      <c r="B2368" t="s">
        <v>311</v>
      </c>
      <c r="C2368">
        <v>1495</v>
      </c>
      <c r="D2368" s="9">
        <v>43070.749780092592</v>
      </c>
      <c r="E2368" s="9">
        <v>44565.760092592594</v>
      </c>
      <c r="F2368">
        <v>2342</v>
      </c>
      <c r="G2368">
        <v>2342</v>
      </c>
      <c r="H2368">
        <v>1217</v>
      </c>
      <c r="I2368">
        <v>1125</v>
      </c>
      <c r="J2368">
        <v>124</v>
      </c>
      <c r="K2368">
        <v>2218</v>
      </c>
      <c r="L2368">
        <v>1586</v>
      </c>
      <c r="M2368">
        <v>632</v>
      </c>
      <c r="N2368">
        <v>1.387</v>
      </c>
      <c r="O2368">
        <v>1.409</v>
      </c>
      <c r="P2368">
        <v>0.187</v>
      </c>
      <c r="Q2368">
        <v>2.1030000000000002</v>
      </c>
      <c r="R2368">
        <v>0.80600000000000005</v>
      </c>
      <c r="S2368">
        <v>0.496</v>
      </c>
      <c r="T2368">
        <v>0.93300000000000005</v>
      </c>
      <c r="U2368">
        <v>300.52300000000002</v>
      </c>
      <c r="V2368" t="s">
        <v>56</v>
      </c>
      <c r="W2368">
        <v>0.98</v>
      </c>
      <c r="X2368">
        <v>0.97299999999999998</v>
      </c>
      <c r="Y2368">
        <v>0.96199999999999997</v>
      </c>
      <c r="Z2368">
        <v>0.99399999999999999</v>
      </c>
      <c r="AA2368" s="19">
        <v>45733.908234340277</v>
      </c>
      <c r="AB2368" t="s">
        <v>1425</v>
      </c>
    </row>
    <row r="2369" spans="1:28" hidden="1" x14ac:dyDescent="0.35">
      <c r="A2369" t="s">
        <v>1657</v>
      </c>
      <c r="B2369" t="s">
        <v>312</v>
      </c>
      <c r="C2369">
        <v>3</v>
      </c>
      <c r="D2369" s="9">
        <v>44444.549722222226</v>
      </c>
      <c r="E2369" s="9">
        <v>44448.139803240738</v>
      </c>
      <c r="F2369" t="s">
        <v>872</v>
      </c>
      <c r="G2369" t="s">
        <v>872</v>
      </c>
      <c r="H2369">
        <v>1</v>
      </c>
      <c r="I2369">
        <v>1</v>
      </c>
      <c r="J2369">
        <v>1</v>
      </c>
      <c r="K2369" t="s">
        <v>873</v>
      </c>
      <c r="L2369">
        <v>4</v>
      </c>
      <c r="M2369">
        <v>-3</v>
      </c>
      <c r="N2369" t="s">
        <v>875</v>
      </c>
      <c r="O2369" t="s">
        <v>875</v>
      </c>
      <c r="P2369" t="s">
        <v>875</v>
      </c>
      <c r="Q2369">
        <v>0.63600000000000001</v>
      </c>
      <c r="R2369" t="s">
        <v>875</v>
      </c>
      <c r="S2369" t="s">
        <v>875</v>
      </c>
      <c r="T2369" t="s">
        <v>875</v>
      </c>
      <c r="U2369" t="s">
        <v>875</v>
      </c>
      <c r="V2369" t="s">
        <v>56</v>
      </c>
      <c r="W2369" t="s">
        <v>875</v>
      </c>
      <c r="X2369" t="s">
        <v>875</v>
      </c>
      <c r="Y2369" t="s">
        <v>875</v>
      </c>
      <c r="Z2369">
        <v>0.89100000000000001</v>
      </c>
      <c r="AA2369" s="19">
        <v>45734.004464178244</v>
      </c>
      <c r="AB2369" t="s">
        <v>2040</v>
      </c>
    </row>
    <row r="2370" spans="1:28" x14ac:dyDescent="0.35">
      <c r="A2370" t="s">
        <v>1657</v>
      </c>
      <c r="B2370" t="s">
        <v>311</v>
      </c>
      <c r="C2370">
        <v>4236</v>
      </c>
      <c r="D2370" s="9">
        <v>40211.790011574078</v>
      </c>
      <c r="E2370" s="9">
        <v>44448.139803240738</v>
      </c>
      <c r="F2370">
        <v>118</v>
      </c>
      <c r="G2370">
        <v>118</v>
      </c>
      <c r="H2370">
        <v>83</v>
      </c>
      <c r="I2370">
        <v>35</v>
      </c>
      <c r="J2370">
        <v>9</v>
      </c>
      <c r="K2370">
        <v>109</v>
      </c>
      <c r="L2370">
        <v>104</v>
      </c>
      <c r="M2370">
        <v>5</v>
      </c>
      <c r="N2370">
        <v>2.7E-2</v>
      </c>
      <c r="O2370">
        <v>0.01</v>
      </c>
      <c r="P2370">
        <v>2E-3</v>
      </c>
      <c r="Q2370">
        <v>2.3E-2</v>
      </c>
      <c r="R2370">
        <v>0.65700000000000003</v>
      </c>
      <c r="S2370">
        <v>0.73</v>
      </c>
      <c r="T2370">
        <v>0.94599999999999995</v>
      </c>
      <c r="U2370">
        <v>217.39099999999999</v>
      </c>
      <c r="V2370" t="s">
        <v>56</v>
      </c>
      <c r="W2370">
        <v>0.5</v>
      </c>
      <c r="X2370">
        <v>0.68</v>
      </c>
      <c r="Y2370">
        <v>0.91200000000000003</v>
      </c>
      <c r="Z2370">
        <v>0.41699999999999998</v>
      </c>
      <c r="AA2370" s="19">
        <v>45734.004464120371</v>
      </c>
      <c r="AB2370" t="s">
        <v>2040</v>
      </c>
    </row>
    <row r="2371" spans="1:28" hidden="1" x14ac:dyDescent="0.35">
      <c r="A2371" t="s">
        <v>1656</v>
      </c>
      <c r="B2371" t="s">
        <v>312</v>
      </c>
      <c r="C2371">
        <v>91</v>
      </c>
      <c r="D2371" s="9">
        <v>44473.403877314813</v>
      </c>
      <c r="E2371" s="9">
        <v>44565.354386574072</v>
      </c>
      <c r="F2371" t="s">
        <v>872</v>
      </c>
      <c r="G2371" t="s">
        <v>872</v>
      </c>
      <c r="H2371">
        <v>20</v>
      </c>
      <c r="I2371">
        <v>24</v>
      </c>
      <c r="J2371">
        <v>2</v>
      </c>
      <c r="K2371" t="s">
        <v>873</v>
      </c>
      <c r="L2371">
        <v>41</v>
      </c>
      <c r="M2371">
        <v>0</v>
      </c>
      <c r="N2371">
        <v>0.26800000000000002</v>
      </c>
      <c r="O2371">
        <v>0.36899999999999999</v>
      </c>
      <c r="P2371">
        <v>4.2000000000000003E-2</v>
      </c>
      <c r="Q2371">
        <v>0.51100000000000001</v>
      </c>
      <c r="R2371">
        <v>0.85899999999999999</v>
      </c>
      <c r="S2371">
        <v>0.42099999999999999</v>
      </c>
      <c r="T2371">
        <v>0.93400000000000005</v>
      </c>
      <c r="U2371">
        <v>712.32899999999995</v>
      </c>
      <c r="V2371" t="s">
        <v>56</v>
      </c>
      <c r="W2371">
        <v>0.92</v>
      </c>
      <c r="X2371">
        <v>0.86699999999999999</v>
      </c>
      <c r="Y2371">
        <v>1</v>
      </c>
      <c r="Z2371">
        <v>0.751</v>
      </c>
      <c r="AA2371" s="19">
        <v>45734.004378043981</v>
      </c>
      <c r="AB2371" t="s">
        <v>2040</v>
      </c>
    </row>
    <row r="2372" spans="1:28" x14ac:dyDescent="0.35">
      <c r="A2372" t="s">
        <v>1656</v>
      </c>
      <c r="B2372" t="s">
        <v>311</v>
      </c>
      <c r="C2372">
        <v>3429</v>
      </c>
      <c r="D2372" s="9">
        <v>41135.600868055553</v>
      </c>
      <c r="E2372" s="9">
        <v>44565.354386574072</v>
      </c>
      <c r="F2372">
        <v>2450</v>
      </c>
      <c r="G2372">
        <v>2450</v>
      </c>
      <c r="H2372">
        <v>937</v>
      </c>
      <c r="I2372">
        <v>1513</v>
      </c>
      <c r="J2372">
        <v>290</v>
      </c>
      <c r="K2372">
        <v>2160</v>
      </c>
      <c r="L2372">
        <v>1796</v>
      </c>
      <c r="M2372">
        <v>364</v>
      </c>
      <c r="N2372">
        <v>0.27700000000000002</v>
      </c>
      <c r="O2372">
        <v>0.47399999999999998</v>
      </c>
      <c r="P2372">
        <v>0.104</v>
      </c>
      <c r="Q2372">
        <v>0.57899999999999996</v>
      </c>
      <c r="R2372">
        <v>0.89500000000000002</v>
      </c>
      <c r="S2372">
        <v>0.36899999999999999</v>
      </c>
      <c r="T2372">
        <v>0.86199999999999999</v>
      </c>
      <c r="U2372">
        <v>628.66999999999996</v>
      </c>
      <c r="V2372" t="s">
        <v>56</v>
      </c>
      <c r="W2372">
        <v>0.99</v>
      </c>
      <c r="X2372">
        <v>0.98499999999999999</v>
      </c>
      <c r="Y2372">
        <v>0.94699999999999995</v>
      </c>
      <c r="Z2372">
        <v>0.98199999999999998</v>
      </c>
      <c r="AA2372" s="19">
        <v>45734.004363854168</v>
      </c>
      <c r="AB2372" t="s">
        <v>2040</v>
      </c>
    </row>
    <row r="2373" spans="1:28" hidden="1" x14ac:dyDescent="0.35">
      <c r="A2373" t="s">
        <v>1655</v>
      </c>
      <c r="B2373" t="s">
        <v>312</v>
      </c>
      <c r="C2373">
        <v>86</v>
      </c>
      <c r="D2373" s="9">
        <v>41428.414351851854</v>
      </c>
      <c r="E2373" s="9">
        <v>41514.977025462962</v>
      </c>
      <c r="F2373" t="s">
        <v>872</v>
      </c>
      <c r="G2373" t="s">
        <v>872</v>
      </c>
      <c r="H2373">
        <v>11</v>
      </c>
      <c r="I2373">
        <v>5</v>
      </c>
      <c r="J2373">
        <v>1</v>
      </c>
      <c r="K2373" t="s">
        <v>873</v>
      </c>
      <c r="L2373">
        <v>15</v>
      </c>
      <c r="M2373">
        <v>0</v>
      </c>
      <c r="N2373">
        <v>0.29499999999999998</v>
      </c>
      <c r="O2373">
        <v>0.04</v>
      </c>
      <c r="P2373" t="s">
        <v>875</v>
      </c>
      <c r="Q2373">
        <v>0.184</v>
      </c>
      <c r="R2373" t="s">
        <v>875</v>
      </c>
      <c r="S2373" t="s">
        <v>875</v>
      </c>
      <c r="T2373" t="s">
        <v>875</v>
      </c>
      <c r="U2373" t="s">
        <v>875</v>
      </c>
      <c r="V2373" t="s">
        <v>56</v>
      </c>
      <c r="W2373">
        <v>0.89100000000000001</v>
      </c>
      <c r="X2373">
        <v>0.78400000000000003</v>
      </c>
      <c r="Y2373" t="s">
        <v>875</v>
      </c>
      <c r="Z2373">
        <v>0.80400000000000005</v>
      </c>
      <c r="AA2373" s="19">
        <v>45734.004265659722</v>
      </c>
      <c r="AB2373" t="s">
        <v>2040</v>
      </c>
    </row>
    <row r="2374" spans="1:28" x14ac:dyDescent="0.35">
      <c r="A2374" t="s">
        <v>1655</v>
      </c>
      <c r="B2374" t="s">
        <v>311</v>
      </c>
      <c r="C2374">
        <v>161</v>
      </c>
      <c r="D2374" s="9">
        <v>41353.436805555553</v>
      </c>
      <c r="E2374" s="9">
        <v>41514.977025462962</v>
      </c>
      <c r="F2374">
        <v>40</v>
      </c>
      <c r="G2374">
        <v>40</v>
      </c>
      <c r="H2374">
        <v>31</v>
      </c>
      <c r="I2374">
        <v>9</v>
      </c>
      <c r="J2374">
        <v>1</v>
      </c>
      <c r="K2374">
        <v>39</v>
      </c>
      <c r="L2374">
        <v>22</v>
      </c>
      <c r="M2374">
        <v>17</v>
      </c>
      <c r="N2374">
        <v>0.16200000000000001</v>
      </c>
      <c r="O2374">
        <v>5.1999999999999998E-2</v>
      </c>
      <c r="P2374">
        <v>0</v>
      </c>
      <c r="Q2374">
        <v>0.122</v>
      </c>
      <c r="R2374">
        <v>0.56999999999999995</v>
      </c>
      <c r="S2374">
        <v>0.75700000000000001</v>
      </c>
      <c r="T2374">
        <v>1</v>
      </c>
      <c r="U2374">
        <v>139.34399999999999</v>
      </c>
      <c r="V2374" t="s">
        <v>56</v>
      </c>
      <c r="W2374">
        <v>0.74299999999999999</v>
      </c>
      <c r="X2374">
        <v>0.92</v>
      </c>
      <c r="Y2374">
        <v>0</v>
      </c>
      <c r="Z2374">
        <v>0.88800000000000001</v>
      </c>
      <c r="AA2374" s="19">
        <v>45734.004265555559</v>
      </c>
      <c r="AB2374" t="s">
        <v>2040</v>
      </c>
    </row>
    <row r="2375" spans="1:28" hidden="1" x14ac:dyDescent="0.35">
      <c r="A2375" t="s">
        <v>234</v>
      </c>
      <c r="B2375" t="s">
        <v>312</v>
      </c>
      <c r="C2375">
        <v>99</v>
      </c>
      <c r="D2375" s="9">
        <v>44448.125578703701</v>
      </c>
      <c r="E2375" s="9">
        <v>44547.825486111113</v>
      </c>
      <c r="F2375" t="s">
        <v>872</v>
      </c>
      <c r="G2375" t="s">
        <v>872</v>
      </c>
      <c r="H2375">
        <v>33</v>
      </c>
      <c r="I2375">
        <v>1</v>
      </c>
      <c r="J2375">
        <v>1</v>
      </c>
      <c r="K2375" t="s">
        <v>873</v>
      </c>
      <c r="L2375">
        <v>29</v>
      </c>
      <c r="M2375">
        <v>3</v>
      </c>
      <c r="N2375">
        <v>0.376</v>
      </c>
      <c r="O2375" t="s">
        <v>875</v>
      </c>
      <c r="P2375">
        <v>0</v>
      </c>
      <c r="Q2375">
        <v>0.254</v>
      </c>
      <c r="R2375" t="s">
        <v>875</v>
      </c>
      <c r="S2375" t="s">
        <v>875</v>
      </c>
      <c r="T2375" t="s">
        <v>875</v>
      </c>
      <c r="U2375" t="s">
        <v>875</v>
      </c>
      <c r="V2375" t="s">
        <v>56</v>
      </c>
      <c r="W2375">
        <v>0.90300000000000002</v>
      </c>
      <c r="X2375" t="s">
        <v>875</v>
      </c>
      <c r="Y2375">
        <v>0</v>
      </c>
      <c r="Z2375">
        <v>0.95699999999999996</v>
      </c>
      <c r="AA2375" s="19">
        <v>45733.908158958337</v>
      </c>
      <c r="AB2375" t="s">
        <v>1425</v>
      </c>
    </row>
    <row r="2376" spans="1:28" x14ac:dyDescent="0.35">
      <c r="A2376" t="s">
        <v>234</v>
      </c>
      <c r="B2376" t="s">
        <v>311</v>
      </c>
      <c r="C2376">
        <v>1380</v>
      </c>
      <c r="D2376" s="9">
        <v>44229.361805555556</v>
      </c>
      <c r="E2376" s="9">
        <v>45609.679861111108</v>
      </c>
      <c r="F2376">
        <v>754</v>
      </c>
      <c r="G2376">
        <v>640</v>
      </c>
      <c r="H2376">
        <v>631</v>
      </c>
      <c r="I2376">
        <v>9</v>
      </c>
      <c r="J2376">
        <v>109</v>
      </c>
      <c r="K2376">
        <v>531</v>
      </c>
      <c r="L2376">
        <v>450</v>
      </c>
      <c r="M2376">
        <v>81</v>
      </c>
      <c r="N2376">
        <v>0.442</v>
      </c>
      <c r="O2376">
        <v>7.0000000000000001E-3</v>
      </c>
      <c r="P2376">
        <v>7.6999999999999999E-2</v>
      </c>
      <c r="Q2376">
        <v>0.318</v>
      </c>
      <c r="R2376">
        <v>0.85499999999999998</v>
      </c>
      <c r="S2376">
        <v>0.98399999999999999</v>
      </c>
      <c r="T2376">
        <v>0.82899999999999996</v>
      </c>
      <c r="U2376">
        <v>254.71700000000001</v>
      </c>
      <c r="V2376" t="s">
        <v>56</v>
      </c>
      <c r="W2376">
        <v>0.99099999999999999</v>
      </c>
      <c r="X2376">
        <v>0.92300000000000004</v>
      </c>
      <c r="Y2376">
        <v>0.96899999999999997</v>
      </c>
      <c r="Z2376">
        <v>0.98899999999999999</v>
      </c>
      <c r="AA2376" s="9">
        <v>45713.680075358796</v>
      </c>
      <c r="AB2376" t="s">
        <v>871</v>
      </c>
    </row>
    <row r="2377" spans="1:28" x14ac:dyDescent="0.35">
      <c r="A2377" t="s">
        <v>234</v>
      </c>
      <c r="B2377" t="s">
        <v>311</v>
      </c>
      <c r="C2377">
        <v>318</v>
      </c>
      <c r="D2377" s="9">
        <v>44229.362164351849</v>
      </c>
      <c r="E2377" s="9">
        <v>44547.825486111113</v>
      </c>
      <c r="F2377">
        <v>144</v>
      </c>
      <c r="G2377">
        <v>144</v>
      </c>
      <c r="H2377">
        <v>141</v>
      </c>
      <c r="I2377">
        <v>3</v>
      </c>
      <c r="J2377">
        <v>0</v>
      </c>
      <c r="K2377">
        <v>144</v>
      </c>
      <c r="L2377">
        <v>81</v>
      </c>
      <c r="M2377">
        <v>63</v>
      </c>
      <c r="N2377">
        <v>0.53</v>
      </c>
      <c r="O2377">
        <v>1.6E-2</v>
      </c>
      <c r="P2377">
        <v>0</v>
      </c>
      <c r="Q2377">
        <v>0.28899999999999998</v>
      </c>
      <c r="R2377">
        <v>0.52900000000000003</v>
      </c>
      <c r="S2377">
        <v>0.97099999999999997</v>
      </c>
      <c r="T2377">
        <v>1</v>
      </c>
      <c r="U2377">
        <v>217.99299999999999</v>
      </c>
      <c r="V2377" t="s">
        <v>56</v>
      </c>
      <c r="W2377">
        <v>0.97699999999999998</v>
      </c>
      <c r="X2377">
        <v>0.89200000000000002</v>
      </c>
      <c r="Y2377">
        <v>0</v>
      </c>
      <c r="Z2377">
        <v>0.97699999999999998</v>
      </c>
      <c r="AA2377" s="19">
        <v>45733.908158842591</v>
      </c>
      <c r="AB2377" t="s">
        <v>1425</v>
      </c>
    </row>
    <row r="2378" spans="1:28" hidden="1" x14ac:dyDescent="0.35">
      <c r="A2378" t="s">
        <v>235</v>
      </c>
      <c r="B2378" t="s">
        <v>312</v>
      </c>
      <c r="C2378">
        <v>99</v>
      </c>
      <c r="D2378" s="9">
        <v>45510.720138888886</v>
      </c>
      <c r="E2378" s="9">
        <v>45610.458333333336</v>
      </c>
      <c r="F2378" t="s">
        <v>872</v>
      </c>
      <c r="G2378" t="s">
        <v>872</v>
      </c>
      <c r="H2378">
        <v>52</v>
      </c>
      <c r="I2378">
        <v>263</v>
      </c>
      <c r="J2378">
        <v>38</v>
      </c>
      <c r="K2378" t="s">
        <v>873</v>
      </c>
      <c r="L2378">
        <v>179</v>
      </c>
      <c r="M2378">
        <v>97</v>
      </c>
      <c r="N2378">
        <v>0.44600000000000001</v>
      </c>
      <c r="O2378">
        <v>2.4900000000000002</v>
      </c>
      <c r="P2378">
        <v>0.48599999999999999</v>
      </c>
      <c r="Q2378">
        <v>1.655</v>
      </c>
      <c r="R2378">
        <v>0.67600000000000005</v>
      </c>
      <c r="S2378">
        <v>0.152</v>
      </c>
      <c r="T2378">
        <v>0.83399999999999996</v>
      </c>
      <c r="U2378">
        <v>789.12400000000002</v>
      </c>
      <c r="V2378" t="s">
        <v>56</v>
      </c>
      <c r="W2378">
        <v>0.94699999999999995</v>
      </c>
      <c r="X2378">
        <v>0.97499999999999998</v>
      </c>
      <c r="Y2378">
        <v>0.83799999999999997</v>
      </c>
      <c r="Z2378">
        <v>0.95799999999999996</v>
      </c>
      <c r="AA2378" s="9">
        <v>45713.68019939815</v>
      </c>
      <c r="AB2378" t="s">
        <v>871</v>
      </c>
    </row>
    <row r="2379" spans="1:28" x14ac:dyDescent="0.35">
      <c r="A2379" t="s">
        <v>235</v>
      </c>
      <c r="B2379" t="s">
        <v>311</v>
      </c>
      <c r="C2379">
        <v>5292</v>
      </c>
      <c r="D2379" s="9">
        <v>40317.636111111111</v>
      </c>
      <c r="E2379" s="9">
        <v>45610.458333333336</v>
      </c>
      <c r="F2379">
        <v>10730</v>
      </c>
      <c r="G2379">
        <v>10699</v>
      </c>
      <c r="H2379">
        <v>3580</v>
      </c>
      <c r="I2379">
        <v>7119</v>
      </c>
      <c r="J2379">
        <v>2183</v>
      </c>
      <c r="K2379">
        <v>8516</v>
      </c>
      <c r="L2379">
        <v>7210</v>
      </c>
      <c r="M2379">
        <v>1306</v>
      </c>
      <c r="N2379">
        <v>0.83599999999999997</v>
      </c>
      <c r="O2379">
        <v>1.619</v>
      </c>
      <c r="P2379">
        <v>0.55800000000000005</v>
      </c>
      <c r="Q2379">
        <v>1.667</v>
      </c>
      <c r="R2379">
        <v>0.879</v>
      </c>
      <c r="S2379">
        <v>0.34100000000000003</v>
      </c>
      <c r="T2379">
        <v>0.77300000000000002</v>
      </c>
      <c r="U2379">
        <v>783.44299999999998</v>
      </c>
      <c r="V2379" t="s">
        <v>56</v>
      </c>
      <c r="W2379">
        <v>0.95899999999999996</v>
      </c>
      <c r="X2379">
        <v>0.96099999999999997</v>
      </c>
      <c r="Y2379">
        <v>0.88700000000000001</v>
      </c>
      <c r="Z2379">
        <v>0.94099999999999995</v>
      </c>
      <c r="AA2379" s="9">
        <v>45713.68018304398</v>
      </c>
      <c r="AB2379" t="s">
        <v>871</v>
      </c>
    </row>
    <row r="2380" spans="1:28" hidden="1" x14ac:dyDescent="0.35">
      <c r="A2380" t="s">
        <v>1252</v>
      </c>
      <c r="B2380" t="s">
        <v>312</v>
      </c>
      <c r="C2380">
        <v>77</v>
      </c>
      <c r="D2380" s="9">
        <v>43985.954814814817</v>
      </c>
      <c r="E2380" s="9">
        <v>44063.842592592591</v>
      </c>
      <c r="F2380" t="s">
        <v>872</v>
      </c>
      <c r="G2380" t="s">
        <v>872</v>
      </c>
      <c r="H2380">
        <v>1</v>
      </c>
      <c r="I2380">
        <v>1</v>
      </c>
      <c r="J2380">
        <v>1</v>
      </c>
      <c r="K2380" t="s">
        <v>873</v>
      </c>
      <c r="L2380">
        <v>2</v>
      </c>
      <c r="M2380">
        <v>-2</v>
      </c>
      <c r="N2380" t="s">
        <v>875</v>
      </c>
      <c r="O2380" t="s">
        <v>875</v>
      </c>
      <c r="P2380" t="s">
        <v>875</v>
      </c>
      <c r="Q2380">
        <v>0.16700000000000001</v>
      </c>
      <c r="R2380" t="s">
        <v>875</v>
      </c>
      <c r="S2380" t="s">
        <v>875</v>
      </c>
      <c r="T2380" t="s">
        <v>875</v>
      </c>
      <c r="U2380" t="s">
        <v>875</v>
      </c>
      <c r="V2380" t="s">
        <v>56</v>
      </c>
      <c r="W2380" t="s">
        <v>875</v>
      </c>
      <c r="X2380" t="s">
        <v>875</v>
      </c>
      <c r="Y2380" t="s">
        <v>875</v>
      </c>
      <c r="Z2380">
        <v>1</v>
      </c>
      <c r="AA2380" s="19">
        <v>45733.827191099539</v>
      </c>
      <c r="AB2380" t="s">
        <v>1303</v>
      </c>
    </row>
    <row r="2381" spans="1:28" x14ac:dyDescent="0.35">
      <c r="A2381" t="s">
        <v>1252</v>
      </c>
      <c r="B2381" t="s">
        <v>311</v>
      </c>
      <c r="C2381">
        <v>2849</v>
      </c>
      <c r="D2381" s="9">
        <v>41214.463553240741</v>
      </c>
      <c r="E2381" s="9">
        <v>44063.842592592591</v>
      </c>
      <c r="F2381">
        <v>39</v>
      </c>
      <c r="G2381">
        <v>39</v>
      </c>
      <c r="H2381">
        <v>13</v>
      </c>
      <c r="I2381">
        <v>26</v>
      </c>
      <c r="J2381">
        <v>5</v>
      </c>
      <c r="K2381">
        <v>34</v>
      </c>
      <c r="L2381">
        <v>25</v>
      </c>
      <c r="M2381">
        <v>9</v>
      </c>
      <c r="N2381">
        <v>8.0000000000000002E-3</v>
      </c>
      <c r="O2381">
        <v>1.0999999999999999E-2</v>
      </c>
      <c r="P2381">
        <v>1E-3</v>
      </c>
      <c r="Q2381">
        <v>7.0000000000000001E-3</v>
      </c>
      <c r="R2381">
        <v>0.38900000000000001</v>
      </c>
      <c r="S2381">
        <v>0.42099999999999999</v>
      </c>
      <c r="T2381">
        <v>0.94699999999999995</v>
      </c>
      <c r="U2381">
        <v>1285.7139999999999</v>
      </c>
      <c r="V2381" t="s">
        <v>56</v>
      </c>
      <c r="W2381">
        <v>0.96199999999999997</v>
      </c>
      <c r="X2381">
        <v>0.68500000000000005</v>
      </c>
      <c r="Y2381">
        <v>0.89700000000000002</v>
      </c>
      <c r="Z2381">
        <v>0.65500000000000003</v>
      </c>
      <c r="AA2381" s="19">
        <v>45733.827191099539</v>
      </c>
      <c r="AB2381" t="s">
        <v>1303</v>
      </c>
    </row>
    <row r="2382" spans="1:28" hidden="1" x14ac:dyDescent="0.35">
      <c r="A2382" t="s">
        <v>1654</v>
      </c>
      <c r="B2382" t="s">
        <v>312</v>
      </c>
      <c r="C2382">
        <v>86</v>
      </c>
      <c r="D2382" s="9">
        <v>44455.29446759259</v>
      </c>
      <c r="E2382" s="9">
        <v>44542.132071759261</v>
      </c>
      <c r="F2382" t="s">
        <v>872</v>
      </c>
      <c r="G2382" t="s">
        <v>872</v>
      </c>
      <c r="H2382">
        <v>1</v>
      </c>
      <c r="I2382">
        <v>1</v>
      </c>
      <c r="J2382">
        <v>1</v>
      </c>
      <c r="K2382" t="s">
        <v>873</v>
      </c>
      <c r="L2382">
        <v>2</v>
      </c>
      <c r="M2382">
        <v>-2</v>
      </c>
      <c r="N2382" t="s">
        <v>875</v>
      </c>
      <c r="O2382" t="s">
        <v>875</v>
      </c>
      <c r="P2382" t="s">
        <v>875</v>
      </c>
      <c r="Q2382">
        <v>0.5</v>
      </c>
      <c r="R2382" t="s">
        <v>875</v>
      </c>
      <c r="S2382" t="s">
        <v>875</v>
      </c>
      <c r="T2382" t="s">
        <v>875</v>
      </c>
      <c r="U2382" t="s">
        <v>875</v>
      </c>
      <c r="V2382" t="s">
        <v>56</v>
      </c>
      <c r="W2382" t="s">
        <v>875</v>
      </c>
      <c r="X2382" t="s">
        <v>875</v>
      </c>
      <c r="Y2382" t="s">
        <v>875</v>
      </c>
      <c r="Z2382">
        <v>1</v>
      </c>
      <c r="AA2382" s="19">
        <v>45734.004175520837</v>
      </c>
      <c r="AB2382" t="s">
        <v>2040</v>
      </c>
    </row>
    <row r="2383" spans="1:28" x14ac:dyDescent="0.35">
      <c r="A2383" t="s">
        <v>1654</v>
      </c>
      <c r="B2383" t="s">
        <v>311</v>
      </c>
      <c r="C2383">
        <v>4656</v>
      </c>
      <c r="D2383" s="9">
        <v>39885.750937500001</v>
      </c>
      <c r="E2383" s="9">
        <v>44542.132071759261</v>
      </c>
      <c r="F2383">
        <v>61</v>
      </c>
      <c r="G2383">
        <v>61</v>
      </c>
      <c r="H2383">
        <v>12</v>
      </c>
      <c r="I2383">
        <v>49</v>
      </c>
      <c r="J2383">
        <v>13</v>
      </c>
      <c r="K2383">
        <v>48</v>
      </c>
      <c r="L2383">
        <v>33</v>
      </c>
      <c r="M2383">
        <v>15</v>
      </c>
      <c r="N2383">
        <v>2E-3</v>
      </c>
      <c r="O2383">
        <v>0.01</v>
      </c>
      <c r="P2383">
        <v>2E-3</v>
      </c>
      <c r="Q2383">
        <v>7.0000000000000001E-3</v>
      </c>
      <c r="R2383">
        <v>0.7</v>
      </c>
      <c r="S2383">
        <v>0.16700000000000001</v>
      </c>
      <c r="T2383">
        <v>0.83299999999999996</v>
      </c>
      <c r="U2383">
        <v>2142.857</v>
      </c>
      <c r="V2383" t="s">
        <v>56</v>
      </c>
      <c r="W2383">
        <v>0.94899999999999995</v>
      </c>
      <c r="X2383">
        <v>0.97099999999999997</v>
      </c>
      <c r="Y2383">
        <v>0.92300000000000004</v>
      </c>
      <c r="Z2383">
        <v>0.96099999999999997</v>
      </c>
      <c r="AA2383" s="19">
        <v>45734.004175451388</v>
      </c>
      <c r="AB2383" t="s">
        <v>2040</v>
      </c>
    </row>
    <row r="2384" spans="1:28" hidden="1" x14ac:dyDescent="0.35">
      <c r="A2384" t="s">
        <v>1371</v>
      </c>
      <c r="B2384" t="s">
        <v>312</v>
      </c>
      <c r="C2384">
        <v>99</v>
      </c>
      <c r="D2384" s="9">
        <v>44466.381018518521</v>
      </c>
      <c r="E2384" s="9">
        <v>44565.733449074076</v>
      </c>
      <c r="F2384" t="s">
        <v>872</v>
      </c>
      <c r="G2384" t="s">
        <v>872</v>
      </c>
      <c r="H2384">
        <v>6</v>
      </c>
      <c r="I2384">
        <v>79</v>
      </c>
      <c r="J2384">
        <v>33</v>
      </c>
      <c r="K2384" t="s">
        <v>873</v>
      </c>
      <c r="L2384">
        <v>46</v>
      </c>
      <c r="M2384">
        <v>5</v>
      </c>
      <c r="N2384">
        <v>8.3000000000000004E-2</v>
      </c>
      <c r="O2384">
        <v>0.70499999999999996</v>
      </c>
      <c r="P2384">
        <v>0.28100000000000003</v>
      </c>
      <c r="Q2384">
        <v>0.44800000000000001</v>
      </c>
      <c r="R2384">
        <v>0.88400000000000001</v>
      </c>
      <c r="S2384">
        <v>0.105</v>
      </c>
      <c r="T2384">
        <v>0.64300000000000002</v>
      </c>
      <c r="U2384">
        <v>504.464</v>
      </c>
      <c r="V2384" t="s">
        <v>56</v>
      </c>
      <c r="W2384">
        <v>0.98099999999999998</v>
      </c>
      <c r="X2384">
        <v>0.98599999999999999</v>
      </c>
      <c r="Y2384">
        <v>0.94499999999999995</v>
      </c>
      <c r="Z2384">
        <v>0.97499999999999998</v>
      </c>
      <c r="AA2384" s="19">
        <v>45733.874614386572</v>
      </c>
      <c r="AB2384" t="s">
        <v>1374</v>
      </c>
    </row>
    <row r="2385" spans="1:28" x14ac:dyDescent="0.35">
      <c r="A2385" t="s">
        <v>1371</v>
      </c>
      <c r="B2385" t="s">
        <v>311</v>
      </c>
      <c r="C2385">
        <v>3598</v>
      </c>
      <c r="D2385" s="9">
        <v>40967.617337962962</v>
      </c>
      <c r="E2385" s="9">
        <v>44565.733449074076</v>
      </c>
      <c r="F2385">
        <v>1571</v>
      </c>
      <c r="G2385">
        <v>1571</v>
      </c>
      <c r="H2385">
        <v>122</v>
      </c>
      <c r="I2385">
        <v>1449</v>
      </c>
      <c r="J2385">
        <v>645</v>
      </c>
      <c r="K2385">
        <v>926</v>
      </c>
      <c r="L2385">
        <v>700</v>
      </c>
      <c r="M2385">
        <v>226</v>
      </c>
      <c r="N2385">
        <v>4.7E-2</v>
      </c>
      <c r="O2385">
        <v>0.38100000000000001</v>
      </c>
      <c r="P2385">
        <v>0.23899999999999999</v>
      </c>
      <c r="Q2385">
        <v>0.247</v>
      </c>
      <c r="R2385">
        <v>1.3069999999999999</v>
      </c>
      <c r="S2385">
        <v>0.11</v>
      </c>
      <c r="T2385">
        <v>0.442</v>
      </c>
      <c r="U2385">
        <v>914.98</v>
      </c>
      <c r="V2385" t="s">
        <v>62</v>
      </c>
      <c r="W2385">
        <v>0.81799999999999995</v>
      </c>
      <c r="X2385">
        <v>0.89700000000000002</v>
      </c>
      <c r="Y2385">
        <v>0.90300000000000002</v>
      </c>
      <c r="Z2385">
        <v>0.83799999999999997</v>
      </c>
      <c r="AA2385" s="19">
        <v>45733.874597592592</v>
      </c>
      <c r="AB2385" t="s">
        <v>1374</v>
      </c>
    </row>
    <row r="2386" spans="1:28" hidden="1" x14ac:dyDescent="0.35">
      <c r="A2386" t="s">
        <v>1336</v>
      </c>
      <c r="B2386" t="s">
        <v>312</v>
      </c>
      <c r="C2386">
        <v>98</v>
      </c>
      <c r="D2386" s="9">
        <v>44466.752546296295</v>
      </c>
      <c r="E2386" s="9">
        <v>44565.500185185185</v>
      </c>
      <c r="F2386" t="s">
        <v>872</v>
      </c>
      <c r="G2386" t="s">
        <v>872</v>
      </c>
      <c r="H2386">
        <v>93</v>
      </c>
      <c r="I2386">
        <v>20</v>
      </c>
      <c r="J2386">
        <v>40</v>
      </c>
      <c r="K2386" t="s">
        <v>873</v>
      </c>
      <c r="L2386">
        <v>99</v>
      </c>
      <c r="M2386">
        <v>-25</v>
      </c>
      <c r="N2386">
        <v>1.165</v>
      </c>
      <c r="O2386">
        <v>0.28899999999999998</v>
      </c>
      <c r="P2386">
        <v>0.497</v>
      </c>
      <c r="Q2386">
        <v>1.276</v>
      </c>
      <c r="R2386">
        <v>1.333</v>
      </c>
      <c r="S2386">
        <v>0.80100000000000005</v>
      </c>
      <c r="T2386">
        <v>0.65800000000000003</v>
      </c>
      <c r="U2386">
        <v>184.16900000000001</v>
      </c>
      <c r="V2386" t="s">
        <v>62</v>
      </c>
      <c r="W2386">
        <v>0.96299999999999997</v>
      </c>
      <c r="X2386">
        <v>0.95399999999999996</v>
      </c>
      <c r="Y2386">
        <v>0.86099999999999999</v>
      </c>
      <c r="Z2386">
        <v>0.98299999999999998</v>
      </c>
      <c r="AA2386" s="19">
        <v>45733.866419201389</v>
      </c>
      <c r="AB2386" t="s">
        <v>1355</v>
      </c>
    </row>
    <row r="2387" spans="1:28" x14ac:dyDescent="0.35">
      <c r="A2387" t="s">
        <v>1336</v>
      </c>
      <c r="B2387" t="s">
        <v>311</v>
      </c>
      <c r="C2387">
        <v>4653</v>
      </c>
      <c r="D2387" s="9">
        <v>39912.401828703703</v>
      </c>
      <c r="E2387" s="9">
        <v>44565.500185185185</v>
      </c>
      <c r="F2387">
        <v>2804</v>
      </c>
      <c r="G2387">
        <v>2804</v>
      </c>
      <c r="H2387">
        <v>1914</v>
      </c>
      <c r="I2387">
        <v>890</v>
      </c>
      <c r="J2387">
        <v>701</v>
      </c>
      <c r="K2387">
        <v>2103</v>
      </c>
      <c r="L2387">
        <v>1868</v>
      </c>
      <c r="M2387">
        <v>235</v>
      </c>
      <c r="N2387">
        <v>0.41299999999999998</v>
      </c>
      <c r="O2387">
        <v>0.20799999999999999</v>
      </c>
      <c r="P2387">
        <v>0.157</v>
      </c>
      <c r="Q2387">
        <v>0.40200000000000002</v>
      </c>
      <c r="R2387">
        <v>0.86599999999999999</v>
      </c>
      <c r="S2387">
        <v>0.66500000000000004</v>
      </c>
      <c r="T2387">
        <v>0.747</v>
      </c>
      <c r="U2387">
        <v>584.577</v>
      </c>
      <c r="V2387" t="s">
        <v>56</v>
      </c>
      <c r="W2387">
        <v>0.91100000000000003</v>
      </c>
      <c r="X2387">
        <v>0.996</v>
      </c>
      <c r="Y2387">
        <v>0.96799999999999997</v>
      </c>
      <c r="Z2387">
        <v>0.97099999999999997</v>
      </c>
      <c r="AA2387" s="19">
        <v>45733.866402094907</v>
      </c>
      <c r="AB2387" t="s">
        <v>1355</v>
      </c>
    </row>
    <row r="2388" spans="1:28" x14ac:dyDescent="0.35">
      <c r="A2388" t="s">
        <v>1168</v>
      </c>
      <c r="B2388" t="s">
        <v>311</v>
      </c>
      <c r="C2388">
        <v>1522</v>
      </c>
      <c r="D2388" s="9">
        <v>39882.381944444445</v>
      </c>
      <c r="E2388" s="9">
        <v>41404.496527777781</v>
      </c>
      <c r="F2388">
        <v>1097</v>
      </c>
      <c r="G2388">
        <v>1097</v>
      </c>
      <c r="H2388">
        <v>1094</v>
      </c>
      <c r="I2388">
        <v>3</v>
      </c>
      <c r="J2388">
        <v>0</v>
      </c>
      <c r="K2388">
        <v>1097</v>
      </c>
      <c r="L2388">
        <v>1095</v>
      </c>
      <c r="M2388">
        <v>2</v>
      </c>
      <c r="N2388">
        <v>0.77800000000000002</v>
      </c>
      <c r="O2388">
        <v>1E-3</v>
      </c>
      <c r="P2388">
        <v>0</v>
      </c>
      <c r="Q2388">
        <v>0.77500000000000002</v>
      </c>
      <c r="R2388">
        <v>0.995</v>
      </c>
      <c r="S2388">
        <v>0.999</v>
      </c>
      <c r="T2388">
        <v>1</v>
      </c>
      <c r="U2388">
        <v>2.581</v>
      </c>
      <c r="V2388" t="s">
        <v>80</v>
      </c>
      <c r="W2388">
        <v>0.87</v>
      </c>
      <c r="X2388">
        <v>0.76300000000000001</v>
      </c>
      <c r="Y2388">
        <v>0</v>
      </c>
      <c r="Z2388">
        <v>0.86499999999999999</v>
      </c>
      <c r="AA2388" s="19">
        <v>45733.003943298609</v>
      </c>
      <c r="AB2388" t="s">
        <v>1178</v>
      </c>
    </row>
    <row r="2389" spans="1:28" hidden="1" x14ac:dyDescent="0.35">
      <c r="A2389" t="s">
        <v>1168</v>
      </c>
      <c r="B2389" t="s">
        <v>312</v>
      </c>
      <c r="C2389">
        <v>99</v>
      </c>
      <c r="D2389" s="9">
        <v>41305.387499999997</v>
      </c>
      <c r="E2389" s="9">
        <v>41404.496527777781</v>
      </c>
      <c r="F2389" t="s">
        <v>872</v>
      </c>
      <c r="G2389" t="s">
        <v>872</v>
      </c>
      <c r="H2389">
        <v>9</v>
      </c>
      <c r="I2389">
        <v>1</v>
      </c>
      <c r="J2389">
        <v>1</v>
      </c>
      <c r="K2389" t="s">
        <v>873</v>
      </c>
      <c r="L2389">
        <v>29</v>
      </c>
      <c r="M2389">
        <v>-19</v>
      </c>
      <c r="N2389">
        <v>9.5000000000000001E-2</v>
      </c>
      <c r="O2389" t="s">
        <v>875</v>
      </c>
      <c r="P2389">
        <v>0</v>
      </c>
      <c r="Q2389">
        <v>0.191</v>
      </c>
      <c r="R2389" t="s">
        <v>875</v>
      </c>
      <c r="S2389" t="s">
        <v>875</v>
      </c>
      <c r="T2389" t="s">
        <v>875</v>
      </c>
      <c r="U2389" t="s">
        <v>875</v>
      </c>
      <c r="V2389" t="s">
        <v>80</v>
      </c>
      <c r="W2389">
        <v>0.83099999999999996</v>
      </c>
      <c r="X2389" t="s">
        <v>875</v>
      </c>
      <c r="Y2389">
        <v>0</v>
      </c>
      <c r="Z2389">
        <v>0.747</v>
      </c>
      <c r="AA2389" s="19">
        <v>45733.003943310185</v>
      </c>
      <c r="AB2389" t="s">
        <v>1178</v>
      </c>
    </row>
    <row r="2390" spans="1:28" hidden="1" x14ac:dyDescent="0.35">
      <c r="A2390" t="s">
        <v>1370</v>
      </c>
      <c r="B2390" t="s">
        <v>312</v>
      </c>
      <c r="C2390">
        <v>98</v>
      </c>
      <c r="D2390" s="9">
        <v>44461.564317129632</v>
      </c>
      <c r="E2390" s="9">
        <v>44560.350474537037</v>
      </c>
      <c r="F2390" t="s">
        <v>872</v>
      </c>
      <c r="G2390" t="s">
        <v>872</v>
      </c>
      <c r="H2390">
        <v>1</v>
      </c>
      <c r="I2390">
        <v>10</v>
      </c>
      <c r="J2390">
        <v>2</v>
      </c>
      <c r="K2390" t="s">
        <v>873</v>
      </c>
      <c r="L2390">
        <v>8</v>
      </c>
      <c r="M2390">
        <v>-1</v>
      </c>
      <c r="N2390" t="s">
        <v>875</v>
      </c>
      <c r="O2390">
        <v>8.1000000000000003E-2</v>
      </c>
      <c r="P2390">
        <v>2.9000000000000001E-2</v>
      </c>
      <c r="Q2390">
        <v>0.08</v>
      </c>
      <c r="R2390" t="s">
        <v>875</v>
      </c>
      <c r="S2390" t="s">
        <v>875</v>
      </c>
      <c r="T2390" t="s">
        <v>875</v>
      </c>
      <c r="U2390" t="s">
        <v>875</v>
      </c>
      <c r="V2390" t="s">
        <v>56</v>
      </c>
      <c r="W2390" t="s">
        <v>875</v>
      </c>
      <c r="X2390">
        <v>0.93</v>
      </c>
      <c r="Y2390">
        <v>1</v>
      </c>
      <c r="Z2390">
        <v>0.91800000000000004</v>
      </c>
      <c r="AA2390" s="19">
        <v>45733.874520497688</v>
      </c>
      <c r="AB2390" t="s">
        <v>1374</v>
      </c>
    </row>
    <row r="2391" spans="1:28" x14ac:dyDescent="0.35">
      <c r="A2391" t="s">
        <v>1370</v>
      </c>
      <c r="B2391" t="s">
        <v>311</v>
      </c>
      <c r="C2391">
        <v>3786</v>
      </c>
      <c r="D2391" s="9">
        <v>40773.469259259262</v>
      </c>
      <c r="E2391" s="9">
        <v>44560.350474537037</v>
      </c>
      <c r="F2391">
        <v>1514</v>
      </c>
      <c r="G2391">
        <v>1514</v>
      </c>
      <c r="H2391">
        <v>186</v>
      </c>
      <c r="I2391">
        <v>1328</v>
      </c>
      <c r="J2391">
        <v>342</v>
      </c>
      <c r="K2391">
        <v>1172</v>
      </c>
      <c r="L2391">
        <v>937</v>
      </c>
      <c r="M2391">
        <v>235</v>
      </c>
      <c r="N2391">
        <v>5.8999999999999997E-2</v>
      </c>
      <c r="O2391">
        <v>0.40600000000000003</v>
      </c>
      <c r="P2391">
        <v>0.11600000000000001</v>
      </c>
      <c r="Q2391">
        <v>0.28699999999999998</v>
      </c>
      <c r="R2391">
        <v>0.82199999999999995</v>
      </c>
      <c r="S2391">
        <v>0.127</v>
      </c>
      <c r="T2391">
        <v>0.751</v>
      </c>
      <c r="U2391">
        <v>818.81500000000005</v>
      </c>
      <c r="V2391" t="s">
        <v>56</v>
      </c>
      <c r="W2391">
        <v>0.96899999999999997</v>
      </c>
      <c r="X2391">
        <v>0.97099999999999997</v>
      </c>
      <c r="Y2391">
        <v>0.98299999999999998</v>
      </c>
      <c r="Z2391">
        <v>0.96899999999999997</v>
      </c>
      <c r="AA2391" s="19">
        <v>45733.874520347221</v>
      </c>
      <c r="AB2391" t="s">
        <v>1374</v>
      </c>
    </row>
    <row r="2392" spans="1:28" hidden="1" x14ac:dyDescent="0.35">
      <c r="A2392" t="s">
        <v>236</v>
      </c>
      <c r="B2392" t="s">
        <v>312</v>
      </c>
      <c r="C2392">
        <v>98</v>
      </c>
      <c r="D2392" s="9">
        <v>45511.804861111108</v>
      </c>
      <c r="E2392" s="9">
        <v>45610.095138888886</v>
      </c>
      <c r="F2392" t="s">
        <v>872</v>
      </c>
      <c r="G2392" t="s">
        <v>872</v>
      </c>
      <c r="H2392">
        <v>135</v>
      </c>
      <c r="I2392">
        <v>3</v>
      </c>
      <c r="J2392">
        <v>13</v>
      </c>
      <c r="K2392" t="s">
        <v>873</v>
      </c>
      <c r="L2392">
        <v>161</v>
      </c>
      <c r="M2392">
        <v>-35</v>
      </c>
      <c r="N2392">
        <v>1.3759999999999999</v>
      </c>
      <c r="O2392">
        <v>0.185</v>
      </c>
      <c r="P2392">
        <v>9.2999999999999999E-2</v>
      </c>
      <c r="Q2392">
        <v>1.522</v>
      </c>
      <c r="R2392">
        <v>1.0369999999999999</v>
      </c>
      <c r="S2392">
        <v>0.88100000000000001</v>
      </c>
      <c r="T2392">
        <v>0.94</v>
      </c>
      <c r="U2392">
        <v>67.016999999999996</v>
      </c>
      <c r="V2392" t="s">
        <v>62</v>
      </c>
      <c r="W2392">
        <v>0.94599999999999995</v>
      </c>
      <c r="X2392">
        <v>0.83199999999999996</v>
      </c>
      <c r="Y2392">
        <v>0.93899999999999995</v>
      </c>
      <c r="Z2392">
        <v>0.80700000000000005</v>
      </c>
      <c r="AA2392" s="9">
        <v>45713.680307719907</v>
      </c>
      <c r="AB2392" t="s">
        <v>871</v>
      </c>
    </row>
    <row r="2393" spans="1:28" x14ac:dyDescent="0.35">
      <c r="A2393" t="s">
        <v>236</v>
      </c>
      <c r="B2393" t="s">
        <v>311</v>
      </c>
      <c r="C2393">
        <v>915</v>
      </c>
      <c r="D2393" s="9">
        <v>44694.741666666669</v>
      </c>
      <c r="E2393" s="9">
        <v>45610.095138888886</v>
      </c>
      <c r="F2393">
        <v>876</v>
      </c>
      <c r="G2393">
        <v>826</v>
      </c>
      <c r="H2393">
        <v>816</v>
      </c>
      <c r="I2393">
        <v>10</v>
      </c>
      <c r="J2393">
        <v>66</v>
      </c>
      <c r="K2393">
        <v>760</v>
      </c>
      <c r="L2393">
        <v>658</v>
      </c>
      <c r="M2393">
        <v>102</v>
      </c>
      <c r="N2393">
        <v>0.95799999999999996</v>
      </c>
      <c r="O2393">
        <v>1.0999999999999999E-2</v>
      </c>
      <c r="P2393">
        <v>8.3000000000000004E-2</v>
      </c>
      <c r="Q2393">
        <v>0.75800000000000001</v>
      </c>
      <c r="R2393">
        <v>0.85599999999999998</v>
      </c>
      <c r="S2393">
        <v>0.98899999999999999</v>
      </c>
      <c r="T2393">
        <v>0.91400000000000003</v>
      </c>
      <c r="U2393">
        <v>134.565</v>
      </c>
      <c r="V2393" t="s">
        <v>56</v>
      </c>
      <c r="W2393">
        <v>0.98399999999999999</v>
      </c>
      <c r="X2393">
        <v>0.92100000000000004</v>
      </c>
      <c r="Y2393">
        <v>0.97499999999999998</v>
      </c>
      <c r="Z2393">
        <v>0.97399999999999998</v>
      </c>
      <c r="AA2393" s="9">
        <v>45713.680288333337</v>
      </c>
      <c r="AB2393" t="s">
        <v>871</v>
      </c>
    </row>
    <row r="2394" spans="1:28" hidden="1" x14ac:dyDescent="0.35">
      <c r="A2394" t="s">
        <v>1369</v>
      </c>
      <c r="B2394" t="s">
        <v>312</v>
      </c>
      <c r="C2394">
        <v>99</v>
      </c>
      <c r="D2394" s="9">
        <v>44466.30972222222</v>
      </c>
      <c r="E2394" s="9">
        <v>44565.532083333332</v>
      </c>
      <c r="F2394" t="s">
        <v>872</v>
      </c>
      <c r="G2394" t="s">
        <v>872</v>
      </c>
      <c r="H2394">
        <v>311</v>
      </c>
      <c r="I2394">
        <v>266</v>
      </c>
      <c r="J2394">
        <v>71</v>
      </c>
      <c r="K2394" t="s">
        <v>873</v>
      </c>
      <c r="L2394">
        <v>343</v>
      </c>
      <c r="M2394">
        <v>162</v>
      </c>
      <c r="N2394">
        <v>2.931</v>
      </c>
      <c r="O2394">
        <v>3.113</v>
      </c>
      <c r="P2394">
        <v>0.86</v>
      </c>
      <c r="Q2394">
        <v>3.8570000000000002</v>
      </c>
      <c r="R2394">
        <v>0.74399999999999999</v>
      </c>
      <c r="S2394">
        <v>0.48499999999999999</v>
      </c>
      <c r="T2394">
        <v>0.85799999999999998</v>
      </c>
      <c r="U2394">
        <v>278.45499999999998</v>
      </c>
      <c r="V2394" t="s">
        <v>56</v>
      </c>
      <c r="W2394">
        <v>0.97599999999999998</v>
      </c>
      <c r="X2394">
        <v>0.97899999999999998</v>
      </c>
      <c r="Y2394">
        <v>0.82699999999999996</v>
      </c>
      <c r="Z2394">
        <v>0.98499999999999999</v>
      </c>
      <c r="AA2394" s="19">
        <v>45733.874443136578</v>
      </c>
      <c r="AB2394" t="s">
        <v>1374</v>
      </c>
    </row>
    <row r="2395" spans="1:28" x14ac:dyDescent="0.35">
      <c r="A2395" t="s">
        <v>1369</v>
      </c>
      <c r="B2395" t="s">
        <v>311</v>
      </c>
      <c r="C2395">
        <v>4093</v>
      </c>
      <c r="D2395" s="9">
        <v>40471.727002314816</v>
      </c>
      <c r="E2395" s="9">
        <v>44565.532083333332</v>
      </c>
      <c r="F2395">
        <v>3842</v>
      </c>
      <c r="G2395">
        <v>3842</v>
      </c>
      <c r="H2395">
        <v>1581</v>
      </c>
      <c r="I2395">
        <v>2261</v>
      </c>
      <c r="J2395">
        <v>569</v>
      </c>
      <c r="K2395">
        <v>3273</v>
      </c>
      <c r="L2395">
        <v>2199</v>
      </c>
      <c r="M2395">
        <v>1074</v>
      </c>
      <c r="N2395">
        <v>1.2290000000000001</v>
      </c>
      <c r="O2395">
        <v>1.3440000000000001</v>
      </c>
      <c r="P2395">
        <v>0.51400000000000001</v>
      </c>
      <c r="Q2395">
        <v>2.0219999999999998</v>
      </c>
      <c r="R2395">
        <v>0.98199999999999998</v>
      </c>
      <c r="S2395">
        <v>0.47799999999999998</v>
      </c>
      <c r="T2395">
        <v>0.8</v>
      </c>
      <c r="U2395">
        <v>531.15700000000004</v>
      </c>
      <c r="V2395" t="s">
        <v>56</v>
      </c>
      <c r="W2395">
        <v>0.872</v>
      </c>
      <c r="X2395">
        <v>0.83599999999999997</v>
      </c>
      <c r="Y2395">
        <v>0.92800000000000005</v>
      </c>
      <c r="Z2395">
        <v>0.96</v>
      </c>
      <c r="AA2395" s="19">
        <v>45733.874425127316</v>
      </c>
      <c r="AB2395" t="s">
        <v>1374</v>
      </c>
    </row>
    <row r="2396" spans="1:28" hidden="1" x14ac:dyDescent="0.35">
      <c r="A2396" t="s">
        <v>1436</v>
      </c>
      <c r="B2396" t="s">
        <v>312</v>
      </c>
      <c r="C2396">
        <v>0</v>
      </c>
      <c r="D2396" s="9">
        <v>44259.204236111109</v>
      </c>
      <c r="E2396" s="9">
        <v>44259.205567129633</v>
      </c>
      <c r="F2396" t="s">
        <v>872</v>
      </c>
      <c r="G2396" t="s">
        <v>872</v>
      </c>
      <c r="H2396">
        <v>1</v>
      </c>
      <c r="I2396">
        <v>1</v>
      </c>
      <c r="J2396">
        <v>1</v>
      </c>
      <c r="K2396" t="s">
        <v>873</v>
      </c>
      <c r="L2396">
        <v>1</v>
      </c>
      <c r="M2396">
        <v>-1</v>
      </c>
      <c r="N2396" t="s">
        <v>875</v>
      </c>
      <c r="O2396" t="s">
        <v>875</v>
      </c>
      <c r="P2396" t="s">
        <v>875</v>
      </c>
      <c r="Q2396" t="s">
        <v>875</v>
      </c>
      <c r="R2396" t="s">
        <v>875</v>
      </c>
      <c r="S2396" t="s">
        <v>875</v>
      </c>
      <c r="T2396" t="s">
        <v>875</v>
      </c>
      <c r="U2396" t="s">
        <v>875</v>
      </c>
      <c r="V2396" t="s">
        <v>56</v>
      </c>
      <c r="W2396" t="s">
        <v>875</v>
      </c>
      <c r="X2396" t="s">
        <v>875</v>
      </c>
      <c r="Y2396" t="s">
        <v>875</v>
      </c>
      <c r="Z2396" t="s">
        <v>875</v>
      </c>
      <c r="AA2396" s="19">
        <v>45733.839029317132</v>
      </c>
      <c r="AB2396" t="s">
        <v>1449</v>
      </c>
    </row>
    <row r="2397" spans="1:28" x14ac:dyDescent="0.35">
      <c r="A2397" t="s">
        <v>1436</v>
      </c>
      <c r="B2397" t="s">
        <v>311</v>
      </c>
      <c r="C2397">
        <v>4787</v>
      </c>
      <c r="D2397" s="9">
        <v>39472.186400462961</v>
      </c>
      <c r="E2397" s="9">
        <v>44259.205567129633</v>
      </c>
      <c r="F2397">
        <v>173</v>
      </c>
      <c r="G2397">
        <v>173</v>
      </c>
      <c r="H2397">
        <v>61</v>
      </c>
      <c r="I2397">
        <v>112</v>
      </c>
      <c r="J2397">
        <v>13</v>
      </c>
      <c r="K2397">
        <v>160</v>
      </c>
      <c r="L2397">
        <v>133</v>
      </c>
      <c r="M2397">
        <v>27</v>
      </c>
      <c r="N2397">
        <v>1.2E-2</v>
      </c>
      <c r="O2397">
        <v>0.02</v>
      </c>
      <c r="P2397">
        <v>2E-3</v>
      </c>
      <c r="Q2397">
        <v>2.7E-2</v>
      </c>
      <c r="R2397">
        <v>0.9</v>
      </c>
      <c r="S2397">
        <v>0.375</v>
      </c>
      <c r="T2397">
        <v>0.93799999999999994</v>
      </c>
      <c r="U2397">
        <v>1000</v>
      </c>
      <c r="V2397" t="s">
        <v>56</v>
      </c>
      <c r="W2397">
        <v>0.63500000000000001</v>
      </c>
      <c r="X2397">
        <v>0.627</v>
      </c>
      <c r="Y2397">
        <v>0.77600000000000002</v>
      </c>
      <c r="Z2397">
        <v>0.61099999999999999</v>
      </c>
      <c r="AA2397" s="19">
        <v>45733.839029224539</v>
      </c>
      <c r="AB2397" t="s">
        <v>1449</v>
      </c>
    </row>
    <row r="2398" spans="1:28" hidden="1" x14ac:dyDescent="0.35">
      <c r="A2398" t="s">
        <v>1653</v>
      </c>
      <c r="B2398" t="s">
        <v>312</v>
      </c>
      <c r="C2398">
        <v>76</v>
      </c>
      <c r="D2398" s="9">
        <v>44462.533645833333</v>
      </c>
      <c r="E2398" s="9">
        <v>44539.375462962962</v>
      </c>
      <c r="F2398" t="s">
        <v>872</v>
      </c>
      <c r="G2398" t="s">
        <v>872</v>
      </c>
      <c r="H2398">
        <v>4</v>
      </c>
      <c r="I2398">
        <v>4</v>
      </c>
      <c r="J2398">
        <v>1</v>
      </c>
      <c r="K2398" t="s">
        <v>873</v>
      </c>
      <c r="L2398">
        <v>1</v>
      </c>
      <c r="M2398">
        <v>6</v>
      </c>
      <c r="N2398">
        <v>0.107</v>
      </c>
      <c r="O2398">
        <v>4.2000000000000003E-2</v>
      </c>
      <c r="P2398" t="s">
        <v>875</v>
      </c>
      <c r="Q2398" t="s">
        <v>875</v>
      </c>
      <c r="R2398" t="s">
        <v>875</v>
      </c>
      <c r="S2398" t="s">
        <v>875</v>
      </c>
      <c r="T2398" t="s">
        <v>875</v>
      </c>
      <c r="U2398" t="s">
        <v>875</v>
      </c>
      <c r="V2398" t="s">
        <v>56</v>
      </c>
      <c r="W2398">
        <v>0.88</v>
      </c>
      <c r="X2398">
        <v>0.997</v>
      </c>
      <c r="Y2398" t="s">
        <v>875</v>
      </c>
      <c r="Z2398" t="s">
        <v>875</v>
      </c>
      <c r="AA2398" s="19">
        <v>45734.004085081018</v>
      </c>
      <c r="AB2398" t="s">
        <v>2040</v>
      </c>
    </row>
    <row r="2399" spans="1:28" x14ac:dyDescent="0.35">
      <c r="A2399" t="s">
        <v>1653</v>
      </c>
      <c r="B2399" t="s">
        <v>311</v>
      </c>
      <c r="C2399">
        <v>5560</v>
      </c>
      <c r="D2399" s="9">
        <v>38978.415150462963</v>
      </c>
      <c r="E2399" s="9">
        <v>44539.375462962962</v>
      </c>
      <c r="F2399">
        <v>8279</v>
      </c>
      <c r="G2399">
        <v>8279</v>
      </c>
      <c r="H2399">
        <v>3161</v>
      </c>
      <c r="I2399">
        <v>5118</v>
      </c>
      <c r="J2399">
        <v>1262</v>
      </c>
      <c r="K2399">
        <v>7017</v>
      </c>
      <c r="L2399">
        <v>6369</v>
      </c>
      <c r="M2399">
        <v>648</v>
      </c>
      <c r="N2399">
        <v>0.67300000000000004</v>
      </c>
      <c r="O2399">
        <v>1.2130000000000001</v>
      </c>
      <c r="P2399">
        <v>0.31</v>
      </c>
      <c r="Q2399">
        <v>1.47</v>
      </c>
      <c r="R2399">
        <v>0.93300000000000005</v>
      </c>
      <c r="S2399">
        <v>0.35699999999999998</v>
      </c>
      <c r="T2399">
        <v>0.83599999999999997</v>
      </c>
      <c r="U2399">
        <v>440.81599999999997</v>
      </c>
      <c r="V2399" t="s">
        <v>56</v>
      </c>
      <c r="W2399">
        <v>0.98899999999999999</v>
      </c>
      <c r="X2399">
        <v>0.98199999999999998</v>
      </c>
      <c r="Y2399">
        <v>0.95299999999999996</v>
      </c>
      <c r="Z2399">
        <v>0.98399999999999999</v>
      </c>
      <c r="AA2399" s="19">
        <v>45734.00408496528</v>
      </c>
      <c r="AB2399" t="s">
        <v>2040</v>
      </c>
    </row>
    <row r="2400" spans="1:28" hidden="1" x14ac:dyDescent="0.35">
      <c r="A2400" t="s">
        <v>1652</v>
      </c>
      <c r="B2400" t="s">
        <v>312</v>
      </c>
      <c r="C2400">
        <v>15</v>
      </c>
      <c r="D2400" s="9">
        <v>44487.655682870369</v>
      </c>
      <c r="E2400" s="9">
        <v>44503.588553240741</v>
      </c>
      <c r="F2400" t="s">
        <v>872</v>
      </c>
      <c r="G2400" t="s">
        <v>872</v>
      </c>
      <c r="H2400">
        <v>1</v>
      </c>
      <c r="I2400">
        <v>1</v>
      </c>
      <c r="J2400">
        <v>1</v>
      </c>
      <c r="K2400" t="s">
        <v>873</v>
      </c>
      <c r="L2400">
        <v>4</v>
      </c>
      <c r="M2400">
        <v>-2</v>
      </c>
      <c r="N2400" t="s">
        <v>875</v>
      </c>
      <c r="O2400" t="s">
        <v>875</v>
      </c>
      <c r="P2400" t="s">
        <v>875</v>
      </c>
      <c r="Q2400" t="s">
        <v>875</v>
      </c>
      <c r="R2400" t="s">
        <v>875</v>
      </c>
      <c r="S2400" t="s">
        <v>875</v>
      </c>
      <c r="T2400" t="s">
        <v>875</v>
      </c>
      <c r="U2400" t="s">
        <v>875</v>
      </c>
      <c r="V2400" t="s">
        <v>56</v>
      </c>
      <c r="W2400" t="s">
        <v>875</v>
      </c>
      <c r="X2400" t="s">
        <v>875</v>
      </c>
      <c r="Y2400" t="s">
        <v>875</v>
      </c>
      <c r="Z2400" t="s">
        <v>875</v>
      </c>
      <c r="AA2400" s="19">
        <v>45734.003974143518</v>
      </c>
      <c r="AB2400" t="s">
        <v>2040</v>
      </c>
    </row>
    <row r="2401" spans="1:28" x14ac:dyDescent="0.35">
      <c r="A2401" t="s">
        <v>1652</v>
      </c>
      <c r="B2401" t="s">
        <v>311</v>
      </c>
      <c r="C2401">
        <v>2339</v>
      </c>
      <c r="D2401" s="9">
        <v>42164.562372685185</v>
      </c>
      <c r="E2401" s="9">
        <v>44503.588553240741</v>
      </c>
      <c r="F2401">
        <v>137</v>
      </c>
      <c r="G2401">
        <v>137</v>
      </c>
      <c r="H2401">
        <v>82</v>
      </c>
      <c r="I2401">
        <v>55</v>
      </c>
      <c r="J2401">
        <v>13</v>
      </c>
      <c r="K2401">
        <v>124</v>
      </c>
      <c r="L2401">
        <v>83</v>
      </c>
      <c r="M2401">
        <v>41</v>
      </c>
      <c r="N2401">
        <v>0.05</v>
      </c>
      <c r="O2401">
        <v>3.2000000000000001E-2</v>
      </c>
      <c r="P2401">
        <v>6.0000000000000001E-3</v>
      </c>
      <c r="Q2401">
        <v>4.3999999999999997E-2</v>
      </c>
      <c r="R2401">
        <v>0.57899999999999996</v>
      </c>
      <c r="S2401">
        <v>0.61</v>
      </c>
      <c r="T2401">
        <v>0.92700000000000005</v>
      </c>
      <c r="U2401">
        <v>931.81799999999998</v>
      </c>
      <c r="V2401" t="s">
        <v>56</v>
      </c>
      <c r="W2401">
        <v>0.88900000000000001</v>
      </c>
      <c r="X2401">
        <v>0.81399999999999995</v>
      </c>
      <c r="Y2401">
        <v>0.71599999999999997</v>
      </c>
      <c r="Z2401">
        <v>0.81499999999999995</v>
      </c>
      <c r="AA2401" s="19">
        <v>45734.003974085645</v>
      </c>
      <c r="AB2401" t="s">
        <v>2040</v>
      </c>
    </row>
    <row r="2402" spans="1:28" hidden="1" x14ac:dyDescent="0.35">
      <c r="A2402" t="s">
        <v>1651</v>
      </c>
      <c r="B2402" t="s">
        <v>312</v>
      </c>
      <c r="C2402">
        <v>81</v>
      </c>
      <c r="D2402" s="9">
        <v>44469.518275462964</v>
      </c>
      <c r="E2402" s="9">
        <v>44550.697453703702</v>
      </c>
      <c r="F2402" t="s">
        <v>872</v>
      </c>
      <c r="G2402" t="s">
        <v>872</v>
      </c>
      <c r="H2402">
        <v>7</v>
      </c>
      <c r="I2402">
        <v>4</v>
      </c>
      <c r="J2402">
        <v>1</v>
      </c>
      <c r="K2402" t="s">
        <v>873</v>
      </c>
      <c r="L2402">
        <v>14</v>
      </c>
      <c r="M2402">
        <v>-2</v>
      </c>
      <c r="N2402">
        <v>7.0000000000000007E-2</v>
      </c>
      <c r="O2402">
        <v>0.04</v>
      </c>
      <c r="P2402" t="s">
        <v>875</v>
      </c>
      <c r="Q2402">
        <v>0.127</v>
      </c>
      <c r="R2402" t="s">
        <v>875</v>
      </c>
      <c r="S2402" t="s">
        <v>875</v>
      </c>
      <c r="T2402" t="s">
        <v>875</v>
      </c>
      <c r="U2402" t="s">
        <v>875</v>
      </c>
      <c r="V2402" t="s">
        <v>56</v>
      </c>
      <c r="W2402">
        <v>0.92700000000000005</v>
      </c>
      <c r="X2402">
        <v>0.95199999999999996</v>
      </c>
      <c r="Y2402" t="s">
        <v>875</v>
      </c>
      <c r="Z2402">
        <v>0.67300000000000004</v>
      </c>
      <c r="AA2402" s="19">
        <v>45734.003883171295</v>
      </c>
      <c r="AB2402" t="s">
        <v>2040</v>
      </c>
    </row>
    <row r="2403" spans="1:28" x14ac:dyDescent="0.35">
      <c r="A2403" t="s">
        <v>1651</v>
      </c>
      <c r="B2403" t="s">
        <v>311</v>
      </c>
      <c r="C2403">
        <v>3065</v>
      </c>
      <c r="D2403" s="9">
        <v>41485.389317129629</v>
      </c>
      <c r="E2403" s="9">
        <v>44550.697453703702</v>
      </c>
      <c r="F2403">
        <v>549</v>
      </c>
      <c r="G2403">
        <v>549</v>
      </c>
      <c r="H2403">
        <v>314</v>
      </c>
      <c r="I2403">
        <v>235</v>
      </c>
      <c r="J2403">
        <v>43</v>
      </c>
      <c r="K2403">
        <v>506</v>
      </c>
      <c r="L2403">
        <v>483</v>
      </c>
      <c r="M2403">
        <v>23</v>
      </c>
      <c r="N2403">
        <v>0.123</v>
      </c>
      <c r="O2403">
        <v>0.1</v>
      </c>
      <c r="P2403">
        <v>1.6E-2</v>
      </c>
      <c r="Q2403">
        <v>0.19600000000000001</v>
      </c>
      <c r="R2403">
        <v>0.94699999999999995</v>
      </c>
      <c r="S2403">
        <v>0.55200000000000005</v>
      </c>
      <c r="T2403">
        <v>0.92800000000000005</v>
      </c>
      <c r="U2403">
        <v>117.34699999999999</v>
      </c>
      <c r="V2403" t="s">
        <v>56</v>
      </c>
      <c r="W2403">
        <v>0.97299999999999998</v>
      </c>
      <c r="X2403">
        <v>0.94099999999999995</v>
      </c>
      <c r="Y2403">
        <v>0.95299999999999996</v>
      </c>
      <c r="Z2403">
        <v>0.95299999999999996</v>
      </c>
      <c r="AA2403" s="19">
        <v>45734.003883113422</v>
      </c>
      <c r="AB2403" t="s">
        <v>2040</v>
      </c>
    </row>
    <row r="2404" spans="1:28" hidden="1" x14ac:dyDescent="0.35">
      <c r="A2404" t="s">
        <v>1368</v>
      </c>
      <c r="B2404" t="s">
        <v>312</v>
      </c>
      <c r="C2404">
        <v>98</v>
      </c>
      <c r="D2404" s="9">
        <v>44466.703460648147</v>
      </c>
      <c r="E2404" s="9">
        <v>44565.356180555558</v>
      </c>
      <c r="F2404" t="s">
        <v>872</v>
      </c>
      <c r="G2404" t="s">
        <v>872</v>
      </c>
      <c r="H2404">
        <v>7</v>
      </c>
      <c r="I2404">
        <v>20</v>
      </c>
      <c r="J2404">
        <v>4</v>
      </c>
      <c r="K2404" t="s">
        <v>873</v>
      </c>
      <c r="L2404">
        <v>23</v>
      </c>
      <c r="M2404">
        <v>1</v>
      </c>
      <c r="N2404">
        <v>0.14899999999999999</v>
      </c>
      <c r="O2404">
        <v>0.21299999999999999</v>
      </c>
      <c r="P2404" t="s">
        <v>875</v>
      </c>
      <c r="Q2404">
        <v>0.27200000000000002</v>
      </c>
      <c r="R2404" t="s">
        <v>875</v>
      </c>
      <c r="S2404" t="s">
        <v>875</v>
      </c>
      <c r="T2404" t="s">
        <v>875</v>
      </c>
      <c r="U2404" t="s">
        <v>875</v>
      </c>
      <c r="V2404" t="s">
        <v>56</v>
      </c>
      <c r="W2404">
        <v>0.747</v>
      </c>
      <c r="X2404">
        <v>0.96899999999999997</v>
      </c>
      <c r="Y2404" t="s">
        <v>875</v>
      </c>
      <c r="Z2404">
        <v>0.94599999999999995</v>
      </c>
      <c r="AA2404" s="19">
        <v>45733.874341493058</v>
      </c>
      <c r="AB2404" t="s">
        <v>1374</v>
      </c>
    </row>
    <row r="2405" spans="1:28" x14ac:dyDescent="0.35">
      <c r="A2405" t="s">
        <v>1368</v>
      </c>
      <c r="B2405" t="s">
        <v>311</v>
      </c>
      <c r="C2405">
        <v>1732</v>
      </c>
      <c r="D2405" s="9">
        <v>42832.421168981484</v>
      </c>
      <c r="E2405" s="9">
        <v>44565.356180555558</v>
      </c>
      <c r="F2405">
        <v>1035</v>
      </c>
      <c r="G2405">
        <v>1035</v>
      </c>
      <c r="H2405">
        <v>515</v>
      </c>
      <c r="I2405">
        <v>520</v>
      </c>
      <c r="J2405">
        <v>137</v>
      </c>
      <c r="K2405">
        <v>898</v>
      </c>
      <c r="L2405">
        <v>616</v>
      </c>
      <c r="M2405">
        <v>282</v>
      </c>
      <c r="N2405">
        <v>0.308</v>
      </c>
      <c r="O2405">
        <v>0.318</v>
      </c>
      <c r="P2405">
        <v>9.1999999999999998E-2</v>
      </c>
      <c r="Q2405">
        <v>0.38500000000000001</v>
      </c>
      <c r="R2405">
        <v>0.72099999999999997</v>
      </c>
      <c r="S2405">
        <v>0.49199999999999999</v>
      </c>
      <c r="T2405">
        <v>0.85299999999999998</v>
      </c>
      <c r="U2405">
        <v>732.46799999999996</v>
      </c>
      <c r="V2405" t="s">
        <v>56</v>
      </c>
      <c r="W2405">
        <v>0.94799999999999995</v>
      </c>
      <c r="X2405">
        <v>0.84199999999999997</v>
      </c>
      <c r="Y2405">
        <v>0.98699999999999999</v>
      </c>
      <c r="Z2405">
        <v>0.96099999999999997</v>
      </c>
      <c r="AA2405" s="19">
        <v>45733.874341365743</v>
      </c>
      <c r="AB2405" t="s">
        <v>1374</v>
      </c>
    </row>
    <row r="2406" spans="1:28" hidden="1" x14ac:dyDescent="0.35">
      <c r="A2406" t="s">
        <v>1367</v>
      </c>
      <c r="B2406" t="s">
        <v>312</v>
      </c>
      <c r="C2406">
        <v>60</v>
      </c>
      <c r="D2406" s="9">
        <v>44480.336076388892</v>
      </c>
      <c r="E2406" s="9">
        <v>44540.639270833337</v>
      </c>
      <c r="F2406" t="s">
        <v>872</v>
      </c>
      <c r="G2406" t="s">
        <v>872</v>
      </c>
      <c r="H2406">
        <v>1</v>
      </c>
      <c r="I2406">
        <v>1</v>
      </c>
      <c r="J2406">
        <v>28</v>
      </c>
      <c r="K2406" t="s">
        <v>873</v>
      </c>
      <c r="L2406">
        <v>2</v>
      </c>
      <c r="M2406">
        <v>-28</v>
      </c>
      <c r="N2406" t="s">
        <v>875</v>
      </c>
      <c r="O2406" t="s">
        <v>875</v>
      </c>
      <c r="P2406">
        <v>1.0580000000000001</v>
      </c>
      <c r="Q2406">
        <v>7.0999999999999994E-2</v>
      </c>
      <c r="R2406" t="s">
        <v>875</v>
      </c>
      <c r="S2406" t="s">
        <v>875</v>
      </c>
      <c r="T2406" t="s">
        <v>875</v>
      </c>
      <c r="U2406" t="s">
        <v>875</v>
      </c>
      <c r="V2406" t="s">
        <v>56</v>
      </c>
      <c r="W2406" t="s">
        <v>875</v>
      </c>
      <c r="X2406" t="s">
        <v>875</v>
      </c>
      <c r="Y2406">
        <v>0.36899999999999999</v>
      </c>
      <c r="Z2406">
        <v>1</v>
      </c>
      <c r="AA2406" s="19">
        <v>45733.874264456019</v>
      </c>
      <c r="AB2406" t="s">
        <v>1374</v>
      </c>
    </row>
    <row r="2407" spans="1:28" x14ac:dyDescent="0.35">
      <c r="A2407" t="s">
        <v>1367</v>
      </c>
      <c r="B2407" t="s">
        <v>311</v>
      </c>
      <c r="C2407">
        <v>1758</v>
      </c>
      <c r="D2407" s="9">
        <v>42782.322812500002</v>
      </c>
      <c r="E2407" s="9">
        <v>44540.639270833337</v>
      </c>
      <c r="F2407">
        <v>3071</v>
      </c>
      <c r="G2407">
        <v>3071</v>
      </c>
      <c r="H2407">
        <v>750</v>
      </c>
      <c r="I2407">
        <v>2321</v>
      </c>
      <c r="J2407">
        <v>721</v>
      </c>
      <c r="K2407">
        <v>2350</v>
      </c>
      <c r="L2407">
        <v>1977</v>
      </c>
      <c r="M2407">
        <v>373</v>
      </c>
      <c r="N2407">
        <v>0.82799999999999996</v>
      </c>
      <c r="O2407">
        <v>2.3180000000000001</v>
      </c>
      <c r="P2407">
        <v>0.57499999999999996</v>
      </c>
      <c r="Q2407">
        <v>1.972</v>
      </c>
      <c r="R2407">
        <v>0.76700000000000002</v>
      </c>
      <c r="S2407">
        <v>0.26300000000000001</v>
      </c>
      <c r="T2407">
        <v>0.81699999999999995</v>
      </c>
      <c r="U2407">
        <v>189.148</v>
      </c>
      <c r="V2407" t="s">
        <v>56</v>
      </c>
      <c r="W2407">
        <v>0.90300000000000002</v>
      </c>
      <c r="X2407">
        <v>0.92700000000000005</v>
      </c>
      <c r="Y2407">
        <v>0.91700000000000004</v>
      </c>
      <c r="Z2407">
        <v>0.92600000000000005</v>
      </c>
      <c r="AA2407" s="19">
        <v>45733.874264351849</v>
      </c>
      <c r="AB2407" t="s">
        <v>1374</v>
      </c>
    </row>
    <row r="2408" spans="1:28" hidden="1" x14ac:dyDescent="0.35">
      <c r="A2408" t="s">
        <v>1366</v>
      </c>
      <c r="B2408" t="s">
        <v>312</v>
      </c>
      <c r="C2408">
        <v>100</v>
      </c>
      <c r="D2408" s="9">
        <v>44465.671226851853</v>
      </c>
      <c r="E2408" s="9">
        <v>44565.710173611114</v>
      </c>
      <c r="F2408" t="s">
        <v>872</v>
      </c>
      <c r="G2408" t="s">
        <v>872</v>
      </c>
      <c r="H2408">
        <v>300</v>
      </c>
      <c r="I2408">
        <v>1642</v>
      </c>
      <c r="J2408">
        <v>635</v>
      </c>
      <c r="K2408" t="s">
        <v>873</v>
      </c>
      <c r="L2408">
        <v>1101</v>
      </c>
      <c r="M2408">
        <v>205</v>
      </c>
      <c r="N2408">
        <v>3.2090000000000001</v>
      </c>
      <c r="O2408">
        <v>17.111000000000001</v>
      </c>
      <c r="P2408">
        <v>6.6319999999999997</v>
      </c>
      <c r="Q2408">
        <v>11.932</v>
      </c>
      <c r="R2408">
        <v>0.872</v>
      </c>
      <c r="S2408">
        <v>0.158</v>
      </c>
      <c r="T2408">
        <v>0.67400000000000004</v>
      </c>
      <c r="U2408">
        <v>1592.1890000000001</v>
      </c>
      <c r="V2408" t="s">
        <v>56</v>
      </c>
      <c r="W2408">
        <v>0.98499999999999999</v>
      </c>
      <c r="X2408">
        <v>0.999</v>
      </c>
      <c r="Y2408">
        <v>0.97699999999999998</v>
      </c>
      <c r="Z2408">
        <v>0.99299999999999999</v>
      </c>
      <c r="AA2408" s="19">
        <v>45733.874181828702</v>
      </c>
      <c r="AB2408" t="s">
        <v>1374</v>
      </c>
    </row>
    <row r="2409" spans="1:28" x14ac:dyDescent="0.35">
      <c r="A2409" t="s">
        <v>1366</v>
      </c>
      <c r="B2409" t="s">
        <v>311</v>
      </c>
      <c r="C2409">
        <v>6678</v>
      </c>
      <c r="D2409" s="9">
        <v>37887.475694444445</v>
      </c>
      <c r="E2409" s="9">
        <v>44565.710173611114</v>
      </c>
      <c r="F2409">
        <v>90321</v>
      </c>
      <c r="G2409">
        <v>90321</v>
      </c>
      <c r="H2409">
        <v>7492</v>
      </c>
      <c r="I2409">
        <v>82829</v>
      </c>
      <c r="J2409">
        <v>33807</v>
      </c>
      <c r="K2409">
        <v>56514</v>
      </c>
      <c r="L2409">
        <v>37516</v>
      </c>
      <c r="M2409">
        <v>18998</v>
      </c>
      <c r="N2409">
        <v>1.492</v>
      </c>
      <c r="O2409">
        <v>16.954999999999998</v>
      </c>
      <c r="P2409">
        <v>7.1420000000000003</v>
      </c>
      <c r="Q2409">
        <v>8.125</v>
      </c>
      <c r="R2409">
        <v>0.71899999999999997</v>
      </c>
      <c r="S2409">
        <v>8.1000000000000003E-2</v>
      </c>
      <c r="T2409">
        <v>0.61299999999999999</v>
      </c>
      <c r="U2409">
        <v>2338.2150000000001</v>
      </c>
      <c r="V2409" t="s">
        <v>56</v>
      </c>
      <c r="W2409">
        <v>0.93799999999999994</v>
      </c>
      <c r="X2409">
        <v>0.995</v>
      </c>
      <c r="Y2409">
        <v>0.997</v>
      </c>
      <c r="Z2409">
        <v>0.99</v>
      </c>
      <c r="AA2409" s="19">
        <v>45733.874160243053</v>
      </c>
      <c r="AB2409" t="s">
        <v>1374</v>
      </c>
    </row>
    <row r="2410" spans="1:28" hidden="1" x14ac:dyDescent="0.35">
      <c r="A2410" t="s">
        <v>1365</v>
      </c>
      <c r="B2410" t="s">
        <v>312</v>
      </c>
      <c r="C2410">
        <v>99</v>
      </c>
      <c r="D2410" s="9">
        <v>44466.322268518517</v>
      </c>
      <c r="E2410" s="9">
        <v>44565.647407407407</v>
      </c>
      <c r="F2410" t="s">
        <v>872</v>
      </c>
      <c r="G2410" t="s">
        <v>872</v>
      </c>
      <c r="H2410">
        <v>37</v>
      </c>
      <c r="I2410">
        <v>438</v>
      </c>
      <c r="J2410">
        <v>148</v>
      </c>
      <c r="K2410" t="s">
        <v>873</v>
      </c>
      <c r="L2410">
        <v>257</v>
      </c>
      <c r="M2410">
        <v>69</v>
      </c>
      <c r="N2410">
        <v>0.44</v>
      </c>
      <c r="O2410">
        <v>4.319</v>
      </c>
      <c r="P2410">
        <v>1.5269999999999999</v>
      </c>
      <c r="Q2410">
        <v>2.8119999999999998</v>
      </c>
      <c r="R2410">
        <v>0.87</v>
      </c>
      <c r="S2410">
        <v>9.1999999999999998E-2</v>
      </c>
      <c r="T2410">
        <v>0.67900000000000005</v>
      </c>
      <c r="U2410">
        <v>1152.9159999999999</v>
      </c>
      <c r="V2410" t="s">
        <v>56</v>
      </c>
      <c r="W2410">
        <v>0.95399999999999996</v>
      </c>
      <c r="X2410">
        <v>0.996</v>
      </c>
      <c r="Y2410">
        <v>0.89200000000000002</v>
      </c>
      <c r="Z2410">
        <v>0.97099999999999997</v>
      </c>
      <c r="AA2410" s="19">
        <v>45733.873903993059</v>
      </c>
      <c r="AB2410" t="s">
        <v>1374</v>
      </c>
    </row>
    <row r="2411" spans="1:28" x14ac:dyDescent="0.35">
      <c r="A2411" t="s">
        <v>1365</v>
      </c>
      <c r="B2411" t="s">
        <v>311</v>
      </c>
      <c r="C2411">
        <v>5297</v>
      </c>
      <c r="D2411" s="9">
        <v>39268.480555555558</v>
      </c>
      <c r="E2411" s="9">
        <v>44565.647407407407</v>
      </c>
      <c r="F2411">
        <v>24858</v>
      </c>
      <c r="G2411">
        <v>24858</v>
      </c>
      <c r="H2411">
        <v>1204</v>
      </c>
      <c r="I2411">
        <v>23654</v>
      </c>
      <c r="J2411">
        <v>9680</v>
      </c>
      <c r="K2411">
        <v>15178</v>
      </c>
      <c r="L2411">
        <v>11936</v>
      </c>
      <c r="M2411">
        <v>3242</v>
      </c>
      <c r="N2411">
        <v>0.23300000000000001</v>
      </c>
      <c r="O2411">
        <v>5.34</v>
      </c>
      <c r="P2411">
        <v>2.1789999999999998</v>
      </c>
      <c r="Q2411">
        <v>2.661</v>
      </c>
      <c r="R2411">
        <v>0.78400000000000003</v>
      </c>
      <c r="S2411">
        <v>4.2000000000000003E-2</v>
      </c>
      <c r="T2411">
        <v>0.60899999999999999</v>
      </c>
      <c r="U2411">
        <v>1218.3389999999999</v>
      </c>
      <c r="V2411" t="s">
        <v>56</v>
      </c>
      <c r="W2411">
        <v>0.97699999999999998</v>
      </c>
      <c r="X2411">
        <v>0.99099999999999999</v>
      </c>
      <c r="Y2411">
        <v>0.995</v>
      </c>
      <c r="Z2411">
        <v>0.99299999999999999</v>
      </c>
      <c r="AA2411" s="19">
        <v>45733.873886111112</v>
      </c>
      <c r="AB2411" t="s">
        <v>1374</v>
      </c>
    </row>
    <row r="2412" spans="1:28" hidden="1" x14ac:dyDescent="0.35">
      <c r="A2412" t="s">
        <v>1364</v>
      </c>
      <c r="B2412" t="s">
        <v>312</v>
      </c>
      <c r="C2412">
        <v>98</v>
      </c>
      <c r="D2412" s="9">
        <v>44466.212523148148</v>
      </c>
      <c r="E2412" s="9">
        <v>44564.654699074075</v>
      </c>
      <c r="F2412" t="s">
        <v>872</v>
      </c>
      <c r="G2412" t="s">
        <v>872</v>
      </c>
      <c r="H2412">
        <v>38</v>
      </c>
      <c r="I2412">
        <v>55</v>
      </c>
      <c r="J2412">
        <v>21</v>
      </c>
      <c r="K2412" t="s">
        <v>873</v>
      </c>
      <c r="L2412">
        <v>43</v>
      </c>
      <c r="M2412">
        <v>30</v>
      </c>
      <c r="N2412">
        <v>0.39</v>
      </c>
      <c r="O2412">
        <v>0.53900000000000003</v>
      </c>
      <c r="P2412">
        <v>0.2</v>
      </c>
      <c r="Q2412">
        <v>0.42399999999999999</v>
      </c>
      <c r="R2412">
        <v>0.58199999999999996</v>
      </c>
      <c r="S2412">
        <v>0.42</v>
      </c>
      <c r="T2412">
        <v>0.78500000000000003</v>
      </c>
      <c r="U2412">
        <v>1009.434</v>
      </c>
      <c r="V2412" t="s">
        <v>56</v>
      </c>
      <c r="W2412">
        <v>0.98799999999999999</v>
      </c>
      <c r="X2412">
        <v>0.97899999999999998</v>
      </c>
      <c r="Y2412">
        <v>0.95899999999999996</v>
      </c>
      <c r="Z2412">
        <v>0.98</v>
      </c>
      <c r="AA2412" s="19">
        <v>45733.873758136571</v>
      </c>
      <c r="AB2412" t="s">
        <v>1374</v>
      </c>
    </row>
    <row r="2413" spans="1:28" x14ac:dyDescent="0.35">
      <c r="A2413" t="s">
        <v>1364</v>
      </c>
      <c r="B2413" t="s">
        <v>311</v>
      </c>
      <c r="C2413">
        <v>4165</v>
      </c>
      <c r="D2413" s="9">
        <v>40399.223715277774</v>
      </c>
      <c r="E2413" s="9">
        <v>44564.654699074075</v>
      </c>
      <c r="F2413">
        <v>1874</v>
      </c>
      <c r="G2413">
        <v>1874</v>
      </c>
      <c r="H2413">
        <v>328</v>
      </c>
      <c r="I2413">
        <v>1546</v>
      </c>
      <c r="J2413">
        <v>553</v>
      </c>
      <c r="K2413">
        <v>1321</v>
      </c>
      <c r="L2413">
        <v>893</v>
      </c>
      <c r="M2413">
        <v>428</v>
      </c>
      <c r="N2413">
        <v>7.4999999999999997E-2</v>
      </c>
      <c r="O2413">
        <v>0.39400000000000002</v>
      </c>
      <c r="P2413">
        <v>0.14399999999999999</v>
      </c>
      <c r="Q2413">
        <v>0.214</v>
      </c>
      <c r="R2413">
        <v>0.65800000000000003</v>
      </c>
      <c r="S2413">
        <v>0.16</v>
      </c>
      <c r="T2413">
        <v>0.69299999999999995</v>
      </c>
      <c r="U2413">
        <v>2000</v>
      </c>
      <c r="V2413" t="s">
        <v>56</v>
      </c>
      <c r="W2413">
        <v>0.76800000000000002</v>
      </c>
      <c r="X2413">
        <v>0.995</v>
      </c>
      <c r="Y2413">
        <v>0.97499999999999998</v>
      </c>
      <c r="Z2413">
        <v>0.96399999999999997</v>
      </c>
      <c r="AA2413" s="19">
        <v>45733.873740694442</v>
      </c>
      <c r="AB2413" t="s">
        <v>1374</v>
      </c>
    </row>
    <row r="2414" spans="1:28" hidden="1" x14ac:dyDescent="0.35">
      <c r="A2414" t="s">
        <v>1363</v>
      </c>
      <c r="B2414" t="s">
        <v>312</v>
      </c>
      <c r="C2414">
        <v>70</v>
      </c>
      <c r="D2414" s="9">
        <v>44475.260358796295</v>
      </c>
      <c r="E2414" s="9">
        <v>44545.381331018521</v>
      </c>
      <c r="F2414" t="s">
        <v>872</v>
      </c>
      <c r="G2414" t="s">
        <v>872</v>
      </c>
      <c r="H2414">
        <v>1</v>
      </c>
      <c r="I2414">
        <v>4</v>
      </c>
      <c r="J2414">
        <v>1</v>
      </c>
      <c r="K2414" t="s">
        <v>873</v>
      </c>
      <c r="L2414">
        <v>2</v>
      </c>
      <c r="M2414">
        <v>2</v>
      </c>
      <c r="N2414" t="s">
        <v>875</v>
      </c>
      <c r="O2414">
        <v>3.9E-2</v>
      </c>
      <c r="P2414" t="s">
        <v>875</v>
      </c>
      <c r="Q2414">
        <v>2.1000000000000001E-2</v>
      </c>
      <c r="R2414" t="s">
        <v>875</v>
      </c>
      <c r="S2414" t="s">
        <v>875</v>
      </c>
      <c r="T2414" t="s">
        <v>875</v>
      </c>
      <c r="U2414" t="s">
        <v>875</v>
      </c>
      <c r="V2414" t="s">
        <v>62</v>
      </c>
      <c r="W2414" t="s">
        <v>875</v>
      </c>
      <c r="X2414">
        <v>0.92600000000000005</v>
      </c>
      <c r="Y2414" t="s">
        <v>875</v>
      </c>
      <c r="Z2414">
        <v>1</v>
      </c>
      <c r="AA2414" s="19">
        <v>45733.873660983794</v>
      </c>
      <c r="AB2414" t="s">
        <v>1374</v>
      </c>
    </row>
    <row r="2415" spans="1:28" x14ac:dyDescent="0.35">
      <c r="A2415" t="s">
        <v>1363</v>
      </c>
      <c r="B2415" t="s">
        <v>311</v>
      </c>
      <c r="C2415">
        <v>4431</v>
      </c>
      <c r="D2415" s="9">
        <v>40114.347141203703</v>
      </c>
      <c r="E2415" s="9">
        <v>44545.381331018521</v>
      </c>
      <c r="F2415">
        <v>315</v>
      </c>
      <c r="G2415">
        <v>315</v>
      </c>
      <c r="H2415">
        <v>48</v>
      </c>
      <c r="I2415">
        <v>267</v>
      </c>
      <c r="J2415">
        <v>103</v>
      </c>
      <c r="K2415">
        <v>212</v>
      </c>
      <c r="L2415">
        <v>185</v>
      </c>
      <c r="M2415">
        <v>27</v>
      </c>
      <c r="N2415">
        <v>1.0999999999999999E-2</v>
      </c>
      <c r="O2415">
        <v>5.7000000000000002E-2</v>
      </c>
      <c r="P2415">
        <v>2.1999999999999999E-2</v>
      </c>
      <c r="Q2415">
        <v>4.5999999999999999E-2</v>
      </c>
      <c r="R2415">
        <v>1</v>
      </c>
      <c r="S2415">
        <v>0.16200000000000001</v>
      </c>
      <c r="T2415">
        <v>0.67600000000000005</v>
      </c>
      <c r="U2415">
        <v>586.95699999999999</v>
      </c>
      <c r="V2415" t="s">
        <v>62</v>
      </c>
      <c r="W2415">
        <v>0.83899999999999997</v>
      </c>
      <c r="X2415">
        <v>0.90500000000000003</v>
      </c>
      <c r="Y2415">
        <v>0.93600000000000005</v>
      </c>
      <c r="Z2415">
        <v>0.82499999999999996</v>
      </c>
      <c r="AA2415" s="19">
        <v>45733.873660740741</v>
      </c>
      <c r="AB2415" t="s">
        <v>1374</v>
      </c>
    </row>
    <row r="2416" spans="1:28" hidden="1" x14ac:dyDescent="0.35">
      <c r="A2416" t="s">
        <v>1362</v>
      </c>
      <c r="B2416" t="s">
        <v>312</v>
      </c>
      <c r="C2416">
        <v>97</v>
      </c>
      <c r="D2416" s="9">
        <v>44452.861539351848</v>
      </c>
      <c r="E2416" s="9">
        <v>44550.814166666663</v>
      </c>
      <c r="F2416" t="s">
        <v>872</v>
      </c>
      <c r="G2416" t="s">
        <v>872</v>
      </c>
      <c r="H2416">
        <v>1</v>
      </c>
      <c r="I2416">
        <v>12</v>
      </c>
      <c r="J2416">
        <v>7</v>
      </c>
      <c r="K2416" t="s">
        <v>873</v>
      </c>
      <c r="L2416">
        <v>10</v>
      </c>
      <c r="M2416">
        <v>-4</v>
      </c>
      <c r="N2416">
        <v>0</v>
      </c>
      <c r="O2416">
        <v>9.7000000000000003E-2</v>
      </c>
      <c r="P2416">
        <v>5.5E-2</v>
      </c>
      <c r="Q2416">
        <v>8.4000000000000005E-2</v>
      </c>
      <c r="R2416">
        <v>2</v>
      </c>
      <c r="S2416">
        <v>0</v>
      </c>
      <c r="T2416">
        <v>0.433</v>
      </c>
      <c r="U2416">
        <v>130.952</v>
      </c>
      <c r="V2416" t="s">
        <v>62</v>
      </c>
      <c r="W2416">
        <v>0</v>
      </c>
      <c r="X2416">
        <v>0.89800000000000002</v>
      </c>
      <c r="Y2416">
        <v>0.92800000000000005</v>
      </c>
      <c r="Z2416">
        <v>0.82099999999999995</v>
      </c>
      <c r="AA2416" s="19">
        <v>45733.873585763889</v>
      </c>
      <c r="AB2416" t="s">
        <v>1374</v>
      </c>
    </row>
    <row r="2417" spans="1:28" x14ac:dyDescent="0.35">
      <c r="A2417" t="s">
        <v>1362</v>
      </c>
      <c r="B2417" t="s">
        <v>311</v>
      </c>
      <c r="C2417">
        <v>544</v>
      </c>
      <c r="D2417" s="9">
        <v>44006.798657407409</v>
      </c>
      <c r="E2417" s="9">
        <v>44550.814166666663</v>
      </c>
      <c r="F2417">
        <v>61</v>
      </c>
      <c r="G2417">
        <v>61</v>
      </c>
      <c r="H2417">
        <v>0</v>
      </c>
      <c r="I2417">
        <v>61</v>
      </c>
      <c r="J2417">
        <v>20</v>
      </c>
      <c r="K2417">
        <v>41</v>
      </c>
      <c r="L2417">
        <v>30</v>
      </c>
      <c r="M2417">
        <v>11</v>
      </c>
      <c r="N2417">
        <v>0</v>
      </c>
      <c r="O2417">
        <v>0.111</v>
      </c>
      <c r="P2417">
        <v>4.4999999999999998E-2</v>
      </c>
      <c r="Q2417">
        <v>0.05</v>
      </c>
      <c r="R2417">
        <v>0.75800000000000001</v>
      </c>
      <c r="S2417">
        <v>0</v>
      </c>
      <c r="T2417">
        <v>0.59499999999999997</v>
      </c>
      <c r="U2417">
        <v>220</v>
      </c>
      <c r="V2417" t="s">
        <v>56</v>
      </c>
      <c r="W2417">
        <v>0</v>
      </c>
      <c r="X2417">
        <v>0.96299999999999997</v>
      </c>
      <c r="Y2417">
        <v>0.78200000000000003</v>
      </c>
      <c r="Z2417">
        <v>0.96299999999999997</v>
      </c>
      <c r="AA2417" s="19">
        <v>45733.873573171295</v>
      </c>
      <c r="AB2417" t="s">
        <v>1374</v>
      </c>
    </row>
    <row r="2418" spans="1:28" hidden="1" x14ac:dyDescent="0.35">
      <c r="A2418" t="s">
        <v>1361</v>
      </c>
      <c r="B2418" t="s">
        <v>312</v>
      </c>
      <c r="C2418">
        <v>0</v>
      </c>
      <c r="D2418" s="9">
        <v>42762.675046296295</v>
      </c>
      <c r="E2418" s="9">
        <v>42762.675046296295</v>
      </c>
      <c r="F2418" t="s">
        <v>872</v>
      </c>
      <c r="G2418" t="s">
        <v>872</v>
      </c>
      <c r="H2418">
        <v>1</v>
      </c>
      <c r="I2418">
        <v>1</v>
      </c>
      <c r="J2418">
        <v>1</v>
      </c>
      <c r="K2418" t="s">
        <v>873</v>
      </c>
      <c r="L2418">
        <v>1</v>
      </c>
      <c r="M2418">
        <v>0</v>
      </c>
      <c r="N2418" t="s">
        <v>875</v>
      </c>
      <c r="O2418" t="s">
        <v>875</v>
      </c>
      <c r="P2418" t="s">
        <v>875</v>
      </c>
      <c r="Q2418" t="s">
        <v>875</v>
      </c>
      <c r="R2418" t="s">
        <v>875</v>
      </c>
      <c r="S2418" t="s">
        <v>875</v>
      </c>
      <c r="T2418" t="s">
        <v>875</v>
      </c>
      <c r="U2418" t="s">
        <v>875</v>
      </c>
      <c r="V2418" t="s">
        <v>56</v>
      </c>
      <c r="W2418" t="s">
        <v>875</v>
      </c>
      <c r="X2418" t="s">
        <v>875</v>
      </c>
      <c r="Y2418" t="s">
        <v>875</v>
      </c>
      <c r="Z2418" t="s">
        <v>875</v>
      </c>
      <c r="AA2418" s="19">
        <v>45733.873501400463</v>
      </c>
      <c r="AB2418" t="s">
        <v>1374</v>
      </c>
    </row>
    <row r="2419" spans="1:28" x14ac:dyDescent="0.35">
      <c r="A2419" t="s">
        <v>1361</v>
      </c>
      <c r="B2419" t="s">
        <v>311</v>
      </c>
      <c r="C2419">
        <v>2628</v>
      </c>
      <c r="D2419" s="9">
        <v>40134.174363425926</v>
      </c>
      <c r="E2419" s="9">
        <v>42762.675046296295</v>
      </c>
      <c r="F2419">
        <v>1757</v>
      </c>
      <c r="G2419">
        <v>1757</v>
      </c>
      <c r="H2419">
        <v>70</v>
      </c>
      <c r="I2419">
        <v>1687</v>
      </c>
      <c r="J2419">
        <v>553</v>
      </c>
      <c r="K2419">
        <v>1204</v>
      </c>
      <c r="L2419">
        <v>955</v>
      </c>
      <c r="M2419">
        <v>249</v>
      </c>
      <c r="N2419">
        <v>9.7000000000000003E-2</v>
      </c>
      <c r="O2419">
        <v>2.242</v>
      </c>
      <c r="P2419">
        <v>0.42099999999999999</v>
      </c>
      <c r="Q2419">
        <v>1.1739999999999999</v>
      </c>
      <c r="R2419">
        <v>0.61199999999999999</v>
      </c>
      <c r="S2419">
        <v>4.1000000000000002E-2</v>
      </c>
      <c r="T2419">
        <v>0.82</v>
      </c>
      <c r="U2419">
        <v>212.095</v>
      </c>
      <c r="V2419" t="s">
        <v>56</v>
      </c>
      <c r="W2419">
        <v>0.81299999999999994</v>
      </c>
      <c r="X2419">
        <v>0.93</v>
      </c>
      <c r="Y2419">
        <v>0.76500000000000001</v>
      </c>
      <c r="Z2419">
        <v>0.89500000000000002</v>
      </c>
      <c r="AA2419" s="19">
        <v>45733.873501249996</v>
      </c>
      <c r="AB2419" t="s">
        <v>1374</v>
      </c>
    </row>
    <row r="2420" spans="1:28" hidden="1" x14ac:dyDescent="0.35">
      <c r="A2420" t="s">
        <v>1360</v>
      </c>
      <c r="B2420" t="s">
        <v>312</v>
      </c>
      <c r="C2420">
        <v>99</v>
      </c>
      <c r="D2420" s="9">
        <v>44466.316689814812</v>
      </c>
      <c r="E2420" s="9">
        <v>44565.590775462966</v>
      </c>
      <c r="F2420" t="s">
        <v>872</v>
      </c>
      <c r="G2420" t="s">
        <v>872</v>
      </c>
      <c r="H2420">
        <v>84</v>
      </c>
      <c r="I2420">
        <v>34</v>
      </c>
      <c r="J2420">
        <v>27</v>
      </c>
      <c r="K2420" t="s">
        <v>873</v>
      </c>
      <c r="L2420">
        <v>69</v>
      </c>
      <c r="M2420">
        <v>23</v>
      </c>
      <c r="N2420">
        <v>0.86199999999999999</v>
      </c>
      <c r="O2420">
        <v>0.34300000000000003</v>
      </c>
      <c r="P2420">
        <v>0.28599999999999998</v>
      </c>
      <c r="Q2420">
        <v>0.72799999999999998</v>
      </c>
      <c r="R2420">
        <v>0.79200000000000004</v>
      </c>
      <c r="S2420">
        <v>0.71499999999999997</v>
      </c>
      <c r="T2420">
        <v>0.76300000000000001</v>
      </c>
      <c r="U2420">
        <v>614.01099999999997</v>
      </c>
      <c r="V2420" t="s">
        <v>56</v>
      </c>
      <c r="W2420">
        <v>0.98699999999999999</v>
      </c>
      <c r="X2420">
        <v>0.98499999999999999</v>
      </c>
      <c r="Y2420">
        <v>0.97899999999999998</v>
      </c>
      <c r="Z2420">
        <v>0.98799999999999999</v>
      </c>
      <c r="AA2420" s="19">
        <v>45733.873427002312</v>
      </c>
      <c r="AB2420" t="s">
        <v>1374</v>
      </c>
    </row>
    <row r="2421" spans="1:28" x14ac:dyDescent="0.35">
      <c r="A2421" t="s">
        <v>1360</v>
      </c>
      <c r="B2421" t="s">
        <v>311</v>
      </c>
      <c r="C2421">
        <v>4436</v>
      </c>
      <c r="D2421" s="9">
        <v>40129.418680555558</v>
      </c>
      <c r="E2421" s="9">
        <v>44565.590775462966</v>
      </c>
      <c r="F2421">
        <v>3637</v>
      </c>
      <c r="G2421">
        <v>3637</v>
      </c>
      <c r="H2421">
        <v>2142</v>
      </c>
      <c r="I2421">
        <v>1495</v>
      </c>
      <c r="J2421">
        <v>913</v>
      </c>
      <c r="K2421">
        <v>2724</v>
      </c>
      <c r="L2421">
        <v>2277</v>
      </c>
      <c r="M2421">
        <v>447</v>
      </c>
      <c r="N2421">
        <v>0.496</v>
      </c>
      <c r="O2421">
        <v>0.36799999999999999</v>
      </c>
      <c r="P2421">
        <v>0.23</v>
      </c>
      <c r="Q2421">
        <v>0.58499999999999996</v>
      </c>
      <c r="R2421">
        <v>0.92300000000000004</v>
      </c>
      <c r="S2421">
        <v>0.57399999999999995</v>
      </c>
      <c r="T2421">
        <v>0.73399999999999999</v>
      </c>
      <c r="U2421">
        <v>764.10299999999995</v>
      </c>
      <c r="V2421" t="s">
        <v>56</v>
      </c>
      <c r="W2421">
        <v>0.85599999999999998</v>
      </c>
      <c r="X2421">
        <v>0.90800000000000003</v>
      </c>
      <c r="Y2421">
        <v>0.93100000000000005</v>
      </c>
      <c r="Z2421">
        <v>0.84799999999999998</v>
      </c>
      <c r="AA2421" s="19">
        <v>45733.87340989583</v>
      </c>
      <c r="AB2421" t="s">
        <v>1374</v>
      </c>
    </row>
    <row r="2422" spans="1:28" hidden="1" x14ac:dyDescent="0.35">
      <c r="A2422" t="s">
        <v>1359</v>
      </c>
      <c r="B2422" t="s">
        <v>312</v>
      </c>
      <c r="C2422">
        <v>0</v>
      </c>
      <c r="D2422" s="9">
        <v>44495.216319444444</v>
      </c>
      <c r="E2422" s="9">
        <v>44495.216319444444</v>
      </c>
      <c r="F2422" t="s">
        <v>872</v>
      </c>
      <c r="G2422" t="s">
        <v>872</v>
      </c>
      <c r="H2422">
        <v>1</v>
      </c>
      <c r="I2422">
        <v>1</v>
      </c>
      <c r="J2422">
        <v>1</v>
      </c>
      <c r="K2422" t="s">
        <v>873</v>
      </c>
      <c r="L2422">
        <v>1</v>
      </c>
      <c r="M2422">
        <v>0</v>
      </c>
      <c r="N2422" t="s">
        <v>875</v>
      </c>
      <c r="O2422" t="s">
        <v>875</v>
      </c>
      <c r="P2422" t="s">
        <v>875</v>
      </c>
      <c r="Q2422" t="s">
        <v>875</v>
      </c>
      <c r="R2422" t="s">
        <v>875</v>
      </c>
      <c r="S2422" t="s">
        <v>875</v>
      </c>
      <c r="T2422" t="s">
        <v>875</v>
      </c>
      <c r="U2422" t="s">
        <v>875</v>
      </c>
      <c r="V2422" t="s">
        <v>56</v>
      </c>
      <c r="W2422" t="s">
        <v>875</v>
      </c>
      <c r="X2422" t="s">
        <v>875</v>
      </c>
      <c r="Y2422" t="s">
        <v>875</v>
      </c>
      <c r="Z2422" t="s">
        <v>875</v>
      </c>
      <c r="AA2422" s="19">
        <v>45733.873326516201</v>
      </c>
      <c r="AB2422" t="s">
        <v>1374</v>
      </c>
    </row>
    <row r="2423" spans="1:28" x14ac:dyDescent="0.35">
      <c r="A2423" t="s">
        <v>1359</v>
      </c>
      <c r="B2423" t="s">
        <v>311</v>
      </c>
      <c r="C2423">
        <v>5922</v>
      </c>
      <c r="D2423" s="9">
        <v>38573.115277777775</v>
      </c>
      <c r="E2423" s="9">
        <v>44495.216319444444</v>
      </c>
      <c r="F2423">
        <v>196</v>
      </c>
      <c r="G2423">
        <v>196</v>
      </c>
      <c r="H2423">
        <v>8</v>
      </c>
      <c r="I2423">
        <v>188</v>
      </c>
      <c r="J2423">
        <v>26</v>
      </c>
      <c r="K2423">
        <v>170</v>
      </c>
      <c r="L2423">
        <v>20</v>
      </c>
      <c r="M2423">
        <v>150</v>
      </c>
      <c r="N2423">
        <v>2E-3</v>
      </c>
      <c r="O2423">
        <v>4.5999999999999999E-2</v>
      </c>
      <c r="P2423">
        <v>5.0000000000000001E-3</v>
      </c>
      <c r="Q2423">
        <v>5.0000000000000001E-3</v>
      </c>
      <c r="R2423">
        <v>0.11600000000000001</v>
      </c>
      <c r="S2423">
        <v>4.2000000000000003E-2</v>
      </c>
      <c r="T2423">
        <v>0.89600000000000002</v>
      </c>
      <c r="U2423">
        <v>30000</v>
      </c>
      <c r="V2423" t="s">
        <v>56</v>
      </c>
      <c r="W2423">
        <v>0.94899999999999995</v>
      </c>
      <c r="X2423">
        <v>0.81</v>
      </c>
      <c r="Y2423">
        <v>0.65200000000000002</v>
      </c>
      <c r="Z2423">
        <v>0.97599999999999998</v>
      </c>
      <c r="AA2423" s="19">
        <v>45733.873326400462</v>
      </c>
      <c r="AB2423" t="s">
        <v>1374</v>
      </c>
    </row>
    <row r="2424" spans="1:28" hidden="1" x14ac:dyDescent="0.35">
      <c r="A2424" t="s">
        <v>1358</v>
      </c>
      <c r="B2424" t="s">
        <v>312</v>
      </c>
      <c r="C2424">
        <v>99</v>
      </c>
      <c r="D2424" s="9">
        <v>44466.407002314816</v>
      </c>
      <c r="E2424" s="9">
        <v>44565.626956018517</v>
      </c>
      <c r="F2424" t="s">
        <v>872</v>
      </c>
      <c r="G2424" t="s">
        <v>872</v>
      </c>
      <c r="H2424">
        <v>15</v>
      </c>
      <c r="I2424">
        <v>29</v>
      </c>
      <c r="J2424">
        <v>26</v>
      </c>
      <c r="K2424" t="s">
        <v>873</v>
      </c>
      <c r="L2424">
        <v>46</v>
      </c>
      <c r="M2424">
        <v>-29</v>
      </c>
      <c r="N2424">
        <v>0.433</v>
      </c>
      <c r="O2424">
        <v>0.29799999999999999</v>
      </c>
      <c r="P2424">
        <v>0.33800000000000002</v>
      </c>
      <c r="Q2424">
        <v>0.76600000000000001</v>
      </c>
      <c r="R2424">
        <v>1.9490000000000001</v>
      </c>
      <c r="S2424">
        <v>0.59199999999999997</v>
      </c>
      <c r="T2424">
        <v>0.53800000000000003</v>
      </c>
      <c r="U2424">
        <v>229.76499999999999</v>
      </c>
      <c r="V2424" t="s">
        <v>62</v>
      </c>
      <c r="W2424">
        <v>0.876</v>
      </c>
      <c r="X2424">
        <v>0.97699999999999998</v>
      </c>
      <c r="Y2424">
        <v>0.83399999999999996</v>
      </c>
      <c r="Z2424">
        <v>0.88100000000000001</v>
      </c>
      <c r="AA2424" s="19">
        <v>45733.87325704861</v>
      </c>
      <c r="AB2424" t="s">
        <v>1374</v>
      </c>
    </row>
    <row r="2425" spans="1:28" x14ac:dyDescent="0.35">
      <c r="A2425" t="s">
        <v>1358</v>
      </c>
      <c r="B2425" t="s">
        <v>311</v>
      </c>
      <c r="C2425">
        <v>5563</v>
      </c>
      <c r="D2425" s="9">
        <v>39002.326388888891</v>
      </c>
      <c r="E2425" s="9">
        <v>44565.626956018517</v>
      </c>
      <c r="F2425">
        <v>966</v>
      </c>
      <c r="G2425">
        <v>966</v>
      </c>
      <c r="H2425">
        <v>67</v>
      </c>
      <c r="I2425">
        <v>899</v>
      </c>
      <c r="J2425">
        <v>304</v>
      </c>
      <c r="K2425">
        <v>662</v>
      </c>
      <c r="L2425">
        <v>486</v>
      </c>
      <c r="M2425">
        <v>176</v>
      </c>
      <c r="N2425">
        <v>1.2E-2</v>
      </c>
      <c r="O2425">
        <v>0.161</v>
      </c>
      <c r="P2425">
        <v>5.5E-2</v>
      </c>
      <c r="Q2425">
        <v>8.4000000000000005E-2</v>
      </c>
      <c r="R2425">
        <v>0.71199999999999997</v>
      </c>
      <c r="S2425">
        <v>6.9000000000000006E-2</v>
      </c>
      <c r="T2425">
        <v>0.68200000000000005</v>
      </c>
      <c r="U2425">
        <v>2095.2379999999998</v>
      </c>
      <c r="V2425" t="s">
        <v>56</v>
      </c>
      <c r="W2425">
        <v>0.79300000000000004</v>
      </c>
      <c r="X2425">
        <v>0.96299999999999997</v>
      </c>
      <c r="Y2425">
        <v>0.94799999999999995</v>
      </c>
      <c r="Z2425">
        <v>0.91500000000000004</v>
      </c>
      <c r="AA2425" s="19">
        <v>45733.873239201392</v>
      </c>
      <c r="AB2425" t="s">
        <v>1374</v>
      </c>
    </row>
    <row r="2426" spans="1:28" hidden="1" x14ac:dyDescent="0.35">
      <c r="A2426" t="s">
        <v>1357</v>
      </c>
      <c r="B2426" t="s">
        <v>312</v>
      </c>
      <c r="C2426">
        <v>0</v>
      </c>
      <c r="D2426" s="9">
        <v>44431.656828703701</v>
      </c>
      <c r="E2426" s="9">
        <v>44431.656828703701</v>
      </c>
      <c r="F2426" t="s">
        <v>872</v>
      </c>
      <c r="G2426" t="s">
        <v>872</v>
      </c>
      <c r="H2426">
        <v>1</v>
      </c>
      <c r="I2426">
        <v>1</v>
      </c>
      <c r="J2426">
        <v>1</v>
      </c>
      <c r="K2426" t="s">
        <v>873</v>
      </c>
      <c r="L2426">
        <v>1</v>
      </c>
      <c r="M2426">
        <v>0</v>
      </c>
      <c r="N2426" t="s">
        <v>875</v>
      </c>
      <c r="O2426" t="s">
        <v>875</v>
      </c>
      <c r="P2426" t="s">
        <v>875</v>
      </c>
      <c r="Q2426" t="s">
        <v>875</v>
      </c>
      <c r="R2426" t="s">
        <v>875</v>
      </c>
      <c r="S2426" t="s">
        <v>875</v>
      </c>
      <c r="T2426" t="s">
        <v>875</v>
      </c>
      <c r="U2426" t="s">
        <v>875</v>
      </c>
      <c r="V2426" t="s">
        <v>56</v>
      </c>
      <c r="W2426" t="s">
        <v>875</v>
      </c>
      <c r="X2426" t="s">
        <v>875</v>
      </c>
      <c r="Y2426" t="s">
        <v>875</v>
      </c>
      <c r="Z2426" t="s">
        <v>875</v>
      </c>
      <c r="AA2426" s="19">
        <v>45733.873161423609</v>
      </c>
      <c r="AB2426" t="s">
        <v>1374</v>
      </c>
    </row>
    <row r="2427" spans="1:28" x14ac:dyDescent="0.35">
      <c r="A2427" t="s">
        <v>1357</v>
      </c>
      <c r="B2427" t="s">
        <v>311</v>
      </c>
      <c r="C2427">
        <v>1757</v>
      </c>
      <c r="D2427" s="9">
        <v>42571.28261574074</v>
      </c>
      <c r="E2427" s="9">
        <v>44328.872662037036</v>
      </c>
      <c r="F2427">
        <v>34</v>
      </c>
      <c r="G2427">
        <v>34</v>
      </c>
      <c r="H2427">
        <v>5</v>
      </c>
      <c r="I2427">
        <v>29</v>
      </c>
      <c r="J2427">
        <v>19</v>
      </c>
      <c r="K2427">
        <v>15</v>
      </c>
      <c r="L2427">
        <v>7</v>
      </c>
      <c r="M2427">
        <v>8</v>
      </c>
      <c r="N2427">
        <v>3.0000000000000001E-3</v>
      </c>
      <c r="O2427">
        <v>1.4E-2</v>
      </c>
      <c r="P2427">
        <v>1.2E-2</v>
      </c>
      <c r="Q2427">
        <v>4.0000000000000001E-3</v>
      </c>
      <c r="R2427">
        <v>0.8</v>
      </c>
      <c r="S2427">
        <v>0.17599999999999999</v>
      </c>
      <c r="T2427">
        <v>0.29399999999999998</v>
      </c>
      <c r="U2427">
        <v>2000</v>
      </c>
      <c r="V2427" t="s">
        <v>56</v>
      </c>
      <c r="W2427">
        <v>0.94</v>
      </c>
      <c r="X2427">
        <v>0.95399999999999996</v>
      </c>
      <c r="Y2427">
        <v>0.92100000000000004</v>
      </c>
      <c r="Z2427">
        <v>0.86899999999999999</v>
      </c>
      <c r="AA2427" s="19">
        <v>45733.873161365744</v>
      </c>
      <c r="AB2427" t="s">
        <v>1374</v>
      </c>
    </row>
    <row r="2428" spans="1:28" hidden="1" x14ac:dyDescent="0.35">
      <c r="A2428" t="s">
        <v>1356</v>
      </c>
      <c r="B2428" t="s">
        <v>312</v>
      </c>
      <c r="C2428">
        <v>91</v>
      </c>
      <c r="D2428" s="9">
        <v>44474.369004629632</v>
      </c>
      <c r="E2428" s="9">
        <v>44565.369340277779</v>
      </c>
      <c r="F2428" t="s">
        <v>872</v>
      </c>
      <c r="G2428" t="s">
        <v>872</v>
      </c>
      <c r="H2428">
        <v>3</v>
      </c>
      <c r="I2428">
        <v>15</v>
      </c>
      <c r="J2428">
        <v>5</v>
      </c>
      <c r="K2428" t="s">
        <v>873</v>
      </c>
      <c r="L2428">
        <v>6</v>
      </c>
      <c r="M2428">
        <v>6</v>
      </c>
      <c r="N2428">
        <v>2.9000000000000001E-2</v>
      </c>
      <c r="O2428">
        <v>0.17599999999999999</v>
      </c>
      <c r="P2428">
        <v>0.11600000000000001</v>
      </c>
      <c r="Q2428">
        <v>0.11799999999999999</v>
      </c>
      <c r="R2428">
        <v>1.3260000000000001</v>
      </c>
      <c r="S2428">
        <v>0.14099999999999999</v>
      </c>
      <c r="T2428">
        <v>0.434</v>
      </c>
      <c r="U2428">
        <v>720.33900000000006</v>
      </c>
      <c r="V2428" t="s">
        <v>62</v>
      </c>
      <c r="W2428">
        <v>0.97</v>
      </c>
      <c r="X2428">
        <v>0.91900000000000004</v>
      </c>
      <c r="Y2428">
        <v>0.96599999999999997</v>
      </c>
      <c r="Z2428">
        <v>0.89800000000000002</v>
      </c>
      <c r="AA2428" s="19">
        <v>45733.873091493057</v>
      </c>
      <c r="AB2428" t="s">
        <v>1374</v>
      </c>
    </row>
    <row r="2429" spans="1:28" x14ac:dyDescent="0.35">
      <c r="A2429" t="s">
        <v>1356</v>
      </c>
      <c r="B2429" t="s">
        <v>311</v>
      </c>
      <c r="C2429">
        <v>4331</v>
      </c>
      <c r="D2429" s="9">
        <v>40233.879803240743</v>
      </c>
      <c r="E2429" s="9">
        <v>44565.369340277779</v>
      </c>
      <c r="F2429">
        <v>769</v>
      </c>
      <c r="G2429">
        <v>769</v>
      </c>
      <c r="H2429">
        <v>49</v>
      </c>
      <c r="I2429">
        <v>720</v>
      </c>
      <c r="J2429">
        <v>228</v>
      </c>
      <c r="K2429">
        <v>541</v>
      </c>
      <c r="L2429">
        <v>456</v>
      </c>
      <c r="M2429">
        <v>85</v>
      </c>
      <c r="N2429">
        <v>0.01</v>
      </c>
      <c r="O2429">
        <v>0.16200000000000001</v>
      </c>
      <c r="P2429">
        <v>6.5000000000000002E-2</v>
      </c>
      <c r="Q2429">
        <v>0.1</v>
      </c>
      <c r="R2429">
        <v>0.93500000000000005</v>
      </c>
      <c r="S2429">
        <v>5.8000000000000003E-2</v>
      </c>
      <c r="T2429">
        <v>0.622</v>
      </c>
      <c r="U2429">
        <v>850</v>
      </c>
      <c r="V2429" t="s">
        <v>56</v>
      </c>
      <c r="W2429">
        <v>0.82299999999999995</v>
      </c>
      <c r="X2429">
        <v>0.86699999999999999</v>
      </c>
      <c r="Y2429">
        <v>0.93100000000000005</v>
      </c>
      <c r="Z2429">
        <v>0.91700000000000004</v>
      </c>
      <c r="AA2429" s="19">
        <v>45733.873074432871</v>
      </c>
      <c r="AB2429" t="s">
        <v>1374</v>
      </c>
    </row>
    <row r="2430" spans="1:28" hidden="1" x14ac:dyDescent="0.35">
      <c r="A2430" t="s">
        <v>1435</v>
      </c>
      <c r="B2430" t="s">
        <v>312</v>
      </c>
      <c r="C2430">
        <v>75</v>
      </c>
      <c r="D2430" s="9">
        <v>42130.468692129631</v>
      </c>
      <c r="E2430" s="9">
        <v>42206.3830787037</v>
      </c>
      <c r="F2430" t="s">
        <v>872</v>
      </c>
      <c r="G2430" t="s">
        <v>872</v>
      </c>
      <c r="H2430">
        <v>1</v>
      </c>
      <c r="I2430">
        <v>1</v>
      </c>
      <c r="J2430">
        <v>14</v>
      </c>
      <c r="K2430" t="s">
        <v>873</v>
      </c>
      <c r="L2430">
        <v>1</v>
      </c>
      <c r="M2430">
        <v>-15</v>
      </c>
      <c r="N2430" t="s">
        <v>875</v>
      </c>
      <c r="O2430" t="s">
        <v>875</v>
      </c>
      <c r="P2430">
        <v>7</v>
      </c>
      <c r="Q2430" t="s">
        <v>875</v>
      </c>
      <c r="R2430" t="s">
        <v>875</v>
      </c>
      <c r="S2430" t="s">
        <v>875</v>
      </c>
      <c r="T2430" t="s">
        <v>875</v>
      </c>
      <c r="U2430" t="s">
        <v>875</v>
      </c>
      <c r="V2430" t="s">
        <v>56</v>
      </c>
      <c r="W2430" t="s">
        <v>875</v>
      </c>
      <c r="X2430" t="s">
        <v>875</v>
      </c>
      <c r="Y2430">
        <v>0.73799999999999999</v>
      </c>
      <c r="Z2430" t="s">
        <v>875</v>
      </c>
      <c r="AA2430" s="19">
        <v>45733.838958657405</v>
      </c>
      <c r="AB2430" t="s">
        <v>1449</v>
      </c>
    </row>
    <row r="2431" spans="1:28" x14ac:dyDescent="0.35">
      <c r="A2431" t="s">
        <v>1435</v>
      </c>
      <c r="B2431" t="s">
        <v>311</v>
      </c>
      <c r="C2431">
        <v>755</v>
      </c>
      <c r="D2431" s="9">
        <v>41451.380543981482</v>
      </c>
      <c r="E2431" s="9">
        <v>42206.3830787037</v>
      </c>
      <c r="F2431">
        <v>176</v>
      </c>
      <c r="G2431">
        <v>176</v>
      </c>
      <c r="H2431">
        <v>61</v>
      </c>
      <c r="I2431">
        <v>115</v>
      </c>
      <c r="J2431">
        <v>54</v>
      </c>
      <c r="K2431">
        <v>122</v>
      </c>
      <c r="L2431">
        <v>77</v>
      </c>
      <c r="M2431">
        <v>45</v>
      </c>
      <c r="N2431">
        <v>0.17</v>
      </c>
      <c r="O2431">
        <v>0.27</v>
      </c>
      <c r="P2431">
        <v>7.0999999999999994E-2</v>
      </c>
      <c r="Q2431">
        <v>0.219</v>
      </c>
      <c r="R2431">
        <v>0.59299999999999997</v>
      </c>
      <c r="S2431">
        <v>0.38600000000000001</v>
      </c>
      <c r="T2431">
        <v>0.83899999999999997</v>
      </c>
      <c r="U2431">
        <v>205.47900000000001</v>
      </c>
      <c r="V2431" t="s">
        <v>56</v>
      </c>
      <c r="W2431">
        <v>0.93</v>
      </c>
      <c r="X2431">
        <v>0.873</v>
      </c>
      <c r="Y2431">
        <v>0.83</v>
      </c>
      <c r="Z2431">
        <v>0.86</v>
      </c>
      <c r="AA2431" s="19">
        <v>45733.838958541666</v>
      </c>
      <c r="AB2431" t="s">
        <v>1449</v>
      </c>
    </row>
    <row r="2432" spans="1:28" hidden="1" x14ac:dyDescent="0.35">
      <c r="A2432" t="s">
        <v>237</v>
      </c>
      <c r="B2432" t="s">
        <v>312</v>
      </c>
      <c r="C2432">
        <v>99</v>
      </c>
      <c r="D2432" s="9">
        <v>45524.573611111111</v>
      </c>
      <c r="E2432" s="9">
        <v>45623.614583333336</v>
      </c>
      <c r="F2432" t="s">
        <v>872</v>
      </c>
      <c r="G2432" t="s">
        <v>872</v>
      </c>
      <c r="H2432">
        <v>84</v>
      </c>
      <c r="I2432">
        <v>202</v>
      </c>
      <c r="J2432">
        <v>22</v>
      </c>
      <c r="K2432" t="s">
        <v>873</v>
      </c>
      <c r="L2432">
        <v>169</v>
      </c>
      <c r="M2432">
        <v>96</v>
      </c>
      <c r="N2432">
        <v>0.72399999999999998</v>
      </c>
      <c r="O2432">
        <v>1.53</v>
      </c>
      <c r="P2432">
        <v>0.21299999999999999</v>
      </c>
      <c r="Q2432">
        <v>2.0019999999999998</v>
      </c>
      <c r="R2432">
        <v>0.98099999999999998</v>
      </c>
      <c r="S2432">
        <v>0.32100000000000001</v>
      </c>
      <c r="T2432">
        <v>0.90600000000000003</v>
      </c>
      <c r="U2432">
        <v>107.892</v>
      </c>
      <c r="V2432" t="s">
        <v>56</v>
      </c>
      <c r="W2432">
        <v>0.96099999999999997</v>
      </c>
      <c r="X2432">
        <v>0.88500000000000001</v>
      </c>
      <c r="Y2432">
        <v>0.96099999999999997</v>
      </c>
      <c r="Z2432">
        <v>0.92400000000000004</v>
      </c>
      <c r="AA2432" s="9">
        <v>45713.680420937497</v>
      </c>
      <c r="AB2432" t="s">
        <v>871</v>
      </c>
    </row>
    <row r="2433" spans="1:28" hidden="1" x14ac:dyDescent="0.35">
      <c r="A2433" t="s">
        <v>237</v>
      </c>
      <c r="B2433" t="s">
        <v>312</v>
      </c>
      <c r="C2433">
        <v>99</v>
      </c>
      <c r="D2433" s="9">
        <v>44466.417650462965</v>
      </c>
      <c r="E2433" s="9">
        <v>44565.700601851851</v>
      </c>
      <c r="F2433" t="s">
        <v>872</v>
      </c>
      <c r="G2433" t="s">
        <v>872</v>
      </c>
      <c r="H2433">
        <v>66</v>
      </c>
      <c r="I2433">
        <v>124</v>
      </c>
      <c r="J2433">
        <v>8</v>
      </c>
      <c r="K2433" t="s">
        <v>873</v>
      </c>
      <c r="L2433">
        <v>98</v>
      </c>
      <c r="M2433">
        <v>83</v>
      </c>
      <c r="N2433">
        <v>0.86499999999999999</v>
      </c>
      <c r="O2433">
        <v>1.2150000000000001</v>
      </c>
      <c r="P2433">
        <v>0.316</v>
      </c>
      <c r="Q2433">
        <v>1.1519999999999999</v>
      </c>
      <c r="R2433">
        <v>0.65300000000000002</v>
      </c>
      <c r="S2433">
        <v>0.41599999999999998</v>
      </c>
      <c r="T2433">
        <v>0.84799999999999998</v>
      </c>
      <c r="U2433">
        <v>190.97200000000001</v>
      </c>
      <c r="V2433" t="s">
        <v>56</v>
      </c>
      <c r="W2433">
        <v>0.93500000000000005</v>
      </c>
      <c r="X2433">
        <v>0.68</v>
      </c>
      <c r="Y2433">
        <v>0.97399999999999998</v>
      </c>
      <c r="Z2433">
        <v>0.90400000000000003</v>
      </c>
      <c r="AA2433" s="19">
        <v>45733.908093888887</v>
      </c>
      <c r="AB2433" t="s">
        <v>1425</v>
      </c>
    </row>
    <row r="2434" spans="1:28" x14ac:dyDescent="0.35">
      <c r="A2434" t="s">
        <v>237</v>
      </c>
      <c r="B2434" t="s">
        <v>311</v>
      </c>
      <c r="C2434">
        <v>1526</v>
      </c>
      <c r="D2434" s="9">
        <v>44097.220138888886</v>
      </c>
      <c r="E2434" s="9">
        <v>45623.614583333336</v>
      </c>
      <c r="F2434">
        <v>2419</v>
      </c>
      <c r="G2434">
        <v>2383</v>
      </c>
      <c r="H2434">
        <v>917</v>
      </c>
      <c r="I2434">
        <v>1466</v>
      </c>
      <c r="J2434">
        <v>349</v>
      </c>
      <c r="K2434">
        <v>2034</v>
      </c>
      <c r="L2434">
        <v>1818</v>
      </c>
      <c r="M2434">
        <v>216</v>
      </c>
      <c r="N2434">
        <v>0.63700000000000001</v>
      </c>
      <c r="O2434">
        <v>0.90500000000000003</v>
      </c>
      <c r="P2434">
        <v>0.23899999999999999</v>
      </c>
      <c r="Q2434">
        <v>1.248</v>
      </c>
      <c r="R2434">
        <v>0.95799999999999996</v>
      </c>
      <c r="S2434">
        <v>0.41299999999999998</v>
      </c>
      <c r="T2434">
        <v>0.84499999999999997</v>
      </c>
      <c r="U2434">
        <v>173.077</v>
      </c>
      <c r="V2434" t="s">
        <v>56</v>
      </c>
      <c r="W2434">
        <v>0.98899999999999999</v>
      </c>
      <c r="X2434">
        <v>0.99099999999999999</v>
      </c>
      <c r="Y2434">
        <v>0.996</v>
      </c>
      <c r="Z2434">
        <v>0.99299999999999999</v>
      </c>
      <c r="AA2434" s="9">
        <v>45713.680400428238</v>
      </c>
      <c r="AB2434" t="s">
        <v>871</v>
      </c>
    </row>
    <row r="2435" spans="1:28" x14ac:dyDescent="0.35">
      <c r="A2435" t="s">
        <v>237</v>
      </c>
      <c r="B2435" t="s">
        <v>311</v>
      </c>
      <c r="C2435">
        <v>468</v>
      </c>
      <c r="D2435" s="9">
        <v>44097.22047453704</v>
      </c>
      <c r="E2435" s="9">
        <v>44565.700601851851</v>
      </c>
      <c r="F2435">
        <v>692</v>
      </c>
      <c r="G2435">
        <v>692</v>
      </c>
      <c r="H2435">
        <v>247</v>
      </c>
      <c r="I2435">
        <v>445</v>
      </c>
      <c r="J2435">
        <v>26</v>
      </c>
      <c r="K2435">
        <v>666</v>
      </c>
      <c r="L2435">
        <v>446</v>
      </c>
      <c r="M2435">
        <v>220</v>
      </c>
      <c r="N2435">
        <v>0.56599999999999995</v>
      </c>
      <c r="O2435">
        <v>0.876</v>
      </c>
      <c r="P2435">
        <v>5.3999999999999999E-2</v>
      </c>
      <c r="Q2435">
        <v>1.044</v>
      </c>
      <c r="R2435">
        <v>0.752</v>
      </c>
      <c r="S2435">
        <v>0.39300000000000002</v>
      </c>
      <c r="T2435">
        <v>0.96299999999999997</v>
      </c>
      <c r="U2435">
        <v>210.72800000000001</v>
      </c>
      <c r="V2435" t="s">
        <v>56</v>
      </c>
      <c r="W2435">
        <v>0.97799999999999998</v>
      </c>
      <c r="X2435">
        <v>0.97899999999999998</v>
      </c>
      <c r="Y2435">
        <v>0.96899999999999997</v>
      </c>
      <c r="Z2435">
        <v>0.98299999999999998</v>
      </c>
      <c r="AA2435" s="19">
        <v>45733.908079155095</v>
      </c>
      <c r="AB2435" t="s">
        <v>1425</v>
      </c>
    </row>
    <row r="2436" spans="1:28" hidden="1" x14ac:dyDescent="0.35">
      <c r="A2436" t="s">
        <v>1650</v>
      </c>
      <c r="B2436" t="s">
        <v>312</v>
      </c>
      <c r="C2436">
        <v>79</v>
      </c>
      <c r="D2436" s="9">
        <v>43177.013784722221</v>
      </c>
      <c r="E2436" s="9">
        <v>43256.837025462963</v>
      </c>
      <c r="F2436" t="s">
        <v>872</v>
      </c>
      <c r="G2436" t="s">
        <v>872</v>
      </c>
      <c r="H2436">
        <v>9</v>
      </c>
      <c r="I2436">
        <v>3</v>
      </c>
      <c r="J2436">
        <v>1</v>
      </c>
      <c r="K2436" t="s">
        <v>873</v>
      </c>
      <c r="L2436">
        <v>10</v>
      </c>
      <c r="M2436">
        <v>0</v>
      </c>
      <c r="N2436">
        <v>0.114</v>
      </c>
      <c r="O2436">
        <v>0.17899999999999999</v>
      </c>
      <c r="P2436" t="s">
        <v>875</v>
      </c>
      <c r="Q2436">
        <v>0.17</v>
      </c>
      <c r="R2436" t="s">
        <v>875</v>
      </c>
      <c r="S2436" t="s">
        <v>875</v>
      </c>
      <c r="T2436" t="s">
        <v>875</v>
      </c>
      <c r="U2436" t="s">
        <v>875</v>
      </c>
      <c r="V2436" t="s">
        <v>56</v>
      </c>
      <c r="W2436">
        <v>0.83499999999999996</v>
      </c>
      <c r="X2436">
        <v>0.89300000000000002</v>
      </c>
      <c r="Y2436" t="s">
        <v>875</v>
      </c>
      <c r="Z2436">
        <v>0.77800000000000002</v>
      </c>
      <c r="AA2436" s="19">
        <v>45734.003791087962</v>
      </c>
      <c r="AB2436" t="s">
        <v>2040</v>
      </c>
    </row>
    <row r="2437" spans="1:28" x14ac:dyDescent="0.35">
      <c r="A2437" t="s">
        <v>1650</v>
      </c>
      <c r="B2437" t="s">
        <v>311</v>
      </c>
      <c r="C2437">
        <v>777</v>
      </c>
      <c r="D2437" s="9">
        <v>42478.851018518515</v>
      </c>
      <c r="E2437" s="9">
        <v>43256.837025462963</v>
      </c>
      <c r="F2437">
        <v>121</v>
      </c>
      <c r="G2437">
        <v>121</v>
      </c>
      <c r="H2437">
        <v>91</v>
      </c>
      <c r="I2437">
        <v>30</v>
      </c>
      <c r="J2437">
        <v>5</v>
      </c>
      <c r="K2437">
        <v>116</v>
      </c>
      <c r="L2437">
        <v>63</v>
      </c>
      <c r="M2437">
        <v>53</v>
      </c>
      <c r="N2437">
        <v>0.111</v>
      </c>
      <c r="O2437">
        <v>3.5000000000000003E-2</v>
      </c>
      <c r="P2437">
        <v>8.0000000000000002E-3</v>
      </c>
      <c r="Q2437">
        <v>7.5999999999999998E-2</v>
      </c>
      <c r="R2437">
        <v>0.55100000000000005</v>
      </c>
      <c r="S2437">
        <v>0.76</v>
      </c>
      <c r="T2437">
        <v>0.94499999999999995</v>
      </c>
      <c r="U2437">
        <v>697.36800000000005</v>
      </c>
      <c r="V2437" t="s">
        <v>56</v>
      </c>
      <c r="W2437">
        <v>0.91600000000000004</v>
      </c>
      <c r="X2437">
        <v>0.95699999999999996</v>
      </c>
      <c r="Y2437">
        <v>0.79900000000000004</v>
      </c>
      <c r="Z2437">
        <v>0.95099999999999996</v>
      </c>
      <c r="AA2437" s="19">
        <v>45734.003791030096</v>
      </c>
      <c r="AB2437" t="s">
        <v>2040</v>
      </c>
    </row>
    <row r="2438" spans="1:28" x14ac:dyDescent="0.35">
      <c r="A2438" t="s">
        <v>1169</v>
      </c>
      <c r="B2438" t="s">
        <v>311</v>
      </c>
      <c r="C2438">
        <v>1762</v>
      </c>
      <c r="D2438" s="9">
        <v>40032.581944444442</v>
      </c>
      <c r="E2438" s="9">
        <v>41795.500694444447</v>
      </c>
      <c r="F2438">
        <v>1959</v>
      </c>
      <c r="G2438">
        <v>1959</v>
      </c>
      <c r="H2438">
        <v>1873</v>
      </c>
      <c r="I2438">
        <v>86</v>
      </c>
      <c r="J2438">
        <v>0</v>
      </c>
      <c r="K2438">
        <v>1959</v>
      </c>
      <c r="L2438">
        <v>1959</v>
      </c>
      <c r="M2438">
        <v>0</v>
      </c>
      <c r="N2438">
        <v>1.296</v>
      </c>
      <c r="O2438">
        <v>7.0000000000000007E-2</v>
      </c>
      <c r="P2438">
        <v>0</v>
      </c>
      <c r="Q2438">
        <v>1.202</v>
      </c>
      <c r="R2438">
        <v>0.88</v>
      </c>
      <c r="S2438">
        <v>0.94899999999999995</v>
      </c>
      <c r="T2438">
        <v>1</v>
      </c>
      <c r="U2438">
        <v>0</v>
      </c>
      <c r="V2438" t="s">
        <v>80</v>
      </c>
      <c r="W2438">
        <v>0.75800000000000001</v>
      </c>
      <c r="X2438">
        <v>0.32</v>
      </c>
      <c r="Y2438">
        <v>0</v>
      </c>
      <c r="Z2438">
        <v>0.72499999999999998</v>
      </c>
      <c r="AA2438" s="19">
        <v>45733.00400572917</v>
      </c>
      <c r="AB2438" t="s">
        <v>1178</v>
      </c>
    </row>
    <row r="2439" spans="1:28" hidden="1" x14ac:dyDescent="0.35">
      <c r="A2439" t="s">
        <v>1169</v>
      </c>
      <c r="B2439" t="s">
        <v>312</v>
      </c>
      <c r="C2439">
        <v>51</v>
      </c>
      <c r="D2439" s="9">
        <v>41744.448611111111</v>
      </c>
      <c r="E2439" s="9">
        <v>41795.500694444447</v>
      </c>
      <c r="F2439" t="s">
        <v>872</v>
      </c>
      <c r="G2439" t="s">
        <v>872</v>
      </c>
      <c r="H2439">
        <v>1</v>
      </c>
      <c r="I2439">
        <v>1</v>
      </c>
      <c r="J2439">
        <v>1</v>
      </c>
      <c r="K2439" t="s">
        <v>873</v>
      </c>
      <c r="L2439">
        <v>32</v>
      </c>
      <c r="M2439">
        <v>-31</v>
      </c>
      <c r="N2439" t="s">
        <v>875</v>
      </c>
      <c r="O2439" t="s">
        <v>875</v>
      </c>
      <c r="P2439">
        <v>0</v>
      </c>
      <c r="Q2439">
        <v>0.32800000000000001</v>
      </c>
      <c r="R2439" t="s">
        <v>875</v>
      </c>
      <c r="S2439" t="s">
        <v>875</v>
      </c>
      <c r="T2439" t="s">
        <v>875</v>
      </c>
      <c r="U2439" t="s">
        <v>875</v>
      </c>
      <c r="V2439" t="s">
        <v>80</v>
      </c>
      <c r="W2439" t="s">
        <v>875</v>
      </c>
      <c r="X2439" t="s">
        <v>875</v>
      </c>
      <c r="Y2439">
        <v>0</v>
      </c>
      <c r="Z2439">
        <v>0.56399999999999995</v>
      </c>
      <c r="AA2439" s="19">
        <v>45733.004005740739</v>
      </c>
      <c r="AB2439" t="s">
        <v>1178</v>
      </c>
    </row>
    <row r="2440" spans="1:28" hidden="1" x14ac:dyDescent="0.35">
      <c r="A2440" t="s">
        <v>1251</v>
      </c>
      <c r="B2440" t="s">
        <v>312</v>
      </c>
      <c r="C2440">
        <v>0</v>
      </c>
      <c r="D2440" s="9">
        <v>44466.117199074077</v>
      </c>
      <c r="E2440" s="9">
        <v>44466.117199074077</v>
      </c>
      <c r="F2440" t="s">
        <v>872</v>
      </c>
      <c r="G2440" t="s">
        <v>872</v>
      </c>
      <c r="H2440">
        <v>1</v>
      </c>
      <c r="I2440">
        <v>1</v>
      </c>
      <c r="J2440">
        <v>1</v>
      </c>
      <c r="K2440" t="s">
        <v>873</v>
      </c>
      <c r="L2440">
        <v>1</v>
      </c>
      <c r="M2440">
        <v>0</v>
      </c>
      <c r="N2440" t="s">
        <v>875</v>
      </c>
      <c r="O2440" t="s">
        <v>875</v>
      </c>
      <c r="P2440">
        <v>0</v>
      </c>
      <c r="Q2440" t="s">
        <v>875</v>
      </c>
      <c r="R2440" t="s">
        <v>875</v>
      </c>
      <c r="S2440" t="s">
        <v>875</v>
      </c>
      <c r="T2440" t="s">
        <v>875</v>
      </c>
      <c r="U2440" t="s">
        <v>875</v>
      </c>
      <c r="V2440" t="s">
        <v>56</v>
      </c>
      <c r="W2440" t="s">
        <v>875</v>
      </c>
      <c r="X2440" t="s">
        <v>875</v>
      </c>
      <c r="Y2440">
        <v>0</v>
      </c>
      <c r="Z2440" t="s">
        <v>875</v>
      </c>
      <c r="AA2440" s="19">
        <v>45733.82713302083</v>
      </c>
      <c r="AB2440" t="s">
        <v>1303</v>
      </c>
    </row>
    <row r="2441" spans="1:28" x14ac:dyDescent="0.35">
      <c r="A2441" t="s">
        <v>1251</v>
      </c>
      <c r="B2441" t="s">
        <v>311</v>
      </c>
      <c r="C2441">
        <v>2915</v>
      </c>
      <c r="D2441" s="9">
        <v>41550.263229166667</v>
      </c>
      <c r="E2441" s="9">
        <v>44466.117199074077</v>
      </c>
      <c r="F2441">
        <v>32</v>
      </c>
      <c r="G2441">
        <v>32</v>
      </c>
      <c r="H2441">
        <v>13</v>
      </c>
      <c r="I2441">
        <v>19</v>
      </c>
      <c r="J2441">
        <v>0</v>
      </c>
      <c r="K2441">
        <v>32</v>
      </c>
      <c r="L2441">
        <v>9</v>
      </c>
      <c r="M2441">
        <v>23</v>
      </c>
      <c r="N2441">
        <v>7.0000000000000001E-3</v>
      </c>
      <c r="O2441">
        <v>7.0000000000000001E-3</v>
      </c>
      <c r="P2441">
        <v>0</v>
      </c>
      <c r="Q2441">
        <v>5.0000000000000001E-3</v>
      </c>
      <c r="R2441">
        <v>0.35699999999999998</v>
      </c>
      <c r="S2441">
        <v>0.5</v>
      </c>
      <c r="T2441">
        <v>1</v>
      </c>
      <c r="U2441">
        <v>4600</v>
      </c>
      <c r="V2441" t="s">
        <v>56</v>
      </c>
      <c r="W2441">
        <v>0.93500000000000005</v>
      </c>
      <c r="X2441">
        <v>0.91100000000000003</v>
      </c>
      <c r="Y2441">
        <v>0</v>
      </c>
      <c r="Z2441">
        <v>0.96499999999999997</v>
      </c>
      <c r="AA2441" s="19">
        <v>45733.827132824073</v>
      </c>
      <c r="AB2441" t="s">
        <v>1303</v>
      </c>
    </row>
    <row r="2442" spans="1:28" hidden="1" x14ac:dyDescent="0.35">
      <c r="A2442" t="s">
        <v>1649</v>
      </c>
      <c r="B2442" t="s">
        <v>312</v>
      </c>
      <c r="C2442">
        <v>0</v>
      </c>
      <c r="D2442" s="9">
        <v>44463.500532407408</v>
      </c>
      <c r="E2442" s="9">
        <v>44463.500532407408</v>
      </c>
      <c r="F2442" t="s">
        <v>872</v>
      </c>
      <c r="G2442" t="s">
        <v>872</v>
      </c>
      <c r="H2442">
        <v>1</v>
      </c>
      <c r="I2442">
        <v>1</v>
      </c>
      <c r="J2442">
        <v>1</v>
      </c>
      <c r="K2442" t="s">
        <v>873</v>
      </c>
      <c r="L2442">
        <v>1</v>
      </c>
      <c r="M2442">
        <v>0</v>
      </c>
      <c r="N2442" t="s">
        <v>875</v>
      </c>
      <c r="O2442" t="s">
        <v>875</v>
      </c>
      <c r="P2442" t="s">
        <v>875</v>
      </c>
      <c r="Q2442" t="s">
        <v>875</v>
      </c>
      <c r="R2442" t="s">
        <v>875</v>
      </c>
      <c r="S2442" t="s">
        <v>875</v>
      </c>
      <c r="T2442" t="s">
        <v>875</v>
      </c>
      <c r="U2442" t="s">
        <v>875</v>
      </c>
      <c r="V2442" t="s">
        <v>56</v>
      </c>
      <c r="W2442" t="s">
        <v>875</v>
      </c>
      <c r="X2442" t="s">
        <v>875</v>
      </c>
      <c r="Y2442" t="s">
        <v>875</v>
      </c>
      <c r="Z2442" t="s">
        <v>875</v>
      </c>
      <c r="AA2442" s="19">
        <v>45734.003699652778</v>
      </c>
      <c r="AB2442" t="s">
        <v>2040</v>
      </c>
    </row>
    <row r="2443" spans="1:28" x14ac:dyDescent="0.35">
      <c r="A2443" t="s">
        <v>1649</v>
      </c>
      <c r="B2443" t="s">
        <v>311</v>
      </c>
      <c r="C2443">
        <v>5620</v>
      </c>
      <c r="D2443" s="9">
        <v>38843.223796296297</v>
      </c>
      <c r="E2443" s="9">
        <v>44463.500532407408</v>
      </c>
      <c r="F2443">
        <v>441</v>
      </c>
      <c r="G2443">
        <v>441</v>
      </c>
      <c r="H2443">
        <v>108</v>
      </c>
      <c r="I2443">
        <v>333</v>
      </c>
      <c r="J2443">
        <v>57</v>
      </c>
      <c r="K2443">
        <v>384</v>
      </c>
      <c r="L2443">
        <v>287</v>
      </c>
      <c r="M2443">
        <v>97</v>
      </c>
      <c r="N2443">
        <v>3.4000000000000002E-2</v>
      </c>
      <c r="O2443">
        <v>8.6999999999999994E-2</v>
      </c>
      <c r="P2443">
        <v>1.4E-2</v>
      </c>
      <c r="Q2443">
        <v>8.1000000000000003E-2</v>
      </c>
      <c r="R2443">
        <v>0.75700000000000001</v>
      </c>
      <c r="S2443">
        <v>0.28100000000000003</v>
      </c>
      <c r="T2443">
        <v>0.88400000000000001</v>
      </c>
      <c r="U2443">
        <v>1197.5309999999999</v>
      </c>
      <c r="V2443" t="s">
        <v>56</v>
      </c>
      <c r="W2443">
        <v>0.87</v>
      </c>
      <c r="X2443">
        <v>0.83599999999999997</v>
      </c>
      <c r="Y2443">
        <v>0.86799999999999999</v>
      </c>
      <c r="Z2443">
        <v>0.80400000000000005</v>
      </c>
      <c r="AA2443" s="19">
        <v>45734.003699594905</v>
      </c>
      <c r="AB2443" t="s">
        <v>2040</v>
      </c>
    </row>
    <row r="2444" spans="1:28" hidden="1" x14ac:dyDescent="0.35">
      <c r="A2444" t="s">
        <v>1648</v>
      </c>
      <c r="B2444" t="s">
        <v>312</v>
      </c>
      <c r="C2444">
        <v>23</v>
      </c>
      <c r="D2444" s="9">
        <v>41623.996898148151</v>
      </c>
      <c r="E2444" s="9">
        <v>41647.639513888891</v>
      </c>
      <c r="F2444" t="s">
        <v>872</v>
      </c>
      <c r="G2444" t="s">
        <v>872</v>
      </c>
      <c r="H2444">
        <v>1</v>
      </c>
      <c r="I2444">
        <v>2</v>
      </c>
      <c r="J2444">
        <v>1</v>
      </c>
      <c r="K2444" t="s">
        <v>873</v>
      </c>
      <c r="L2444">
        <v>1</v>
      </c>
      <c r="M2444">
        <v>1</v>
      </c>
      <c r="N2444" t="s">
        <v>875</v>
      </c>
      <c r="O2444">
        <v>4.2000000000000003E-2</v>
      </c>
      <c r="P2444" t="s">
        <v>875</v>
      </c>
      <c r="Q2444" t="s">
        <v>875</v>
      </c>
      <c r="R2444" t="s">
        <v>875</v>
      </c>
      <c r="S2444" t="s">
        <v>875</v>
      </c>
      <c r="T2444" t="s">
        <v>875</v>
      </c>
      <c r="U2444" t="s">
        <v>875</v>
      </c>
      <c r="V2444" t="s">
        <v>62</v>
      </c>
      <c r="W2444" t="s">
        <v>875</v>
      </c>
      <c r="X2444">
        <v>1</v>
      </c>
      <c r="Y2444" t="s">
        <v>875</v>
      </c>
      <c r="Z2444" t="s">
        <v>875</v>
      </c>
      <c r="AA2444" s="19">
        <v>45734.003611793982</v>
      </c>
      <c r="AB2444" t="s">
        <v>2040</v>
      </c>
    </row>
    <row r="2445" spans="1:28" x14ac:dyDescent="0.35">
      <c r="A2445" t="s">
        <v>1648</v>
      </c>
      <c r="B2445" t="s">
        <v>311</v>
      </c>
      <c r="C2445">
        <v>2678</v>
      </c>
      <c r="D2445" s="9">
        <v>38969.257777777777</v>
      </c>
      <c r="E2445" s="9">
        <v>41647.639513888891</v>
      </c>
      <c r="F2445">
        <v>159</v>
      </c>
      <c r="G2445">
        <v>159</v>
      </c>
      <c r="H2445">
        <v>72</v>
      </c>
      <c r="I2445">
        <v>87</v>
      </c>
      <c r="J2445">
        <v>6</v>
      </c>
      <c r="K2445">
        <v>153</v>
      </c>
      <c r="L2445">
        <v>112</v>
      </c>
      <c r="M2445">
        <v>41</v>
      </c>
      <c r="N2445">
        <v>5.8000000000000003E-2</v>
      </c>
      <c r="O2445">
        <v>0.04</v>
      </c>
      <c r="P2445">
        <v>1.7000000000000001E-2</v>
      </c>
      <c r="Q2445">
        <v>0.127</v>
      </c>
      <c r="R2445">
        <v>1.5680000000000001</v>
      </c>
      <c r="S2445">
        <v>0.59199999999999997</v>
      </c>
      <c r="T2445">
        <v>0.82699999999999996</v>
      </c>
      <c r="U2445">
        <v>322.83499999999998</v>
      </c>
      <c r="V2445" t="s">
        <v>62</v>
      </c>
      <c r="W2445">
        <v>0.72099999999999997</v>
      </c>
      <c r="X2445">
        <v>0.71299999999999997</v>
      </c>
      <c r="Y2445">
        <v>0.86499999999999999</v>
      </c>
      <c r="Z2445">
        <v>0.84499999999999997</v>
      </c>
      <c r="AA2445" s="19">
        <v>45734.003611736109</v>
      </c>
      <c r="AB2445" t="s">
        <v>2040</v>
      </c>
    </row>
    <row r="2446" spans="1:28" hidden="1" x14ac:dyDescent="0.35">
      <c r="A2446" t="s">
        <v>1647</v>
      </c>
      <c r="B2446" t="s">
        <v>312</v>
      </c>
      <c r="C2446">
        <v>99</v>
      </c>
      <c r="D2446" s="9">
        <v>44466.458414351851</v>
      </c>
      <c r="E2446" s="9">
        <v>44566.303356481483</v>
      </c>
      <c r="F2446" t="s">
        <v>872</v>
      </c>
      <c r="G2446" t="s">
        <v>872</v>
      </c>
      <c r="H2446">
        <v>51</v>
      </c>
      <c r="I2446">
        <v>71</v>
      </c>
      <c r="J2446">
        <v>16</v>
      </c>
      <c r="K2446" t="s">
        <v>873</v>
      </c>
      <c r="L2446">
        <v>91</v>
      </c>
      <c r="M2446">
        <v>14</v>
      </c>
      <c r="N2446">
        <v>0.45200000000000001</v>
      </c>
      <c r="O2446">
        <v>0.65900000000000003</v>
      </c>
      <c r="P2446">
        <v>0.19500000000000001</v>
      </c>
      <c r="Q2446">
        <v>0.90100000000000002</v>
      </c>
      <c r="R2446">
        <v>0.98399999999999999</v>
      </c>
      <c r="S2446">
        <v>0.40699999999999997</v>
      </c>
      <c r="T2446">
        <v>0.82399999999999995</v>
      </c>
      <c r="U2446">
        <v>546.05999999999995</v>
      </c>
      <c r="V2446" t="s">
        <v>56</v>
      </c>
      <c r="W2446">
        <v>0.98399999999999999</v>
      </c>
      <c r="X2446">
        <v>0.98499999999999999</v>
      </c>
      <c r="Y2446">
        <v>0.749</v>
      </c>
      <c r="Z2446">
        <v>0.98399999999999999</v>
      </c>
      <c r="AA2446" s="19">
        <v>45734.003527025459</v>
      </c>
      <c r="AB2446" t="s">
        <v>2040</v>
      </c>
    </row>
    <row r="2447" spans="1:28" x14ac:dyDescent="0.35">
      <c r="A2447" t="s">
        <v>1647</v>
      </c>
      <c r="B2447" t="s">
        <v>311</v>
      </c>
      <c r="C2447">
        <v>2717</v>
      </c>
      <c r="D2447" s="9">
        <v>41848.94158564815</v>
      </c>
      <c r="E2447" s="9">
        <v>44566.303356481483</v>
      </c>
      <c r="F2447">
        <v>3426</v>
      </c>
      <c r="G2447">
        <v>3426</v>
      </c>
      <c r="H2447">
        <v>1059</v>
      </c>
      <c r="I2447">
        <v>2367</v>
      </c>
      <c r="J2447">
        <v>205</v>
      </c>
      <c r="K2447">
        <v>3221</v>
      </c>
      <c r="L2447">
        <v>2729</v>
      </c>
      <c r="M2447">
        <v>492</v>
      </c>
      <c r="N2447">
        <v>0.39900000000000002</v>
      </c>
      <c r="O2447">
        <v>0.86799999999999999</v>
      </c>
      <c r="P2447">
        <v>7.5999999999999998E-2</v>
      </c>
      <c r="Q2447">
        <v>1.022</v>
      </c>
      <c r="R2447">
        <v>0.85799999999999998</v>
      </c>
      <c r="S2447">
        <v>0.315</v>
      </c>
      <c r="T2447">
        <v>0.94</v>
      </c>
      <c r="U2447">
        <v>481.40899999999999</v>
      </c>
      <c r="V2447" t="s">
        <v>56</v>
      </c>
      <c r="W2447">
        <v>0.99299999999999999</v>
      </c>
      <c r="X2447">
        <v>0.97899999999999998</v>
      </c>
      <c r="Y2447">
        <v>0.95899999999999996</v>
      </c>
      <c r="Z2447">
        <v>0.98799999999999999</v>
      </c>
      <c r="AA2447" s="19">
        <v>45734.003512754629</v>
      </c>
      <c r="AB2447" t="s">
        <v>2040</v>
      </c>
    </row>
    <row r="2448" spans="1:28" hidden="1" x14ac:dyDescent="0.35">
      <c r="A2448" t="s">
        <v>238</v>
      </c>
      <c r="B2448" t="s">
        <v>312</v>
      </c>
      <c r="C2448">
        <v>7</v>
      </c>
      <c r="D2448" s="9">
        <v>44552.928923611114</v>
      </c>
      <c r="E2448" s="9">
        <v>44560.602731481478</v>
      </c>
      <c r="F2448" t="s">
        <v>872</v>
      </c>
      <c r="G2448" t="s">
        <v>872</v>
      </c>
      <c r="H2448">
        <v>2</v>
      </c>
      <c r="I2448">
        <v>2</v>
      </c>
      <c r="J2448">
        <v>1</v>
      </c>
      <c r="K2448" t="s">
        <v>873</v>
      </c>
      <c r="L2448">
        <v>2</v>
      </c>
      <c r="M2448">
        <v>3</v>
      </c>
      <c r="N2448">
        <v>1</v>
      </c>
      <c r="O2448" t="s">
        <v>875</v>
      </c>
      <c r="P2448" t="s">
        <v>875</v>
      </c>
      <c r="Q2448">
        <v>1</v>
      </c>
      <c r="R2448" t="s">
        <v>875</v>
      </c>
      <c r="S2448" t="s">
        <v>875</v>
      </c>
      <c r="T2448" t="s">
        <v>875</v>
      </c>
      <c r="U2448" t="s">
        <v>875</v>
      </c>
      <c r="V2448" t="s">
        <v>56</v>
      </c>
      <c r="W2448">
        <v>1</v>
      </c>
      <c r="X2448" t="s">
        <v>875</v>
      </c>
      <c r="Y2448" t="s">
        <v>875</v>
      </c>
      <c r="Z2448">
        <v>1</v>
      </c>
      <c r="AA2448" s="19">
        <v>45734.00341351852</v>
      </c>
      <c r="AB2448" t="s">
        <v>2040</v>
      </c>
    </row>
    <row r="2449" spans="1:28" x14ac:dyDescent="0.35">
      <c r="A2449" t="s">
        <v>238</v>
      </c>
      <c r="B2449" t="s">
        <v>311</v>
      </c>
      <c r="C2449">
        <v>2661</v>
      </c>
      <c r="D2449" s="9">
        <v>42893.90625</v>
      </c>
      <c r="E2449" s="9">
        <v>45555.331250000003</v>
      </c>
      <c r="F2449">
        <v>186</v>
      </c>
      <c r="G2449">
        <v>186</v>
      </c>
      <c r="H2449">
        <v>154</v>
      </c>
      <c r="I2449">
        <v>32</v>
      </c>
      <c r="J2449">
        <v>15</v>
      </c>
      <c r="K2449">
        <v>171</v>
      </c>
      <c r="L2449">
        <v>124</v>
      </c>
      <c r="M2449">
        <v>47</v>
      </c>
      <c r="N2449">
        <v>7.5999999999999998E-2</v>
      </c>
      <c r="O2449">
        <v>1.7999999999999999E-2</v>
      </c>
      <c r="P2449">
        <v>4.3999999999999997E-2</v>
      </c>
      <c r="Q2449">
        <v>6.7000000000000004E-2</v>
      </c>
      <c r="R2449">
        <v>1.34</v>
      </c>
      <c r="S2449">
        <v>0.80900000000000005</v>
      </c>
      <c r="T2449">
        <v>0.53200000000000003</v>
      </c>
      <c r="U2449">
        <v>701.49300000000005</v>
      </c>
      <c r="V2449" t="s">
        <v>62</v>
      </c>
      <c r="W2449">
        <v>0.88</v>
      </c>
      <c r="X2449">
        <v>0.91100000000000003</v>
      </c>
      <c r="Y2449">
        <v>0.51800000000000002</v>
      </c>
      <c r="Z2449">
        <v>0.76400000000000001</v>
      </c>
      <c r="AA2449" s="9">
        <v>45713.680510983795</v>
      </c>
      <c r="AB2449" t="s">
        <v>871</v>
      </c>
    </row>
    <row r="2450" spans="1:28" x14ac:dyDescent="0.35">
      <c r="A2450" t="s">
        <v>238</v>
      </c>
      <c r="B2450" t="s">
        <v>311</v>
      </c>
      <c r="C2450">
        <v>5078</v>
      </c>
      <c r="D2450" s="9">
        <v>39481.852141203701</v>
      </c>
      <c r="E2450" s="9">
        <v>44560.602731481478</v>
      </c>
      <c r="F2450">
        <v>291</v>
      </c>
      <c r="G2450">
        <v>291</v>
      </c>
      <c r="H2450">
        <v>174</v>
      </c>
      <c r="I2450">
        <v>117</v>
      </c>
      <c r="J2450">
        <v>26</v>
      </c>
      <c r="K2450">
        <v>265</v>
      </c>
      <c r="L2450">
        <v>187</v>
      </c>
      <c r="M2450">
        <v>78</v>
      </c>
      <c r="N2450">
        <v>3.2000000000000001E-2</v>
      </c>
      <c r="O2450">
        <v>2.5000000000000001E-2</v>
      </c>
      <c r="P2450">
        <v>5.0000000000000001E-3</v>
      </c>
      <c r="Q2450">
        <v>0.04</v>
      </c>
      <c r="R2450">
        <v>0.76900000000000002</v>
      </c>
      <c r="S2450">
        <v>0.56100000000000005</v>
      </c>
      <c r="T2450">
        <v>0.91200000000000003</v>
      </c>
      <c r="U2450">
        <v>1950</v>
      </c>
      <c r="V2450" t="s">
        <v>56</v>
      </c>
      <c r="W2450">
        <v>0.97499999999999998</v>
      </c>
      <c r="X2450">
        <v>0.95299999999999996</v>
      </c>
      <c r="Y2450">
        <v>0.98</v>
      </c>
      <c r="Z2450">
        <v>0.96899999999999997</v>
      </c>
      <c r="AA2450" s="19">
        <v>45734.003413449071</v>
      </c>
      <c r="AB2450" t="s">
        <v>2040</v>
      </c>
    </row>
    <row r="2451" spans="1:28" hidden="1" x14ac:dyDescent="0.35">
      <c r="A2451" t="s">
        <v>1646</v>
      </c>
      <c r="B2451" t="s">
        <v>312</v>
      </c>
      <c r="C2451">
        <v>99</v>
      </c>
      <c r="D2451" s="9">
        <v>44461.323287037034</v>
      </c>
      <c r="E2451" s="9">
        <v>44560.507928240739</v>
      </c>
      <c r="F2451" t="s">
        <v>872</v>
      </c>
      <c r="G2451" t="s">
        <v>872</v>
      </c>
      <c r="H2451">
        <v>30</v>
      </c>
      <c r="I2451">
        <v>12</v>
      </c>
      <c r="J2451">
        <v>4</v>
      </c>
      <c r="K2451" t="s">
        <v>873</v>
      </c>
      <c r="L2451">
        <v>36</v>
      </c>
      <c r="M2451">
        <v>3</v>
      </c>
      <c r="N2451">
        <v>0.27100000000000002</v>
      </c>
      <c r="O2451">
        <v>0.13300000000000001</v>
      </c>
      <c r="P2451">
        <v>2.9000000000000001E-2</v>
      </c>
      <c r="Q2451">
        <v>0.375</v>
      </c>
      <c r="R2451">
        <v>1</v>
      </c>
      <c r="S2451">
        <v>0.67100000000000004</v>
      </c>
      <c r="T2451">
        <v>0.92800000000000005</v>
      </c>
      <c r="U2451">
        <v>586.66700000000003</v>
      </c>
      <c r="V2451" t="s">
        <v>62</v>
      </c>
      <c r="W2451">
        <v>0.95899999999999996</v>
      </c>
      <c r="X2451">
        <v>0.93100000000000005</v>
      </c>
      <c r="Y2451">
        <v>0.63300000000000001</v>
      </c>
      <c r="Z2451">
        <v>0.94699999999999995</v>
      </c>
      <c r="AA2451" s="19">
        <v>45734.003323564815</v>
      </c>
      <c r="AB2451" t="s">
        <v>2040</v>
      </c>
    </row>
    <row r="2452" spans="1:28" x14ac:dyDescent="0.35">
      <c r="A2452" t="s">
        <v>1646</v>
      </c>
      <c r="B2452" t="s">
        <v>311</v>
      </c>
      <c r="C2452">
        <v>1792</v>
      </c>
      <c r="D2452" s="9">
        <v>42767.577037037037</v>
      </c>
      <c r="E2452" s="9">
        <v>44560.507928240739</v>
      </c>
      <c r="F2452">
        <v>1046</v>
      </c>
      <c r="G2452">
        <v>1046</v>
      </c>
      <c r="H2452">
        <v>483</v>
      </c>
      <c r="I2452">
        <v>563</v>
      </c>
      <c r="J2452">
        <v>111</v>
      </c>
      <c r="K2452">
        <v>935</v>
      </c>
      <c r="L2452">
        <v>715</v>
      </c>
      <c r="M2452">
        <v>220</v>
      </c>
      <c r="N2452">
        <v>0.28100000000000003</v>
      </c>
      <c r="O2452">
        <v>0.38900000000000001</v>
      </c>
      <c r="P2452">
        <v>8.3000000000000004E-2</v>
      </c>
      <c r="Q2452">
        <v>0.44</v>
      </c>
      <c r="R2452">
        <v>0.75</v>
      </c>
      <c r="S2452">
        <v>0.41899999999999998</v>
      </c>
      <c r="T2452">
        <v>0.876</v>
      </c>
      <c r="U2452">
        <v>500</v>
      </c>
      <c r="V2452" t="s">
        <v>56</v>
      </c>
      <c r="W2452">
        <v>0.99199999999999999</v>
      </c>
      <c r="X2452">
        <v>0.97799999999999998</v>
      </c>
      <c r="Y2452">
        <v>0.95</v>
      </c>
      <c r="Z2452">
        <v>0.99199999999999999</v>
      </c>
      <c r="AA2452" s="19">
        <v>45734.00330971065</v>
      </c>
      <c r="AB2452" t="s">
        <v>2040</v>
      </c>
    </row>
    <row r="2453" spans="1:28" hidden="1" x14ac:dyDescent="0.35">
      <c r="A2453" t="s">
        <v>1645</v>
      </c>
      <c r="B2453" t="s">
        <v>312</v>
      </c>
      <c r="C2453">
        <v>73</v>
      </c>
      <c r="D2453" s="9">
        <v>41974.589421296296</v>
      </c>
      <c r="E2453" s="9">
        <v>42047.760555555556</v>
      </c>
      <c r="F2453" t="s">
        <v>872</v>
      </c>
      <c r="G2453" t="s">
        <v>872</v>
      </c>
      <c r="H2453">
        <v>1</v>
      </c>
      <c r="I2453">
        <v>1</v>
      </c>
      <c r="J2453">
        <v>1</v>
      </c>
      <c r="K2453" t="s">
        <v>873</v>
      </c>
      <c r="L2453">
        <v>3</v>
      </c>
      <c r="M2453">
        <v>-1</v>
      </c>
      <c r="N2453" t="s">
        <v>875</v>
      </c>
      <c r="O2453" t="s">
        <v>875</v>
      </c>
      <c r="P2453" t="s">
        <v>875</v>
      </c>
      <c r="Q2453">
        <v>2.5000000000000001E-2</v>
      </c>
      <c r="R2453" t="s">
        <v>875</v>
      </c>
      <c r="S2453" t="s">
        <v>875</v>
      </c>
      <c r="T2453" t="s">
        <v>875</v>
      </c>
      <c r="U2453" t="s">
        <v>875</v>
      </c>
      <c r="V2453" t="s">
        <v>56</v>
      </c>
      <c r="W2453" t="s">
        <v>875</v>
      </c>
      <c r="X2453" t="s">
        <v>875</v>
      </c>
      <c r="Y2453" t="s">
        <v>875</v>
      </c>
      <c r="Z2453">
        <v>0.75</v>
      </c>
      <c r="AA2453" s="19">
        <v>45734.003215925928</v>
      </c>
      <c r="AB2453" t="s">
        <v>2040</v>
      </c>
    </row>
    <row r="2454" spans="1:28" x14ac:dyDescent="0.35">
      <c r="A2454" t="s">
        <v>1645</v>
      </c>
      <c r="B2454" t="s">
        <v>311</v>
      </c>
      <c r="C2454">
        <v>1413</v>
      </c>
      <c r="D2454" s="9">
        <v>40634.503159722219</v>
      </c>
      <c r="E2454" s="9">
        <v>42047.760555555556</v>
      </c>
      <c r="F2454">
        <v>698</v>
      </c>
      <c r="G2454">
        <v>698</v>
      </c>
      <c r="H2454">
        <v>427</v>
      </c>
      <c r="I2454">
        <v>271</v>
      </c>
      <c r="J2454">
        <v>33</v>
      </c>
      <c r="K2454">
        <v>665</v>
      </c>
      <c r="L2454">
        <v>445</v>
      </c>
      <c r="M2454">
        <v>220</v>
      </c>
      <c r="N2454">
        <v>0.35799999999999998</v>
      </c>
      <c r="O2454">
        <v>0.25700000000000001</v>
      </c>
      <c r="P2454">
        <v>3.2000000000000001E-2</v>
      </c>
      <c r="Q2454">
        <v>0.44800000000000001</v>
      </c>
      <c r="R2454">
        <v>0.76800000000000002</v>
      </c>
      <c r="S2454">
        <v>0.58199999999999996</v>
      </c>
      <c r="T2454">
        <v>0.94799999999999995</v>
      </c>
      <c r="U2454">
        <v>491.07100000000003</v>
      </c>
      <c r="V2454" t="s">
        <v>56</v>
      </c>
      <c r="W2454">
        <v>0.874</v>
      </c>
      <c r="X2454">
        <v>0.94199999999999995</v>
      </c>
      <c r="Y2454">
        <v>0.74199999999999999</v>
      </c>
      <c r="Z2454">
        <v>0.90100000000000002</v>
      </c>
      <c r="AA2454" s="19">
        <v>45734.003215856479</v>
      </c>
      <c r="AB2454" t="s">
        <v>2040</v>
      </c>
    </row>
    <row r="2455" spans="1:28" hidden="1" x14ac:dyDescent="0.35">
      <c r="A2455" t="s">
        <v>1479</v>
      </c>
      <c r="B2455" t="s">
        <v>312</v>
      </c>
      <c r="C2455">
        <v>0</v>
      </c>
      <c r="D2455" s="9">
        <v>43525.106979166667</v>
      </c>
      <c r="E2455" s="9">
        <v>43525.106979166667</v>
      </c>
      <c r="F2455" t="s">
        <v>872</v>
      </c>
      <c r="G2455" t="s">
        <v>872</v>
      </c>
      <c r="H2455">
        <v>1</v>
      </c>
      <c r="I2455">
        <v>1</v>
      </c>
      <c r="J2455">
        <v>1</v>
      </c>
      <c r="K2455" t="s">
        <v>873</v>
      </c>
      <c r="L2455">
        <v>1</v>
      </c>
      <c r="M2455">
        <v>0</v>
      </c>
      <c r="N2455" t="s">
        <v>875</v>
      </c>
      <c r="O2455" t="s">
        <v>875</v>
      </c>
      <c r="P2455" t="s">
        <v>875</v>
      </c>
      <c r="Q2455" t="s">
        <v>875</v>
      </c>
      <c r="R2455" t="s">
        <v>875</v>
      </c>
      <c r="S2455" t="s">
        <v>875</v>
      </c>
      <c r="T2455" t="s">
        <v>875</v>
      </c>
      <c r="U2455" t="s">
        <v>875</v>
      </c>
      <c r="V2455" t="s">
        <v>56</v>
      </c>
      <c r="W2455" t="s">
        <v>875</v>
      </c>
      <c r="X2455" t="s">
        <v>875</v>
      </c>
      <c r="Y2455" t="s">
        <v>875</v>
      </c>
      <c r="Z2455" t="s">
        <v>875</v>
      </c>
      <c r="AA2455" s="19">
        <v>45733.855346493059</v>
      </c>
      <c r="AB2455" t="s">
        <v>1508</v>
      </c>
    </row>
    <row r="2456" spans="1:28" x14ac:dyDescent="0.35">
      <c r="A2456" t="s">
        <v>1479</v>
      </c>
      <c r="B2456" t="s">
        <v>311</v>
      </c>
      <c r="C2456">
        <v>5378</v>
      </c>
      <c r="D2456" s="9">
        <v>38146.934652777774</v>
      </c>
      <c r="E2456" s="9">
        <v>43525.106979166667</v>
      </c>
      <c r="F2456">
        <v>625</v>
      </c>
      <c r="G2456">
        <v>625</v>
      </c>
      <c r="H2456">
        <v>333</v>
      </c>
      <c r="I2456">
        <v>292</v>
      </c>
      <c r="J2456">
        <v>74</v>
      </c>
      <c r="K2456">
        <v>551</v>
      </c>
      <c r="L2456">
        <v>433</v>
      </c>
      <c r="M2456">
        <v>118</v>
      </c>
      <c r="N2456">
        <v>0.19</v>
      </c>
      <c r="O2456">
        <v>0.11600000000000001</v>
      </c>
      <c r="P2456">
        <v>4.4999999999999998E-2</v>
      </c>
      <c r="Q2456">
        <v>0.17699999999999999</v>
      </c>
      <c r="R2456">
        <v>0.67800000000000005</v>
      </c>
      <c r="S2456">
        <v>0.621</v>
      </c>
      <c r="T2456">
        <v>0.85299999999999998</v>
      </c>
      <c r="U2456">
        <v>666.66700000000003</v>
      </c>
      <c r="V2456" t="s">
        <v>56</v>
      </c>
      <c r="W2456">
        <v>0.92600000000000005</v>
      </c>
      <c r="X2456">
        <v>0.74399999999999999</v>
      </c>
      <c r="Y2456">
        <v>0.98099999999999998</v>
      </c>
      <c r="Z2456">
        <v>0.749</v>
      </c>
      <c r="AA2456" s="19">
        <v>45733.85534642361</v>
      </c>
      <c r="AB2456" t="s">
        <v>1508</v>
      </c>
    </row>
    <row r="2457" spans="1:28" x14ac:dyDescent="0.35">
      <c r="A2457" t="s">
        <v>239</v>
      </c>
      <c r="B2457" t="s">
        <v>311</v>
      </c>
      <c r="C2457">
        <v>1276</v>
      </c>
      <c r="D2457" s="9">
        <v>44328.388194444444</v>
      </c>
      <c r="E2457" s="9">
        <v>45604.603472222225</v>
      </c>
      <c r="F2457">
        <v>171</v>
      </c>
      <c r="G2457">
        <v>152</v>
      </c>
      <c r="H2457">
        <v>119</v>
      </c>
      <c r="I2457">
        <v>33</v>
      </c>
      <c r="J2457">
        <v>7</v>
      </c>
      <c r="K2457">
        <v>145</v>
      </c>
      <c r="L2457">
        <v>111</v>
      </c>
      <c r="M2457">
        <v>34</v>
      </c>
      <c r="N2457">
        <v>0.09</v>
      </c>
      <c r="O2457">
        <v>6.7000000000000004E-2</v>
      </c>
      <c r="P2457">
        <v>6.0000000000000001E-3</v>
      </c>
      <c r="Q2457">
        <v>0.114</v>
      </c>
      <c r="R2457">
        <v>0.755</v>
      </c>
      <c r="S2457">
        <v>0.57299999999999995</v>
      </c>
      <c r="T2457">
        <v>0.96199999999999997</v>
      </c>
      <c r="U2457">
        <v>298.24599999999998</v>
      </c>
      <c r="V2457" t="s">
        <v>56</v>
      </c>
      <c r="W2457">
        <v>0.89900000000000002</v>
      </c>
      <c r="X2457">
        <v>0.80500000000000005</v>
      </c>
      <c r="Y2457">
        <v>0.57399999999999995</v>
      </c>
      <c r="Z2457">
        <v>0.77800000000000002</v>
      </c>
      <c r="AA2457" s="9">
        <v>45713.680604386573</v>
      </c>
      <c r="AB2457" t="s">
        <v>871</v>
      </c>
    </row>
    <row r="2458" spans="1:28" hidden="1" x14ac:dyDescent="0.35">
      <c r="A2458" t="s">
        <v>1321</v>
      </c>
      <c r="B2458" t="s">
        <v>312</v>
      </c>
      <c r="C2458">
        <v>99</v>
      </c>
      <c r="D2458" s="9">
        <v>44466.237384259257</v>
      </c>
      <c r="E2458" s="9">
        <v>44566.187071759261</v>
      </c>
      <c r="F2458" t="s">
        <v>872</v>
      </c>
      <c r="G2458" t="s">
        <v>872</v>
      </c>
      <c r="H2458">
        <v>1</v>
      </c>
      <c r="I2458">
        <v>805</v>
      </c>
      <c r="J2458">
        <v>716</v>
      </c>
      <c r="K2458" t="s">
        <v>873</v>
      </c>
      <c r="L2458">
        <v>108</v>
      </c>
      <c r="M2458">
        <v>-20</v>
      </c>
      <c r="N2458">
        <v>0</v>
      </c>
      <c r="O2458">
        <v>8.4849999999999994</v>
      </c>
      <c r="P2458">
        <v>7.2569999999999997</v>
      </c>
      <c r="Q2458">
        <v>1.071</v>
      </c>
      <c r="R2458">
        <v>0.872</v>
      </c>
      <c r="S2458">
        <v>0</v>
      </c>
      <c r="T2458">
        <v>0.14499999999999999</v>
      </c>
      <c r="U2458">
        <v>366.947</v>
      </c>
      <c r="V2458" t="s">
        <v>56</v>
      </c>
      <c r="W2458">
        <v>0</v>
      </c>
      <c r="X2458">
        <v>0.96199999999999997</v>
      </c>
      <c r="Y2458">
        <v>0.96199999999999997</v>
      </c>
      <c r="Z2458">
        <v>0.97399999999999998</v>
      </c>
      <c r="AA2458" s="19">
        <v>45733.927598483795</v>
      </c>
      <c r="AB2458" t="s">
        <v>1327</v>
      </c>
    </row>
    <row r="2459" spans="1:28" x14ac:dyDescent="0.35">
      <c r="A2459" t="s">
        <v>1321</v>
      </c>
      <c r="B2459" t="s">
        <v>311</v>
      </c>
      <c r="C2459">
        <v>2723</v>
      </c>
      <c r="D2459" s="9">
        <v>41842.237546296295</v>
      </c>
      <c r="E2459" s="9">
        <v>44566.187071759261</v>
      </c>
      <c r="F2459">
        <v>9105</v>
      </c>
      <c r="G2459">
        <v>9105</v>
      </c>
      <c r="H2459">
        <v>0</v>
      </c>
      <c r="I2459">
        <v>9105</v>
      </c>
      <c r="J2459">
        <v>8109</v>
      </c>
      <c r="K2459">
        <v>996</v>
      </c>
      <c r="L2459">
        <v>603</v>
      </c>
      <c r="M2459">
        <v>393</v>
      </c>
      <c r="N2459">
        <v>0</v>
      </c>
      <c r="O2459">
        <v>5.4509999999999996</v>
      </c>
      <c r="P2459">
        <v>6.3730000000000002</v>
      </c>
      <c r="Q2459">
        <v>0.25600000000000001</v>
      </c>
      <c r="R2459">
        <v>-0.27800000000000002</v>
      </c>
      <c r="S2459">
        <v>0</v>
      </c>
      <c r="T2459">
        <v>-0.16900000000000001</v>
      </c>
      <c r="U2459">
        <v>1535.1559999999999</v>
      </c>
      <c r="V2459" t="s">
        <v>56</v>
      </c>
      <c r="W2459">
        <v>0</v>
      </c>
      <c r="X2459">
        <v>0.83499999999999996</v>
      </c>
      <c r="Y2459">
        <v>0.79700000000000004</v>
      </c>
      <c r="Z2459">
        <v>0.77600000000000002</v>
      </c>
      <c r="AA2459" s="19">
        <v>45733.927584328703</v>
      </c>
      <c r="AB2459" t="s">
        <v>1327</v>
      </c>
    </row>
    <row r="2460" spans="1:28" hidden="1" x14ac:dyDescent="0.35">
      <c r="A2460" t="s">
        <v>1644</v>
      </c>
      <c r="B2460" t="s">
        <v>312</v>
      </c>
      <c r="C2460">
        <v>83</v>
      </c>
      <c r="D2460" s="9">
        <v>44243.695092592592</v>
      </c>
      <c r="E2460" s="9">
        <v>44327.037557870368</v>
      </c>
      <c r="F2460" t="s">
        <v>872</v>
      </c>
      <c r="G2460" t="s">
        <v>872</v>
      </c>
      <c r="H2460">
        <v>1</v>
      </c>
      <c r="I2460">
        <v>2</v>
      </c>
      <c r="J2460">
        <v>1</v>
      </c>
      <c r="K2460" t="s">
        <v>873</v>
      </c>
      <c r="L2460">
        <v>1</v>
      </c>
      <c r="M2460">
        <v>0</v>
      </c>
      <c r="N2460" t="s">
        <v>875</v>
      </c>
      <c r="O2460">
        <v>1.2E-2</v>
      </c>
      <c r="P2460" t="s">
        <v>875</v>
      </c>
      <c r="Q2460" t="s">
        <v>875</v>
      </c>
      <c r="R2460" t="s">
        <v>875</v>
      </c>
      <c r="S2460" t="s">
        <v>875</v>
      </c>
      <c r="T2460" t="s">
        <v>875</v>
      </c>
      <c r="U2460" t="s">
        <v>875</v>
      </c>
      <c r="V2460" t="s">
        <v>56</v>
      </c>
      <c r="W2460" t="s">
        <v>875</v>
      </c>
      <c r="X2460">
        <v>1</v>
      </c>
      <c r="Y2460" t="s">
        <v>875</v>
      </c>
      <c r="Z2460" t="s">
        <v>875</v>
      </c>
      <c r="AA2460" s="19">
        <v>45734.003121724534</v>
      </c>
      <c r="AB2460" t="s">
        <v>2040</v>
      </c>
    </row>
    <row r="2461" spans="1:28" x14ac:dyDescent="0.35">
      <c r="A2461" t="s">
        <v>1644</v>
      </c>
      <c r="B2461" t="s">
        <v>311</v>
      </c>
      <c r="C2461">
        <v>2442</v>
      </c>
      <c r="D2461" s="9">
        <v>41884.706875000003</v>
      </c>
      <c r="E2461" s="9">
        <v>44327.037557870368</v>
      </c>
      <c r="F2461">
        <v>1410</v>
      </c>
      <c r="G2461">
        <v>1410</v>
      </c>
      <c r="H2461">
        <v>904</v>
      </c>
      <c r="I2461">
        <v>506</v>
      </c>
      <c r="J2461">
        <v>76</v>
      </c>
      <c r="K2461">
        <v>1334</v>
      </c>
      <c r="L2461">
        <v>995</v>
      </c>
      <c r="M2461">
        <v>339</v>
      </c>
      <c r="N2461">
        <v>0.71899999999999997</v>
      </c>
      <c r="O2461">
        <v>0.373</v>
      </c>
      <c r="P2461">
        <v>7.0000000000000007E-2</v>
      </c>
      <c r="Q2461">
        <v>0.80100000000000005</v>
      </c>
      <c r="R2461">
        <v>0.78400000000000003</v>
      </c>
      <c r="S2461">
        <v>0.65800000000000003</v>
      </c>
      <c r="T2461">
        <v>0.93600000000000005</v>
      </c>
      <c r="U2461">
        <v>423.221</v>
      </c>
      <c r="V2461" t="s">
        <v>56</v>
      </c>
      <c r="W2461">
        <v>0.83</v>
      </c>
      <c r="X2461">
        <v>0.85299999999999998</v>
      </c>
      <c r="Y2461">
        <v>0.94299999999999995</v>
      </c>
      <c r="Z2461">
        <v>0.80900000000000005</v>
      </c>
      <c r="AA2461" s="19">
        <v>45734.003121643516</v>
      </c>
      <c r="AB2461" t="s">
        <v>2040</v>
      </c>
    </row>
    <row r="2462" spans="1:28" hidden="1" x14ac:dyDescent="0.35">
      <c r="A2462" t="s">
        <v>1250</v>
      </c>
      <c r="B2462" t="s">
        <v>312</v>
      </c>
      <c r="C2462">
        <v>0</v>
      </c>
      <c r="D2462" s="9">
        <v>44224.258217592593</v>
      </c>
      <c r="E2462" s="9">
        <v>44224.258217592593</v>
      </c>
      <c r="F2462" t="s">
        <v>872</v>
      </c>
      <c r="G2462" t="s">
        <v>872</v>
      </c>
      <c r="H2462">
        <v>1</v>
      </c>
      <c r="I2462">
        <v>1</v>
      </c>
      <c r="J2462">
        <v>1</v>
      </c>
      <c r="K2462" t="s">
        <v>873</v>
      </c>
      <c r="L2462">
        <v>1</v>
      </c>
      <c r="M2462">
        <v>0</v>
      </c>
      <c r="N2462" t="s">
        <v>875</v>
      </c>
      <c r="O2462" t="s">
        <v>875</v>
      </c>
      <c r="P2462" t="s">
        <v>875</v>
      </c>
      <c r="Q2462" t="s">
        <v>875</v>
      </c>
      <c r="R2462" t="s">
        <v>875</v>
      </c>
      <c r="S2462" t="s">
        <v>875</v>
      </c>
      <c r="T2462" t="s">
        <v>875</v>
      </c>
      <c r="U2462" t="s">
        <v>875</v>
      </c>
      <c r="V2462" t="s">
        <v>56</v>
      </c>
      <c r="W2462" t="s">
        <v>875</v>
      </c>
      <c r="X2462" t="s">
        <v>875</v>
      </c>
      <c r="Y2462" t="s">
        <v>875</v>
      </c>
      <c r="Z2462" t="s">
        <v>875</v>
      </c>
      <c r="AA2462" s="19">
        <v>45733.827073460649</v>
      </c>
      <c r="AB2462" t="s">
        <v>1303</v>
      </c>
    </row>
    <row r="2463" spans="1:28" x14ac:dyDescent="0.35">
      <c r="A2463" t="s">
        <v>1250</v>
      </c>
      <c r="B2463" t="s">
        <v>311</v>
      </c>
      <c r="C2463">
        <v>4507</v>
      </c>
      <c r="D2463" s="9">
        <v>39716.406307870369</v>
      </c>
      <c r="E2463" s="9">
        <v>44224.258217592593</v>
      </c>
      <c r="F2463">
        <v>436</v>
      </c>
      <c r="G2463">
        <v>436</v>
      </c>
      <c r="H2463">
        <v>312</v>
      </c>
      <c r="I2463">
        <v>124</v>
      </c>
      <c r="J2463">
        <v>93</v>
      </c>
      <c r="K2463">
        <v>343</v>
      </c>
      <c r="L2463">
        <v>339</v>
      </c>
      <c r="M2463">
        <v>4</v>
      </c>
      <c r="N2463">
        <v>0.10100000000000001</v>
      </c>
      <c r="O2463">
        <v>4.4999999999999998E-2</v>
      </c>
      <c r="P2463">
        <v>3.4000000000000002E-2</v>
      </c>
      <c r="Q2463">
        <v>0.107</v>
      </c>
      <c r="R2463">
        <v>0.95499999999999996</v>
      </c>
      <c r="S2463">
        <v>0.69199999999999995</v>
      </c>
      <c r="T2463">
        <v>0.76700000000000002</v>
      </c>
      <c r="U2463">
        <v>37.383000000000003</v>
      </c>
      <c r="V2463" t="s">
        <v>56</v>
      </c>
      <c r="W2463">
        <v>0.85</v>
      </c>
      <c r="X2463">
        <v>0.96599999999999997</v>
      </c>
      <c r="Y2463">
        <v>0.752</v>
      </c>
      <c r="Z2463">
        <v>0.89200000000000002</v>
      </c>
      <c r="AA2463" s="19">
        <v>45733.827073333334</v>
      </c>
      <c r="AB2463" t="s">
        <v>1303</v>
      </c>
    </row>
    <row r="2464" spans="1:28" hidden="1" x14ac:dyDescent="0.35">
      <c r="A2464" t="s">
        <v>300</v>
      </c>
      <c r="B2464" t="s">
        <v>312</v>
      </c>
      <c r="C2464">
        <v>98</v>
      </c>
      <c r="D2464" s="9">
        <v>44333.322847222225</v>
      </c>
      <c r="E2464" s="9">
        <v>44431.692858796298</v>
      </c>
      <c r="F2464" t="s">
        <v>872</v>
      </c>
      <c r="G2464" t="s">
        <v>872</v>
      </c>
      <c r="H2464">
        <v>1</v>
      </c>
      <c r="I2464">
        <v>6</v>
      </c>
      <c r="J2464">
        <v>1</v>
      </c>
      <c r="K2464" t="s">
        <v>873</v>
      </c>
      <c r="L2464">
        <v>4</v>
      </c>
      <c r="M2464">
        <v>4</v>
      </c>
      <c r="N2464" t="s">
        <v>875</v>
      </c>
      <c r="O2464">
        <v>4.9000000000000002E-2</v>
      </c>
      <c r="P2464" t="s">
        <v>875</v>
      </c>
      <c r="Q2464">
        <v>0.5</v>
      </c>
      <c r="R2464" t="s">
        <v>875</v>
      </c>
      <c r="S2464" t="s">
        <v>875</v>
      </c>
      <c r="T2464" t="s">
        <v>875</v>
      </c>
      <c r="U2464" t="s">
        <v>875</v>
      </c>
      <c r="V2464" t="s">
        <v>56</v>
      </c>
      <c r="W2464" t="s">
        <v>875</v>
      </c>
      <c r="X2464">
        <v>0.88100000000000001</v>
      </c>
      <c r="Y2464" t="s">
        <v>875</v>
      </c>
      <c r="Z2464">
        <v>0.6</v>
      </c>
      <c r="AA2464" s="19">
        <v>45733.908007951388</v>
      </c>
      <c r="AB2464" t="s">
        <v>1425</v>
      </c>
    </row>
    <row r="2465" spans="1:28" x14ac:dyDescent="0.35">
      <c r="A2465" t="s">
        <v>300</v>
      </c>
      <c r="B2465" t="s">
        <v>311</v>
      </c>
      <c r="C2465">
        <v>7124</v>
      </c>
      <c r="D2465" s="9">
        <v>38462.288888888892</v>
      </c>
      <c r="E2465" s="9">
        <v>45586.76458333333</v>
      </c>
      <c r="F2465">
        <v>364</v>
      </c>
      <c r="G2465">
        <v>364</v>
      </c>
      <c r="H2465">
        <v>170</v>
      </c>
      <c r="I2465">
        <v>194</v>
      </c>
      <c r="J2465">
        <v>44</v>
      </c>
      <c r="K2465">
        <v>320</v>
      </c>
      <c r="L2465">
        <v>292</v>
      </c>
      <c r="M2465">
        <v>28</v>
      </c>
      <c r="N2465">
        <v>2.3E-2</v>
      </c>
      <c r="O2465">
        <v>4.2999999999999997E-2</v>
      </c>
      <c r="P2465">
        <v>8.0000000000000002E-3</v>
      </c>
      <c r="Q2465">
        <v>0.05</v>
      </c>
      <c r="R2465">
        <v>0.86199999999999999</v>
      </c>
      <c r="S2465">
        <v>0.34799999999999998</v>
      </c>
      <c r="T2465">
        <v>0.879</v>
      </c>
      <c r="U2465">
        <v>560</v>
      </c>
      <c r="V2465" t="s">
        <v>56</v>
      </c>
      <c r="W2465">
        <v>0.94599999999999995</v>
      </c>
      <c r="X2465">
        <v>0.94599999999999995</v>
      </c>
      <c r="Y2465">
        <v>0.878</v>
      </c>
      <c r="Z2465">
        <v>0.97499999999999998</v>
      </c>
      <c r="AA2465" s="9">
        <v>45713.687081307871</v>
      </c>
      <c r="AB2465" t="s">
        <v>871</v>
      </c>
    </row>
    <row r="2466" spans="1:28" x14ac:dyDescent="0.35">
      <c r="A2466" t="s">
        <v>300</v>
      </c>
      <c r="B2466" t="s">
        <v>311</v>
      </c>
      <c r="C2466">
        <v>5969</v>
      </c>
      <c r="D2466" s="9">
        <v>38462.289479166669</v>
      </c>
      <c r="E2466" s="9">
        <v>44431.692858796298</v>
      </c>
      <c r="F2466">
        <v>331</v>
      </c>
      <c r="G2466">
        <v>331</v>
      </c>
      <c r="H2466">
        <v>146</v>
      </c>
      <c r="I2466">
        <v>185</v>
      </c>
      <c r="J2466">
        <v>3</v>
      </c>
      <c r="K2466">
        <v>328</v>
      </c>
      <c r="L2466">
        <v>303</v>
      </c>
      <c r="M2466">
        <v>25</v>
      </c>
      <c r="N2466">
        <v>2.5000000000000001E-2</v>
      </c>
      <c r="O2466">
        <v>4.7E-2</v>
      </c>
      <c r="P2466">
        <v>0</v>
      </c>
      <c r="Q2466">
        <v>6.2E-2</v>
      </c>
      <c r="R2466">
        <v>0.86099999999999999</v>
      </c>
      <c r="S2466">
        <v>0.34699999999999998</v>
      </c>
      <c r="T2466">
        <v>1</v>
      </c>
      <c r="U2466">
        <v>403.226</v>
      </c>
      <c r="V2466" t="s">
        <v>56</v>
      </c>
      <c r="W2466">
        <v>0.92700000000000005</v>
      </c>
      <c r="X2466">
        <v>0.96699999999999997</v>
      </c>
      <c r="Y2466">
        <v>0.96799999999999997</v>
      </c>
      <c r="Z2466">
        <v>0.98399999999999999</v>
      </c>
      <c r="AA2466" s="19">
        <v>45733.908007858794</v>
      </c>
      <c r="AB2466" t="s">
        <v>1425</v>
      </c>
    </row>
    <row r="2467" spans="1:28" hidden="1" x14ac:dyDescent="0.35">
      <c r="A2467" t="s">
        <v>240</v>
      </c>
      <c r="B2467" t="s">
        <v>312</v>
      </c>
      <c r="C2467">
        <v>0</v>
      </c>
      <c r="D2467" s="9">
        <v>44204.271307870367</v>
      </c>
      <c r="E2467" s="9">
        <v>44204.278935185182</v>
      </c>
      <c r="F2467" t="s">
        <v>872</v>
      </c>
      <c r="G2467" t="s">
        <v>872</v>
      </c>
      <c r="H2467">
        <v>2</v>
      </c>
      <c r="I2467">
        <v>1</v>
      </c>
      <c r="J2467">
        <v>1</v>
      </c>
      <c r="K2467" t="s">
        <v>873</v>
      </c>
      <c r="L2467">
        <v>1</v>
      </c>
      <c r="M2467">
        <v>1</v>
      </c>
      <c r="N2467">
        <v>1</v>
      </c>
      <c r="O2467" t="s">
        <v>875</v>
      </c>
      <c r="P2467">
        <v>0</v>
      </c>
      <c r="Q2467" t="s">
        <v>875</v>
      </c>
      <c r="R2467" t="s">
        <v>875</v>
      </c>
      <c r="S2467" t="s">
        <v>875</v>
      </c>
      <c r="T2467" t="s">
        <v>875</v>
      </c>
      <c r="U2467" t="s">
        <v>875</v>
      </c>
      <c r="V2467" t="s">
        <v>56</v>
      </c>
      <c r="W2467">
        <v>1</v>
      </c>
      <c r="X2467" t="s">
        <v>875</v>
      </c>
      <c r="Y2467">
        <v>0</v>
      </c>
      <c r="Z2467" t="s">
        <v>875</v>
      </c>
      <c r="AA2467" s="19">
        <v>45733.90794178241</v>
      </c>
      <c r="AB2467" t="s">
        <v>1425</v>
      </c>
    </row>
    <row r="2468" spans="1:28" x14ac:dyDescent="0.35">
      <c r="A2468" t="s">
        <v>240</v>
      </c>
      <c r="B2468" t="s">
        <v>311</v>
      </c>
      <c r="C2468">
        <v>4307</v>
      </c>
      <c r="D2468" s="9">
        <v>40807.589583333334</v>
      </c>
      <c r="E2468" s="9">
        <v>45114.7</v>
      </c>
      <c r="F2468">
        <v>171</v>
      </c>
      <c r="G2468">
        <v>171</v>
      </c>
      <c r="H2468">
        <v>124</v>
      </c>
      <c r="I2468">
        <v>47</v>
      </c>
      <c r="J2468">
        <v>11</v>
      </c>
      <c r="K2468">
        <v>160</v>
      </c>
      <c r="L2468">
        <v>143</v>
      </c>
      <c r="M2468">
        <v>17</v>
      </c>
      <c r="N2468">
        <v>3.1E-2</v>
      </c>
      <c r="O2468">
        <v>1.4999999999999999E-2</v>
      </c>
      <c r="P2468">
        <v>3.0000000000000001E-3</v>
      </c>
      <c r="Q2468">
        <v>3.5000000000000003E-2</v>
      </c>
      <c r="R2468">
        <v>0.81399999999999995</v>
      </c>
      <c r="S2468">
        <v>0.67400000000000004</v>
      </c>
      <c r="T2468">
        <v>0.93500000000000005</v>
      </c>
      <c r="U2468">
        <v>485.714</v>
      </c>
      <c r="V2468" t="s">
        <v>56</v>
      </c>
      <c r="W2468">
        <v>0.873</v>
      </c>
      <c r="X2468">
        <v>0.98499999999999999</v>
      </c>
      <c r="Y2468">
        <v>0.94299999999999995</v>
      </c>
      <c r="Z2468">
        <v>0.877</v>
      </c>
      <c r="AA2468" s="9">
        <v>45713.680696759257</v>
      </c>
      <c r="AB2468" t="s">
        <v>871</v>
      </c>
    </row>
    <row r="2469" spans="1:28" x14ac:dyDescent="0.35">
      <c r="A2469" t="s">
        <v>240</v>
      </c>
      <c r="B2469" t="s">
        <v>311</v>
      </c>
      <c r="C2469">
        <v>3396</v>
      </c>
      <c r="D2469" s="9">
        <v>40807.589884259258</v>
      </c>
      <c r="E2469" s="9">
        <v>44204.278935185182</v>
      </c>
      <c r="F2469">
        <v>167</v>
      </c>
      <c r="G2469">
        <v>167</v>
      </c>
      <c r="H2469">
        <v>119</v>
      </c>
      <c r="I2469">
        <v>48</v>
      </c>
      <c r="J2469">
        <v>0</v>
      </c>
      <c r="K2469">
        <v>167</v>
      </c>
      <c r="L2469">
        <v>147</v>
      </c>
      <c r="M2469">
        <v>20</v>
      </c>
      <c r="N2469">
        <v>3.5999999999999997E-2</v>
      </c>
      <c r="O2469">
        <v>1.6E-2</v>
      </c>
      <c r="P2469">
        <v>0</v>
      </c>
      <c r="Q2469">
        <v>4.5999999999999999E-2</v>
      </c>
      <c r="R2469">
        <v>0.88500000000000001</v>
      </c>
      <c r="S2469">
        <v>0.69199999999999995</v>
      </c>
      <c r="T2469">
        <v>1</v>
      </c>
      <c r="U2469">
        <v>434.78300000000002</v>
      </c>
      <c r="V2469" t="s">
        <v>56</v>
      </c>
      <c r="W2469">
        <v>0.92300000000000004</v>
      </c>
      <c r="X2469">
        <v>0.98399999999999999</v>
      </c>
      <c r="Y2469">
        <v>0</v>
      </c>
      <c r="Z2469">
        <v>0.95099999999999996</v>
      </c>
      <c r="AA2469" s="19">
        <v>45733.90794178241</v>
      </c>
      <c r="AB2469" t="s">
        <v>1425</v>
      </c>
    </row>
    <row r="2470" spans="1:28" x14ac:dyDescent="0.35">
      <c r="A2470" t="s">
        <v>2042</v>
      </c>
      <c r="B2470" t="s">
        <v>311</v>
      </c>
      <c r="C2470">
        <v>2512</v>
      </c>
      <c r="D2470" s="9">
        <v>41051.17083333333</v>
      </c>
      <c r="E2470" s="9">
        <v>43563.753472222219</v>
      </c>
      <c r="F2470">
        <v>1211</v>
      </c>
      <c r="G2470">
        <v>1211</v>
      </c>
      <c r="H2470">
        <v>1211</v>
      </c>
      <c r="I2470">
        <v>0</v>
      </c>
      <c r="J2470">
        <v>187</v>
      </c>
      <c r="K2470">
        <v>1024</v>
      </c>
      <c r="L2470">
        <v>767</v>
      </c>
      <c r="M2470">
        <v>257</v>
      </c>
      <c r="N2470">
        <v>0.86299999999999999</v>
      </c>
      <c r="O2470">
        <v>0</v>
      </c>
      <c r="P2470">
        <v>0.182</v>
      </c>
      <c r="Q2470">
        <v>0.629</v>
      </c>
      <c r="R2470">
        <v>0.92400000000000004</v>
      </c>
      <c r="S2470">
        <v>1</v>
      </c>
      <c r="T2470">
        <v>0.78900000000000003</v>
      </c>
      <c r="U2470">
        <v>408.58499999999998</v>
      </c>
      <c r="V2470" t="s">
        <v>56</v>
      </c>
      <c r="W2470">
        <v>0.95799999999999996</v>
      </c>
      <c r="X2470">
        <v>0</v>
      </c>
      <c r="Y2470">
        <v>0.92400000000000004</v>
      </c>
      <c r="Z2470">
        <v>0.996</v>
      </c>
      <c r="AA2470" s="19">
        <v>45735.954189259261</v>
      </c>
      <c r="AB2470" t="s">
        <v>2043</v>
      </c>
    </row>
    <row r="2471" spans="1:28" hidden="1" x14ac:dyDescent="0.35">
      <c r="A2471" t="s">
        <v>2042</v>
      </c>
      <c r="B2471" t="s">
        <v>312</v>
      </c>
      <c r="C2471">
        <v>96</v>
      </c>
      <c r="D2471" s="9">
        <v>43467.532638888886</v>
      </c>
      <c r="E2471" s="9">
        <v>43563.753472222219</v>
      </c>
      <c r="F2471" t="s">
        <v>872</v>
      </c>
      <c r="G2471" t="s">
        <v>872</v>
      </c>
      <c r="H2471">
        <v>53</v>
      </c>
      <c r="I2471">
        <v>1</v>
      </c>
      <c r="J2471">
        <v>43</v>
      </c>
      <c r="K2471" t="s">
        <v>873</v>
      </c>
      <c r="L2471">
        <v>41</v>
      </c>
      <c r="M2471">
        <v>-32</v>
      </c>
      <c r="N2471">
        <v>0.61299999999999999</v>
      </c>
      <c r="O2471">
        <v>0</v>
      </c>
      <c r="P2471">
        <v>1.714</v>
      </c>
      <c r="Q2471">
        <v>0.50600000000000001</v>
      </c>
      <c r="R2471">
        <v>-0.46</v>
      </c>
      <c r="S2471">
        <v>1</v>
      </c>
      <c r="T2471">
        <v>-1.796</v>
      </c>
      <c r="U2471">
        <v>507.90499999999997</v>
      </c>
      <c r="V2471" t="s">
        <v>56</v>
      </c>
      <c r="W2471">
        <v>0.98199999999999998</v>
      </c>
      <c r="X2471">
        <v>0</v>
      </c>
      <c r="Y2471">
        <v>0.78800000000000003</v>
      </c>
      <c r="Z2471">
        <v>0.93200000000000005</v>
      </c>
      <c r="AA2471" s="19">
        <v>45735.954203414352</v>
      </c>
      <c r="AB2471" t="s">
        <v>2043</v>
      </c>
    </row>
    <row r="2472" spans="1:28" hidden="1" x14ac:dyDescent="0.35">
      <c r="A2472" t="s">
        <v>1643</v>
      </c>
      <c r="B2472" t="s">
        <v>312</v>
      </c>
      <c r="C2472">
        <v>15</v>
      </c>
      <c r="D2472" s="9">
        <v>39951.759513888886</v>
      </c>
      <c r="E2472" s="9">
        <v>39966.91710648148</v>
      </c>
      <c r="F2472" t="s">
        <v>872</v>
      </c>
      <c r="G2472" t="s">
        <v>872</v>
      </c>
      <c r="H2472">
        <v>1</v>
      </c>
      <c r="I2472">
        <v>1</v>
      </c>
      <c r="J2472">
        <v>1</v>
      </c>
      <c r="K2472" t="s">
        <v>873</v>
      </c>
      <c r="L2472">
        <v>3</v>
      </c>
      <c r="M2472">
        <v>-1</v>
      </c>
      <c r="N2472" t="s">
        <v>875</v>
      </c>
      <c r="O2472" t="s">
        <v>875</v>
      </c>
      <c r="P2472" t="s">
        <v>875</v>
      </c>
      <c r="Q2472">
        <v>0.1</v>
      </c>
      <c r="R2472" t="s">
        <v>875</v>
      </c>
      <c r="S2472" t="s">
        <v>875</v>
      </c>
      <c r="T2472" t="s">
        <v>875</v>
      </c>
      <c r="U2472" t="s">
        <v>875</v>
      </c>
      <c r="V2472" t="s">
        <v>56</v>
      </c>
      <c r="W2472" t="s">
        <v>875</v>
      </c>
      <c r="X2472" t="s">
        <v>875</v>
      </c>
      <c r="Y2472" t="s">
        <v>875</v>
      </c>
      <c r="Z2472">
        <v>0.75</v>
      </c>
      <c r="AA2472" s="19">
        <v>45734.003027754632</v>
      </c>
      <c r="AB2472" t="s">
        <v>2040</v>
      </c>
    </row>
    <row r="2473" spans="1:28" x14ac:dyDescent="0.35">
      <c r="A2473" t="s">
        <v>1643</v>
      </c>
      <c r="B2473" t="s">
        <v>311</v>
      </c>
      <c r="C2473">
        <v>2680</v>
      </c>
      <c r="D2473" s="9">
        <v>37285.932928240742</v>
      </c>
      <c r="E2473" s="9">
        <v>39966.91710648148</v>
      </c>
      <c r="F2473">
        <v>41</v>
      </c>
      <c r="G2473">
        <v>41</v>
      </c>
      <c r="H2473">
        <v>11</v>
      </c>
      <c r="I2473">
        <v>30</v>
      </c>
      <c r="J2473">
        <v>11</v>
      </c>
      <c r="K2473">
        <v>30</v>
      </c>
      <c r="L2473">
        <v>23</v>
      </c>
      <c r="M2473">
        <v>7</v>
      </c>
      <c r="N2473">
        <v>5.0000000000000001E-3</v>
      </c>
      <c r="O2473">
        <v>1.2999999999999999E-2</v>
      </c>
      <c r="P2473">
        <v>0</v>
      </c>
      <c r="Q2473">
        <v>0.01</v>
      </c>
      <c r="R2473">
        <v>0.55600000000000005</v>
      </c>
      <c r="S2473">
        <v>0.27800000000000002</v>
      </c>
      <c r="T2473">
        <v>1</v>
      </c>
      <c r="U2473">
        <v>700</v>
      </c>
      <c r="V2473" t="s">
        <v>56</v>
      </c>
      <c r="W2473">
        <v>0.74299999999999999</v>
      </c>
      <c r="X2473">
        <v>0.38100000000000001</v>
      </c>
      <c r="Y2473">
        <v>0</v>
      </c>
      <c r="Z2473">
        <v>0.34100000000000003</v>
      </c>
      <c r="AA2473" s="19">
        <v>45734.003027673614</v>
      </c>
      <c r="AB2473" t="s">
        <v>2040</v>
      </c>
    </row>
    <row r="2474" spans="1:28" hidden="1" x14ac:dyDescent="0.35">
      <c r="A2474" t="s">
        <v>1249</v>
      </c>
      <c r="B2474" t="s">
        <v>312</v>
      </c>
      <c r="C2474">
        <v>56</v>
      </c>
      <c r="D2474" s="9">
        <v>44244.420578703706</v>
      </c>
      <c r="E2474" s="9">
        <v>44300.426539351851</v>
      </c>
      <c r="F2474" t="s">
        <v>872</v>
      </c>
      <c r="G2474" t="s">
        <v>872</v>
      </c>
      <c r="H2474">
        <v>2</v>
      </c>
      <c r="I2474">
        <v>1</v>
      </c>
      <c r="J2474">
        <v>1</v>
      </c>
      <c r="K2474" t="s">
        <v>873</v>
      </c>
      <c r="L2474">
        <v>1</v>
      </c>
      <c r="M2474">
        <v>0</v>
      </c>
      <c r="N2474">
        <v>4.8000000000000001E-2</v>
      </c>
      <c r="O2474" t="s">
        <v>875</v>
      </c>
      <c r="P2474" t="s">
        <v>875</v>
      </c>
      <c r="Q2474" t="s">
        <v>875</v>
      </c>
      <c r="R2474" t="s">
        <v>875</v>
      </c>
      <c r="S2474" t="s">
        <v>875</v>
      </c>
      <c r="T2474" t="s">
        <v>875</v>
      </c>
      <c r="U2474" t="s">
        <v>875</v>
      </c>
      <c r="V2474" t="s">
        <v>56</v>
      </c>
      <c r="W2474">
        <v>1</v>
      </c>
      <c r="X2474" t="s">
        <v>875</v>
      </c>
      <c r="Y2474" t="s">
        <v>875</v>
      </c>
      <c r="Z2474" t="s">
        <v>875</v>
      </c>
      <c r="AA2474" s="19">
        <v>45733.827008472224</v>
      </c>
      <c r="AB2474" t="s">
        <v>1303</v>
      </c>
    </row>
    <row r="2475" spans="1:28" x14ac:dyDescent="0.35">
      <c r="A2475" t="s">
        <v>1249</v>
      </c>
      <c r="B2475" t="s">
        <v>311</v>
      </c>
      <c r="C2475">
        <v>4487</v>
      </c>
      <c r="D2475" s="9">
        <v>39812.640902777777</v>
      </c>
      <c r="E2475" s="9">
        <v>44300.426539351851</v>
      </c>
      <c r="F2475">
        <v>388</v>
      </c>
      <c r="G2475">
        <v>388</v>
      </c>
      <c r="H2475">
        <v>201</v>
      </c>
      <c r="I2475">
        <v>187</v>
      </c>
      <c r="J2475">
        <v>97</v>
      </c>
      <c r="K2475">
        <v>291</v>
      </c>
      <c r="L2475">
        <v>268</v>
      </c>
      <c r="M2475">
        <v>23</v>
      </c>
      <c r="N2475">
        <v>4.9000000000000002E-2</v>
      </c>
      <c r="O2475">
        <v>5.1999999999999998E-2</v>
      </c>
      <c r="P2475">
        <v>2.9000000000000001E-2</v>
      </c>
      <c r="Q2475">
        <v>7.0000000000000007E-2</v>
      </c>
      <c r="R2475">
        <v>0.97199999999999998</v>
      </c>
      <c r="S2475">
        <v>0.48499999999999999</v>
      </c>
      <c r="T2475">
        <v>0.71299999999999997</v>
      </c>
      <c r="U2475">
        <v>328.57100000000003</v>
      </c>
      <c r="V2475" t="s">
        <v>56</v>
      </c>
      <c r="W2475">
        <v>0.92</v>
      </c>
      <c r="X2475">
        <v>0.97099999999999997</v>
      </c>
      <c r="Y2475">
        <v>0.78800000000000003</v>
      </c>
      <c r="Z2475">
        <v>0.95399999999999996</v>
      </c>
      <c r="AA2475" s="19">
        <v>45733.827008379631</v>
      </c>
      <c r="AB2475" t="s">
        <v>1303</v>
      </c>
    </row>
    <row r="2476" spans="1:28" hidden="1" x14ac:dyDescent="0.35">
      <c r="A2476" t="s">
        <v>241</v>
      </c>
      <c r="B2476" t="s">
        <v>312</v>
      </c>
      <c r="C2476">
        <v>99</v>
      </c>
      <c r="D2476" s="9">
        <v>45510.001388888886</v>
      </c>
      <c r="E2476" s="9">
        <v>45609.830555555556</v>
      </c>
      <c r="F2476" t="s">
        <v>872</v>
      </c>
      <c r="G2476" t="s">
        <v>872</v>
      </c>
      <c r="H2476">
        <v>31</v>
      </c>
      <c r="I2476">
        <v>6</v>
      </c>
      <c r="J2476">
        <v>2</v>
      </c>
      <c r="K2476" t="s">
        <v>873</v>
      </c>
      <c r="L2476">
        <v>42</v>
      </c>
      <c r="M2476">
        <v>-8</v>
      </c>
      <c r="N2476">
        <v>0.249</v>
      </c>
      <c r="O2476">
        <v>3.6999999999999998E-2</v>
      </c>
      <c r="P2476">
        <v>1.2E-2</v>
      </c>
      <c r="Q2476">
        <v>0.315</v>
      </c>
      <c r="R2476">
        <v>1.1499999999999999</v>
      </c>
      <c r="S2476">
        <v>0.871</v>
      </c>
      <c r="T2476">
        <v>0.95799999999999996</v>
      </c>
      <c r="U2476">
        <v>876.19</v>
      </c>
      <c r="V2476" t="s">
        <v>62</v>
      </c>
      <c r="W2476">
        <v>0.89300000000000002</v>
      </c>
      <c r="X2476">
        <v>0.76600000000000001</v>
      </c>
      <c r="Y2476">
        <v>1</v>
      </c>
      <c r="Z2476">
        <v>0.9</v>
      </c>
      <c r="AA2476" s="9">
        <v>45713.680815081017</v>
      </c>
      <c r="AB2476" t="s">
        <v>871</v>
      </c>
    </row>
    <row r="2477" spans="1:28" hidden="1" x14ac:dyDescent="0.35">
      <c r="A2477" t="s">
        <v>241</v>
      </c>
      <c r="B2477" t="s">
        <v>312</v>
      </c>
      <c r="C2477">
        <v>99</v>
      </c>
      <c r="D2477" s="9">
        <v>44460.801655092589</v>
      </c>
      <c r="E2477" s="9">
        <v>44560.43644675926</v>
      </c>
      <c r="F2477" t="s">
        <v>872</v>
      </c>
      <c r="G2477" t="s">
        <v>872</v>
      </c>
      <c r="H2477">
        <v>34</v>
      </c>
      <c r="I2477">
        <v>23</v>
      </c>
      <c r="J2477">
        <v>2</v>
      </c>
      <c r="K2477" t="s">
        <v>873</v>
      </c>
      <c r="L2477">
        <v>44</v>
      </c>
      <c r="M2477">
        <v>10</v>
      </c>
      <c r="N2477">
        <v>0.34399999999999997</v>
      </c>
      <c r="O2477">
        <v>0.23699999999999999</v>
      </c>
      <c r="P2477">
        <v>1.6E-2</v>
      </c>
      <c r="Q2477">
        <v>0.47099999999999997</v>
      </c>
      <c r="R2477">
        <v>0.83399999999999996</v>
      </c>
      <c r="S2477">
        <v>0.59199999999999997</v>
      </c>
      <c r="T2477">
        <v>0.97199999999999998</v>
      </c>
      <c r="U2477">
        <v>624.20399999999995</v>
      </c>
      <c r="V2477" t="s">
        <v>56</v>
      </c>
      <c r="W2477">
        <v>0.97399999999999998</v>
      </c>
      <c r="X2477">
        <v>0.96099999999999997</v>
      </c>
      <c r="Y2477">
        <v>1</v>
      </c>
      <c r="Z2477">
        <v>0.98299999999999998</v>
      </c>
      <c r="AA2477" s="19">
        <v>45733.907881863423</v>
      </c>
      <c r="AB2477" t="s">
        <v>1425</v>
      </c>
    </row>
    <row r="2478" spans="1:28" x14ac:dyDescent="0.35">
      <c r="A2478" t="s">
        <v>241</v>
      </c>
      <c r="B2478" t="s">
        <v>311</v>
      </c>
      <c r="C2478">
        <v>6103</v>
      </c>
      <c r="D2478" s="9">
        <v>39505.838194444441</v>
      </c>
      <c r="E2478" s="9">
        <v>45609.830555555556</v>
      </c>
      <c r="F2478">
        <v>3233</v>
      </c>
      <c r="G2478">
        <v>3233</v>
      </c>
      <c r="H2478">
        <v>1584</v>
      </c>
      <c r="I2478">
        <v>1649</v>
      </c>
      <c r="J2478">
        <v>592</v>
      </c>
      <c r="K2478">
        <v>2641</v>
      </c>
      <c r="L2478">
        <v>2365</v>
      </c>
      <c r="M2478">
        <v>276</v>
      </c>
      <c r="N2478">
        <v>0.26600000000000001</v>
      </c>
      <c r="O2478">
        <v>0.30299999999999999</v>
      </c>
      <c r="P2478">
        <v>0.13400000000000001</v>
      </c>
      <c r="Q2478">
        <v>0.4</v>
      </c>
      <c r="R2478">
        <v>0.92</v>
      </c>
      <c r="S2478">
        <v>0.46700000000000003</v>
      </c>
      <c r="T2478">
        <v>0.76400000000000001</v>
      </c>
      <c r="U2478">
        <v>690</v>
      </c>
      <c r="V2478" t="s">
        <v>56</v>
      </c>
      <c r="W2478">
        <v>0.93200000000000005</v>
      </c>
      <c r="X2478">
        <v>0.996</v>
      </c>
      <c r="Y2478">
        <v>0.89800000000000002</v>
      </c>
      <c r="Z2478">
        <v>0.96399999999999997</v>
      </c>
      <c r="AA2478" s="9">
        <v>45713.680795162036</v>
      </c>
      <c r="AB2478" t="s">
        <v>871</v>
      </c>
    </row>
    <row r="2479" spans="1:28" x14ac:dyDescent="0.35">
      <c r="A2479" t="s">
        <v>241</v>
      </c>
      <c r="B2479" t="s">
        <v>311</v>
      </c>
      <c r="C2479">
        <v>5054</v>
      </c>
      <c r="D2479" s="9">
        <v>39505.838206018518</v>
      </c>
      <c r="E2479" s="9">
        <v>44560.43644675926</v>
      </c>
      <c r="F2479">
        <v>2826</v>
      </c>
      <c r="G2479">
        <v>2826</v>
      </c>
      <c r="H2479">
        <v>1291</v>
      </c>
      <c r="I2479">
        <v>1535</v>
      </c>
      <c r="J2479">
        <v>58</v>
      </c>
      <c r="K2479">
        <v>2768</v>
      </c>
      <c r="L2479">
        <v>2474</v>
      </c>
      <c r="M2479">
        <v>294</v>
      </c>
      <c r="N2479">
        <v>0.23699999999999999</v>
      </c>
      <c r="O2479">
        <v>0.312</v>
      </c>
      <c r="P2479">
        <v>1.2E-2</v>
      </c>
      <c r="Q2479">
        <v>0.49399999999999999</v>
      </c>
      <c r="R2479">
        <v>0.92</v>
      </c>
      <c r="S2479">
        <v>0.432</v>
      </c>
      <c r="T2479">
        <v>0.97799999999999998</v>
      </c>
      <c r="U2479">
        <v>595.14200000000005</v>
      </c>
      <c r="V2479" t="s">
        <v>56</v>
      </c>
      <c r="W2479">
        <v>0.91700000000000004</v>
      </c>
      <c r="X2479">
        <v>0.999</v>
      </c>
      <c r="Y2479">
        <v>0.92</v>
      </c>
      <c r="Z2479">
        <v>0.95199999999999996</v>
      </c>
      <c r="AA2479" s="19">
        <v>45733.907867604168</v>
      </c>
      <c r="AB2479" t="s">
        <v>1425</v>
      </c>
    </row>
    <row r="2480" spans="1:28" hidden="1" x14ac:dyDescent="0.35">
      <c r="A2480" t="s">
        <v>242</v>
      </c>
      <c r="B2480" t="s">
        <v>312</v>
      </c>
      <c r="C2480">
        <v>99</v>
      </c>
      <c r="D2480" s="9">
        <v>44466.330289351848</v>
      </c>
      <c r="E2480" s="9">
        <v>44565.805173611108</v>
      </c>
      <c r="F2480" t="s">
        <v>872</v>
      </c>
      <c r="G2480" t="s">
        <v>872</v>
      </c>
      <c r="H2480">
        <v>140</v>
      </c>
      <c r="I2480">
        <v>1</v>
      </c>
      <c r="J2480">
        <v>1</v>
      </c>
      <c r="K2480" t="s">
        <v>873</v>
      </c>
      <c r="L2480">
        <v>34</v>
      </c>
      <c r="M2480">
        <v>105</v>
      </c>
      <c r="N2480">
        <v>1.42</v>
      </c>
      <c r="O2480">
        <v>0</v>
      </c>
      <c r="P2480">
        <v>0</v>
      </c>
      <c r="Q2480">
        <v>0.35099999999999998</v>
      </c>
      <c r="R2480">
        <v>0.247</v>
      </c>
      <c r="S2480">
        <v>1</v>
      </c>
      <c r="T2480">
        <v>1</v>
      </c>
      <c r="U2480">
        <v>1914.53</v>
      </c>
      <c r="V2480" t="s">
        <v>56</v>
      </c>
      <c r="W2480">
        <v>0.99</v>
      </c>
      <c r="X2480">
        <v>0</v>
      </c>
      <c r="Y2480">
        <v>0</v>
      </c>
      <c r="Z2480">
        <v>0.95099999999999996</v>
      </c>
      <c r="AA2480" s="19">
        <v>45733.907791782411</v>
      </c>
      <c r="AB2480" t="s">
        <v>1425</v>
      </c>
    </row>
    <row r="2481" spans="1:28" x14ac:dyDescent="0.35">
      <c r="A2481" t="s">
        <v>242</v>
      </c>
      <c r="B2481" t="s">
        <v>311</v>
      </c>
      <c r="C2481">
        <v>2059</v>
      </c>
      <c r="D2481" s="9">
        <v>43550.631944444445</v>
      </c>
      <c r="E2481" s="9">
        <v>45609.717361111114</v>
      </c>
      <c r="F2481">
        <v>3656</v>
      </c>
      <c r="G2481">
        <v>3656</v>
      </c>
      <c r="H2481">
        <v>3656</v>
      </c>
      <c r="I2481">
        <v>0</v>
      </c>
      <c r="J2481">
        <v>58</v>
      </c>
      <c r="K2481">
        <v>3598</v>
      </c>
      <c r="L2481">
        <v>856</v>
      </c>
      <c r="M2481">
        <v>2742</v>
      </c>
      <c r="N2481">
        <v>2.359</v>
      </c>
      <c r="O2481">
        <v>0</v>
      </c>
      <c r="P2481">
        <v>4.1000000000000002E-2</v>
      </c>
      <c r="Q2481">
        <v>0.65400000000000003</v>
      </c>
      <c r="R2481">
        <v>0.28199999999999997</v>
      </c>
      <c r="S2481">
        <v>1</v>
      </c>
      <c r="T2481">
        <v>0.98299999999999998</v>
      </c>
      <c r="U2481">
        <v>4192.6610000000001</v>
      </c>
      <c r="V2481" t="s">
        <v>56</v>
      </c>
      <c r="W2481">
        <v>0.98599999999999999</v>
      </c>
      <c r="X2481">
        <v>0</v>
      </c>
      <c r="Y2481">
        <v>0.79600000000000004</v>
      </c>
      <c r="Z2481">
        <v>0.97099999999999997</v>
      </c>
      <c r="AA2481" s="9">
        <v>45713.680905821762</v>
      </c>
      <c r="AB2481" t="s">
        <v>871</v>
      </c>
    </row>
    <row r="2482" spans="1:28" x14ac:dyDescent="0.35">
      <c r="A2482" t="s">
        <v>242</v>
      </c>
      <c r="B2482" t="s">
        <v>311</v>
      </c>
      <c r="C2482">
        <v>1015</v>
      </c>
      <c r="D2482" s="9">
        <v>43550.632164351853</v>
      </c>
      <c r="E2482" s="9">
        <v>44565.805173611108</v>
      </c>
      <c r="F2482">
        <v>803</v>
      </c>
      <c r="G2482">
        <v>803</v>
      </c>
      <c r="H2482">
        <v>803</v>
      </c>
      <c r="I2482">
        <v>0</v>
      </c>
      <c r="J2482">
        <v>0</v>
      </c>
      <c r="K2482">
        <v>803</v>
      </c>
      <c r="L2482">
        <v>131</v>
      </c>
      <c r="M2482">
        <v>672</v>
      </c>
      <c r="N2482">
        <v>1.577</v>
      </c>
      <c r="O2482">
        <v>0</v>
      </c>
      <c r="P2482">
        <v>0</v>
      </c>
      <c r="Q2482">
        <v>0.29399999999999998</v>
      </c>
      <c r="R2482">
        <v>0.186</v>
      </c>
      <c r="S2482">
        <v>1</v>
      </c>
      <c r="T2482">
        <v>1</v>
      </c>
      <c r="U2482">
        <v>2285.7139999999999</v>
      </c>
      <c r="V2482" t="s">
        <v>56</v>
      </c>
      <c r="W2482">
        <v>0.94899999999999995</v>
      </c>
      <c r="X2482">
        <v>0</v>
      </c>
      <c r="Y2482">
        <v>0</v>
      </c>
      <c r="Z2482">
        <v>0.99099999999999999</v>
      </c>
      <c r="AA2482" s="19">
        <v>45733.907781435184</v>
      </c>
      <c r="AB2482" t="s">
        <v>1425</v>
      </c>
    </row>
    <row r="2483" spans="1:28" x14ac:dyDescent="0.35">
      <c r="A2483" t="s">
        <v>243</v>
      </c>
      <c r="B2483" t="s">
        <v>311</v>
      </c>
      <c r="C2483">
        <v>994</v>
      </c>
      <c r="D2483" s="9">
        <v>44608.720833333333</v>
      </c>
      <c r="E2483" s="9">
        <v>45603.529166666667</v>
      </c>
      <c r="F2483">
        <v>205</v>
      </c>
      <c r="G2483">
        <v>203</v>
      </c>
      <c r="H2483">
        <v>29</v>
      </c>
      <c r="I2483">
        <v>174</v>
      </c>
      <c r="J2483">
        <v>3</v>
      </c>
      <c r="K2483">
        <v>200</v>
      </c>
      <c r="L2483">
        <v>167</v>
      </c>
      <c r="M2483">
        <v>33</v>
      </c>
      <c r="N2483">
        <v>3.6999999999999998E-2</v>
      </c>
      <c r="O2483">
        <v>0.57599999999999996</v>
      </c>
      <c r="P2483">
        <v>8.0000000000000002E-3</v>
      </c>
      <c r="Q2483">
        <v>0.57299999999999995</v>
      </c>
      <c r="R2483">
        <v>0.94699999999999995</v>
      </c>
      <c r="S2483">
        <v>0.06</v>
      </c>
      <c r="T2483">
        <v>0.98699999999999999</v>
      </c>
      <c r="U2483">
        <v>57.591999999999999</v>
      </c>
      <c r="V2483" t="s">
        <v>56</v>
      </c>
      <c r="W2483">
        <v>0.76400000000000001</v>
      </c>
      <c r="X2483">
        <v>0.96699999999999997</v>
      </c>
      <c r="Y2483">
        <v>0.93899999999999995</v>
      </c>
      <c r="Z2483">
        <v>0.97</v>
      </c>
      <c r="AA2483" s="9">
        <v>45713.680993159724</v>
      </c>
      <c r="AB2483" t="s">
        <v>871</v>
      </c>
    </row>
    <row r="2484" spans="1:28" x14ac:dyDescent="0.35">
      <c r="A2484" t="s">
        <v>244</v>
      </c>
      <c r="B2484" t="s">
        <v>311</v>
      </c>
      <c r="C2484">
        <v>314</v>
      </c>
      <c r="D2484" s="9">
        <v>44813.351388888892</v>
      </c>
      <c r="E2484" s="9">
        <v>45127.595138888886</v>
      </c>
      <c r="F2484">
        <v>39</v>
      </c>
      <c r="G2484">
        <v>39</v>
      </c>
      <c r="H2484">
        <v>24</v>
      </c>
      <c r="I2484">
        <v>15</v>
      </c>
      <c r="J2484">
        <v>11</v>
      </c>
      <c r="K2484">
        <v>28</v>
      </c>
      <c r="L2484">
        <v>28</v>
      </c>
      <c r="M2484">
        <v>0</v>
      </c>
      <c r="N2484">
        <v>0.1</v>
      </c>
      <c r="O2484">
        <v>6.2E-2</v>
      </c>
      <c r="P2484">
        <v>3.2000000000000001E-2</v>
      </c>
      <c r="Q2484">
        <v>7.9000000000000001E-2</v>
      </c>
      <c r="R2484">
        <v>0.60799999999999998</v>
      </c>
      <c r="S2484">
        <v>0.61699999999999999</v>
      </c>
      <c r="T2484">
        <v>0.80200000000000005</v>
      </c>
      <c r="U2484">
        <v>0</v>
      </c>
      <c r="V2484" t="s">
        <v>80</v>
      </c>
      <c r="W2484">
        <v>0.88500000000000001</v>
      </c>
      <c r="X2484">
        <v>0.873</v>
      </c>
      <c r="Y2484">
        <v>0.89800000000000002</v>
      </c>
      <c r="Z2484">
        <v>0.81</v>
      </c>
      <c r="AA2484" s="9">
        <v>45713.68107564815</v>
      </c>
      <c r="AB2484" t="s">
        <v>871</v>
      </c>
    </row>
    <row r="2485" spans="1:28" hidden="1" x14ac:dyDescent="0.35">
      <c r="A2485" t="s">
        <v>245</v>
      </c>
      <c r="B2485" t="s">
        <v>312</v>
      </c>
      <c r="C2485">
        <v>0</v>
      </c>
      <c r="D2485" s="9">
        <v>44435.232037037036</v>
      </c>
      <c r="E2485" s="9">
        <v>44435.232037037036</v>
      </c>
      <c r="F2485" t="s">
        <v>872</v>
      </c>
      <c r="G2485" t="s">
        <v>872</v>
      </c>
      <c r="H2485">
        <v>1</v>
      </c>
      <c r="I2485">
        <v>1</v>
      </c>
      <c r="J2485">
        <v>1</v>
      </c>
      <c r="K2485" t="s">
        <v>873</v>
      </c>
      <c r="L2485">
        <v>1</v>
      </c>
      <c r="M2485">
        <v>0</v>
      </c>
      <c r="N2485" t="s">
        <v>875</v>
      </c>
      <c r="O2485" t="s">
        <v>875</v>
      </c>
      <c r="P2485" t="s">
        <v>875</v>
      </c>
      <c r="Q2485" t="s">
        <v>875</v>
      </c>
      <c r="R2485" t="s">
        <v>875</v>
      </c>
      <c r="S2485" t="s">
        <v>875</v>
      </c>
      <c r="T2485" t="s">
        <v>875</v>
      </c>
      <c r="U2485" t="s">
        <v>875</v>
      </c>
      <c r="V2485" t="s">
        <v>80</v>
      </c>
      <c r="W2485" t="s">
        <v>875</v>
      </c>
      <c r="X2485" t="s">
        <v>875</v>
      </c>
      <c r="Y2485" t="s">
        <v>875</v>
      </c>
      <c r="Z2485" t="s">
        <v>875</v>
      </c>
      <c r="AA2485" s="19">
        <v>45733.90771832176</v>
      </c>
      <c r="AB2485" t="s">
        <v>1425</v>
      </c>
    </row>
    <row r="2486" spans="1:28" x14ac:dyDescent="0.35">
      <c r="A2486" t="s">
        <v>245</v>
      </c>
      <c r="B2486" t="s">
        <v>311</v>
      </c>
      <c r="C2486">
        <v>3418</v>
      </c>
      <c r="D2486" s="9">
        <v>41016.564583333333</v>
      </c>
      <c r="E2486" s="9">
        <v>44435.231944444444</v>
      </c>
      <c r="F2486">
        <v>4024</v>
      </c>
      <c r="G2486">
        <v>4024</v>
      </c>
      <c r="H2486">
        <v>403</v>
      </c>
      <c r="I2486">
        <v>3621</v>
      </c>
      <c r="J2486">
        <v>1213</v>
      </c>
      <c r="K2486">
        <v>2811</v>
      </c>
      <c r="L2486">
        <v>2770</v>
      </c>
      <c r="M2486">
        <v>41</v>
      </c>
      <c r="N2486">
        <v>0.26800000000000002</v>
      </c>
      <c r="O2486">
        <v>2.2629999999999999</v>
      </c>
      <c r="P2486">
        <v>0.38400000000000001</v>
      </c>
      <c r="Q2486">
        <v>2.0070000000000001</v>
      </c>
      <c r="R2486">
        <v>0.93500000000000005</v>
      </c>
      <c r="S2486">
        <v>0.106</v>
      </c>
      <c r="T2486">
        <v>0.84799999999999998</v>
      </c>
      <c r="U2486">
        <v>20.428999999999998</v>
      </c>
      <c r="V2486" t="s">
        <v>80</v>
      </c>
      <c r="W2486">
        <v>0.88800000000000001</v>
      </c>
      <c r="X2486">
        <v>0.95199999999999996</v>
      </c>
      <c r="Y2486">
        <v>0.93799999999999994</v>
      </c>
      <c r="Z2486">
        <v>0.85299999999999998</v>
      </c>
      <c r="AA2486" s="9">
        <v>45713.681169525466</v>
      </c>
      <c r="AB2486" t="s">
        <v>871</v>
      </c>
    </row>
    <row r="2487" spans="1:28" x14ac:dyDescent="0.35">
      <c r="A2487" t="s">
        <v>245</v>
      </c>
      <c r="B2487" t="s">
        <v>311</v>
      </c>
      <c r="C2487">
        <v>3418</v>
      </c>
      <c r="D2487" s="9">
        <v>41016.564583333333</v>
      </c>
      <c r="E2487" s="9">
        <v>44435.232037037036</v>
      </c>
      <c r="F2487">
        <v>4026</v>
      </c>
      <c r="G2487">
        <v>4026</v>
      </c>
      <c r="H2487">
        <v>403</v>
      </c>
      <c r="I2487">
        <v>3623</v>
      </c>
      <c r="J2487">
        <v>290</v>
      </c>
      <c r="K2487">
        <v>3736</v>
      </c>
      <c r="L2487">
        <v>3695</v>
      </c>
      <c r="M2487">
        <v>41</v>
      </c>
      <c r="N2487">
        <v>0.26800000000000002</v>
      </c>
      <c r="O2487">
        <v>2.2610000000000001</v>
      </c>
      <c r="P2487">
        <v>0.19500000000000001</v>
      </c>
      <c r="Q2487">
        <v>1.464</v>
      </c>
      <c r="R2487">
        <v>0.627</v>
      </c>
      <c r="S2487">
        <v>0.106</v>
      </c>
      <c r="T2487">
        <v>0.92300000000000004</v>
      </c>
      <c r="U2487">
        <v>28.004999999999999</v>
      </c>
      <c r="V2487" t="s">
        <v>80</v>
      </c>
      <c r="W2487">
        <v>0.88800000000000001</v>
      </c>
      <c r="X2487">
        <v>0.95199999999999996</v>
      </c>
      <c r="Y2487">
        <v>0.878</v>
      </c>
      <c r="Z2487">
        <v>0.82599999999999996</v>
      </c>
      <c r="AA2487" s="19">
        <v>45733.907718240742</v>
      </c>
      <c r="AB2487" t="s">
        <v>1425</v>
      </c>
    </row>
    <row r="2488" spans="1:28" hidden="1" x14ac:dyDescent="0.35">
      <c r="A2488" t="s">
        <v>1389</v>
      </c>
      <c r="B2488" t="s">
        <v>312</v>
      </c>
      <c r="C2488">
        <v>77</v>
      </c>
      <c r="D2488" s="9">
        <v>43804.152627314812</v>
      </c>
      <c r="E2488" s="9">
        <v>43881.447881944441</v>
      </c>
      <c r="F2488" t="s">
        <v>872</v>
      </c>
      <c r="G2488" t="s">
        <v>872</v>
      </c>
      <c r="H2488">
        <v>1</v>
      </c>
      <c r="I2488">
        <v>1</v>
      </c>
      <c r="J2488">
        <v>3</v>
      </c>
      <c r="K2488" t="s">
        <v>873</v>
      </c>
      <c r="L2488">
        <v>138</v>
      </c>
      <c r="M2488">
        <v>-140</v>
      </c>
      <c r="N2488" t="s">
        <v>875</v>
      </c>
      <c r="O2488" t="s">
        <v>875</v>
      </c>
      <c r="P2488" t="s">
        <v>875</v>
      </c>
      <c r="Q2488">
        <v>1.772</v>
      </c>
      <c r="R2488" t="s">
        <v>875</v>
      </c>
      <c r="S2488" t="s">
        <v>875</v>
      </c>
      <c r="T2488" t="s">
        <v>875</v>
      </c>
      <c r="U2488" t="s">
        <v>875</v>
      </c>
      <c r="V2488" t="s">
        <v>80</v>
      </c>
      <c r="W2488" t="s">
        <v>875</v>
      </c>
      <c r="X2488" t="s">
        <v>875</v>
      </c>
      <c r="Y2488" t="s">
        <v>875</v>
      </c>
      <c r="Z2488">
        <v>9.1999999999999998E-2</v>
      </c>
      <c r="AA2488" s="19">
        <v>45733.907645798608</v>
      </c>
      <c r="AB2488" t="s">
        <v>1425</v>
      </c>
    </row>
    <row r="2489" spans="1:28" x14ac:dyDescent="0.35">
      <c r="A2489" t="s">
        <v>1389</v>
      </c>
      <c r="B2489" t="s">
        <v>311</v>
      </c>
      <c r="C2489">
        <v>2767</v>
      </c>
      <c r="D2489" s="9">
        <v>41113.993055555555</v>
      </c>
      <c r="E2489" s="9">
        <v>43881.447881944441</v>
      </c>
      <c r="F2489">
        <v>2400</v>
      </c>
      <c r="G2489">
        <v>2400</v>
      </c>
      <c r="H2489">
        <v>163</v>
      </c>
      <c r="I2489">
        <v>2237</v>
      </c>
      <c r="J2489">
        <v>147</v>
      </c>
      <c r="K2489">
        <v>2253</v>
      </c>
      <c r="L2489">
        <v>2236</v>
      </c>
      <c r="M2489">
        <v>17</v>
      </c>
      <c r="N2489">
        <v>9.9000000000000005E-2</v>
      </c>
      <c r="O2489">
        <v>1.43</v>
      </c>
      <c r="P2489">
        <v>6.2E-2</v>
      </c>
      <c r="Q2489">
        <v>1.0029999999999999</v>
      </c>
      <c r="R2489">
        <v>0.68400000000000005</v>
      </c>
      <c r="S2489">
        <v>6.5000000000000002E-2</v>
      </c>
      <c r="T2489">
        <v>0.95899999999999996</v>
      </c>
      <c r="U2489">
        <v>16.949000000000002</v>
      </c>
      <c r="V2489" t="s">
        <v>80</v>
      </c>
      <c r="W2489">
        <v>0.91400000000000003</v>
      </c>
      <c r="X2489">
        <v>0.92900000000000005</v>
      </c>
      <c r="Y2489">
        <v>0.82799999999999996</v>
      </c>
      <c r="Z2489">
        <v>0.75800000000000001</v>
      </c>
      <c r="AA2489" s="19">
        <v>45733.907645717591</v>
      </c>
      <c r="AB2489" t="s">
        <v>1425</v>
      </c>
    </row>
    <row r="2490" spans="1:28" hidden="1" x14ac:dyDescent="0.35">
      <c r="A2490" t="s">
        <v>246</v>
      </c>
      <c r="B2490" t="s">
        <v>312</v>
      </c>
      <c r="C2490">
        <v>100</v>
      </c>
      <c r="D2490" s="9">
        <v>45504.816666666666</v>
      </c>
      <c r="E2490" s="9">
        <v>45604.898611111108</v>
      </c>
      <c r="F2490" t="s">
        <v>872</v>
      </c>
      <c r="G2490" t="s">
        <v>872</v>
      </c>
      <c r="H2490">
        <v>825</v>
      </c>
      <c r="I2490">
        <v>157</v>
      </c>
      <c r="J2490">
        <v>122</v>
      </c>
      <c r="K2490" t="s">
        <v>873</v>
      </c>
      <c r="L2490">
        <v>687</v>
      </c>
      <c r="M2490">
        <v>172</v>
      </c>
      <c r="N2490">
        <v>8.0489999999999995</v>
      </c>
      <c r="O2490">
        <v>1.649</v>
      </c>
      <c r="P2490">
        <v>1.4530000000000001</v>
      </c>
      <c r="Q2490">
        <v>6.7949999999999999</v>
      </c>
      <c r="R2490">
        <v>0.82399999999999995</v>
      </c>
      <c r="S2490">
        <v>0.83</v>
      </c>
      <c r="T2490">
        <v>0.85</v>
      </c>
      <c r="U2490">
        <v>148.197</v>
      </c>
      <c r="V2490" t="s">
        <v>56</v>
      </c>
      <c r="W2490">
        <v>0.997</v>
      </c>
      <c r="X2490">
        <v>0.99299999999999999</v>
      </c>
      <c r="Y2490">
        <v>0.95599999999999996</v>
      </c>
      <c r="Z2490">
        <v>0.998</v>
      </c>
      <c r="AA2490" s="9">
        <v>45713.681313518522</v>
      </c>
      <c r="AB2490" t="s">
        <v>871</v>
      </c>
    </row>
    <row r="2491" spans="1:28" x14ac:dyDescent="0.35">
      <c r="A2491" t="s">
        <v>246</v>
      </c>
      <c r="B2491" t="s">
        <v>311</v>
      </c>
      <c r="C2491">
        <v>1642</v>
      </c>
      <c r="D2491" s="9">
        <v>43962.525694444441</v>
      </c>
      <c r="E2491" s="9">
        <v>45604.898611111108</v>
      </c>
      <c r="F2491">
        <v>8761</v>
      </c>
      <c r="G2491">
        <v>8761</v>
      </c>
      <c r="H2491">
        <v>7274</v>
      </c>
      <c r="I2491">
        <v>1487</v>
      </c>
      <c r="J2491">
        <v>1293</v>
      </c>
      <c r="K2491">
        <v>7468</v>
      </c>
      <c r="L2491">
        <v>6461</v>
      </c>
      <c r="M2491">
        <v>1007</v>
      </c>
      <c r="N2491">
        <v>6.4390000000000001</v>
      </c>
      <c r="O2491">
        <v>1.216</v>
      </c>
      <c r="P2491">
        <v>1.2889999999999999</v>
      </c>
      <c r="Q2491">
        <v>5.8840000000000003</v>
      </c>
      <c r="R2491">
        <v>0.92400000000000004</v>
      </c>
      <c r="S2491">
        <v>0.84099999999999997</v>
      </c>
      <c r="T2491">
        <v>0.83199999999999996</v>
      </c>
      <c r="U2491">
        <v>171.142</v>
      </c>
      <c r="V2491" t="s">
        <v>56</v>
      </c>
      <c r="W2491">
        <v>0.97199999999999998</v>
      </c>
      <c r="X2491">
        <v>0.93899999999999995</v>
      </c>
      <c r="Y2491">
        <v>0.91100000000000003</v>
      </c>
      <c r="Z2491">
        <v>0.96199999999999997</v>
      </c>
      <c r="AA2491" s="9">
        <v>45713.681288749998</v>
      </c>
      <c r="AB2491" t="s">
        <v>871</v>
      </c>
    </row>
    <row r="2492" spans="1:28" hidden="1" x14ac:dyDescent="0.35">
      <c r="A2492" t="s">
        <v>1388</v>
      </c>
      <c r="B2492" t="s">
        <v>312</v>
      </c>
      <c r="C2492">
        <v>0</v>
      </c>
      <c r="D2492" s="9">
        <v>44369.880532407406</v>
      </c>
      <c r="E2492" s="9">
        <v>44369.881006944444</v>
      </c>
      <c r="F2492" t="s">
        <v>872</v>
      </c>
      <c r="G2492" t="s">
        <v>872</v>
      </c>
      <c r="H2492">
        <v>1</v>
      </c>
      <c r="I2492">
        <v>1</v>
      </c>
      <c r="J2492">
        <v>1</v>
      </c>
      <c r="K2492" t="s">
        <v>873</v>
      </c>
      <c r="L2492">
        <v>4</v>
      </c>
      <c r="M2492">
        <v>-3</v>
      </c>
      <c r="N2492" t="s">
        <v>875</v>
      </c>
      <c r="O2492" t="s">
        <v>875</v>
      </c>
      <c r="P2492" t="s">
        <v>875</v>
      </c>
      <c r="Q2492" t="s">
        <v>875</v>
      </c>
      <c r="R2492" t="s">
        <v>875</v>
      </c>
      <c r="S2492" t="s">
        <v>875</v>
      </c>
      <c r="T2492" t="s">
        <v>875</v>
      </c>
      <c r="U2492" t="s">
        <v>875</v>
      </c>
      <c r="V2492" t="s">
        <v>56</v>
      </c>
      <c r="W2492" t="s">
        <v>875</v>
      </c>
      <c r="X2492" t="s">
        <v>875</v>
      </c>
      <c r="Y2492" t="s">
        <v>875</v>
      </c>
      <c r="Z2492" t="s">
        <v>875</v>
      </c>
      <c r="AA2492" s="19">
        <v>45733.907576307873</v>
      </c>
      <c r="AB2492" t="s">
        <v>1425</v>
      </c>
    </row>
    <row r="2493" spans="1:28" x14ac:dyDescent="0.35">
      <c r="A2493" t="s">
        <v>1388</v>
      </c>
      <c r="B2493" t="s">
        <v>311</v>
      </c>
      <c r="C2493">
        <v>2311</v>
      </c>
      <c r="D2493" s="9">
        <v>42058.22483796296</v>
      </c>
      <c r="E2493" s="9">
        <v>44369.881006944444</v>
      </c>
      <c r="F2493">
        <v>410</v>
      </c>
      <c r="G2493">
        <v>410</v>
      </c>
      <c r="H2493">
        <v>312</v>
      </c>
      <c r="I2493">
        <v>98</v>
      </c>
      <c r="J2493">
        <v>5</v>
      </c>
      <c r="K2493">
        <v>405</v>
      </c>
      <c r="L2493">
        <v>310</v>
      </c>
      <c r="M2493">
        <v>95</v>
      </c>
      <c r="N2493">
        <v>0.35499999999999998</v>
      </c>
      <c r="O2493">
        <v>0.109</v>
      </c>
      <c r="P2493">
        <v>8.9999999999999993E-3</v>
      </c>
      <c r="Q2493">
        <v>0.20799999999999999</v>
      </c>
      <c r="R2493">
        <v>0.45700000000000002</v>
      </c>
      <c r="S2493">
        <v>0.76500000000000001</v>
      </c>
      <c r="T2493">
        <v>0.98099999999999998</v>
      </c>
      <c r="U2493">
        <v>456.73099999999999</v>
      </c>
      <c r="V2493" t="s">
        <v>56</v>
      </c>
      <c r="W2493">
        <v>0.77200000000000002</v>
      </c>
      <c r="X2493">
        <v>0.91300000000000003</v>
      </c>
      <c r="Y2493">
        <v>0.73399999999999999</v>
      </c>
      <c r="Z2493">
        <v>0.82199999999999995</v>
      </c>
      <c r="AA2493" s="19">
        <v>45733.907576157406</v>
      </c>
      <c r="AB2493" t="s">
        <v>1425</v>
      </c>
    </row>
    <row r="2494" spans="1:28" hidden="1" x14ac:dyDescent="0.35">
      <c r="A2494" t="s">
        <v>247</v>
      </c>
      <c r="B2494" t="s">
        <v>312</v>
      </c>
      <c r="C2494">
        <v>99</v>
      </c>
      <c r="D2494" s="9">
        <v>45505.417361111111</v>
      </c>
      <c r="E2494" s="9">
        <v>45604.688194444447</v>
      </c>
      <c r="F2494" t="s">
        <v>872</v>
      </c>
      <c r="G2494" t="s">
        <v>872</v>
      </c>
      <c r="H2494">
        <v>53</v>
      </c>
      <c r="I2494">
        <v>12</v>
      </c>
      <c r="J2494">
        <v>6</v>
      </c>
      <c r="K2494" t="s">
        <v>873</v>
      </c>
      <c r="L2494">
        <v>41</v>
      </c>
      <c r="M2494">
        <v>17</v>
      </c>
      <c r="N2494">
        <v>0.48299999999999998</v>
      </c>
      <c r="O2494">
        <v>9.1999999999999998E-2</v>
      </c>
      <c r="P2494">
        <v>5.6000000000000001E-2</v>
      </c>
      <c r="Q2494">
        <v>0.36599999999999999</v>
      </c>
      <c r="R2494">
        <v>0.70499999999999996</v>
      </c>
      <c r="S2494">
        <v>0.84</v>
      </c>
      <c r="T2494">
        <v>0.90300000000000002</v>
      </c>
      <c r="U2494">
        <v>674.86300000000006</v>
      </c>
      <c r="V2494" t="s">
        <v>56</v>
      </c>
      <c r="W2494">
        <v>0.91400000000000003</v>
      </c>
      <c r="X2494">
        <v>0.96599999999999997</v>
      </c>
      <c r="Y2494">
        <v>0.98399999999999999</v>
      </c>
      <c r="Z2494">
        <v>0.96899999999999997</v>
      </c>
      <c r="AA2494" s="9">
        <v>45713.68144177083</v>
      </c>
      <c r="AB2494" t="s">
        <v>871</v>
      </c>
    </row>
    <row r="2495" spans="1:28" hidden="1" x14ac:dyDescent="0.35">
      <c r="A2495" t="s">
        <v>247</v>
      </c>
      <c r="B2495" t="s">
        <v>312</v>
      </c>
      <c r="C2495">
        <v>99</v>
      </c>
      <c r="D2495" s="9">
        <v>44466.438981481479</v>
      </c>
      <c r="E2495" s="9">
        <v>44565.808483796296</v>
      </c>
      <c r="F2495" t="s">
        <v>872</v>
      </c>
      <c r="G2495" t="s">
        <v>872</v>
      </c>
      <c r="H2495">
        <v>152</v>
      </c>
      <c r="I2495">
        <v>18</v>
      </c>
      <c r="J2495">
        <v>10</v>
      </c>
      <c r="K2495" t="s">
        <v>873</v>
      </c>
      <c r="L2495">
        <v>160</v>
      </c>
      <c r="M2495">
        <v>-1</v>
      </c>
      <c r="N2495">
        <v>1.456</v>
      </c>
      <c r="O2495">
        <v>0.23400000000000001</v>
      </c>
      <c r="P2495">
        <v>0.111</v>
      </c>
      <c r="Q2495">
        <v>1.669</v>
      </c>
      <c r="R2495">
        <v>1.0569999999999999</v>
      </c>
      <c r="S2495">
        <v>0.86199999999999999</v>
      </c>
      <c r="T2495">
        <v>0.93400000000000005</v>
      </c>
      <c r="U2495">
        <v>208.50800000000001</v>
      </c>
      <c r="V2495" t="s">
        <v>62</v>
      </c>
      <c r="W2495">
        <v>0.97599999999999998</v>
      </c>
      <c r="X2495">
        <v>0.91800000000000004</v>
      </c>
      <c r="Y2495">
        <v>0.96899999999999997</v>
      </c>
      <c r="Z2495">
        <v>0.98699999999999999</v>
      </c>
      <c r="AA2495" s="19">
        <v>45733.907513298611</v>
      </c>
      <c r="AB2495" t="s">
        <v>1425</v>
      </c>
    </row>
    <row r="2496" spans="1:28" x14ac:dyDescent="0.35">
      <c r="A2496" t="s">
        <v>247</v>
      </c>
      <c r="B2496" t="s">
        <v>311</v>
      </c>
      <c r="C2496">
        <v>4522</v>
      </c>
      <c r="D2496" s="9">
        <v>41082.302083333336</v>
      </c>
      <c r="E2496" s="9">
        <v>45604.688194444447</v>
      </c>
      <c r="F2496">
        <v>3687</v>
      </c>
      <c r="G2496">
        <v>3687</v>
      </c>
      <c r="H2496">
        <v>3018</v>
      </c>
      <c r="I2496">
        <v>669</v>
      </c>
      <c r="J2496">
        <v>610</v>
      </c>
      <c r="K2496">
        <v>3077</v>
      </c>
      <c r="L2496">
        <v>2830</v>
      </c>
      <c r="M2496">
        <v>247</v>
      </c>
      <c r="N2496">
        <v>1.071</v>
      </c>
      <c r="O2496">
        <v>0.249</v>
      </c>
      <c r="P2496">
        <v>0.25900000000000001</v>
      </c>
      <c r="Q2496">
        <v>1.0269999999999999</v>
      </c>
      <c r="R2496">
        <v>0.96799999999999997</v>
      </c>
      <c r="S2496">
        <v>0.81100000000000005</v>
      </c>
      <c r="T2496">
        <v>0.80400000000000005</v>
      </c>
      <c r="U2496">
        <v>240.506</v>
      </c>
      <c r="V2496" t="s">
        <v>56</v>
      </c>
      <c r="W2496">
        <v>0.93500000000000005</v>
      </c>
      <c r="X2496">
        <v>0.94099999999999995</v>
      </c>
      <c r="Y2496">
        <v>0.80100000000000005</v>
      </c>
      <c r="Z2496">
        <v>0.95599999999999996</v>
      </c>
      <c r="AA2496" s="9">
        <v>45713.68141341435</v>
      </c>
      <c r="AB2496" t="s">
        <v>871</v>
      </c>
    </row>
    <row r="2497" spans="1:28" x14ac:dyDescent="0.35">
      <c r="A2497" t="s">
        <v>247</v>
      </c>
      <c r="B2497" t="s">
        <v>311</v>
      </c>
      <c r="C2497">
        <v>3483</v>
      </c>
      <c r="D2497" s="9">
        <v>41082.302384259259</v>
      </c>
      <c r="E2497" s="9">
        <v>44565.808483796296</v>
      </c>
      <c r="F2497">
        <v>2222</v>
      </c>
      <c r="G2497">
        <v>2222</v>
      </c>
      <c r="H2497">
        <v>1804</v>
      </c>
      <c r="I2497">
        <v>418</v>
      </c>
      <c r="J2497">
        <v>65</v>
      </c>
      <c r="K2497">
        <v>2157</v>
      </c>
      <c r="L2497">
        <v>1809</v>
      </c>
      <c r="M2497">
        <v>348</v>
      </c>
      <c r="N2497">
        <v>0.78300000000000003</v>
      </c>
      <c r="O2497">
        <v>0.19600000000000001</v>
      </c>
      <c r="P2497">
        <v>0.03</v>
      </c>
      <c r="Q2497">
        <v>0.84499999999999997</v>
      </c>
      <c r="R2497">
        <v>0.89</v>
      </c>
      <c r="S2497">
        <v>0.8</v>
      </c>
      <c r="T2497">
        <v>0.96899999999999997</v>
      </c>
      <c r="U2497">
        <v>411.834</v>
      </c>
      <c r="V2497" t="s">
        <v>56</v>
      </c>
      <c r="W2497">
        <v>0.91800000000000004</v>
      </c>
      <c r="X2497">
        <v>0.876</v>
      </c>
      <c r="Y2497">
        <v>0.73199999999999998</v>
      </c>
      <c r="Z2497">
        <v>0.95399999999999996</v>
      </c>
      <c r="AA2497" s="19">
        <v>45733.907499328707</v>
      </c>
      <c r="AB2497" t="s">
        <v>1425</v>
      </c>
    </row>
    <row r="2498" spans="1:28" hidden="1" x14ac:dyDescent="0.35">
      <c r="A2498" t="s">
        <v>248</v>
      </c>
      <c r="B2498" t="s">
        <v>312</v>
      </c>
      <c r="C2498">
        <v>99</v>
      </c>
      <c r="D2498" s="9">
        <v>44447.548182870371</v>
      </c>
      <c r="E2498" s="9">
        <v>44546.741585648146</v>
      </c>
      <c r="F2498" t="s">
        <v>872</v>
      </c>
      <c r="G2498" t="s">
        <v>872</v>
      </c>
      <c r="H2498">
        <v>6</v>
      </c>
      <c r="I2498">
        <v>23</v>
      </c>
      <c r="J2498">
        <v>6</v>
      </c>
      <c r="K2498" t="s">
        <v>873</v>
      </c>
      <c r="L2498">
        <v>33</v>
      </c>
      <c r="M2498">
        <v>-11</v>
      </c>
      <c r="N2498">
        <v>5.6000000000000001E-2</v>
      </c>
      <c r="O2498">
        <v>0.26300000000000001</v>
      </c>
      <c r="P2498">
        <v>7.8E-2</v>
      </c>
      <c r="Q2498">
        <v>0.377</v>
      </c>
      <c r="R2498">
        <v>1.5640000000000001</v>
      </c>
      <c r="S2498">
        <v>0.17599999999999999</v>
      </c>
      <c r="T2498">
        <v>0.755</v>
      </c>
      <c r="U2498">
        <v>259.947</v>
      </c>
      <c r="V2498" t="s">
        <v>62</v>
      </c>
      <c r="W2498">
        <v>0.89800000000000002</v>
      </c>
      <c r="X2498">
        <v>0.94099999999999995</v>
      </c>
      <c r="Y2498">
        <v>0.90400000000000003</v>
      </c>
      <c r="Z2498">
        <v>0.97899999999999998</v>
      </c>
      <c r="AA2498" s="19">
        <v>45733.90742585648</v>
      </c>
      <c r="AB2498" t="s">
        <v>1425</v>
      </c>
    </row>
    <row r="2499" spans="1:28" x14ac:dyDescent="0.35">
      <c r="A2499" t="s">
        <v>248</v>
      </c>
      <c r="B2499" t="s">
        <v>311</v>
      </c>
      <c r="C2499">
        <v>3659</v>
      </c>
      <c r="D2499" s="9">
        <v>41803.273611111108</v>
      </c>
      <c r="E2499" s="9">
        <v>45462.273611111108</v>
      </c>
      <c r="F2499">
        <v>1309</v>
      </c>
      <c r="G2499">
        <v>1309</v>
      </c>
      <c r="H2499">
        <v>251</v>
      </c>
      <c r="I2499">
        <v>1058</v>
      </c>
      <c r="J2499">
        <v>367</v>
      </c>
      <c r="K2499">
        <v>942</v>
      </c>
      <c r="L2499">
        <v>922</v>
      </c>
      <c r="M2499">
        <v>20</v>
      </c>
      <c r="N2499">
        <v>0.14799999999999999</v>
      </c>
      <c r="O2499">
        <v>0.51</v>
      </c>
      <c r="P2499">
        <v>0.185</v>
      </c>
      <c r="Q2499">
        <v>0.46800000000000003</v>
      </c>
      <c r="R2499">
        <v>0.98899999999999999</v>
      </c>
      <c r="S2499">
        <v>0.22500000000000001</v>
      </c>
      <c r="T2499">
        <v>0.71899999999999997</v>
      </c>
      <c r="U2499">
        <v>42.734999999999999</v>
      </c>
      <c r="V2499" t="s">
        <v>56</v>
      </c>
      <c r="W2499">
        <v>0.97199999999999998</v>
      </c>
      <c r="X2499">
        <v>0.92700000000000005</v>
      </c>
      <c r="Y2499">
        <v>0.98</v>
      </c>
      <c r="Z2499">
        <v>0.94499999999999995</v>
      </c>
      <c r="AA2499" s="9">
        <v>45713.681532418981</v>
      </c>
      <c r="AB2499" t="s">
        <v>871</v>
      </c>
    </row>
    <row r="2500" spans="1:28" x14ac:dyDescent="0.35">
      <c r="A2500" t="s">
        <v>248</v>
      </c>
      <c r="B2500" t="s">
        <v>311</v>
      </c>
      <c r="C2500">
        <v>2743</v>
      </c>
      <c r="D2500" s="9">
        <v>41803.273611111108</v>
      </c>
      <c r="E2500" s="9">
        <v>44546.741585648146</v>
      </c>
      <c r="F2500">
        <v>1260</v>
      </c>
      <c r="G2500">
        <v>1260</v>
      </c>
      <c r="H2500">
        <v>245</v>
      </c>
      <c r="I2500">
        <v>1015</v>
      </c>
      <c r="J2500">
        <v>71</v>
      </c>
      <c r="K2500">
        <v>1189</v>
      </c>
      <c r="L2500">
        <v>1091</v>
      </c>
      <c r="M2500">
        <v>98</v>
      </c>
      <c r="N2500">
        <v>0.154</v>
      </c>
      <c r="O2500">
        <v>0.56499999999999995</v>
      </c>
      <c r="P2500">
        <v>4.8000000000000001E-2</v>
      </c>
      <c r="Q2500">
        <v>0.67500000000000004</v>
      </c>
      <c r="R2500">
        <v>1.006</v>
      </c>
      <c r="S2500">
        <v>0.214</v>
      </c>
      <c r="T2500">
        <v>0.93300000000000005</v>
      </c>
      <c r="U2500">
        <v>145.185</v>
      </c>
      <c r="V2500" t="s">
        <v>62</v>
      </c>
      <c r="W2500">
        <v>0.98199999999999998</v>
      </c>
      <c r="X2500">
        <v>0.95399999999999996</v>
      </c>
      <c r="Y2500">
        <v>0.98299999999999998</v>
      </c>
      <c r="Z2500">
        <v>0.98899999999999999</v>
      </c>
      <c r="AA2500" s="19">
        <v>45733.907411817127</v>
      </c>
      <c r="AB2500" t="s">
        <v>1425</v>
      </c>
    </row>
    <row r="2501" spans="1:28" hidden="1" x14ac:dyDescent="0.35">
      <c r="A2501" t="s">
        <v>251</v>
      </c>
      <c r="B2501" t="s">
        <v>312</v>
      </c>
      <c r="C2501">
        <v>100</v>
      </c>
      <c r="D2501" s="9">
        <v>45511.404166666667</v>
      </c>
      <c r="E2501" s="9">
        <v>45611.663888888892</v>
      </c>
      <c r="F2501" t="s">
        <v>872</v>
      </c>
      <c r="G2501" t="s">
        <v>872</v>
      </c>
      <c r="H2501">
        <v>499</v>
      </c>
      <c r="I2501">
        <v>1727</v>
      </c>
      <c r="J2501">
        <v>648</v>
      </c>
      <c r="K2501" t="s">
        <v>873</v>
      </c>
      <c r="L2501">
        <v>1270</v>
      </c>
      <c r="M2501">
        <v>307</v>
      </c>
      <c r="N2501">
        <v>4.7670000000000003</v>
      </c>
      <c r="O2501">
        <v>16.001999999999999</v>
      </c>
      <c r="P2501">
        <v>6.3940000000000001</v>
      </c>
      <c r="Q2501">
        <v>10.089</v>
      </c>
      <c r="R2501">
        <v>0.70199999999999996</v>
      </c>
      <c r="S2501">
        <v>0.23</v>
      </c>
      <c r="T2501">
        <v>0.69199999999999995</v>
      </c>
      <c r="U2501">
        <v>591.93200000000002</v>
      </c>
      <c r="V2501" t="s">
        <v>56</v>
      </c>
      <c r="W2501">
        <v>0.99199999999999999</v>
      </c>
      <c r="X2501">
        <v>0.996</v>
      </c>
      <c r="Y2501">
        <v>0.997</v>
      </c>
      <c r="Z2501">
        <v>0.63100000000000001</v>
      </c>
      <c r="AA2501" s="9">
        <v>45713.681920486109</v>
      </c>
      <c r="AB2501" t="s">
        <v>871</v>
      </c>
    </row>
    <row r="2502" spans="1:28" x14ac:dyDescent="0.35">
      <c r="A2502" t="s">
        <v>251</v>
      </c>
      <c r="B2502" t="s">
        <v>311</v>
      </c>
      <c r="C2502">
        <v>2074</v>
      </c>
      <c r="D2502" s="9">
        <v>43537.469444444447</v>
      </c>
      <c r="E2502" s="9">
        <v>45611.663888888892</v>
      </c>
      <c r="F2502">
        <v>12378</v>
      </c>
      <c r="G2502">
        <v>12050</v>
      </c>
      <c r="H2502">
        <v>2643</v>
      </c>
      <c r="I2502">
        <v>9407</v>
      </c>
      <c r="J2502">
        <v>2373</v>
      </c>
      <c r="K2502">
        <v>9677</v>
      </c>
      <c r="L2502">
        <v>3705</v>
      </c>
      <c r="M2502">
        <v>5972</v>
      </c>
      <c r="N2502">
        <v>3.8050000000000002</v>
      </c>
      <c r="O2502">
        <v>17.166</v>
      </c>
      <c r="P2502">
        <v>5.5030000000000001</v>
      </c>
      <c r="Q2502">
        <v>8.9149999999999991</v>
      </c>
      <c r="R2502">
        <v>0.57599999999999996</v>
      </c>
      <c r="S2502">
        <v>0.18099999999999999</v>
      </c>
      <c r="T2502">
        <v>0.73799999999999999</v>
      </c>
      <c r="U2502">
        <v>669.88199999999995</v>
      </c>
      <c r="V2502" t="s">
        <v>56</v>
      </c>
      <c r="W2502">
        <v>0.82499999999999996</v>
      </c>
      <c r="X2502">
        <v>0.93500000000000005</v>
      </c>
      <c r="Y2502">
        <v>0.97899999999999998</v>
      </c>
      <c r="Z2502">
        <v>0.89800000000000002</v>
      </c>
      <c r="AA2502" s="9">
        <v>45713.681891840279</v>
      </c>
      <c r="AB2502" t="s">
        <v>871</v>
      </c>
    </row>
    <row r="2503" spans="1:28" hidden="1" x14ac:dyDescent="0.35">
      <c r="A2503" t="s">
        <v>249</v>
      </c>
      <c r="B2503" t="s">
        <v>312</v>
      </c>
      <c r="C2503">
        <v>95</v>
      </c>
      <c r="D2503" s="9">
        <v>45505.511111111111</v>
      </c>
      <c r="E2503" s="9">
        <v>45600.877083333333</v>
      </c>
      <c r="F2503" t="s">
        <v>872</v>
      </c>
      <c r="G2503" t="s">
        <v>872</v>
      </c>
      <c r="H2503">
        <v>8</v>
      </c>
      <c r="I2503">
        <v>8</v>
      </c>
      <c r="J2503">
        <v>2</v>
      </c>
      <c r="K2503" t="s">
        <v>873</v>
      </c>
      <c r="L2503">
        <v>30</v>
      </c>
      <c r="M2503">
        <v>-15</v>
      </c>
      <c r="N2503">
        <v>8.4000000000000005E-2</v>
      </c>
      <c r="O2503">
        <v>7.9000000000000001E-2</v>
      </c>
      <c r="P2503">
        <v>1.4999999999999999E-2</v>
      </c>
      <c r="Q2503">
        <v>0.314</v>
      </c>
      <c r="R2503">
        <v>2.1219999999999999</v>
      </c>
      <c r="S2503">
        <v>0.51500000000000001</v>
      </c>
      <c r="T2503">
        <v>0.90800000000000003</v>
      </c>
      <c r="U2503">
        <v>213.376</v>
      </c>
      <c r="V2503" t="s">
        <v>62</v>
      </c>
      <c r="W2503">
        <v>0.95699999999999996</v>
      </c>
      <c r="X2503">
        <v>0.95399999999999996</v>
      </c>
      <c r="Y2503">
        <v>1</v>
      </c>
      <c r="Z2503">
        <v>0.60699999999999998</v>
      </c>
      <c r="AA2503" s="9">
        <v>45713.681651481478</v>
      </c>
      <c r="AB2503" t="s">
        <v>871</v>
      </c>
    </row>
    <row r="2504" spans="1:28" x14ac:dyDescent="0.35">
      <c r="A2504" t="s">
        <v>249</v>
      </c>
      <c r="B2504" t="s">
        <v>311</v>
      </c>
      <c r="C2504">
        <v>2352</v>
      </c>
      <c r="D2504" s="9">
        <v>43248.74722222222</v>
      </c>
      <c r="E2504" s="9">
        <v>45600.877083333333</v>
      </c>
      <c r="F2504">
        <v>432</v>
      </c>
      <c r="G2504">
        <v>411</v>
      </c>
      <c r="H2504">
        <v>252</v>
      </c>
      <c r="I2504">
        <v>159</v>
      </c>
      <c r="J2504">
        <v>41</v>
      </c>
      <c r="K2504">
        <v>370</v>
      </c>
      <c r="L2504">
        <v>303</v>
      </c>
      <c r="M2504">
        <v>67</v>
      </c>
      <c r="N2504">
        <v>0.22500000000000001</v>
      </c>
      <c r="O2504">
        <v>0.153</v>
      </c>
      <c r="P2504">
        <v>5.5E-2</v>
      </c>
      <c r="Q2504">
        <v>0.314</v>
      </c>
      <c r="R2504">
        <v>0.97199999999999998</v>
      </c>
      <c r="S2504">
        <v>0.59499999999999997</v>
      </c>
      <c r="T2504">
        <v>0.85399999999999998</v>
      </c>
      <c r="U2504">
        <v>213.376</v>
      </c>
      <c r="V2504" t="s">
        <v>56</v>
      </c>
      <c r="W2504">
        <v>0.88800000000000001</v>
      </c>
      <c r="X2504">
        <v>0.95799999999999996</v>
      </c>
      <c r="Y2504">
        <v>0.90900000000000003</v>
      </c>
      <c r="Z2504">
        <v>0.98499999999999999</v>
      </c>
      <c r="AA2504" s="9">
        <v>45713.681627557868</v>
      </c>
      <c r="AB2504" t="s">
        <v>871</v>
      </c>
    </row>
    <row r="2505" spans="1:28" hidden="1" x14ac:dyDescent="0.35">
      <c r="A2505" t="s">
        <v>250</v>
      </c>
      <c r="B2505" t="s">
        <v>312</v>
      </c>
      <c r="C2505">
        <v>99</v>
      </c>
      <c r="D2505" s="9">
        <v>45510.65347222222</v>
      </c>
      <c r="E2505" s="9">
        <v>45610.581944444442</v>
      </c>
      <c r="F2505" t="s">
        <v>872</v>
      </c>
      <c r="G2505" t="s">
        <v>872</v>
      </c>
      <c r="H2505">
        <v>7</v>
      </c>
      <c r="I2505">
        <v>25</v>
      </c>
      <c r="J2505">
        <v>15</v>
      </c>
      <c r="K2505" t="s">
        <v>873</v>
      </c>
      <c r="L2505">
        <v>17</v>
      </c>
      <c r="M2505">
        <v>-1</v>
      </c>
      <c r="N2505">
        <v>9.8000000000000004E-2</v>
      </c>
      <c r="O2505">
        <v>0.22500000000000001</v>
      </c>
      <c r="P2505">
        <v>0.114</v>
      </c>
      <c r="Q2505">
        <v>0.159</v>
      </c>
      <c r="R2505">
        <v>0.76100000000000001</v>
      </c>
      <c r="S2505">
        <v>0.30299999999999999</v>
      </c>
      <c r="T2505">
        <v>0.64700000000000002</v>
      </c>
      <c r="U2505">
        <v>125.786</v>
      </c>
      <c r="V2505" t="s">
        <v>56</v>
      </c>
      <c r="W2505">
        <v>0.96599999999999997</v>
      </c>
      <c r="X2505">
        <v>0.91600000000000004</v>
      </c>
      <c r="Y2505">
        <v>0.81200000000000006</v>
      </c>
      <c r="Z2505">
        <v>0.95699999999999996</v>
      </c>
      <c r="AA2505" s="9">
        <v>45713.681774745368</v>
      </c>
      <c r="AB2505" t="s">
        <v>871</v>
      </c>
    </row>
    <row r="2506" spans="1:28" x14ac:dyDescent="0.35">
      <c r="A2506" t="s">
        <v>250</v>
      </c>
      <c r="B2506" t="s">
        <v>311</v>
      </c>
      <c r="C2506">
        <v>1752</v>
      </c>
      <c r="D2506" s="9">
        <v>43858.220138888886</v>
      </c>
      <c r="E2506" s="9">
        <v>45610.581944444442</v>
      </c>
      <c r="F2506">
        <v>231</v>
      </c>
      <c r="G2506">
        <v>226</v>
      </c>
      <c r="H2506">
        <v>41</v>
      </c>
      <c r="I2506">
        <v>185</v>
      </c>
      <c r="J2506">
        <v>86</v>
      </c>
      <c r="K2506">
        <v>140</v>
      </c>
      <c r="L2506">
        <v>120</v>
      </c>
      <c r="M2506">
        <v>20</v>
      </c>
      <c r="N2506">
        <v>3.4000000000000002E-2</v>
      </c>
      <c r="O2506">
        <v>0.253</v>
      </c>
      <c r="P2506">
        <v>0.192</v>
      </c>
      <c r="Q2506">
        <v>0.24</v>
      </c>
      <c r="R2506">
        <v>2.5259999999999998</v>
      </c>
      <c r="S2506">
        <v>0.11799999999999999</v>
      </c>
      <c r="T2506">
        <v>0.33100000000000002</v>
      </c>
      <c r="U2506">
        <v>83.332999999999998</v>
      </c>
      <c r="V2506" t="s">
        <v>62</v>
      </c>
      <c r="W2506">
        <v>0.57299999999999995</v>
      </c>
      <c r="X2506">
        <v>0.72299999999999998</v>
      </c>
      <c r="Y2506">
        <v>0.98</v>
      </c>
      <c r="Z2506">
        <v>0.9</v>
      </c>
      <c r="AA2506" s="9">
        <v>45713.681745185182</v>
      </c>
      <c r="AB2506" t="s">
        <v>871</v>
      </c>
    </row>
    <row r="2507" spans="1:28" hidden="1" x14ac:dyDescent="0.35">
      <c r="A2507" t="s">
        <v>252</v>
      </c>
      <c r="B2507" t="s">
        <v>312</v>
      </c>
      <c r="C2507">
        <v>100</v>
      </c>
      <c r="D2507" s="9">
        <v>45511.427083333336</v>
      </c>
      <c r="E2507" s="9">
        <v>45611.70208333333</v>
      </c>
      <c r="F2507" t="s">
        <v>872</v>
      </c>
      <c r="G2507" t="s">
        <v>872</v>
      </c>
      <c r="H2507">
        <v>472</v>
      </c>
      <c r="I2507">
        <v>193</v>
      </c>
      <c r="J2507">
        <v>61</v>
      </c>
      <c r="K2507" t="s">
        <v>873</v>
      </c>
      <c r="L2507">
        <v>408</v>
      </c>
      <c r="M2507">
        <v>195</v>
      </c>
      <c r="N2507">
        <v>4.9530000000000003</v>
      </c>
      <c r="O2507">
        <v>2.2229999999999999</v>
      </c>
      <c r="P2507">
        <v>0.61899999999999999</v>
      </c>
      <c r="Q2507">
        <v>4.258</v>
      </c>
      <c r="R2507">
        <v>0.64900000000000002</v>
      </c>
      <c r="S2507">
        <v>0.69</v>
      </c>
      <c r="T2507">
        <v>0.91400000000000003</v>
      </c>
      <c r="U2507">
        <v>98.873000000000005</v>
      </c>
      <c r="V2507" t="s">
        <v>56</v>
      </c>
      <c r="W2507">
        <v>0.98799999999999999</v>
      </c>
      <c r="X2507">
        <v>0.98799999999999999</v>
      </c>
      <c r="Y2507">
        <v>0.98699999999999999</v>
      </c>
      <c r="Z2507">
        <v>0.99099999999999999</v>
      </c>
      <c r="AA2507" s="9">
        <v>45713.682048750001</v>
      </c>
      <c r="AB2507" t="s">
        <v>871</v>
      </c>
    </row>
    <row r="2508" spans="1:28" x14ac:dyDescent="0.35">
      <c r="A2508" t="s">
        <v>252</v>
      </c>
      <c r="B2508" t="s">
        <v>311</v>
      </c>
      <c r="C2508">
        <v>296</v>
      </c>
      <c r="D2508" s="9">
        <v>45314.73333333333</v>
      </c>
      <c r="E2508" s="9">
        <v>45611.70208333333</v>
      </c>
      <c r="F2508">
        <v>1272</v>
      </c>
      <c r="G2508">
        <v>1096</v>
      </c>
      <c r="H2508">
        <v>792</v>
      </c>
      <c r="I2508">
        <v>304</v>
      </c>
      <c r="J2508">
        <v>104</v>
      </c>
      <c r="K2508">
        <v>992</v>
      </c>
      <c r="L2508">
        <v>571</v>
      </c>
      <c r="M2508">
        <v>421</v>
      </c>
      <c r="N2508">
        <v>4.13</v>
      </c>
      <c r="O2508">
        <v>1.74</v>
      </c>
      <c r="P2508">
        <v>0.64</v>
      </c>
      <c r="Q2508">
        <v>3.621</v>
      </c>
      <c r="R2508">
        <v>0.69199999999999995</v>
      </c>
      <c r="S2508">
        <v>0.70399999999999996</v>
      </c>
      <c r="T2508">
        <v>0.89100000000000001</v>
      </c>
      <c r="U2508">
        <v>116.26600000000001</v>
      </c>
      <c r="V2508" t="s">
        <v>56</v>
      </c>
      <c r="W2508">
        <v>0.95099999999999996</v>
      </c>
      <c r="X2508">
        <v>0.96799999999999997</v>
      </c>
      <c r="Y2508">
        <v>0.99399999999999999</v>
      </c>
      <c r="Z2508">
        <v>0.98</v>
      </c>
      <c r="AA2508" s="9">
        <v>45713.682023541667</v>
      </c>
      <c r="AB2508" t="s">
        <v>871</v>
      </c>
    </row>
    <row r="2509" spans="1:28" hidden="1" x14ac:dyDescent="0.35">
      <c r="A2509" t="s">
        <v>253</v>
      </c>
      <c r="B2509" t="s">
        <v>312</v>
      </c>
      <c r="C2509">
        <v>93</v>
      </c>
      <c r="D2509" s="9">
        <v>45516.065972222219</v>
      </c>
      <c r="E2509" s="9">
        <v>45609.517361111109</v>
      </c>
      <c r="F2509" t="s">
        <v>872</v>
      </c>
      <c r="G2509" t="s">
        <v>872</v>
      </c>
      <c r="H2509">
        <v>7</v>
      </c>
      <c r="I2509">
        <v>15</v>
      </c>
      <c r="J2509">
        <v>5</v>
      </c>
      <c r="K2509" t="s">
        <v>873</v>
      </c>
      <c r="L2509">
        <v>17</v>
      </c>
      <c r="M2509">
        <v>-1</v>
      </c>
      <c r="N2509">
        <v>6.9000000000000006E-2</v>
      </c>
      <c r="O2509">
        <v>0.17100000000000001</v>
      </c>
      <c r="P2509">
        <v>7.4999999999999997E-2</v>
      </c>
      <c r="Q2509">
        <v>0.223</v>
      </c>
      <c r="R2509">
        <v>1.3520000000000001</v>
      </c>
      <c r="S2509">
        <v>0.28799999999999998</v>
      </c>
      <c r="T2509">
        <v>0.68799999999999994</v>
      </c>
      <c r="U2509">
        <v>125.56100000000001</v>
      </c>
      <c r="V2509" t="s">
        <v>62</v>
      </c>
      <c r="W2509">
        <v>0.97699999999999998</v>
      </c>
      <c r="X2509">
        <v>0.95599999999999996</v>
      </c>
      <c r="Y2509">
        <v>0.97799999999999998</v>
      </c>
      <c r="Z2509">
        <v>0.84499999999999997</v>
      </c>
      <c r="AA2509" s="9">
        <v>45713.682176481481</v>
      </c>
      <c r="AB2509" t="s">
        <v>871</v>
      </c>
    </row>
    <row r="2510" spans="1:28" x14ac:dyDescent="0.35">
      <c r="A2510" t="s">
        <v>253</v>
      </c>
      <c r="B2510" t="s">
        <v>311</v>
      </c>
      <c r="C2510">
        <v>1518</v>
      </c>
      <c r="D2510" s="9">
        <v>44090.569444444445</v>
      </c>
      <c r="E2510" s="9">
        <v>45609.517361111109</v>
      </c>
      <c r="F2510">
        <v>132</v>
      </c>
      <c r="G2510">
        <v>126</v>
      </c>
      <c r="H2510">
        <v>49</v>
      </c>
      <c r="I2510">
        <v>77</v>
      </c>
      <c r="J2510">
        <v>31</v>
      </c>
      <c r="K2510">
        <v>95</v>
      </c>
      <c r="L2510">
        <v>67</v>
      </c>
      <c r="M2510">
        <v>28</v>
      </c>
      <c r="N2510">
        <v>3.7999999999999999E-2</v>
      </c>
      <c r="O2510">
        <v>0.108</v>
      </c>
      <c r="P2510">
        <v>5.2999999999999999E-2</v>
      </c>
      <c r="Q2510">
        <v>0.104</v>
      </c>
      <c r="R2510">
        <v>1.1180000000000001</v>
      </c>
      <c r="S2510">
        <v>0.26</v>
      </c>
      <c r="T2510">
        <v>0.63700000000000001</v>
      </c>
      <c r="U2510">
        <v>269.23099999999999</v>
      </c>
      <c r="V2510" t="s">
        <v>62</v>
      </c>
      <c r="W2510">
        <v>0.82699999999999996</v>
      </c>
      <c r="X2510">
        <v>0.92200000000000004</v>
      </c>
      <c r="Y2510">
        <v>0.94399999999999995</v>
      </c>
      <c r="Z2510">
        <v>0.94699999999999995</v>
      </c>
      <c r="AA2510" s="9">
        <v>45713.682150138891</v>
      </c>
      <c r="AB2510" t="s">
        <v>871</v>
      </c>
    </row>
    <row r="2511" spans="1:28" hidden="1" x14ac:dyDescent="0.35">
      <c r="A2511" t="s">
        <v>1387</v>
      </c>
      <c r="B2511" t="s">
        <v>312</v>
      </c>
      <c r="C2511">
        <v>91</v>
      </c>
      <c r="D2511" s="9">
        <v>44333.014108796298</v>
      </c>
      <c r="E2511" s="9">
        <v>44424.73027777778</v>
      </c>
      <c r="F2511" t="s">
        <v>872</v>
      </c>
      <c r="G2511" t="s">
        <v>872</v>
      </c>
      <c r="H2511">
        <v>1</v>
      </c>
      <c r="I2511">
        <v>1</v>
      </c>
      <c r="J2511">
        <v>1</v>
      </c>
      <c r="K2511" t="s">
        <v>873</v>
      </c>
      <c r="L2511">
        <v>6</v>
      </c>
      <c r="M2511">
        <v>-5</v>
      </c>
      <c r="N2511" t="s">
        <v>875</v>
      </c>
      <c r="O2511" t="s">
        <v>875</v>
      </c>
      <c r="P2511" t="s">
        <v>875</v>
      </c>
      <c r="Q2511">
        <v>3.9E-2</v>
      </c>
      <c r="R2511" t="s">
        <v>875</v>
      </c>
      <c r="S2511" t="s">
        <v>875</v>
      </c>
      <c r="T2511" t="s">
        <v>875</v>
      </c>
      <c r="U2511" t="s">
        <v>875</v>
      </c>
      <c r="V2511" t="s">
        <v>56</v>
      </c>
      <c r="W2511" t="s">
        <v>875</v>
      </c>
      <c r="X2511" t="s">
        <v>875</v>
      </c>
      <c r="Y2511" t="s">
        <v>875</v>
      </c>
      <c r="Z2511">
        <v>0.72299999999999998</v>
      </c>
      <c r="AA2511" s="19">
        <v>45733.90734140046</v>
      </c>
      <c r="AB2511" t="s">
        <v>1425</v>
      </c>
    </row>
    <row r="2512" spans="1:28" x14ac:dyDescent="0.35">
      <c r="A2512" t="s">
        <v>1387</v>
      </c>
      <c r="B2512" t="s">
        <v>311</v>
      </c>
      <c r="C2512">
        <v>1027</v>
      </c>
      <c r="D2512" s="9">
        <v>43397.35633101852</v>
      </c>
      <c r="E2512" s="9">
        <v>44424.73027777778</v>
      </c>
      <c r="F2512">
        <v>97</v>
      </c>
      <c r="G2512">
        <v>97</v>
      </c>
      <c r="H2512">
        <v>83</v>
      </c>
      <c r="I2512">
        <v>14</v>
      </c>
      <c r="J2512">
        <v>1</v>
      </c>
      <c r="K2512">
        <v>96</v>
      </c>
      <c r="L2512">
        <v>75</v>
      </c>
      <c r="M2512">
        <v>21</v>
      </c>
      <c r="N2512">
        <v>0.111</v>
      </c>
      <c r="O2512">
        <v>5.8999999999999997E-2</v>
      </c>
      <c r="P2512">
        <v>0</v>
      </c>
      <c r="Q2512">
        <v>8.8999999999999996E-2</v>
      </c>
      <c r="R2512">
        <v>0.52400000000000002</v>
      </c>
      <c r="S2512">
        <v>0.65300000000000002</v>
      </c>
      <c r="T2512">
        <v>1</v>
      </c>
      <c r="U2512">
        <v>235.95500000000001</v>
      </c>
      <c r="V2512" t="s">
        <v>56</v>
      </c>
      <c r="W2512">
        <v>0.96199999999999997</v>
      </c>
      <c r="X2512">
        <v>0.64</v>
      </c>
      <c r="Y2512">
        <v>0</v>
      </c>
      <c r="Z2512">
        <v>0.96099999999999997</v>
      </c>
      <c r="AA2512" s="19">
        <v>45733.907341238424</v>
      </c>
      <c r="AB2512" t="s">
        <v>1425</v>
      </c>
    </row>
    <row r="2513" spans="1:28" x14ac:dyDescent="0.35">
      <c r="A2513" t="s">
        <v>254</v>
      </c>
      <c r="B2513" t="s">
        <v>311</v>
      </c>
      <c r="C2513">
        <v>1483</v>
      </c>
      <c r="D2513" s="9">
        <v>44102.472222222219</v>
      </c>
      <c r="E2513" s="9">
        <v>45586.417361111111</v>
      </c>
      <c r="F2513">
        <v>5677</v>
      </c>
      <c r="G2513">
        <v>5325</v>
      </c>
      <c r="H2513">
        <v>4190</v>
      </c>
      <c r="I2513">
        <v>1135</v>
      </c>
      <c r="J2513">
        <v>656</v>
      </c>
      <c r="K2513">
        <v>4669</v>
      </c>
      <c r="L2513">
        <v>3692</v>
      </c>
      <c r="M2513">
        <v>977</v>
      </c>
      <c r="N2513">
        <v>3.7309999999999999</v>
      </c>
      <c r="O2513">
        <v>1.177</v>
      </c>
      <c r="P2513">
        <v>0.58799999999999997</v>
      </c>
      <c r="Q2513">
        <v>3.4670000000000001</v>
      </c>
      <c r="R2513">
        <v>0.80300000000000005</v>
      </c>
      <c r="S2513">
        <v>0.76</v>
      </c>
      <c r="T2513">
        <v>0.88</v>
      </c>
      <c r="U2513">
        <v>281.8</v>
      </c>
      <c r="V2513" t="s">
        <v>56</v>
      </c>
      <c r="W2513">
        <v>0.99099999999999999</v>
      </c>
      <c r="X2513">
        <v>0.99399999999999999</v>
      </c>
      <c r="Y2513">
        <v>0.98399999999999999</v>
      </c>
      <c r="Z2513">
        <v>0.98799999999999999</v>
      </c>
      <c r="AA2513" s="9">
        <v>45713.682285023147</v>
      </c>
      <c r="AB2513" t="s">
        <v>871</v>
      </c>
    </row>
    <row r="2514" spans="1:28" hidden="1" x14ac:dyDescent="0.35">
      <c r="A2514" t="s">
        <v>1386</v>
      </c>
      <c r="B2514" t="s">
        <v>312</v>
      </c>
      <c r="C2514">
        <v>95</v>
      </c>
      <c r="D2514" s="9">
        <v>44452.534629629627</v>
      </c>
      <c r="E2514" s="9">
        <v>44547.624513888892</v>
      </c>
      <c r="F2514" t="s">
        <v>872</v>
      </c>
      <c r="G2514" t="s">
        <v>872</v>
      </c>
      <c r="H2514">
        <v>28</v>
      </c>
      <c r="I2514">
        <v>1</v>
      </c>
      <c r="J2514">
        <v>1</v>
      </c>
      <c r="K2514" t="s">
        <v>873</v>
      </c>
      <c r="L2514">
        <v>13</v>
      </c>
      <c r="M2514">
        <v>16</v>
      </c>
      <c r="N2514">
        <v>0.27200000000000002</v>
      </c>
      <c r="O2514" t="s">
        <v>875</v>
      </c>
      <c r="P2514" t="s">
        <v>875</v>
      </c>
      <c r="Q2514">
        <v>9.4E-2</v>
      </c>
      <c r="R2514" t="s">
        <v>875</v>
      </c>
      <c r="S2514" t="s">
        <v>875</v>
      </c>
      <c r="T2514" t="s">
        <v>875</v>
      </c>
      <c r="U2514" t="s">
        <v>875</v>
      </c>
      <c r="V2514" t="s">
        <v>56</v>
      </c>
      <c r="W2514">
        <v>0.94199999999999995</v>
      </c>
      <c r="X2514" t="s">
        <v>875</v>
      </c>
      <c r="Y2514" t="s">
        <v>875</v>
      </c>
      <c r="Z2514">
        <v>0.83899999999999997</v>
      </c>
      <c r="AA2514" s="19">
        <v>45733.90728172454</v>
      </c>
      <c r="AB2514" t="s">
        <v>1425</v>
      </c>
    </row>
    <row r="2515" spans="1:28" x14ac:dyDescent="0.35">
      <c r="A2515" t="s">
        <v>1386</v>
      </c>
      <c r="B2515" t="s">
        <v>311</v>
      </c>
      <c r="C2515">
        <v>617</v>
      </c>
      <c r="D2515" s="9">
        <v>43930.255925925929</v>
      </c>
      <c r="E2515" s="9">
        <v>44547.624513888892</v>
      </c>
      <c r="F2515">
        <v>134</v>
      </c>
      <c r="G2515">
        <v>134</v>
      </c>
      <c r="H2515">
        <v>131</v>
      </c>
      <c r="I2515">
        <v>3</v>
      </c>
      <c r="J2515">
        <v>1</v>
      </c>
      <c r="K2515">
        <v>133</v>
      </c>
      <c r="L2515">
        <v>79</v>
      </c>
      <c r="M2515">
        <v>54</v>
      </c>
      <c r="N2515">
        <v>0.21</v>
      </c>
      <c r="O2515">
        <v>4.0000000000000001E-3</v>
      </c>
      <c r="P2515">
        <v>0</v>
      </c>
      <c r="Q2515">
        <v>0.16800000000000001</v>
      </c>
      <c r="R2515">
        <v>0.78500000000000003</v>
      </c>
      <c r="S2515">
        <v>0.98099999999999998</v>
      </c>
      <c r="T2515">
        <v>1</v>
      </c>
      <c r="U2515">
        <v>321.42899999999997</v>
      </c>
      <c r="V2515" t="s">
        <v>56</v>
      </c>
      <c r="W2515">
        <v>0.94599999999999995</v>
      </c>
      <c r="X2515">
        <v>0.88700000000000001</v>
      </c>
      <c r="Y2515">
        <v>0</v>
      </c>
      <c r="Z2515">
        <v>0.92200000000000004</v>
      </c>
      <c r="AA2515" s="19">
        <v>45733.907281666667</v>
      </c>
      <c r="AB2515" t="s">
        <v>1425</v>
      </c>
    </row>
    <row r="2516" spans="1:28" hidden="1" x14ac:dyDescent="0.35">
      <c r="A2516" t="s">
        <v>255</v>
      </c>
      <c r="B2516" t="s">
        <v>312</v>
      </c>
      <c r="C2516">
        <v>97</v>
      </c>
      <c r="D2516" s="9">
        <v>44467.576099537036</v>
      </c>
      <c r="E2516" s="9">
        <v>44565.421597222223</v>
      </c>
      <c r="F2516" t="s">
        <v>872</v>
      </c>
      <c r="G2516" t="s">
        <v>872</v>
      </c>
      <c r="H2516">
        <v>32</v>
      </c>
      <c r="I2516">
        <v>84</v>
      </c>
      <c r="J2516">
        <v>14</v>
      </c>
      <c r="K2516" t="s">
        <v>873</v>
      </c>
      <c r="L2516">
        <v>66</v>
      </c>
      <c r="M2516">
        <v>37</v>
      </c>
      <c r="N2516">
        <v>0.374</v>
      </c>
      <c r="O2516">
        <v>0.95399999999999996</v>
      </c>
      <c r="P2516">
        <v>0.11799999999999999</v>
      </c>
      <c r="Q2516">
        <v>0.79900000000000004</v>
      </c>
      <c r="R2516">
        <v>0.66</v>
      </c>
      <c r="S2516">
        <v>0.28199999999999997</v>
      </c>
      <c r="T2516">
        <v>0.91100000000000003</v>
      </c>
      <c r="U2516">
        <v>405.50700000000001</v>
      </c>
      <c r="V2516" t="s">
        <v>56</v>
      </c>
      <c r="W2516">
        <v>0.98599999999999999</v>
      </c>
      <c r="X2516">
        <v>0.97899999999999998</v>
      </c>
      <c r="Y2516">
        <v>0.94799999999999995</v>
      </c>
      <c r="Z2516">
        <v>0.98499999999999999</v>
      </c>
      <c r="AA2516" s="19">
        <v>45733.907213078703</v>
      </c>
      <c r="AB2516" t="s">
        <v>1425</v>
      </c>
    </row>
    <row r="2517" spans="1:28" x14ac:dyDescent="0.35">
      <c r="A2517" t="s">
        <v>255</v>
      </c>
      <c r="B2517" t="s">
        <v>311</v>
      </c>
      <c r="C2517">
        <v>4214</v>
      </c>
      <c r="D2517" s="9">
        <v>41395.521527777775</v>
      </c>
      <c r="E2517" s="9">
        <v>45609.679861111108</v>
      </c>
      <c r="F2517">
        <v>3276</v>
      </c>
      <c r="G2517">
        <v>3276</v>
      </c>
      <c r="H2517">
        <v>690</v>
      </c>
      <c r="I2517">
        <v>2586</v>
      </c>
      <c r="J2517">
        <v>1010</v>
      </c>
      <c r="K2517">
        <v>2266</v>
      </c>
      <c r="L2517">
        <v>2133</v>
      </c>
      <c r="M2517">
        <v>133</v>
      </c>
      <c r="N2517">
        <v>0.29699999999999999</v>
      </c>
      <c r="O2517">
        <v>1.1200000000000001</v>
      </c>
      <c r="P2517">
        <v>0.46899999999999997</v>
      </c>
      <c r="Q2517">
        <v>0.93</v>
      </c>
      <c r="R2517">
        <v>0.98099999999999998</v>
      </c>
      <c r="S2517">
        <v>0.21</v>
      </c>
      <c r="T2517">
        <v>0.66900000000000004</v>
      </c>
      <c r="U2517">
        <v>143.011</v>
      </c>
      <c r="V2517" t="s">
        <v>56</v>
      </c>
      <c r="W2517">
        <v>0.96099999999999997</v>
      </c>
      <c r="X2517">
        <v>0.92600000000000005</v>
      </c>
      <c r="Y2517">
        <v>0.98099999999999998</v>
      </c>
      <c r="Z2517">
        <v>0.93100000000000005</v>
      </c>
      <c r="AA2517" s="9">
        <v>45713.682397673612</v>
      </c>
      <c r="AB2517" t="s">
        <v>871</v>
      </c>
    </row>
    <row r="2518" spans="1:28" x14ac:dyDescent="0.35">
      <c r="A2518" t="s">
        <v>255</v>
      </c>
      <c r="B2518" t="s">
        <v>311</v>
      </c>
      <c r="C2518">
        <v>3169</v>
      </c>
      <c r="D2518" s="9">
        <v>41395.521527777775</v>
      </c>
      <c r="E2518" s="9">
        <v>44565.421597222223</v>
      </c>
      <c r="F2518">
        <v>2873</v>
      </c>
      <c r="G2518">
        <v>2873</v>
      </c>
      <c r="H2518">
        <v>578</v>
      </c>
      <c r="I2518">
        <v>2295</v>
      </c>
      <c r="J2518">
        <v>143</v>
      </c>
      <c r="K2518">
        <v>2730</v>
      </c>
      <c r="L2518">
        <v>2406</v>
      </c>
      <c r="M2518">
        <v>324</v>
      </c>
      <c r="N2518">
        <v>0.33500000000000002</v>
      </c>
      <c r="O2518">
        <v>1.3029999999999999</v>
      </c>
      <c r="P2518">
        <v>9.0999999999999998E-2</v>
      </c>
      <c r="Q2518">
        <v>1.5640000000000001</v>
      </c>
      <c r="R2518">
        <v>1.0109999999999999</v>
      </c>
      <c r="S2518">
        <v>0.20499999999999999</v>
      </c>
      <c r="T2518">
        <v>0.94399999999999995</v>
      </c>
      <c r="U2518">
        <v>207.161</v>
      </c>
      <c r="V2518" t="s">
        <v>62</v>
      </c>
      <c r="W2518">
        <v>0.97</v>
      </c>
      <c r="X2518">
        <v>0.94099999999999995</v>
      </c>
      <c r="Y2518">
        <v>0.98099999999999998</v>
      </c>
      <c r="Z2518">
        <v>0.97</v>
      </c>
      <c r="AA2518" s="19">
        <v>45733.907198703702</v>
      </c>
      <c r="AB2518" t="s">
        <v>1425</v>
      </c>
    </row>
    <row r="2519" spans="1:28" hidden="1" x14ac:dyDescent="0.35">
      <c r="A2519" t="s">
        <v>256</v>
      </c>
      <c r="B2519" t="s">
        <v>312</v>
      </c>
      <c r="C2519">
        <v>0</v>
      </c>
      <c r="D2519" s="9">
        <v>44536.454201388886</v>
      </c>
      <c r="E2519" s="9">
        <v>44536.470543981479</v>
      </c>
      <c r="F2519" t="s">
        <v>872</v>
      </c>
      <c r="G2519" t="s">
        <v>872</v>
      </c>
      <c r="H2519">
        <v>1</v>
      </c>
      <c r="I2519">
        <v>1</v>
      </c>
      <c r="J2519">
        <v>1</v>
      </c>
      <c r="K2519" t="s">
        <v>873</v>
      </c>
      <c r="L2519">
        <v>215</v>
      </c>
      <c r="M2519">
        <v>-214</v>
      </c>
      <c r="N2519" t="s">
        <v>875</v>
      </c>
      <c r="O2519" t="s">
        <v>875</v>
      </c>
      <c r="P2519">
        <v>0</v>
      </c>
      <c r="Q2519">
        <v>107.5</v>
      </c>
      <c r="R2519" t="s">
        <v>875</v>
      </c>
      <c r="S2519" t="s">
        <v>875</v>
      </c>
      <c r="T2519" t="s">
        <v>875</v>
      </c>
      <c r="U2519" t="s">
        <v>875</v>
      </c>
      <c r="V2519" t="s">
        <v>80</v>
      </c>
      <c r="W2519" t="s">
        <v>875</v>
      </c>
      <c r="X2519" t="s">
        <v>875</v>
      </c>
      <c r="Y2519">
        <v>0</v>
      </c>
      <c r="Z2519">
        <v>0.745</v>
      </c>
      <c r="AA2519" s="19">
        <v>45733.907122326389</v>
      </c>
      <c r="AB2519" t="s">
        <v>1425</v>
      </c>
    </row>
    <row r="2520" spans="1:28" x14ac:dyDescent="0.35">
      <c r="A2520" t="s">
        <v>256</v>
      </c>
      <c r="B2520" t="s">
        <v>311</v>
      </c>
      <c r="C2520">
        <v>3466</v>
      </c>
      <c r="D2520" s="9">
        <v>42122.258333333331</v>
      </c>
      <c r="E2520" s="9">
        <v>45588.345833333333</v>
      </c>
      <c r="F2520">
        <v>1442</v>
      </c>
      <c r="G2520">
        <v>1076</v>
      </c>
      <c r="H2520">
        <v>325</v>
      </c>
      <c r="I2520">
        <v>751</v>
      </c>
      <c r="J2520">
        <v>32</v>
      </c>
      <c r="K2520">
        <v>1044</v>
      </c>
      <c r="L2520">
        <v>956</v>
      </c>
      <c r="M2520">
        <v>88</v>
      </c>
      <c r="N2520">
        <v>9.0999999999999998E-2</v>
      </c>
      <c r="O2520">
        <v>0.19400000000000001</v>
      </c>
      <c r="P2520">
        <v>3.5999999999999997E-2</v>
      </c>
      <c r="Q2520">
        <v>0.26700000000000002</v>
      </c>
      <c r="R2520">
        <v>1.0720000000000001</v>
      </c>
      <c r="S2520">
        <v>0.31900000000000001</v>
      </c>
      <c r="T2520">
        <v>0.874</v>
      </c>
      <c r="U2520">
        <v>329.58800000000002</v>
      </c>
      <c r="V2520" t="s">
        <v>62</v>
      </c>
      <c r="W2520">
        <v>0.82399999999999995</v>
      </c>
      <c r="X2520">
        <v>0.83</v>
      </c>
      <c r="Y2520">
        <v>0.96099999999999997</v>
      </c>
      <c r="Z2520">
        <v>0.872</v>
      </c>
      <c r="AA2520" s="9">
        <v>45713.682506446756</v>
      </c>
      <c r="AB2520" t="s">
        <v>871</v>
      </c>
    </row>
    <row r="2521" spans="1:28" x14ac:dyDescent="0.35">
      <c r="A2521" t="s">
        <v>256</v>
      </c>
      <c r="B2521" t="s">
        <v>311</v>
      </c>
      <c r="C2521">
        <v>2414</v>
      </c>
      <c r="D2521" s="9">
        <v>42122.258784722224</v>
      </c>
      <c r="E2521" s="9">
        <v>44536.470543981479</v>
      </c>
      <c r="F2521">
        <v>1008</v>
      </c>
      <c r="G2521">
        <v>1008</v>
      </c>
      <c r="H2521">
        <v>462</v>
      </c>
      <c r="I2521">
        <v>546</v>
      </c>
      <c r="J2521">
        <v>0</v>
      </c>
      <c r="K2521">
        <v>1008</v>
      </c>
      <c r="L2521">
        <v>1008</v>
      </c>
      <c r="M2521">
        <v>0</v>
      </c>
      <c r="N2521">
        <v>0.38200000000000001</v>
      </c>
      <c r="O2521">
        <v>0.54</v>
      </c>
      <c r="P2521">
        <v>0</v>
      </c>
      <c r="Q2521">
        <v>0.35299999999999998</v>
      </c>
      <c r="R2521">
        <v>0.38300000000000001</v>
      </c>
      <c r="S2521">
        <v>0.41399999999999998</v>
      </c>
      <c r="T2521">
        <v>1</v>
      </c>
      <c r="U2521">
        <v>0</v>
      </c>
      <c r="V2521" t="s">
        <v>80</v>
      </c>
      <c r="W2521">
        <v>0.94499999999999995</v>
      </c>
      <c r="X2521">
        <v>0.875</v>
      </c>
      <c r="Y2521">
        <v>0</v>
      </c>
      <c r="Z2521">
        <v>0.80700000000000005</v>
      </c>
      <c r="AA2521" s="19">
        <v>45733.907122187498</v>
      </c>
      <c r="AB2521" t="s">
        <v>1425</v>
      </c>
    </row>
    <row r="2522" spans="1:28" hidden="1" x14ac:dyDescent="0.35">
      <c r="A2522" t="s">
        <v>1385</v>
      </c>
      <c r="B2522" t="s">
        <v>312</v>
      </c>
      <c r="C2522">
        <v>0</v>
      </c>
      <c r="D2522" s="9">
        <v>44255.698807870373</v>
      </c>
      <c r="E2522" s="9">
        <v>44255.699432870373</v>
      </c>
      <c r="F2522" t="s">
        <v>872</v>
      </c>
      <c r="G2522" t="s">
        <v>872</v>
      </c>
      <c r="H2522">
        <v>1</v>
      </c>
      <c r="I2522">
        <v>1</v>
      </c>
      <c r="J2522">
        <v>1</v>
      </c>
      <c r="K2522" t="s">
        <v>873</v>
      </c>
      <c r="L2522">
        <v>2</v>
      </c>
      <c r="M2522">
        <v>-1</v>
      </c>
      <c r="N2522" t="s">
        <v>875</v>
      </c>
      <c r="O2522" t="s">
        <v>875</v>
      </c>
      <c r="P2522" t="s">
        <v>875</v>
      </c>
      <c r="Q2522" t="s">
        <v>875</v>
      </c>
      <c r="R2522" t="s">
        <v>875</v>
      </c>
      <c r="S2522" t="s">
        <v>875</v>
      </c>
      <c r="T2522" t="s">
        <v>875</v>
      </c>
      <c r="U2522" t="s">
        <v>875</v>
      </c>
      <c r="V2522" t="s">
        <v>56</v>
      </c>
      <c r="W2522" t="s">
        <v>875</v>
      </c>
      <c r="X2522" t="s">
        <v>875</v>
      </c>
      <c r="Y2522" t="s">
        <v>875</v>
      </c>
      <c r="Z2522" t="s">
        <v>875</v>
      </c>
      <c r="AA2522" s="19">
        <v>45733.907057777775</v>
      </c>
      <c r="AB2522" t="s">
        <v>1425</v>
      </c>
    </row>
    <row r="2523" spans="1:28" x14ac:dyDescent="0.35">
      <c r="A2523" t="s">
        <v>1385</v>
      </c>
      <c r="B2523" t="s">
        <v>311</v>
      </c>
      <c r="C2523">
        <v>4247</v>
      </c>
      <c r="D2523" s="9">
        <v>40008.489895833336</v>
      </c>
      <c r="E2523" s="9">
        <v>44255.699432870373</v>
      </c>
      <c r="F2523">
        <v>523</v>
      </c>
      <c r="G2523">
        <v>523</v>
      </c>
      <c r="H2523">
        <v>254</v>
      </c>
      <c r="I2523">
        <v>269</v>
      </c>
      <c r="J2523">
        <v>19</v>
      </c>
      <c r="K2523">
        <v>504</v>
      </c>
      <c r="L2523">
        <v>450</v>
      </c>
      <c r="M2523">
        <v>54</v>
      </c>
      <c r="N2523">
        <v>0.16600000000000001</v>
      </c>
      <c r="O2523">
        <v>0.16600000000000001</v>
      </c>
      <c r="P2523">
        <v>1.2999999999999999E-2</v>
      </c>
      <c r="Q2523">
        <v>0.23899999999999999</v>
      </c>
      <c r="R2523">
        <v>0.749</v>
      </c>
      <c r="S2523">
        <v>0.5</v>
      </c>
      <c r="T2523">
        <v>0.96099999999999997</v>
      </c>
      <c r="U2523">
        <v>225.941</v>
      </c>
      <c r="V2523" t="s">
        <v>56</v>
      </c>
      <c r="W2523">
        <v>0.90400000000000003</v>
      </c>
      <c r="X2523">
        <v>0.86399999999999999</v>
      </c>
      <c r="Y2523">
        <v>0.90800000000000003</v>
      </c>
      <c r="Z2523">
        <v>0.754</v>
      </c>
      <c r="AA2523" s="19">
        <v>45733.907057592594</v>
      </c>
      <c r="AB2523" t="s">
        <v>1425</v>
      </c>
    </row>
    <row r="2524" spans="1:28" hidden="1" x14ac:dyDescent="0.35">
      <c r="A2524" t="s">
        <v>1642</v>
      </c>
      <c r="B2524" t="s">
        <v>312</v>
      </c>
      <c r="C2524">
        <v>83</v>
      </c>
      <c r="D2524" s="9">
        <v>42276.581018518518</v>
      </c>
      <c r="E2524" s="9">
        <v>42360.306805555556</v>
      </c>
      <c r="F2524" t="s">
        <v>872</v>
      </c>
      <c r="G2524" t="s">
        <v>872</v>
      </c>
      <c r="H2524">
        <v>1</v>
      </c>
      <c r="I2524">
        <v>6</v>
      </c>
      <c r="J2524">
        <v>1</v>
      </c>
      <c r="K2524" t="s">
        <v>873</v>
      </c>
      <c r="L2524">
        <v>4</v>
      </c>
      <c r="M2524">
        <v>1</v>
      </c>
      <c r="N2524" t="s">
        <v>875</v>
      </c>
      <c r="O2524">
        <v>0.05</v>
      </c>
      <c r="P2524" t="s">
        <v>875</v>
      </c>
      <c r="Q2524">
        <v>0.4</v>
      </c>
      <c r="R2524" t="s">
        <v>875</v>
      </c>
      <c r="S2524" t="s">
        <v>875</v>
      </c>
      <c r="T2524" t="s">
        <v>875</v>
      </c>
      <c r="U2524" t="s">
        <v>875</v>
      </c>
      <c r="V2524" t="s">
        <v>56</v>
      </c>
      <c r="W2524" t="s">
        <v>875</v>
      </c>
      <c r="X2524">
        <v>0.75600000000000001</v>
      </c>
      <c r="Y2524" t="s">
        <v>875</v>
      </c>
      <c r="Z2524">
        <v>0.8</v>
      </c>
      <c r="AA2524" s="19">
        <v>45734.002940879633</v>
      </c>
      <c r="AB2524" t="s">
        <v>2040</v>
      </c>
    </row>
    <row r="2525" spans="1:28" x14ac:dyDescent="0.35">
      <c r="A2525" t="s">
        <v>1642</v>
      </c>
      <c r="B2525" t="s">
        <v>311</v>
      </c>
      <c r="C2525">
        <v>1006</v>
      </c>
      <c r="D2525" s="9">
        <v>41353.781863425924</v>
      </c>
      <c r="E2525" s="9">
        <v>42360.306805555556</v>
      </c>
      <c r="F2525">
        <v>105</v>
      </c>
      <c r="G2525">
        <v>105</v>
      </c>
      <c r="H2525">
        <v>22</v>
      </c>
      <c r="I2525">
        <v>83</v>
      </c>
      <c r="J2525">
        <v>6</v>
      </c>
      <c r="K2525">
        <v>99</v>
      </c>
      <c r="L2525">
        <v>43</v>
      </c>
      <c r="M2525">
        <v>56</v>
      </c>
      <c r="N2525">
        <v>0.02</v>
      </c>
      <c r="O2525">
        <v>7.1999999999999995E-2</v>
      </c>
      <c r="P2525">
        <v>5.0000000000000001E-3</v>
      </c>
      <c r="Q2525">
        <v>3.6999999999999998E-2</v>
      </c>
      <c r="R2525">
        <v>0.42499999999999999</v>
      </c>
      <c r="S2525">
        <v>0.217</v>
      </c>
      <c r="T2525">
        <v>0.94599999999999995</v>
      </c>
      <c r="U2525">
        <v>1513.5139999999999</v>
      </c>
      <c r="V2525" t="s">
        <v>56</v>
      </c>
      <c r="W2525">
        <v>0.85</v>
      </c>
      <c r="X2525">
        <v>0.97299999999999998</v>
      </c>
      <c r="Y2525">
        <v>0.59299999999999997</v>
      </c>
      <c r="Z2525">
        <v>0.95099999999999996</v>
      </c>
      <c r="AA2525" s="19">
        <v>45734.00294082176</v>
      </c>
      <c r="AB2525" t="s">
        <v>2040</v>
      </c>
    </row>
    <row r="2526" spans="1:28" hidden="1" x14ac:dyDescent="0.35">
      <c r="A2526" t="s">
        <v>1641</v>
      </c>
      <c r="B2526" t="s">
        <v>312</v>
      </c>
      <c r="C2526">
        <v>62</v>
      </c>
      <c r="D2526" s="9">
        <v>43635.420486111114</v>
      </c>
      <c r="E2526" s="9">
        <v>43697.427824074075</v>
      </c>
      <c r="F2526" t="s">
        <v>872</v>
      </c>
      <c r="G2526" t="s">
        <v>872</v>
      </c>
      <c r="H2526">
        <v>1</v>
      </c>
      <c r="I2526">
        <v>1</v>
      </c>
      <c r="J2526">
        <v>3</v>
      </c>
      <c r="K2526" t="s">
        <v>873</v>
      </c>
      <c r="L2526">
        <v>1</v>
      </c>
      <c r="M2526">
        <v>-2</v>
      </c>
      <c r="N2526" t="s">
        <v>875</v>
      </c>
      <c r="O2526" t="s">
        <v>875</v>
      </c>
      <c r="P2526" t="s">
        <v>875</v>
      </c>
      <c r="Q2526" t="s">
        <v>875</v>
      </c>
      <c r="R2526" t="s">
        <v>875</v>
      </c>
      <c r="S2526" t="s">
        <v>875</v>
      </c>
      <c r="T2526" t="s">
        <v>875</v>
      </c>
      <c r="U2526" t="s">
        <v>875</v>
      </c>
      <c r="V2526" t="s">
        <v>56</v>
      </c>
      <c r="W2526" t="s">
        <v>875</v>
      </c>
      <c r="X2526" t="s">
        <v>875</v>
      </c>
      <c r="Y2526" t="s">
        <v>875</v>
      </c>
      <c r="Z2526" t="s">
        <v>875</v>
      </c>
      <c r="AA2526" s="19">
        <v>45734.0028508912</v>
      </c>
      <c r="AB2526" t="s">
        <v>2040</v>
      </c>
    </row>
    <row r="2527" spans="1:28" x14ac:dyDescent="0.35">
      <c r="A2527" t="s">
        <v>1641</v>
      </c>
      <c r="B2527" t="s">
        <v>311</v>
      </c>
      <c r="C2527">
        <v>4610</v>
      </c>
      <c r="D2527" s="9">
        <v>39087.213530092595</v>
      </c>
      <c r="E2527" s="9">
        <v>43697.427824074075</v>
      </c>
      <c r="F2527">
        <v>450</v>
      </c>
      <c r="G2527">
        <v>450</v>
      </c>
      <c r="H2527">
        <v>268</v>
      </c>
      <c r="I2527">
        <v>182</v>
      </c>
      <c r="J2527">
        <v>21</v>
      </c>
      <c r="K2527">
        <v>429</v>
      </c>
      <c r="L2527">
        <v>165</v>
      </c>
      <c r="M2527">
        <v>264</v>
      </c>
      <c r="N2527">
        <v>5.7000000000000002E-2</v>
      </c>
      <c r="O2527">
        <v>4.3999999999999997E-2</v>
      </c>
      <c r="P2527">
        <v>5.0000000000000001E-3</v>
      </c>
      <c r="Q2527">
        <v>4.1000000000000002E-2</v>
      </c>
      <c r="R2527">
        <v>0.42699999999999999</v>
      </c>
      <c r="S2527">
        <v>0.56399999999999995</v>
      </c>
      <c r="T2527">
        <v>0.95</v>
      </c>
      <c r="U2527">
        <v>6439.0240000000003</v>
      </c>
      <c r="V2527" t="s">
        <v>56</v>
      </c>
      <c r="W2527">
        <v>0.59</v>
      </c>
      <c r="X2527">
        <v>0.70899999999999996</v>
      </c>
      <c r="Y2527">
        <v>0.93300000000000005</v>
      </c>
      <c r="Z2527">
        <v>0.92200000000000004</v>
      </c>
      <c r="AA2527" s="19">
        <v>45734.00285084491</v>
      </c>
      <c r="AB2527" t="s">
        <v>2040</v>
      </c>
    </row>
    <row r="2528" spans="1:28" hidden="1" x14ac:dyDescent="0.35">
      <c r="A2528" t="s">
        <v>1640</v>
      </c>
      <c r="B2528" t="s">
        <v>312</v>
      </c>
      <c r="C2528">
        <v>99</v>
      </c>
      <c r="D2528" s="9">
        <v>44371.483055555553</v>
      </c>
      <c r="E2528" s="9">
        <v>44470.773229166669</v>
      </c>
      <c r="F2528" t="s">
        <v>872</v>
      </c>
      <c r="G2528" t="s">
        <v>872</v>
      </c>
      <c r="H2528">
        <v>16</v>
      </c>
      <c r="I2528">
        <v>5</v>
      </c>
      <c r="J2528">
        <v>2</v>
      </c>
      <c r="K2528" t="s">
        <v>873</v>
      </c>
      <c r="L2528">
        <v>23</v>
      </c>
      <c r="M2528">
        <v>-5</v>
      </c>
      <c r="N2528">
        <v>0.19900000000000001</v>
      </c>
      <c r="O2528">
        <v>3.2000000000000001E-2</v>
      </c>
      <c r="P2528">
        <v>3.7999999999999999E-2</v>
      </c>
      <c r="Q2528">
        <v>0.22700000000000001</v>
      </c>
      <c r="R2528">
        <v>1.1759999999999999</v>
      </c>
      <c r="S2528">
        <v>0.86099999999999999</v>
      </c>
      <c r="T2528">
        <v>0.83499999999999996</v>
      </c>
      <c r="U2528">
        <v>48.457999999999998</v>
      </c>
      <c r="V2528" t="s">
        <v>62</v>
      </c>
      <c r="W2528">
        <v>0.88700000000000001</v>
      </c>
      <c r="X2528">
        <v>0.91500000000000004</v>
      </c>
      <c r="Y2528">
        <v>1</v>
      </c>
      <c r="Z2528">
        <v>0.82499999999999996</v>
      </c>
      <c r="AA2528" s="19">
        <v>45734.00275939815</v>
      </c>
      <c r="AB2528" t="s">
        <v>2040</v>
      </c>
    </row>
    <row r="2529" spans="1:28" x14ac:dyDescent="0.35">
      <c r="A2529" t="s">
        <v>1640</v>
      </c>
      <c r="B2529" t="s">
        <v>311</v>
      </c>
      <c r="C2529">
        <v>1879</v>
      </c>
      <c r="D2529" s="9">
        <v>42591.366053240738</v>
      </c>
      <c r="E2529" s="9">
        <v>44470.773229166669</v>
      </c>
      <c r="F2529">
        <v>149</v>
      </c>
      <c r="G2529">
        <v>149</v>
      </c>
      <c r="H2529">
        <v>119</v>
      </c>
      <c r="I2529">
        <v>30</v>
      </c>
      <c r="J2529">
        <v>8</v>
      </c>
      <c r="K2529">
        <v>141</v>
      </c>
      <c r="L2529">
        <v>130</v>
      </c>
      <c r="M2529">
        <v>11</v>
      </c>
      <c r="N2529">
        <v>5.8000000000000003E-2</v>
      </c>
      <c r="O2529">
        <v>1.2999999999999999E-2</v>
      </c>
      <c r="P2529">
        <v>4.0000000000000001E-3</v>
      </c>
      <c r="Q2529">
        <v>7.9000000000000001E-2</v>
      </c>
      <c r="R2529">
        <v>1.179</v>
      </c>
      <c r="S2529">
        <v>0.81699999999999995</v>
      </c>
      <c r="T2529">
        <v>0.94399999999999995</v>
      </c>
      <c r="U2529">
        <v>139.24100000000001</v>
      </c>
      <c r="V2529" t="s">
        <v>62</v>
      </c>
      <c r="W2529">
        <v>0.91600000000000004</v>
      </c>
      <c r="X2529">
        <v>0.94799999999999995</v>
      </c>
      <c r="Y2529">
        <v>0.91400000000000003</v>
      </c>
      <c r="Z2529">
        <v>0.88200000000000001</v>
      </c>
      <c r="AA2529" s="19">
        <v>45734.002745833335</v>
      </c>
      <c r="AB2529" t="s">
        <v>2040</v>
      </c>
    </row>
    <row r="2530" spans="1:28" hidden="1" x14ac:dyDescent="0.35">
      <c r="A2530" t="s">
        <v>1639</v>
      </c>
      <c r="B2530" t="s">
        <v>312</v>
      </c>
      <c r="C2530">
        <v>99</v>
      </c>
      <c r="D2530" s="9">
        <v>43079.352071759262</v>
      </c>
      <c r="E2530" s="9">
        <v>43179.310196759259</v>
      </c>
      <c r="F2530" t="s">
        <v>872</v>
      </c>
      <c r="G2530" t="s">
        <v>872</v>
      </c>
      <c r="H2530">
        <v>33</v>
      </c>
      <c r="I2530">
        <v>25</v>
      </c>
      <c r="J2530">
        <v>26</v>
      </c>
      <c r="K2530" t="s">
        <v>873</v>
      </c>
      <c r="L2530">
        <v>46</v>
      </c>
      <c r="M2530">
        <v>-15</v>
      </c>
      <c r="N2530">
        <v>0.30399999999999999</v>
      </c>
      <c r="O2530">
        <v>0.255</v>
      </c>
      <c r="P2530">
        <v>0.23599999999999999</v>
      </c>
      <c r="Q2530">
        <v>0.311</v>
      </c>
      <c r="R2530">
        <v>0.96299999999999997</v>
      </c>
      <c r="S2530">
        <v>0.54400000000000004</v>
      </c>
      <c r="T2530">
        <v>0.57799999999999996</v>
      </c>
      <c r="U2530">
        <v>463.02300000000002</v>
      </c>
      <c r="V2530" t="s">
        <v>56</v>
      </c>
      <c r="W2530">
        <v>0.98099999999999998</v>
      </c>
      <c r="X2530">
        <v>0.93300000000000005</v>
      </c>
      <c r="Y2530">
        <v>0.13200000000000001</v>
      </c>
      <c r="Z2530">
        <v>0.34</v>
      </c>
      <c r="AA2530" s="19">
        <v>45734.002653553238</v>
      </c>
      <c r="AB2530" t="s">
        <v>2040</v>
      </c>
    </row>
    <row r="2531" spans="1:28" x14ac:dyDescent="0.35">
      <c r="A2531" t="s">
        <v>1639</v>
      </c>
      <c r="B2531" t="s">
        <v>311</v>
      </c>
      <c r="C2531">
        <v>453</v>
      </c>
      <c r="D2531" s="9">
        <v>42725.429201388892</v>
      </c>
      <c r="E2531" s="9">
        <v>43179.310196759259</v>
      </c>
      <c r="F2531">
        <v>374</v>
      </c>
      <c r="G2531">
        <v>374</v>
      </c>
      <c r="H2531">
        <v>194</v>
      </c>
      <c r="I2531">
        <v>180</v>
      </c>
      <c r="J2531">
        <v>55</v>
      </c>
      <c r="K2531">
        <v>319</v>
      </c>
      <c r="L2531">
        <v>175</v>
      </c>
      <c r="M2531">
        <v>144</v>
      </c>
      <c r="N2531">
        <v>0.39200000000000002</v>
      </c>
      <c r="O2531">
        <v>0.40500000000000003</v>
      </c>
      <c r="P2531">
        <v>0.11</v>
      </c>
      <c r="Q2531">
        <v>0.38800000000000001</v>
      </c>
      <c r="R2531">
        <v>0.56499999999999995</v>
      </c>
      <c r="S2531">
        <v>0.49199999999999999</v>
      </c>
      <c r="T2531">
        <v>0.86199999999999999</v>
      </c>
      <c r="U2531">
        <v>371.13400000000001</v>
      </c>
      <c r="V2531" t="s">
        <v>56</v>
      </c>
      <c r="W2531">
        <v>0.95599999999999996</v>
      </c>
      <c r="X2531">
        <v>0.96799999999999997</v>
      </c>
      <c r="Y2531">
        <v>0.84799999999999998</v>
      </c>
      <c r="Z2531">
        <v>0.96799999999999997</v>
      </c>
      <c r="AA2531" s="19">
        <v>45734.002639108796</v>
      </c>
      <c r="AB2531" t="s">
        <v>2040</v>
      </c>
    </row>
    <row r="2532" spans="1:28" hidden="1" x14ac:dyDescent="0.35">
      <c r="A2532" t="s">
        <v>1638</v>
      </c>
      <c r="B2532" t="s">
        <v>312</v>
      </c>
      <c r="C2532">
        <v>1</v>
      </c>
      <c r="D2532" s="9">
        <v>44552.981412037036</v>
      </c>
      <c r="E2532" s="9">
        <v>44554.936145833337</v>
      </c>
      <c r="F2532" t="s">
        <v>872</v>
      </c>
      <c r="G2532" t="s">
        <v>872</v>
      </c>
      <c r="H2532">
        <v>1</v>
      </c>
      <c r="I2532">
        <v>1</v>
      </c>
      <c r="J2532">
        <v>1</v>
      </c>
      <c r="K2532" t="s">
        <v>873</v>
      </c>
      <c r="L2532">
        <v>1</v>
      </c>
      <c r="M2532">
        <v>-1</v>
      </c>
      <c r="N2532" t="s">
        <v>875</v>
      </c>
      <c r="O2532" t="s">
        <v>875</v>
      </c>
      <c r="P2532" t="s">
        <v>875</v>
      </c>
      <c r="Q2532" t="s">
        <v>875</v>
      </c>
      <c r="R2532" t="s">
        <v>875</v>
      </c>
      <c r="S2532" t="s">
        <v>875</v>
      </c>
      <c r="T2532" t="s">
        <v>875</v>
      </c>
      <c r="U2532" t="s">
        <v>875</v>
      </c>
      <c r="V2532" t="s">
        <v>56</v>
      </c>
      <c r="W2532" t="s">
        <v>875</v>
      </c>
      <c r="X2532" t="s">
        <v>875</v>
      </c>
      <c r="Y2532" t="s">
        <v>875</v>
      </c>
      <c r="Z2532" t="s">
        <v>875</v>
      </c>
      <c r="AA2532" s="19">
        <v>45734.002545173615</v>
      </c>
      <c r="AB2532" t="s">
        <v>2040</v>
      </c>
    </row>
    <row r="2533" spans="1:28" x14ac:dyDescent="0.35">
      <c r="A2533" t="s">
        <v>1638</v>
      </c>
      <c r="B2533" t="s">
        <v>311</v>
      </c>
      <c r="C2533">
        <v>7051</v>
      </c>
      <c r="D2533" s="9">
        <v>37502.995682870373</v>
      </c>
      <c r="E2533" s="9">
        <v>44554.936145833337</v>
      </c>
      <c r="F2533">
        <v>2134</v>
      </c>
      <c r="G2533">
        <v>2134</v>
      </c>
      <c r="H2533">
        <v>762</v>
      </c>
      <c r="I2533">
        <v>1372</v>
      </c>
      <c r="J2533">
        <v>723</v>
      </c>
      <c r="K2533">
        <v>1411</v>
      </c>
      <c r="L2533">
        <v>1345</v>
      </c>
      <c r="M2533">
        <v>66</v>
      </c>
      <c r="N2533">
        <v>0.14000000000000001</v>
      </c>
      <c r="O2533">
        <v>0.26800000000000002</v>
      </c>
      <c r="P2533">
        <v>0.14000000000000001</v>
      </c>
      <c r="Q2533">
        <v>0.249</v>
      </c>
      <c r="R2533">
        <v>0.92900000000000005</v>
      </c>
      <c r="S2533">
        <v>0.34300000000000003</v>
      </c>
      <c r="T2533">
        <v>0.65700000000000003</v>
      </c>
      <c r="U2533">
        <v>265.06</v>
      </c>
      <c r="V2533" t="s">
        <v>56</v>
      </c>
      <c r="W2533">
        <v>0.78300000000000003</v>
      </c>
      <c r="X2533">
        <v>0.75800000000000001</v>
      </c>
      <c r="Y2533">
        <v>0.94199999999999995</v>
      </c>
      <c r="Z2533">
        <v>0.88300000000000001</v>
      </c>
      <c r="AA2533" s="19">
        <v>45734.002545081021</v>
      </c>
      <c r="AB2533" t="s">
        <v>2040</v>
      </c>
    </row>
    <row r="2534" spans="1:28" hidden="1" x14ac:dyDescent="0.35">
      <c r="A2534" t="s">
        <v>1478</v>
      </c>
      <c r="B2534" t="s">
        <v>312</v>
      </c>
      <c r="C2534">
        <v>0</v>
      </c>
      <c r="D2534" s="9">
        <v>44459.321203703701</v>
      </c>
      <c r="E2534" s="9">
        <v>44459.321203703701</v>
      </c>
      <c r="F2534" t="s">
        <v>872</v>
      </c>
      <c r="G2534" t="s">
        <v>872</v>
      </c>
      <c r="H2534">
        <v>1</v>
      </c>
      <c r="I2534">
        <v>1</v>
      </c>
      <c r="J2534">
        <v>1</v>
      </c>
      <c r="K2534" t="s">
        <v>873</v>
      </c>
      <c r="L2534">
        <v>1</v>
      </c>
      <c r="M2534">
        <v>0</v>
      </c>
      <c r="N2534" t="s">
        <v>875</v>
      </c>
      <c r="O2534" t="s">
        <v>875</v>
      </c>
      <c r="P2534" t="s">
        <v>875</v>
      </c>
      <c r="Q2534" t="s">
        <v>875</v>
      </c>
      <c r="R2534" t="s">
        <v>875</v>
      </c>
      <c r="S2534" t="s">
        <v>875</v>
      </c>
      <c r="T2534" t="s">
        <v>875</v>
      </c>
      <c r="U2534" t="s">
        <v>875</v>
      </c>
      <c r="V2534" t="s">
        <v>56</v>
      </c>
      <c r="W2534" t="s">
        <v>875</v>
      </c>
      <c r="X2534" t="s">
        <v>875</v>
      </c>
      <c r="Y2534" t="s">
        <v>875</v>
      </c>
      <c r="Z2534" t="s">
        <v>875</v>
      </c>
      <c r="AA2534" s="19">
        <v>45733.855279768519</v>
      </c>
      <c r="AB2534" t="s">
        <v>1508</v>
      </c>
    </row>
    <row r="2535" spans="1:28" x14ac:dyDescent="0.35">
      <c r="A2535" t="s">
        <v>1478</v>
      </c>
      <c r="B2535" t="s">
        <v>311</v>
      </c>
      <c r="C2535">
        <v>4512</v>
      </c>
      <c r="D2535" s="9">
        <v>39946.535856481481</v>
      </c>
      <c r="E2535" s="9">
        <v>44459.321203703701</v>
      </c>
      <c r="F2535">
        <v>3944</v>
      </c>
      <c r="G2535">
        <v>3944</v>
      </c>
      <c r="H2535">
        <v>2147</v>
      </c>
      <c r="I2535">
        <v>1797</v>
      </c>
      <c r="J2535">
        <v>826</v>
      </c>
      <c r="K2535">
        <v>3118</v>
      </c>
      <c r="L2535">
        <v>2589</v>
      </c>
      <c r="M2535">
        <v>529</v>
      </c>
      <c r="N2535">
        <v>0.70299999999999996</v>
      </c>
      <c r="O2535">
        <v>0.61899999999999999</v>
      </c>
      <c r="P2535">
        <v>0.28100000000000003</v>
      </c>
      <c r="Q2535">
        <v>0.84799999999999998</v>
      </c>
      <c r="R2535">
        <v>0.81499999999999995</v>
      </c>
      <c r="S2535">
        <v>0.53200000000000003</v>
      </c>
      <c r="T2535">
        <v>0.78700000000000003</v>
      </c>
      <c r="U2535">
        <v>623.82100000000003</v>
      </c>
      <c r="V2535" t="s">
        <v>56</v>
      </c>
      <c r="W2535">
        <v>0.749</v>
      </c>
      <c r="X2535">
        <v>0.71799999999999997</v>
      </c>
      <c r="Y2535">
        <v>0.73599999999999999</v>
      </c>
      <c r="Z2535">
        <v>0.70699999999999996</v>
      </c>
      <c r="AA2535" s="19">
        <v>45733.85527965278</v>
      </c>
      <c r="AB2535" t="s">
        <v>1508</v>
      </c>
    </row>
    <row r="2536" spans="1:28" hidden="1" x14ac:dyDescent="0.35">
      <c r="A2536" t="s">
        <v>1477</v>
      </c>
      <c r="B2536" t="s">
        <v>312</v>
      </c>
      <c r="C2536">
        <v>0</v>
      </c>
      <c r="D2536" s="9">
        <v>41131.004236111112</v>
      </c>
      <c r="E2536" s="9">
        <v>41131.004236111112</v>
      </c>
      <c r="F2536" t="s">
        <v>872</v>
      </c>
      <c r="G2536" t="s">
        <v>872</v>
      </c>
      <c r="H2536">
        <v>1</v>
      </c>
      <c r="I2536">
        <v>1</v>
      </c>
      <c r="J2536">
        <v>1</v>
      </c>
      <c r="K2536" t="s">
        <v>873</v>
      </c>
      <c r="L2536">
        <v>1</v>
      </c>
      <c r="M2536">
        <v>0</v>
      </c>
      <c r="N2536" t="s">
        <v>875</v>
      </c>
      <c r="O2536" t="s">
        <v>875</v>
      </c>
      <c r="P2536">
        <v>0</v>
      </c>
      <c r="Q2536" t="s">
        <v>875</v>
      </c>
      <c r="R2536" t="s">
        <v>875</v>
      </c>
      <c r="S2536" t="s">
        <v>875</v>
      </c>
      <c r="T2536" t="s">
        <v>875</v>
      </c>
      <c r="U2536" t="s">
        <v>875</v>
      </c>
      <c r="V2536" t="s">
        <v>56</v>
      </c>
      <c r="W2536" t="s">
        <v>875</v>
      </c>
      <c r="X2536" t="s">
        <v>875</v>
      </c>
      <c r="Y2536">
        <v>0</v>
      </c>
      <c r="Z2536" t="s">
        <v>875</v>
      </c>
      <c r="AA2536" s="19">
        <v>45733.855205138891</v>
      </c>
      <c r="AB2536" t="s">
        <v>1508</v>
      </c>
    </row>
    <row r="2537" spans="1:28" x14ac:dyDescent="0.35">
      <c r="A2537" t="s">
        <v>1477</v>
      </c>
      <c r="B2537" t="s">
        <v>311</v>
      </c>
      <c r="C2537">
        <v>892</v>
      </c>
      <c r="D2537" s="9">
        <v>40238.479421296295</v>
      </c>
      <c r="E2537" s="9">
        <v>41131.004236111112</v>
      </c>
      <c r="F2537">
        <v>51</v>
      </c>
      <c r="G2537">
        <v>51</v>
      </c>
      <c r="H2537">
        <v>28</v>
      </c>
      <c r="I2537">
        <v>23</v>
      </c>
      <c r="J2537">
        <v>0</v>
      </c>
      <c r="K2537">
        <v>51</v>
      </c>
      <c r="L2537">
        <v>29</v>
      </c>
      <c r="M2537">
        <v>22</v>
      </c>
      <c r="N2537">
        <v>3.6999999999999998E-2</v>
      </c>
      <c r="O2537">
        <v>4.7E-2</v>
      </c>
      <c r="P2537">
        <v>0</v>
      </c>
      <c r="Q2537">
        <v>4.5999999999999999E-2</v>
      </c>
      <c r="R2537">
        <v>0.54800000000000004</v>
      </c>
      <c r="S2537">
        <v>0.44</v>
      </c>
      <c r="T2537">
        <v>1</v>
      </c>
      <c r="U2537">
        <v>478.26100000000002</v>
      </c>
      <c r="V2537" t="s">
        <v>56</v>
      </c>
      <c r="W2537">
        <v>0.69099999999999995</v>
      </c>
      <c r="X2537">
        <v>0.96299999999999997</v>
      </c>
      <c r="Y2537">
        <v>0</v>
      </c>
      <c r="Z2537">
        <v>0.84599999999999997</v>
      </c>
      <c r="AA2537" s="19">
        <v>45733.855205046297</v>
      </c>
      <c r="AB2537" t="s">
        <v>1508</v>
      </c>
    </row>
    <row r="2538" spans="1:28" hidden="1" x14ac:dyDescent="0.35">
      <c r="A2538" t="s">
        <v>1202</v>
      </c>
      <c r="B2538" t="s">
        <v>312</v>
      </c>
      <c r="C2538">
        <v>99</v>
      </c>
      <c r="D2538" s="9">
        <v>44465.645972222221</v>
      </c>
      <c r="E2538" s="9">
        <v>44565.358252314814</v>
      </c>
      <c r="F2538" t="s">
        <v>872</v>
      </c>
      <c r="G2538" t="s">
        <v>872</v>
      </c>
      <c r="H2538">
        <v>119</v>
      </c>
      <c r="I2538">
        <v>158</v>
      </c>
      <c r="J2538">
        <v>2089</v>
      </c>
      <c r="K2538" t="s">
        <v>873</v>
      </c>
      <c r="L2538">
        <v>65</v>
      </c>
      <c r="M2538">
        <v>-1878</v>
      </c>
      <c r="N2538">
        <v>1.284</v>
      </c>
      <c r="O2538">
        <v>1.7929999999999999</v>
      </c>
      <c r="P2538">
        <v>16.042999999999999</v>
      </c>
      <c r="Q2538">
        <v>0.63200000000000001</v>
      </c>
      <c r="R2538">
        <v>-4.9000000000000002E-2</v>
      </c>
      <c r="S2538">
        <v>0.41699999999999998</v>
      </c>
      <c r="T2538">
        <v>-4.2140000000000004</v>
      </c>
      <c r="U2538">
        <v>5468.3540000000003</v>
      </c>
      <c r="V2538" t="s">
        <v>56</v>
      </c>
      <c r="W2538">
        <v>0.96699999999999997</v>
      </c>
      <c r="X2538">
        <v>0.995</v>
      </c>
      <c r="Y2538">
        <v>0.114</v>
      </c>
      <c r="Z2538">
        <v>0.98</v>
      </c>
      <c r="AA2538" s="19">
        <v>45733.740751585647</v>
      </c>
      <c r="AB2538" t="s">
        <v>1209</v>
      </c>
    </row>
    <row r="2539" spans="1:28" x14ac:dyDescent="0.35">
      <c r="A2539" t="s">
        <v>1202</v>
      </c>
      <c r="B2539" t="s">
        <v>311</v>
      </c>
      <c r="C2539">
        <v>5570</v>
      </c>
      <c r="D2539" s="9">
        <v>38994.513472222221</v>
      </c>
      <c r="E2539" s="9">
        <v>44565.358252314814</v>
      </c>
      <c r="F2539">
        <v>11780</v>
      </c>
      <c r="G2539">
        <v>11780</v>
      </c>
      <c r="H2539">
        <v>5011</v>
      </c>
      <c r="I2539">
        <v>6769</v>
      </c>
      <c r="J2539">
        <v>3339</v>
      </c>
      <c r="K2539">
        <v>8441</v>
      </c>
      <c r="L2539">
        <v>4985</v>
      </c>
      <c r="M2539">
        <v>3456</v>
      </c>
      <c r="N2539">
        <v>0.97799999999999998</v>
      </c>
      <c r="O2539">
        <v>1.3220000000000001</v>
      </c>
      <c r="P2539">
        <v>0.55300000000000005</v>
      </c>
      <c r="Q2539">
        <v>0.93200000000000005</v>
      </c>
      <c r="R2539">
        <v>0.53300000000000003</v>
      </c>
      <c r="S2539">
        <v>0.42499999999999999</v>
      </c>
      <c r="T2539">
        <v>0.76</v>
      </c>
      <c r="U2539">
        <v>3708.1550000000002</v>
      </c>
      <c r="V2539" t="s">
        <v>56</v>
      </c>
      <c r="W2539">
        <v>0.94299999999999995</v>
      </c>
      <c r="X2539">
        <v>0.94199999999999995</v>
      </c>
      <c r="Y2539">
        <v>0.56100000000000005</v>
      </c>
      <c r="Z2539">
        <v>0.996</v>
      </c>
      <c r="AA2539" s="19">
        <v>45733.740735300926</v>
      </c>
      <c r="AB2539" t="s">
        <v>1209</v>
      </c>
    </row>
    <row r="2540" spans="1:28" hidden="1" x14ac:dyDescent="0.35">
      <c r="A2540" t="s">
        <v>1335</v>
      </c>
      <c r="B2540" t="s">
        <v>312</v>
      </c>
      <c r="C2540">
        <v>99</v>
      </c>
      <c r="D2540" s="9">
        <v>44466.579826388886</v>
      </c>
      <c r="E2540" s="9">
        <v>44565.651666666665</v>
      </c>
      <c r="F2540" t="s">
        <v>872</v>
      </c>
      <c r="G2540" t="s">
        <v>872</v>
      </c>
      <c r="H2540">
        <v>44</v>
      </c>
      <c r="I2540">
        <v>11</v>
      </c>
      <c r="J2540">
        <v>10</v>
      </c>
      <c r="K2540" t="s">
        <v>873</v>
      </c>
      <c r="L2540">
        <v>46</v>
      </c>
      <c r="M2540">
        <v>0</v>
      </c>
      <c r="N2540">
        <v>0.434</v>
      </c>
      <c r="O2540">
        <v>9.5000000000000001E-2</v>
      </c>
      <c r="P2540">
        <v>0.109</v>
      </c>
      <c r="Q2540">
        <v>0.40699999999999997</v>
      </c>
      <c r="R2540">
        <v>0.96899999999999997</v>
      </c>
      <c r="S2540">
        <v>0.82</v>
      </c>
      <c r="T2540">
        <v>0.79400000000000004</v>
      </c>
      <c r="U2540">
        <v>656.02</v>
      </c>
      <c r="V2540" t="s">
        <v>56</v>
      </c>
      <c r="W2540">
        <v>0.89200000000000002</v>
      </c>
      <c r="X2540">
        <v>0.95499999999999996</v>
      </c>
      <c r="Y2540">
        <v>0.83399999999999996</v>
      </c>
      <c r="Z2540">
        <v>0.89600000000000002</v>
      </c>
      <c r="AA2540" s="19">
        <v>45733.866311469908</v>
      </c>
      <c r="AB2540" t="s">
        <v>1355</v>
      </c>
    </row>
    <row r="2541" spans="1:28" x14ac:dyDescent="0.35">
      <c r="A2541" t="s">
        <v>1335</v>
      </c>
      <c r="B2541" t="s">
        <v>311</v>
      </c>
      <c r="C2541">
        <v>4653</v>
      </c>
      <c r="D2541" s="9">
        <v>39912.404363425929</v>
      </c>
      <c r="E2541" s="9">
        <v>44565.651666666665</v>
      </c>
      <c r="F2541">
        <v>2586</v>
      </c>
      <c r="G2541">
        <v>2586</v>
      </c>
      <c r="H2541">
        <v>1724</v>
      </c>
      <c r="I2541">
        <v>862</v>
      </c>
      <c r="J2541">
        <v>497</v>
      </c>
      <c r="K2541">
        <v>2089</v>
      </c>
      <c r="L2541">
        <v>1822</v>
      </c>
      <c r="M2541">
        <v>267</v>
      </c>
      <c r="N2541">
        <v>0.374</v>
      </c>
      <c r="O2541">
        <v>0.189</v>
      </c>
      <c r="P2541">
        <v>0.109</v>
      </c>
      <c r="Q2541">
        <v>0.38800000000000001</v>
      </c>
      <c r="R2541">
        <v>0.85499999999999998</v>
      </c>
      <c r="S2541">
        <v>0.66400000000000003</v>
      </c>
      <c r="T2541">
        <v>0.80600000000000005</v>
      </c>
      <c r="U2541">
        <v>688.14400000000001</v>
      </c>
      <c r="V2541" t="s">
        <v>56</v>
      </c>
      <c r="W2541">
        <v>0.875</v>
      </c>
      <c r="X2541">
        <v>0.99199999999999999</v>
      </c>
      <c r="Y2541">
        <v>0.97299999999999998</v>
      </c>
      <c r="Z2541">
        <v>0.96299999999999997</v>
      </c>
      <c r="AA2541" s="19">
        <v>45733.866294444444</v>
      </c>
      <c r="AB2541" t="s">
        <v>1355</v>
      </c>
    </row>
    <row r="2542" spans="1:28" hidden="1" x14ac:dyDescent="0.35">
      <c r="A2542" t="s">
        <v>257</v>
      </c>
      <c r="B2542" t="s">
        <v>312</v>
      </c>
      <c r="C2542">
        <v>100</v>
      </c>
      <c r="D2542" s="9">
        <v>45503.804861111108</v>
      </c>
      <c r="E2542" s="9">
        <v>45604.697222222225</v>
      </c>
      <c r="F2542" t="s">
        <v>872</v>
      </c>
      <c r="G2542" t="s">
        <v>872</v>
      </c>
      <c r="H2542">
        <v>96</v>
      </c>
      <c r="I2542">
        <v>2</v>
      </c>
      <c r="J2542">
        <v>9</v>
      </c>
      <c r="K2542" t="s">
        <v>873</v>
      </c>
      <c r="L2542">
        <v>70</v>
      </c>
      <c r="M2542">
        <v>20</v>
      </c>
      <c r="N2542">
        <v>0.97699999999999998</v>
      </c>
      <c r="O2542">
        <v>0.16700000000000001</v>
      </c>
      <c r="P2542">
        <v>9.5000000000000001E-2</v>
      </c>
      <c r="Q2542">
        <v>0.73699999999999999</v>
      </c>
      <c r="R2542">
        <v>0.70299999999999996</v>
      </c>
      <c r="S2542">
        <v>0.85399999999999998</v>
      </c>
      <c r="T2542">
        <v>0.91700000000000004</v>
      </c>
      <c r="U2542">
        <v>196.744</v>
      </c>
      <c r="V2542" t="s">
        <v>56</v>
      </c>
      <c r="W2542">
        <v>0.92600000000000005</v>
      </c>
      <c r="X2542">
        <v>1</v>
      </c>
      <c r="Y2542">
        <v>0.79900000000000004</v>
      </c>
      <c r="Z2542">
        <v>0.90700000000000003</v>
      </c>
      <c r="AA2542" s="9">
        <v>45713.682631365744</v>
      </c>
      <c r="AB2542" t="s">
        <v>871</v>
      </c>
    </row>
    <row r="2543" spans="1:28" hidden="1" x14ac:dyDescent="0.35">
      <c r="A2543" t="s">
        <v>257</v>
      </c>
      <c r="B2543" t="s">
        <v>312</v>
      </c>
      <c r="C2543">
        <v>96</v>
      </c>
      <c r="D2543" s="9">
        <v>44453.75105324074</v>
      </c>
      <c r="E2543" s="9">
        <v>44550.649247685185</v>
      </c>
      <c r="F2543" t="s">
        <v>872</v>
      </c>
      <c r="G2543" t="s">
        <v>872</v>
      </c>
      <c r="H2543">
        <v>44</v>
      </c>
      <c r="I2543">
        <v>1</v>
      </c>
      <c r="J2543">
        <v>1</v>
      </c>
      <c r="K2543" t="s">
        <v>873</v>
      </c>
      <c r="L2543">
        <v>31</v>
      </c>
      <c r="M2543">
        <v>12</v>
      </c>
      <c r="N2543">
        <v>0.42699999999999999</v>
      </c>
      <c r="O2543">
        <v>0</v>
      </c>
      <c r="P2543">
        <v>0</v>
      </c>
      <c r="Q2543">
        <v>0.38600000000000001</v>
      </c>
      <c r="R2543">
        <v>0.90400000000000003</v>
      </c>
      <c r="S2543">
        <v>1</v>
      </c>
      <c r="T2543">
        <v>1</v>
      </c>
      <c r="U2543">
        <v>165.803</v>
      </c>
      <c r="V2543" t="s">
        <v>56</v>
      </c>
      <c r="W2543">
        <v>0.93300000000000005</v>
      </c>
      <c r="X2543">
        <v>0</v>
      </c>
      <c r="Y2543">
        <v>0</v>
      </c>
      <c r="Z2543">
        <v>0.97499999999999998</v>
      </c>
      <c r="AA2543" s="19">
        <v>45733.906992916665</v>
      </c>
      <c r="AB2543" t="s">
        <v>1425</v>
      </c>
    </row>
    <row r="2544" spans="1:28" x14ac:dyDescent="0.35">
      <c r="A2544" t="s">
        <v>257</v>
      </c>
      <c r="B2544" t="s">
        <v>311</v>
      </c>
      <c r="C2544">
        <v>1365</v>
      </c>
      <c r="D2544" s="9">
        <v>44239.408333333333</v>
      </c>
      <c r="E2544" s="9">
        <v>45604.697222222225</v>
      </c>
      <c r="F2544">
        <v>804</v>
      </c>
      <c r="G2544">
        <v>804</v>
      </c>
      <c r="H2544">
        <v>797</v>
      </c>
      <c r="I2544">
        <v>7</v>
      </c>
      <c r="J2544">
        <v>54</v>
      </c>
      <c r="K2544">
        <v>750</v>
      </c>
      <c r="L2544">
        <v>605</v>
      </c>
      <c r="M2544">
        <v>145</v>
      </c>
      <c r="N2544">
        <v>0.54800000000000004</v>
      </c>
      <c r="O2544">
        <v>8.9999999999999993E-3</v>
      </c>
      <c r="P2544">
        <v>0.04</v>
      </c>
      <c r="Q2544">
        <v>0.433</v>
      </c>
      <c r="R2544">
        <v>0.83799999999999997</v>
      </c>
      <c r="S2544">
        <v>0.98399999999999999</v>
      </c>
      <c r="T2544">
        <v>0.92800000000000005</v>
      </c>
      <c r="U2544">
        <v>334.87299999999999</v>
      </c>
      <c r="V2544" t="s">
        <v>56</v>
      </c>
      <c r="W2544">
        <v>0.98899999999999999</v>
      </c>
      <c r="X2544">
        <v>0.92400000000000004</v>
      </c>
      <c r="Y2544">
        <v>0.96599999999999997</v>
      </c>
      <c r="Z2544">
        <v>0.98599999999999999</v>
      </c>
      <c r="AA2544" s="9">
        <v>45713.682607499999</v>
      </c>
      <c r="AB2544" t="s">
        <v>871</v>
      </c>
    </row>
    <row r="2545" spans="1:28" x14ac:dyDescent="0.35">
      <c r="A2545" t="s">
        <v>257</v>
      </c>
      <c r="B2545" t="s">
        <v>311</v>
      </c>
      <c r="C2545">
        <v>311</v>
      </c>
      <c r="D2545" s="9">
        <v>44239.408703703702</v>
      </c>
      <c r="E2545" s="9">
        <v>44550.649247685185</v>
      </c>
      <c r="F2545">
        <v>160</v>
      </c>
      <c r="G2545">
        <v>160</v>
      </c>
      <c r="H2545">
        <v>160</v>
      </c>
      <c r="I2545">
        <v>0</v>
      </c>
      <c r="J2545">
        <v>0</v>
      </c>
      <c r="K2545">
        <v>160</v>
      </c>
      <c r="L2545">
        <v>96</v>
      </c>
      <c r="M2545">
        <v>64</v>
      </c>
      <c r="N2545">
        <v>0.54600000000000004</v>
      </c>
      <c r="O2545">
        <v>0</v>
      </c>
      <c r="P2545">
        <v>0</v>
      </c>
      <c r="Q2545">
        <v>0.36799999999999999</v>
      </c>
      <c r="R2545">
        <v>0.67400000000000004</v>
      </c>
      <c r="S2545">
        <v>1</v>
      </c>
      <c r="T2545">
        <v>1</v>
      </c>
      <c r="U2545">
        <v>173.91300000000001</v>
      </c>
      <c r="V2545" t="s">
        <v>56</v>
      </c>
      <c r="W2545">
        <v>0.99299999999999999</v>
      </c>
      <c r="X2545">
        <v>0</v>
      </c>
      <c r="Y2545">
        <v>0</v>
      </c>
      <c r="Z2545">
        <v>0.98699999999999999</v>
      </c>
      <c r="AA2545" s="19">
        <v>45733.906982430555</v>
      </c>
      <c r="AB2545" t="s">
        <v>1425</v>
      </c>
    </row>
    <row r="2546" spans="1:28" hidden="1" x14ac:dyDescent="0.35">
      <c r="A2546" t="s">
        <v>1637</v>
      </c>
      <c r="B2546" t="s">
        <v>312</v>
      </c>
      <c r="C2546">
        <v>89</v>
      </c>
      <c r="D2546" s="9">
        <v>38214.849236111113</v>
      </c>
      <c r="E2546" s="9">
        <v>38304.098101851851</v>
      </c>
      <c r="F2546" t="s">
        <v>872</v>
      </c>
      <c r="G2546" t="s">
        <v>872</v>
      </c>
      <c r="H2546">
        <v>2</v>
      </c>
      <c r="I2546">
        <v>3</v>
      </c>
      <c r="J2546">
        <v>23</v>
      </c>
      <c r="K2546" t="s">
        <v>873</v>
      </c>
      <c r="L2546">
        <v>5</v>
      </c>
      <c r="M2546">
        <v>-24</v>
      </c>
      <c r="N2546" t="s">
        <v>875</v>
      </c>
      <c r="O2546">
        <v>6.2E-2</v>
      </c>
      <c r="P2546">
        <v>0.14199999999999999</v>
      </c>
      <c r="Q2546">
        <v>3.2000000000000001E-2</v>
      </c>
      <c r="R2546" t="s">
        <v>875</v>
      </c>
      <c r="S2546" t="s">
        <v>875</v>
      </c>
      <c r="T2546" t="s">
        <v>875</v>
      </c>
      <c r="U2546" t="s">
        <v>875</v>
      </c>
      <c r="V2546" t="s">
        <v>92</v>
      </c>
      <c r="W2546" t="s">
        <v>875</v>
      </c>
      <c r="X2546">
        <v>0.96</v>
      </c>
      <c r="Y2546">
        <v>0.23699999999999999</v>
      </c>
      <c r="Z2546">
        <v>0.76200000000000001</v>
      </c>
      <c r="AA2546" s="19">
        <v>45734.002446493054</v>
      </c>
      <c r="AB2546" t="s">
        <v>2040</v>
      </c>
    </row>
    <row r="2547" spans="1:28" x14ac:dyDescent="0.35">
      <c r="A2547" t="s">
        <v>1637</v>
      </c>
      <c r="B2547" t="s">
        <v>311</v>
      </c>
      <c r="C2547">
        <v>280</v>
      </c>
      <c r="D2547" s="9">
        <v>38023.950381944444</v>
      </c>
      <c r="E2547" s="9">
        <v>38304.098101851851</v>
      </c>
      <c r="F2547">
        <v>52</v>
      </c>
      <c r="G2547">
        <v>52</v>
      </c>
      <c r="H2547">
        <v>26</v>
      </c>
      <c r="I2547">
        <v>26</v>
      </c>
      <c r="J2547">
        <v>23</v>
      </c>
      <c r="K2547">
        <v>29</v>
      </c>
      <c r="L2547">
        <v>29</v>
      </c>
      <c r="M2547">
        <v>0</v>
      </c>
      <c r="N2547">
        <v>0.10199999999999999</v>
      </c>
      <c r="O2547">
        <v>0.13200000000000001</v>
      </c>
      <c r="P2547">
        <v>0.14299999999999999</v>
      </c>
      <c r="Q2547">
        <v>0.107</v>
      </c>
      <c r="R2547">
        <v>1.1759999999999999</v>
      </c>
      <c r="S2547">
        <v>0.436</v>
      </c>
      <c r="T2547">
        <v>0.38900000000000001</v>
      </c>
      <c r="U2547">
        <v>0</v>
      </c>
      <c r="V2547" t="s">
        <v>92</v>
      </c>
      <c r="W2547">
        <v>0.94799999999999995</v>
      </c>
      <c r="X2547">
        <v>0.96799999999999997</v>
      </c>
      <c r="Y2547">
        <v>0.23799999999999999</v>
      </c>
      <c r="Z2547">
        <v>0.94399999999999995</v>
      </c>
      <c r="AA2547" s="19">
        <v>45734.002446435188</v>
      </c>
      <c r="AB2547" t="s">
        <v>2040</v>
      </c>
    </row>
    <row r="2548" spans="1:28" hidden="1" x14ac:dyDescent="0.35">
      <c r="A2548" t="s">
        <v>1334</v>
      </c>
      <c r="B2548" t="s">
        <v>312</v>
      </c>
      <c r="C2548">
        <v>99</v>
      </c>
      <c r="D2548" s="9">
        <v>44452.665069444447</v>
      </c>
      <c r="E2548" s="9">
        <v>44551.791192129633</v>
      </c>
      <c r="F2548" t="s">
        <v>872</v>
      </c>
      <c r="G2548" t="s">
        <v>872</v>
      </c>
      <c r="H2548">
        <v>81</v>
      </c>
      <c r="I2548">
        <v>15</v>
      </c>
      <c r="J2548">
        <v>17</v>
      </c>
      <c r="K2548" t="s">
        <v>873</v>
      </c>
      <c r="L2548">
        <v>75</v>
      </c>
      <c r="M2548">
        <v>5</v>
      </c>
      <c r="N2548">
        <v>0.91800000000000004</v>
      </c>
      <c r="O2548">
        <v>0.159</v>
      </c>
      <c r="P2548">
        <v>0.186</v>
      </c>
      <c r="Q2548">
        <v>0.84799999999999998</v>
      </c>
      <c r="R2548">
        <v>0.95199999999999996</v>
      </c>
      <c r="S2548">
        <v>0.85199999999999998</v>
      </c>
      <c r="T2548">
        <v>0.82699999999999996</v>
      </c>
      <c r="U2548">
        <v>239.387</v>
      </c>
      <c r="V2548" t="s">
        <v>56</v>
      </c>
      <c r="W2548">
        <v>0.95699999999999996</v>
      </c>
      <c r="X2548">
        <v>0.95499999999999996</v>
      </c>
      <c r="Y2548">
        <v>0.93</v>
      </c>
      <c r="Z2548">
        <v>0.98899999999999999</v>
      </c>
      <c r="AA2548" s="19">
        <v>45733.866213159723</v>
      </c>
      <c r="AB2548" t="s">
        <v>1355</v>
      </c>
    </row>
    <row r="2549" spans="1:28" x14ac:dyDescent="0.35">
      <c r="A2549" t="s">
        <v>1334</v>
      </c>
      <c r="B2549" t="s">
        <v>311</v>
      </c>
      <c r="C2549">
        <v>1320</v>
      </c>
      <c r="D2549" s="9">
        <v>43230.795439814814</v>
      </c>
      <c r="E2549" s="9">
        <v>44551.791192129633</v>
      </c>
      <c r="F2549">
        <v>983</v>
      </c>
      <c r="G2549">
        <v>983</v>
      </c>
      <c r="H2549">
        <v>862</v>
      </c>
      <c r="I2549">
        <v>121</v>
      </c>
      <c r="J2549">
        <v>242</v>
      </c>
      <c r="K2549">
        <v>741</v>
      </c>
      <c r="L2549">
        <v>538</v>
      </c>
      <c r="M2549">
        <v>203</v>
      </c>
      <c r="N2549">
        <v>0.72</v>
      </c>
      <c r="O2549">
        <v>0.153</v>
      </c>
      <c r="P2549">
        <v>0.22700000000000001</v>
      </c>
      <c r="Q2549">
        <v>0.54100000000000004</v>
      </c>
      <c r="R2549">
        <v>0.83699999999999997</v>
      </c>
      <c r="S2549">
        <v>0.82499999999999996</v>
      </c>
      <c r="T2549">
        <v>0.74</v>
      </c>
      <c r="U2549">
        <v>375.23099999999999</v>
      </c>
      <c r="V2549" t="s">
        <v>56</v>
      </c>
      <c r="W2549">
        <v>0.97</v>
      </c>
      <c r="X2549">
        <v>0.98199999999999998</v>
      </c>
      <c r="Y2549">
        <v>0.97899999999999998</v>
      </c>
      <c r="Z2549">
        <v>0.95899999999999996</v>
      </c>
      <c r="AA2549" s="19">
        <v>45733.866195682873</v>
      </c>
      <c r="AB2549" t="s">
        <v>1355</v>
      </c>
    </row>
    <row r="2550" spans="1:28" hidden="1" x14ac:dyDescent="0.35">
      <c r="A2550" t="s">
        <v>1636</v>
      </c>
      <c r="B2550" t="s">
        <v>312</v>
      </c>
      <c r="C2550">
        <v>86</v>
      </c>
      <c r="D2550" s="9">
        <v>44185.822858796295</v>
      </c>
      <c r="E2550" s="9">
        <v>44272.506840277776</v>
      </c>
      <c r="F2550" t="s">
        <v>872</v>
      </c>
      <c r="G2550" t="s">
        <v>872</v>
      </c>
      <c r="H2550">
        <v>1</v>
      </c>
      <c r="I2550">
        <v>1</v>
      </c>
      <c r="J2550">
        <v>1</v>
      </c>
      <c r="K2550" t="s">
        <v>873</v>
      </c>
      <c r="L2550">
        <v>2</v>
      </c>
      <c r="M2550">
        <v>0</v>
      </c>
      <c r="N2550" t="s">
        <v>875</v>
      </c>
      <c r="O2550" t="s">
        <v>875</v>
      </c>
      <c r="P2550" t="s">
        <v>875</v>
      </c>
      <c r="Q2550">
        <v>0.125</v>
      </c>
      <c r="R2550" t="s">
        <v>875</v>
      </c>
      <c r="S2550" t="s">
        <v>875</v>
      </c>
      <c r="T2550" t="s">
        <v>875</v>
      </c>
      <c r="U2550" t="s">
        <v>875</v>
      </c>
      <c r="V2550" t="s">
        <v>56</v>
      </c>
      <c r="W2550" t="s">
        <v>875</v>
      </c>
      <c r="X2550" t="s">
        <v>875</v>
      </c>
      <c r="Y2550" t="s">
        <v>875</v>
      </c>
      <c r="Z2550">
        <v>1</v>
      </c>
      <c r="AA2550" s="19">
        <v>45734.002354629629</v>
      </c>
      <c r="AB2550" t="s">
        <v>2040</v>
      </c>
    </row>
    <row r="2551" spans="1:28" x14ac:dyDescent="0.35">
      <c r="A2551" t="s">
        <v>1636</v>
      </c>
      <c r="B2551" t="s">
        <v>311</v>
      </c>
      <c r="C2551">
        <v>1985</v>
      </c>
      <c r="D2551" s="9">
        <v>42286.721273148149</v>
      </c>
      <c r="E2551" s="9">
        <v>44272.506840277776</v>
      </c>
      <c r="F2551">
        <v>428</v>
      </c>
      <c r="G2551">
        <v>428</v>
      </c>
      <c r="H2551">
        <v>249</v>
      </c>
      <c r="I2551">
        <v>179</v>
      </c>
      <c r="J2551">
        <v>27</v>
      </c>
      <c r="K2551">
        <v>401</v>
      </c>
      <c r="L2551">
        <v>227</v>
      </c>
      <c r="M2551">
        <v>174</v>
      </c>
      <c r="N2551">
        <v>0.19</v>
      </c>
      <c r="O2551">
        <v>0.123</v>
      </c>
      <c r="P2551">
        <v>1.2999999999999999E-2</v>
      </c>
      <c r="Q2551">
        <v>0.14599999999999999</v>
      </c>
      <c r="R2551">
        <v>0.48699999999999999</v>
      </c>
      <c r="S2551">
        <v>0.60699999999999998</v>
      </c>
      <c r="T2551">
        <v>0.95799999999999996</v>
      </c>
      <c r="U2551">
        <v>1191.7809999999999</v>
      </c>
      <c r="V2551" t="s">
        <v>56</v>
      </c>
      <c r="W2551">
        <v>0.89100000000000001</v>
      </c>
      <c r="X2551">
        <v>0.79</v>
      </c>
      <c r="Y2551">
        <v>0.79600000000000004</v>
      </c>
      <c r="Z2551">
        <v>0.80700000000000005</v>
      </c>
      <c r="AA2551" s="19">
        <v>45734.002354571756</v>
      </c>
      <c r="AB2551" t="s">
        <v>2040</v>
      </c>
    </row>
    <row r="2552" spans="1:28" x14ac:dyDescent="0.35">
      <c r="A2552" t="s">
        <v>1170</v>
      </c>
      <c r="B2552" t="s">
        <v>311</v>
      </c>
      <c r="C2552">
        <v>1511</v>
      </c>
      <c r="D2552" s="9">
        <v>40316.526388888888</v>
      </c>
      <c r="E2552" s="9">
        <v>41827.574999999997</v>
      </c>
      <c r="F2552">
        <v>823</v>
      </c>
      <c r="G2552">
        <v>823</v>
      </c>
      <c r="H2552">
        <v>184</v>
      </c>
      <c r="I2552">
        <v>639</v>
      </c>
      <c r="J2552">
        <v>0</v>
      </c>
      <c r="K2552">
        <v>823</v>
      </c>
      <c r="L2552">
        <v>822</v>
      </c>
      <c r="M2552">
        <v>1</v>
      </c>
      <c r="N2552">
        <v>0.151</v>
      </c>
      <c r="O2552">
        <v>0.495</v>
      </c>
      <c r="P2552">
        <v>0</v>
      </c>
      <c r="Q2552">
        <v>0.59599999999999997</v>
      </c>
      <c r="R2552">
        <v>0.92300000000000004</v>
      </c>
      <c r="S2552">
        <v>0.23400000000000001</v>
      </c>
      <c r="T2552">
        <v>1</v>
      </c>
      <c r="U2552">
        <v>1.6779999999999999</v>
      </c>
      <c r="V2552" t="s">
        <v>80</v>
      </c>
      <c r="W2552">
        <v>0.98699999999999999</v>
      </c>
      <c r="X2552">
        <v>0.97499999999999998</v>
      </c>
      <c r="Y2552">
        <v>0</v>
      </c>
      <c r="Z2552">
        <v>0.96899999999999997</v>
      </c>
      <c r="AA2552" s="19">
        <v>45733.004064004628</v>
      </c>
      <c r="AB2552" t="s">
        <v>1178</v>
      </c>
    </row>
    <row r="2553" spans="1:28" hidden="1" x14ac:dyDescent="0.35">
      <c r="A2553" t="s">
        <v>1170</v>
      </c>
      <c r="B2553" t="s">
        <v>312</v>
      </c>
      <c r="C2553">
        <v>83</v>
      </c>
      <c r="D2553" s="9">
        <v>41744.447916666664</v>
      </c>
      <c r="E2553" s="9">
        <v>41827.574999999997</v>
      </c>
      <c r="F2553" t="s">
        <v>872</v>
      </c>
      <c r="G2553" t="s">
        <v>872</v>
      </c>
      <c r="H2553">
        <v>1</v>
      </c>
      <c r="I2553">
        <v>1</v>
      </c>
      <c r="J2553">
        <v>1</v>
      </c>
      <c r="K2553" t="s">
        <v>873</v>
      </c>
      <c r="L2553">
        <v>37</v>
      </c>
      <c r="M2553">
        <v>-36</v>
      </c>
      <c r="N2553" t="s">
        <v>875</v>
      </c>
      <c r="O2553" t="s">
        <v>875</v>
      </c>
      <c r="P2553">
        <v>0</v>
      </c>
      <c r="Q2553">
        <v>0.25600000000000001</v>
      </c>
      <c r="R2553" t="s">
        <v>875</v>
      </c>
      <c r="S2553" t="s">
        <v>875</v>
      </c>
      <c r="T2553" t="s">
        <v>875</v>
      </c>
      <c r="U2553" t="s">
        <v>875</v>
      </c>
      <c r="V2553" t="s">
        <v>80</v>
      </c>
      <c r="W2553" t="s">
        <v>875</v>
      </c>
      <c r="X2553" t="s">
        <v>875</v>
      </c>
      <c r="Y2553">
        <v>0</v>
      </c>
      <c r="Z2553">
        <v>0.19700000000000001</v>
      </c>
      <c r="AA2553" s="19">
        <v>45733.00406402778</v>
      </c>
      <c r="AB2553" t="s">
        <v>1178</v>
      </c>
    </row>
    <row r="2554" spans="1:28" hidden="1" x14ac:dyDescent="0.35">
      <c r="A2554" t="s">
        <v>1635</v>
      </c>
      <c r="B2554" t="s">
        <v>312</v>
      </c>
      <c r="C2554">
        <v>58</v>
      </c>
      <c r="D2554" s="9">
        <v>43921.374247685184</v>
      </c>
      <c r="E2554" s="9">
        <v>43979.59952546296</v>
      </c>
      <c r="F2554" t="s">
        <v>872</v>
      </c>
      <c r="G2554" t="s">
        <v>872</v>
      </c>
      <c r="H2554">
        <v>3</v>
      </c>
      <c r="I2554">
        <v>1</v>
      </c>
      <c r="J2554">
        <v>1</v>
      </c>
      <c r="K2554" t="s">
        <v>873</v>
      </c>
      <c r="L2554">
        <v>1</v>
      </c>
      <c r="M2554">
        <v>3</v>
      </c>
      <c r="N2554">
        <v>3.2000000000000001E-2</v>
      </c>
      <c r="O2554" t="s">
        <v>875</v>
      </c>
      <c r="P2554">
        <v>0</v>
      </c>
      <c r="Q2554" t="s">
        <v>875</v>
      </c>
      <c r="R2554" t="s">
        <v>875</v>
      </c>
      <c r="S2554" t="s">
        <v>875</v>
      </c>
      <c r="T2554" t="s">
        <v>875</v>
      </c>
      <c r="U2554" t="s">
        <v>875</v>
      </c>
      <c r="V2554" t="s">
        <v>56</v>
      </c>
      <c r="W2554">
        <v>0.94399999999999995</v>
      </c>
      <c r="X2554" t="s">
        <v>875</v>
      </c>
      <c r="Y2554">
        <v>0</v>
      </c>
      <c r="Z2554" t="s">
        <v>875</v>
      </c>
      <c r="AA2554" s="19">
        <v>45734.002261898146</v>
      </c>
      <c r="AB2554" t="s">
        <v>2040</v>
      </c>
    </row>
    <row r="2555" spans="1:28" x14ac:dyDescent="0.35">
      <c r="A2555" t="s">
        <v>1635</v>
      </c>
      <c r="B2555" t="s">
        <v>311</v>
      </c>
      <c r="C2555">
        <v>1626</v>
      </c>
      <c r="D2555" s="9">
        <v>42353.058379629627</v>
      </c>
      <c r="E2555" s="9">
        <v>43979.59952546296</v>
      </c>
      <c r="F2555">
        <v>194</v>
      </c>
      <c r="G2555">
        <v>194</v>
      </c>
      <c r="H2555">
        <v>144</v>
      </c>
      <c r="I2555">
        <v>50</v>
      </c>
      <c r="J2555">
        <v>0</v>
      </c>
      <c r="K2555">
        <v>194</v>
      </c>
      <c r="L2555">
        <v>120</v>
      </c>
      <c r="M2555">
        <v>74</v>
      </c>
      <c r="N2555">
        <v>9.7000000000000003E-2</v>
      </c>
      <c r="O2555">
        <v>3.5000000000000003E-2</v>
      </c>
      <c r="P2555">
        <v>0</v>
      </c>
      <c r="Q2555">
        <v>9.7000000000000003E-2</v>
      </c>
      <c r="R2555">
        <v>0.73499999999999999</v>
      </c>
      <c r="S2555">
        <v>0.73499999999999999</v>
      </c>
      <c r="T2555">
        <v>1</v>
      </c>
      <c r="U2555">
        <v>762.88699999999994</v>
      </c>
      <c r="V2555" t="s">
        <v>56</v>
      </c>
      <c r="W2555">
        <v>0.93100000000000005</v>
      </c>
      <c r="X2555">
        <v>0.93400000000000005</v>
      </c>
      <c r="Y2555">
        <v>0</v>
      </c>
      <c r="Z2555">
        <v>0.93700000000000006</v>
      </c>
      <c r="AA2555" s="19">
        <v>45734.002261828704</v>
      </c>
      <c r="AB2555" t="s">
        <v>2040</v>
      </c>
    </row>
    <row r="2556" spans="1:28" hidden="1" x14ac:dyDescent="0.35">
      <c r="A2556" t="s">
        <v>1634</v>
      </c>
      <c r="B2556" t="s">
        <v>312</v>
      </c>
      <c r="C2556">
        <v>0</v>
      </c>
      <c r="D2556" s="9">
        <v>44383.944467592592</v>
      </c>
      <c r="E2556" s="9">
        <v>44383.944594907407</v>
      </c>
      <c r="F2556" t="s">
        <v>872</v>
      </c>
      <c r="G2556" t="s">
        <v>872</v>
      </c>
      <c r="H2556">
        <v>1</v>
      </c>
      <c r="I2556">
        <v>2</v>
      </c>
      <c r="J2556">
        <v>1</v>
      </c>
      <c r="K2556" t="s">
        <v>873</v>
      </c>
      <c r="L2556">
        <v>1</v>
      </c>
      <c r="M2556">
        <v>1</v>
      </c>
      <c r="N2556" t="s">
        <v>875</v>
      </c>
      <c r="O2556">
        <v>1</v>
      </c>
      <c r="P2556" t="s">
        <v>875</v>
      </c>
      <c r="Q2556" t="s">
        <v>875</v>
      </c>
      <c r="R2556" t="s">
        <v>875</v>
      </c>
      <c r="S2556" t="s">
        <v>875</v>
      </c>
      <c r="T2556" t="s">
        <v>875</v>
      </c>
      <c r="U2556" t="s">
        <v>875</v>
      </c>
      <c r="V2556" t="s">
        <v>62</v>
      </c>
      <c r="W2556" t="s">
        <v>875</v>
      </c>
      <c r="X2556">
        <v>1</v>
      </c>
      <c r="Y2556" t="s">
        <v>875</v>
      </c>
      <c r="Z2556" t="s">
        <v>875</v>
      </c>
      <c r="AA2556" s="19">
        <v>45734.002177372684</v>
      </c>
      <c r="AB2556" t="s">
        <v>2040</v>
      </c>
    </row>
    <row r="2557" spans="1:28" x14ac:dyDescent="0.35">
      <c r="A2557" t="s">
        <v>1634</v>
      </c>
      <c r="B2557" t="s">
        <v>311</v>
      </c>
      <c r="C2557">
        <v>3558</v>
      </c>
      <c r="D2557" s="9">
        <v>40825.370729166665</v>
      </c>
      <c r="E2557" s="9">
        <v>44383.944594907407</v>
      </c>
      <c r="F2557">
        <v>159</v>
      </c>
      <c r="G2557">
        <v>159</v>
      </c>
      <c r="H2557">
        <v>97</v>
      </c>
      <c r="I2557">
        <v>62</v>
      </c>
      <c r="J2557">
        <v>12</v>
      </c>
      <c r="K2557">
        <v>147</v>
      </c>
      <c r="L2557">
        <v>84</v>
      </c>
      <c r="M2557">
        <v>63</v>
      </c>
      <c r="N2557">
        <v>1.7999999999999999E-2</v>
      </c>
      <c r="O2557">
        <v>1.6E-2</v>
      </c>
      <c r="P2557">
        <v>1.6E-2</v>
      </c>
      <c r="Q2557">
        <v>0.12</v>
      </c>
      <c r="R2557">
        <v>6.6669999999999998</v>
      </c>
      <c r="S2557">
        <v>0.52900000000000003</v>
      </c>
      <c r="T2557">
        <v>0.52900000000000003</v>
      </c>
      <c r="U2557">
        <v>525</v>
      </c>
      <c r="V2557" t="s">
        <v>62</v>
      </c>
      <c r="W2557">
        <v>0.57499999999999996</v>
      </c>
      <c r="X2557">
        <v>0.40200000000000002</v>
      </c>
      <c r="Y2557">
        <v>0.83</v>
      </c>
      <c r="Z2557">
        <v>0.86899999999999999</v>
      </c>
      <c r="AA2557" s="19">
        <v>45734.002177314818</v>
      </c>
      <c r="AB2557" t="s">
        <v>2040</v>
      </c>
    </row>
    <row r="2558" spans="1:28" hidden="1" x14ac:dyDescent="0.35">
      <c r="A2558" t="s">
        <v>1434</v>
      </c>
      <c r="B2558" t="s">
        <v>312</v>
      </c>
      <c r="C2558">
        <v>99</v>
      </c>
      <c r="D2558" s="9">
        <v>44466.932523148149</v>
      </c>
      <c r="E2558" s="9">
        <v>44566.845381944448</v>
      </c>
      <c r="F2558" t="s">
        <v>872</v>
      </c>
      <c r="G2558" t="s">
        <v>872</v>
      </c>
      <c r="H2558">
        <v>70</v>
      </c>
      <c r="I2558">
        <v>331</v>
      </c>
      <c r="J2558">
        <v>50</v>
      </c>
      <c r="K2558" t="s">
        <v>873</v>
      </c>
      <c r="L2558">
        <v>162</v>
      </c>
      <c r="M2558">
        <v>190</v>
      </c>
      <c r="N2558">
        <v>0.81</v>
      </c>
      <c r="O2558">
        <v>3.2770000000000001</v>
      </c>
      <c r="P2558">
        <v>0.47699999999999998</v>
      </c>
      <c r="Q2558">
        <v>1.6639999999999999</v>
      </c>
      <c r="R2558">
        <v>0.46100000000000002</v>
      </c>
      <c r="S2558">
        <v>0.19800000000000001</v>
      </c>
      <c r="T2558">
        <v>0.88300000000000001</v>
      </c>
      <c r="U2558">
        <v>4430.8890000000001</v>
      </c>
      <c r="V2558" t="s">
        <v>56</v>
      </c>
      <c r="W2558">
        <v>0.96599999999999997</v>
      </c>
      <c r="X2558">
        <v>0.99099999999999999</v>
      </c>
      <c r="Y2558">
        <v>0.96899999999999997</v>
      </c>
      <c r="Z2558">
        <v>0.93700000000000006</v>
      </c>
      <c r="AA2558" s="19">
        <v>45733.838887488426</v>
      </c>
      <c r="AB2558" t="s">
        <v>1449</v>
      </c>
    </row>
    <row r="2559" spans="1:28" x14ac:dyDescent="0.35">
      <c r="A2559" t="s">
        <v>1434</v>
      </c>
      <c r="B2559" t="s">
        <v>311</v>
      </c>
      <c r="C2559">
        <v>6312</v>
      </c>
      <c r="D2559" s="9">
        <v>38254.302905092591</v>
      </c>
      <c r="E2559" s="9">
        <v>44566.845381944448</v>
      </c>
      <c r="F2559">
        <v>40385</v>
      </c>
      <c r="G2559">
        <v>40385</v>
      </c>
      <c r="H2559">
        <v>11137</v>
      </c>
      <c r="I2559">
        <v>29248</v>
      </c>
      <c r="J2559">
        <v>9933</v>
      </c>
      <c r="K2559">
        <v>30452</v>
      </c>
      <c r="L2559">
        <v>23079</v>
      </c>
      <c r="M2559">
        <v>7373</v>
      </c>
      <c r="N2559">
        <v>1.91</v>
      </c>
      <c r="O2559">
        <v>4.4820000000000002</v>
      </c>
      <c r="P2559">
        <v>1.6839999999999999</v>
      </c>
      <c r="Q2559">
        <v>3.7839999999999998</v>
      </c>
      <c r="R2559">
        <v>0.80400000000000005</v>
      </c>
      <c r="S2559">
        <v>0.29899999999999999</v>
      </c>
      <c r="T2559">
        <v>0.73699999999999999</v>
      </c>
      <c r="U2559">
        <v>1948.4670000000001</v>
      </c>
      <c r="V2559" t="s">
        <v>56</v>
      </c>
      <c r="W2559">
        <v>0.95199999999999996</v>
      </c>
      <c r="X2559">
        <v>0.98399999999999999</v>
      </c>
      <c r="Y2559">
        <v>0.98699999999999999</v>
      </c>
      <c r="Z2559">
        <v>0.94899999999999995</v>
      </c>
      <c r="AA2559" s="19">
        <v>45733.838869710649</v>
      </c>
      <c r="AB2559" t="s">
        <v>1449</v>
      </c>
    </row>
    <row r="2560" spans="1:28" hidden="1" x14ac:dyDescent="0.35">
      <c r="A2560" t="s">
        <v>1248</v>
      </c>
      <c r="B2560" t="s">
        <v>312</v>
      </c>
      <c r="C2560">
        <v>0</v>
      </c>
      <c r="D2560" s="9">
        <v>44522.738078703704</v>
      </c>
      <c r="E2560" s="9">
        <v>44522.738078703704</v>
      </c>
      <c r="F2560" t="s">
        <v>872</v>
      </c>
      <c r="G2560" t="s">
        <v>872</v>
      </c>
      <c r="H2560">
        <v>1</v>
      </c>
      <c r="I2560">
        <v>1</v>
      </c>
      <c r="J2560">
        <v>1</v>
      </c>
      <c r="K2560" t="s">
        <v>873</v>
      </c>
      <c r="L2560">
        <v>1</v>
      </c>
      <c r="M2560">
        <v>0</v>
      </c>
      <c r="N2560" t="s">
        <v>875</v>
      </c>
      <c r="O2560" t="s">
        <v>875</v>
      </c>
      <c r="P2560" t="s">
        <v>875</v>
      </c>
      <c r="Q2560" t="s">
        <v>875</v>
      </c>
      <c r="R2560" t="s">
        <v>875</v>
      </c>
      <c r="S2560" t="s">
        <v>875</v>
      </c>
      <c r="T2560" t="s">
        <v>875</v>
      </c>
      <c r="U2560" t="s">
        <v>875</v>
      </c>
      <c r="V2560" t="s">
        <v>56</v>
      </c>
      <c r="W2560" t="s">
        <v>875</v>
      </c>
      <c r="X2560" t="s">
        <v>875</v>
      </c>
      <c r="Y2560" t="s">
        <v>875</v>
      </c>
      <c r="Z2560" t="s">
        <v>875</v>
      </c>
      <c r="AA2560" s="19">
        <v>45733.826940381943</v>
      </c>
      <c r="AB2560" t="s">
        <v>1303</v>
      </c>
    </row>
    <row r="2561" spans="1:28" x14ac:dyDescent="0.35">
      <c r="A2561" t="s">
        <v>1248</v>
      </c>
      <c r="B2561" t="s">
        <v>311</v>
      </c>
      <c r="C2561">
        <v>4882</v>
      </c>
      <c r="D2561" s="9">
        <v>39640.047800925924</v>
      </c>
      <c r="E2561" s="9">
        <v>44522.738078703704</v>
      </c>
      <c r="F2561">
        <v>357</v>
      </c>
      <c r="G2561">
        <v>357</v>
      </c>
      <c r="H2561">
        <v>228</v>
      </c>
      <c r="I2561">
        <v>129</v>
      </c>
      <c r="J2561">
        <v>100</v>
      </c>
      <c r="K2561">
        <v>257</v>
      </c>
      <c r="L2561">
        <v>245</v>
      </c>
      <c r="M2561">
        <v>12</v>
      </c>
      <c r="N2561">
        <v>6.4000000000000001E-2</v>
      </c>
      <c r="O2561">
        <v>3.4000000000000002E-2</v>
      </c>
      <c r="P2561">
        <v>3.4000000000000002E-2</v>
      </c>
      <c r="Q2561">
        <v>6.0999999999999999E-2</v>
      </c>
      <c r="R2561">
        <v>0.95299999999999996</v>
      </c>
      <c r="S2561">
        <v>0.65300000000000002</v>
      </c>
      <c r="T2561">
        <v>0.65300000000000002</v>
      </c>
      <c r="U2561">
        <v>196.721</v>
      </c>
      <c r="V2561" t="s">
        <v>56</v>
      </c>
      <c r="W2561">
        <v>0.94499999999999995</v>
      </c>
      <c r="X2561">
        <v>0.92800000000000005</v>
      </c>
      <c r="Y2561">
        <v>0.69899999999999995</v>
      </c>
      <c r="Z2561">
        <v>0.92600000000000005</v>
      </c>
      <c r="AA2561" s="19">
        <v>45733.826940219908</v>
      </c>
      <c r="AB2561" t="s">
        <v>1303</v>
      </c>
    </row>
    <row r="2562" spans="1:28" hidden="1" x14ac:dyDescent="0.35">
      <c r="A2562" t="s">
        <v>1633</v>
      </c>
      <c r="B2562" t="s">
        <v>312</v>
      </c>
      <c r="C2562">
        <v>0</v>
      </c>
      <c r="D2562" s="9">
        <v>44246.564027777778</v>
      </c>
      <c r="E2562" s="9">
        <v>44246.570520833331</v>
      </c>
      <c r="F2562" t="s">
        <v>872</v>
      </c>
      <c r="G2562" t="s">
        <v>872</v>
      </c>
      <c r="H2562">
        <v>1</v>
      </c>
      <c r="I2562">
        <v>3</v>
      </c>
      <c r="J2562">
        <v>1</v>
      </c>
      <c r="K2562" t="s">
        <v>873</v>
      </c>
      <c r="L2562">
        <v>1</v>
      </c>
      <c r="M2562">
        <v>2</v>
      </c>
      <c r="N2562" t="s">
        <v>875</v>
      </c>
      <c r="O2562">
        <v>1.5</v>
      </c>
      <c r="P2562">
        <v>0</v>
      </c>
      <c r="Q2562" t="s">
        <v>875</v>
      </c>
      <c r="R2562" t="s">
        <v>875</v>
      </c>
      <c r="S2562" t="s">
        <v>875</v>
      </c>
      <c r="T2562" t="s">
        <v>875</v>
      </c>
      <c r="U2562" t="s">
        <v>875</v>
      </c>
      <c r="V2562" t="s">
        <v>62</v>
      </c>
      <c r="W2562" t="s">
        <v>875</v>
      </c>
      <c r="X2562">
        <v>0.75</v>
      </c>
      <c r="Y2562">
        <v>0</v>
      </c>
      <c r="Z2562" t="s">
        <v>875</v>
      </c>
      <c r="AA2562" s="19">
        <v>45734.002091539354</v>
      </c>
      <c r="AB2562" t="s">
        <v>2040</v>
      </c>
    </row>
    <row r="2563" spans="1:28" x14ac:dyDescent="0.35">
      <c r="A2563" t="s">
        <v>1633</v>
      </c>
      <c r="B2563" t="s">
        <v>311</v>
      </c>
      <c r="C2563">
        <v>2229</v>
      </c>
      <c r="D2563" s="9">
        <v>42017.557569444441</v>
      </c>
      <c r="E2563" s="9">
        <v>44246.570520833331</v>
      </c>
      <c r="F2563">
        <v>83</v>
      </c>
      <c r="G2563">
        <v>83</v>
      </c>
      <c r="H2563">
        <v>46</v>
      </c>
      <c r="I2563">
        <v>37</v>
      </c>
      <c r="J2563">
        <v>0</v>
      </c>
      <c r="K2563">
        <v>83</v>
      </c>
      <c r="L2563">
        <v>57</v>
      </c>
      <c r="M2563">
        <v>26</v>
      </c>
      <c r="N2563">
        <v>2.9000000000000001E-2</v>
      </c>
      <c r="O2563">
        <v>1.4999999999999999E-2</v>
      </c>
      <c r="P2563">
        <v>0</v>
      </c>
      <c r="Q2563">
        <v>5.5E-2</v>
      </c>
      <c r="R2563">
        <v>1.25</v>
      </c>
      <c r="S2563">
        <v>0.65900000000000003</v>
      </c>
      <c r="T2563">
        <v>1</v>
      </c>
      <c r="U2563">
        <v>472.72699999999998</v>
      </c>
      <c r="V2563" t="s">
        <v>62</v>
      </c>
      <c r="W2563">
        <v>0.73199999999999998</v>
      </c>
      <c r="X2563">
        <v>0.72</v>
      </c>
      <c r="Y2563">
        <v>0</v>
      </c>
      <c r="Z2563">
        <v>0.84</v>
      </c>
      <c r="AA2563" s="19">
        <v>45734.002091481481</v>
      </c>
      <c r="AB2563" t="s">
        <v>2040</v>
      </c>
    </row>
    <row r="2564" spans="1:28" hidden="1" x14ac:dyDescent="0.35">
      <c r="A2564" t="s">
        <v>1632</v>
      </c>
      <c r="B2564" t="s">
        <v>312</v>
      </c>
      <c r="C2564">
        <v>96</v>
      </c>
      <c r="D2564" s="9">
        <v>44448.890833333331</v>
      </c>
      <c r="E2564" s="9">
        <v>44544.950925925928</v>
      </c>
      <c r="F2564" t="s">
        <v>872</v>
      </c>
      <c r="G2564" t="s">
        <v>872</v>
      </c>
      <c r="H2564">
        <v>22</v>
      </c>
      <c r="I2564">
        <v>5</v>
      </c>
      <c r="J2564">
        <v>1</v>
      </c>
      <c r="K2564" t="s">
        <v>873</v>
      </c>
      <c r="L2564">
        <v>21</v>
      </c>
      <c r="M2564">
        <v>5</v>
      </c>
      <c r="N2564">
        <v>0.20799999999999999</v>
      </c>
      <c r="O2564">
        <v>4.4999999999999998E-2</v>
      </c>
      <c r="P2564" t="s">
        <v>875</v>
      </c>
      <c r="Q2564">
        <v>0.17</v>
      </c>
      <c r="R2564" t="s">
        <v>875</v>
      </c>
      <c r="S2564" t="s">
        <v>875</v>
      </c>
      <c r="T2564" t="s">
        <v>875</v>
      </c>
      <c r="U2564" t="s">
        <v>875</v>
      </c>
      <c r="V2564" t="s">
        <v>56</v>
      </c>
      <c r="W2564">
        <v>0.97399999999999998</v>
      </c>
      <c r="X2564">
        <v>0.92300000000000004</v>
      </c>
      <c r="Y2564" t="s">
        <v>875</v>
      </c>
      <c r="Z2564">
        <v>0.61899999999999999</v>
      </c>
      <c r="AA2564" s="19">
        <v>45734.002008506941</v>
      </c>
      <c r="AB2564" t="s">
        <v>2040</v>
      </c>
    </row>
    <row r="2565" spans="1:28" x14ac:dyDescent="0.35">
      <c r="A2565" t="s">
        <v>1632</v>
      </c>
      <c r="B2565" t="s">
        <v>311</v>
      </c>
      <c r="C2565">
        <v>3053</v>
      </c>
      <c r="D2565" s="9">
        <v>41491.907708333332</v>
      </c>
      <c r="E2565" s="9">
        <v>44544.950925925928</v>
      </c>
      <c r="F2565">
        <v>2485</v>
      </c>
      <c r="G2565">
        <v>2485</v>
      </c>
      <c r="H2565">
        <v>1003</v>
      </c>
      <c r="I2565">
        <v>1482</v>
      </c>
      <c r="J2565">
        <v>157</v>
      </c>
      <c r="K2565">
        <v>2328</v>
      </c>
      <c r="L2565">
        <v>1518</v>
      </c>
      <c r="M2565">
        <v>810</v>
      </c>
      <c r="N2565">
        <v>0.35399999999999998</v>
      </c>
      <c r="O2565">
        <v>0.57799999999999996</v>
      </c>
      <c r="P2565">
        <v>5.8999999999999997E-2</v>
      </c>
      <c r="Q2565">
        <v>0.56799999999999995</v>
      </c>
      <c r="R2565">
        <v>0.65100000000000002</v>
      </c>
      <c r="S2565">
        <v>0.38</v>
      </c>
      <c r="T2565">
        <v>0.93700000000000006</v>
      </c>
      <c r="U2565">
        <v>1426.056</v>
      </c>
      <c r="V2565" t="s">
        <v>56</v>
      </c>
      <c r="W2565">
        <v>0.97699999999999998</v>
      </c>
      <c r="X2565">
        <v>0.98899999999999999</v>
      </c>
      <c r="Y2565">
        <v>0.98399999999999999</v>
      </c>
      <c r="Z2565">
        <v>0.98799999999999999</v>
      </c>
      <c r="AA2565" s="19">
        <v>45734.002008425923</v>
      </c>
      <c r="AB2565" t="s">
        <v>2040</v>
      </c>
    </row>
    <row r="2566" spans="1:28" hidden="1" x14ac:dyDescent="0.35">
      <c r="A2566" t="s">
        <v>1631</v>
      </c>
      <c r="B2566" t="s">
        <v>312</v>
      </c>
      <c r="C2566">
        <v>0</v>
      </c>
      <c r="D2566" s="9">
        <v>44427.523587962962</v>
      </c>
      <c r="E2566" s="9">
        <v>44427.523587962962</v>
      </c>
      <c r="F2566" t="s">
        <v>872</v>
      </c>
      <c r="G2566" t="s">
        <v>872</v>
      </c>
      <c r="H2566">
        <v>1</v>
      </c>
      <c r="I2566">
        <v>1</v>
      </c>
      <c r="J2566">
        <v>1</v>
      </c>
      <c r="K2566" t="s">
        <v>873</v>
      </c>
      <c r="L2566">
        <v>1</v>
      </c>
      <c r="M2566">
        <v>0</v>
      </c>
      <c r="N2566" t="s">
        <v>875</v>
      </c>
      <c r="O2566" t="s">
        <v>875</v>
      </c>
      <c r="P2566" t="s">
        <v>875</v>
      </c>
      <c r="Q2566" t="s">
        <v>875</v>
      </c>
      <c r="R2566" t="s">
        <v>875</v>
      </c>
      <c r="S2566" t="s">
        <v>875</v>
      </c>
      <c r="T2566" t="s">
        <v>875</v>
      </c>
      <c r="U2566" t="s">
        <v>875</v>
      </c>
      <c r="V2566" t="s">
        <v>56</v>
      </c>
      <c r="W2566" t="s">
        <v>875</v>
      </c>
      <c r="X2566" t="s">
        <v>875</v>
      </c>
      <c r="Y2566" t="s">
        <v>875</v>
      </c>
      <c r="Z2566" t="s">
        <v>875</v>
      </c>
      <c r="AA2566" s="19">
        <v>45734.001911886575</v>
      </c>
      <c r="AB2566" t="s">
        <v>2040</v>
      </c>
    </row>
    <row r="2567" spans="1:28" x14ac:dyDescent="0.35">
      <c r="A2567" t="s">
        <v>1631</v>
      </c>
      <c r="B2567" t="s">
        <v>311</v>
      </c>
      <c r="C2567">
        <v>6626</v>
      </c>
      <c r="D2567" s="9">
        <v>37801.045520833337</v>
      </c>
      <c r="E2567" s="9">
        <v>44427.523587962962</v>
      </c>
      <c r="F2567">
        <v>237</v>
      </c>
      <c r="G2567">
        <v>237</v>
      </c>
      <c r="H2567">
        <v>161</v>
      </c>
      <c r="I2567">
        <v>76</v>
      </c>
      <c r="J2567">
        <v>11</v>
      </c>
      <c r="K2567">
        <v>226</v>
      </c>
      <c r="L2567">
        <v>145</v>
      </c>
      <c r="M2567">
        <v>81</v>
      </c>
      <c r="N2567">
        <v>3.5000000000000003E-2</v>
      </c>
      <c r="O2567">
        <v>1.9E-2</v>
      </c>
      <c r="P2567">
        <v>4.0000000000000001E-3</v>
      </c>
      <c r="Q2567">
        <v>4.3999999999999997E-2</v>
      </c>
      <c r="R2567">
        <v>0.88</v>
      </c>
      <c r="S2567">
        <v>0.64800000000000002</v>
      </c>
      <c r="T2567">
        <v>0.92600000000000005</v>
      </c>
      <c r="U2567">
        <v>1840.9090000000001</v>
      </c>
      <c r="V2567" t="s">
        <v>56</v>
      </c>
      <c r="W2567">
        <v>0.875</v>
      </c>
      <c r="X2567">
        <v>0.98199999999999998</v>
      </c>
      <c r="Y2567">
        <v>0.81799999999999995</v>
      </c>
      <c r="Z2567">
        <v>0.90800000000000003</v>
      </c>
      <c r="AA2567" s="19">
        <v>45734.001911840278</v>
      </c>
      <c r="AB2567" t="s">
        <v>2040</v>
      </c>
    </row>
    <row r="2568" spans="1:28" hidden="1" x14ac:dyDescent="0.35">
      <c r="A2568" t="s">
        <v>1630</v>
      </c>
      <c r="B2568" t="s">
        <v>312</v>
      </c>
      <c r="C2568">
        <v>0</v>
      </c>
      <c r="D2568" s="9">
        <v>42852.552928240744</v>
      </c>
      <c r="E2568" s="9">
        <v>42852.552928240744</v>
      </c>
      <c r="F2568" t="s">
        <v>872</v>
      </c>
      <c r="G2568" t="s">
        <v>872</v>
      </c>
      <c r="H2568">
        <v>1</v>
      </c>
      <c r="I2568">
        <v>1</v>
      </c>
      <c r="J2568">
        <v>1</v>
      </c>
      <c r="K2568" t="s">
        <v>873</v>
      </c>
      <c r="L2568">
        <v>1</v>
      </c>
      <c r="M2568">
        <v>0</v>
      </c>
      <c r="N2568" t="s">
        <v>875</v>
      </c>
      <c r="O2568" t="s">
        <v>875</v>
      </c>
      <c r="P2568" t="s">
        <v>875</v>
      </c>
      <c r="Q2568" t="s">
        <v>875</v>
      </c>
      <c r="R2568" t="s">
        <v>875</v>
      </c>
      <c r="S2568" t="s">
        <v>875</v>
      </c>
      <c r="T2568" t="s">
        <v>875</v>
      </c>
      <c r="U2568" t="s">
        <v>875</v>
      </c>
      <c r="V2568" t="s">
        <v>62</v>
      </c>
      <c r="W2568" t="s">
        <v>875</v>
      </c>
      <c r="X2568" t="s">
        <v>875</v>
      </c>
      <c r="Y2568" t="s">
        <v>875</v>
      </c>
      <c r="Z2568" t="s">
        <v>875</v>
      </c>
      <c r="AA2568" s="19">
        <v>45734.001825046296</v>
      </c>
      <c r="AB2568" t="s">
        <v>2040</v>
      </c>
    </row>
    <row r="2569" spans="1:28" x14ac:dyDescent="0.35">
      <c r="A2569" t="s">
        <v>1630</v>
      </c>
      <c r="B2569" t="s">
        <v>311</v>
      </c>
      <c r="C2569">
        <v>3974</v>
      </c>
      <c r="D2569" s="9">
        <v>38877.662766203706</v>
      </c>
      <c r="E2569" s="9">
        <v>42852.552928240744</v>
      </c>
      <c r="F2569">
        <v>216</v>
      </c>
      <c r="G2569">
        <v>216</v>
      </c>
      <c r="H2569">
        <v>73</v>
      </c>
      <c r="I2569">
        <v>143</v>
      </c>
      <c r="J2569">
        <v>9</v>
      </c>
      <c r="K2569">
        <v>207</v>
      </c>
      <c r="L2569">
        <v>155</v>
      </c>
      <c r="M2569">
        <v>52</v>
      </c>
      <c r="N2569">
        <v>3.6999999999999998E-2</v>
      </c>
      <c r="O2569">
        <v>5.8000000000000003E-2</v>
      </c>
      <c r="P2569">
        <v>8.0000000000000002E-3</v>
      </c>
      <c r="Q2569">
        <v>9.7000000000000003E-2</v>
      </c>
      <c r="R2569">
        <v>1.115</v>
      </c>
      <c r="S2569">
        <v>0.38900000000000001</v>
      </c>
      <c r="T2569">
        <v>0.91600000000000004</v>
      </c>
      <c r="U2569">
        <v>536.08199999999999</v>
      </c>
      <c r="V2569" t="s">
        <v>62</v>
      </c>
      <c r="W2569">
        <v>0.72099999999999997</v>
      </c>
      <c r="X2569">
        <v>0.70399999999999996</v>
      </c>
      <c r="Y2569">
        <v>0.76200000000000001</v>
      </c>
      <c r="Z2569">
        <v>0.80500000000000005</v>
      </c>
      <c r="AA2569" s="19">
        <v>45734.001824988423</v>
      </c>
      <c r="AB2569" t="s">
        <v>2040</v>
      </c>
    </row>
    <row r="2570" spans="1:28" hidden="1" x14ac:dyDescent="0.35">
      <c r="A2570" t="s">
        <v>1629</v>
      </c>
      <c r="B2570" t="s">
        <v>312</v>
      </c>
      <c r="C2570">
        <v>0</v>
      </c>
      <c r="D2570" s="9">
        <v>41289.413726851853</v>
      </c>
      <c r="E2570" s="9">
        <v>41289.413726851853</v>
      </c>
      <c r="F2570" t="s">
        <v>872</v>
      </c>
      <c r="G2570" t="s">
        <v>872</v>
      </c>
      <c r="H2570">
        <v>1</v>
      </c>
      <c r="I2570">
        <v>1</v>
      </c>
      <c r="J2570">
        <v>1</v>
      </c>
      <c r="K2570" t="s">
        <v>873</v>
      </c>
      <c r="L2570">
        <v>1</v>
      </c>
      <c r="M2570">
        <v>0</v>
      </c>
      <c r="N2570" t="s">
        <v>875</v>
      </c>
      <c r="O2570" t="s">
        <v>875</v>
      </c>
      <c r="P2570" t="s">
        <v>875</v>
      </c>
      <c r="Q2570" t="s">
        <v>875</v>
      </c>
      <c r="R2570" t="s">
        <v>875</v>
      </c>
      <c r="S2570" t="s">
        <v>875</v>
      </c>
      <c r="T2570" t="s">
        <v>875</v>
      </c>
      <c r="U2570" t="s">
        <v>875</v>
      </c>
      <c r="V2570" t="s">
        <v>62</v>
      </c>
      <c r="W2570" t="s">
        <v>875</v>
      </c>
      <c r="X2570" t="s">
        <v>875</v>
      </c>
      <c r="Y2570" t="s">
        <v>875</v>
      </c>
      <c r="Z2570" t="s">
        <v>875</v>
      </c>
      <c r="AA2570" s="19">
        <v>45734.001737233797</v>
      </c>
      <c r="AB2570" t="s">
        <v>2040</v>
      </c>
    </row>
    <row r="2571" spans="1:28" x14ac:dyDescent="0.35">
      <c r="A2571" t="s">
        <v>1629</v>
      </c>
      <c r="B2571" t="s">
        <v>311</v>
      </c>
      <c r="C2571">
        <v>2391</v>
      </c>
      <c r="D2571" s="9">
        <v>38897.528796296298</v>
      </c>
      <c r="E2571" s="9">
        <v>41289.413726851853</v>
      </c>
      <c r="F2571">
        <v>75</v>
      </c>
      <c r="G2571">
        <v>75</v>
      </c>
      <c r="H2571">
        <v>23</v>
      </c>
      <c r="I2571">
        <v>52</v>
      </c>
      <c r="J2571">
        <v>1</v>
      </c>
      <c r="K2571">
        <v>74</v>
      </c>
      <c r="L2571">
        <v>61</v>
      </c>
      <c r="M2571">
        <v>13</v>
      </c>
      <c r="N2571">
        <v>2.4E-2</v>
      </c>
      <c r="O2571">
        <v>3.4000000000000002E-2</v>
      </c>
      <c r="P2571">
        <v>0</v>
      </c>
      <c r="Q2571">
        <v>6.8000000000000005E-2</v>
      </c>
      <c r="R2571">
        <v>1.1719999999999999</v>
      </c>
      <c r="S2571">
        <v>0.41399999999999998</v>
      </c>
      <c r="T2571">
        <v>1</v>
      </c>
      <c r="U2571">
        <v>191.17599999999999</v>
      </c>
      <c r="V2571" t="s">
        <v>62</v>
      </c>
      <c r="W2571">
        <v>0.79400000000000004</v>
      </c>
      <c r="X2571">
        <v>0.71899999999999997</v>
      </c>
      <c r="Y2571">
        <v>0</v>
      </c>
      <c r="Z2571">
        <v>0.89100000000000001</v>
      </c>
      <c r="AA2571" s="19">
        <v>45734.001737175924</v>
      </c>
      <c r="AB2571" t="s">
        <v>2040</v>
      </c>
    </row>
    <row r="2572" spans="1:28" hidden="1" x14ac:dyDescent="0.35">
      <c r="A2572" t="s">
        <v>1628</v>
      </c>
      <c r="B2572" t="s">
        <v>312</v>
      </c>
      <c r="C2572">
        <v>95</v>
      </c>
      <c r="D2572" s="9">
        <v>44456.611712962964</v>
      </c>
      <c r="E2572" s="9">
        <v>44551.684560185182</v>
      </c>
      <c r="F2572" t="s">
        <v>872</v>
      </c>
      <c r="G2572" t="s">
        <v>872</v>
      </c>
      <c r="H2572">
        <v>2</v>
      </c>
      <c r="I2572">
        <v>2</v>
      </c>
      <c r="J2572">
        <v>2</v>
      </c>
      <c r="K2572" t="s">
        <v>873</v>
      </c>
      <c r="L2572">
        <v>7</v>
      </c>
      <c r="M2572">
        <v>-6</v>
      </c>
      <c r="N2572">
        <v>1.6E-2</v>
      </c>
      <c r="O2572">
        <v>5.6000000000000001E-2</v>
      </c>
      <c r="P2572">
        <v>3.6999999999999998E-2</v>
      </c>
      <c r="Q2572">
        <v>0.34200000000000003</v>
      </c>
      <c r="R2572">
        <v>9.7710000000000008</v>
      </c>
      <c r="S2572">
        <v>0.222</v>
      </c>
      <c r="T2572">
        <v>0.48599999999999999</v>
      </c>
      <c r="U2572">
        <v>78.947000000000003</v>
      </c>
      <c r="V2572" t="s">
        <v>62</v>
      </c>
      <c r="W2572">
        <v>1</v>
      </c>
      <c r="X2572">
        <v>1</v>
      </c>
      <c r="Y2572">
        <v>1</v>
      </c>
      <c r="Z2572">
        <v>0.67200000000000004</v>
      </c>
      <c r="AA2572" s="19">
        <v>45734.001653993058</v>
      </c>
      <c r="AB2572" t="s">
        <v>2040</v>
      </c>
    </row>
    <row r="2573" spans="1:28" x14ac:dyDescent="0.35">
      <c r="A2573" t="s">
        <v>1628</v>
      </c>
      <c r="B2573" t="s">
        <v>311</v>
      </c>
      <c r="C2573">
        <v>3052</v>
      </c>
      <c r="D2573" s="9">
        <v>41498.970219907409</v>
      </c>
      <c r="E2573" s="9">
        <v>44551.684560185182</v>
      </c>
      <c r="F2573">
        <v>208</v>
      </c>
      <c r="G2573">
        <v>208</v>
      </c>
      <c r="H2573">
        <v>75</v>
      </c>
      <c r="I2573">
        <v>133</v>
      </c>
      <c r="J2573">
        <v>27</v>
      </c>
      <c r="K2573">
        <v>181</v>
      </c>
      <c r="L2573">
        <v>154</v>
      </c>
      <c r="M2573">
        <v>27</v>
      </c>
      <c r="N2573">
        <v>2.4E-2</v>
      </c>
      <c r="O2573">
        <v>4.2000000000000003E-2</v>
      </c>
      <c r="P2573">
        <v>8.9999999999999993E-3</v>
      </c>
      <c r="Q2573">
        <v>4.9000000000000002E-2</v>
      </c>
      <c r="R2573">
        <v>0.86</v>
      </c>
      <c r="S2573">
        <v>0.36399999999999999</v>
      </c>
      <c r="T2573">
        <v>0.86399999999999999</v>
      </c>
      <c r="U2573">
        <v>551.02</v>
      </c>
      <c r="V2573" t="s">
        <v>56</v>
      </c>
      <c r="W2573">
        <v>0.96599999999999997</v>
      </c>
      <c r="X2573">
        <v>0.99</v>
      </c>
      <c r="Y2573">
        <v>0.98199999999999998</v>
      </c>
      <c r="Z2573">
        <v>0.99099999999999999</v>
      </c>
      <c r="AA2573" s="19">
        <v>45734.001640775467</v>
      </c>
      <c r="AB2573" t="s">
        <v>2040</v>
      </c>
    </row>
    <row r="2574" spans="1:28" hidden="1" x14ac:dyDescent="0.35">
      <c r="A2574" t="s">
        <v>258</v>
      </c>
      <c r="B2574" t="s">
        <v>312</v>
      </c>
      <c r="C2574">
        <v>99</v>
      </c>
      <c r="D2574" s="9">
        <v>45511.232638888891</v>
      </c>
      <c r="E2574" s="9">
        <v>45610.814583333333</v>
      </c>
      <c r="F2574" t="s">
        <v>872</v>
      </c>
      <c r="G2574" t="s">
        <v>872</v>
      </c>
      <c r="H2574">
        <v>694</v>
      </c>
      <c r="I2574">
        <v>354</v>
      </c>
      <c r="J2574">
        <v>282</v>
      </c>
      <c r="K2574" t="s">
        <v>873</v>
      </c>
      <c r="L2574">
        <v>748</v>
      </c>
      <c r="M2574">
        <v>19</v>
      </c>
      <c r="N2574">
        <v>6.83</v>
      </c>
      <c r="O2574">
        <v>3.7949999999999999</v>
      </c>
      <c r="P2574">
        <v>3.327</v>
      </c>
      <c r="Q2574">
        <v>6.4429999999999996</v>
      </c>
      <c r="R2574">
        <v>0.88300000000000001</v>
      </c>
      <c r="S2574">
        <v>0.64300000000000002</v>
      </c>
      <c r="T2574">
        <v>0.68700000000000006</v>
      </c>
      <c r="U2574">
        <v>300.48099999999999</v>
      </c>
      <c r="V2574" t="s">
        <v>56</v>
      </c>
      <c r="W2574">
        <v>0.996</v>
      </c>
      <c r="X2574">
        <v>0.97499999999999998</v>
      </c>
      <c r="Y2574">
        <v>0.874</v>
      </c>
      <c r="Z2574">
        <v>0.86399999999999999</v>
      </c>
      <c r="AA2574" s="9">
        <v>45713.682766458332</v>
      </c>
      <c r="AB2574" t="s">
        <v>871</v>
      </c>
    </row>
    <row r="2575" spans="1:28" x14ac:dyDescent="0.35">
      <c r="A2575" t="s">
        <v>258</v>
      </c>
      <c r="B2575" t="s">
        <v>311</v>
      </c>
      <c r="C2575">
        <v>3717</v>
      </c>
      <c r="D2575" s="9">
        <v>41893.519444444442</v>
      </c>
      <c r="E2575" s="9">
        <v>45610.814583333333</v>
      </c>
      <c r="F2575">
        <v>5880</v>
      </c>
      <c r="G2575">
        <v>5834</v>
      </c>
      <c r="H2575">
        <v>1592</v>
      </c>
      <c r="I2575">
        <v>4242</v>
      </c>
      <c r="J2575">
        <v>686</v>
      </c>
      <c r="K2575">
        <v>5148</v>
      </c>
      <c r="L2575">
        <v>3261</v>
      </c>
      <c r="M2575">
        <v>1936</v>
      </c>
      <c r="N2575">
        <v>1.1659999999999999</v>
      </c>
      <c r="O2575">
        <v>3.0830000000000002</v>
      </c>
      <c r="P2575">
        <v>0.75600000000000001</v>
      </c>
      <c r="Q2575">
        <v>2.0350000000000001</v>
      </c>
      <c r="R2575">
        <v>0.58299999999999996</v>
      </c>
      <c r="S2575">
        <v>0.27400000000000002</v>
      </c>
      <c r="T2575">
        <v>0.82199999999999995</v>
      </c>
      <c r="U2575">
        <v>951.351</v>
      </c>
      <c r="V2575" t="s">
        <v>56</v>
      </c>
      <c r="W2575">
        <v>0.64800000000000002</v>
      </c>
      <c r="X2575">
        <v>0.92300000000000004</v>
      </c>
      <c r="Y2575">
        <v>0.871</v>
      </c>
      <c r="Z2575">
        <v>0.80800000000000005</v>
      </c>
      <c r="AA2575" s="9">
        <v>45713.682742500001</v>
      </c>
      <c r="AB2575" t="s">
        <v>871</v>
      </c>
    </row>
    <row r="2576" spans="1:28" hidden="1" x14ac:dyDescent="0.35">
      <c r="A2576" t="s">
        <v>260</v>
      </c>
      <c r="B2576" t="s">
        <v>312</v>
      </c>
      <c r="C2576">
        <v>0</v>
      </c>
      <c r="D2576" s="9">
        <v>44524.594872685186</v>
      </c>
      <c r="E2576" s="9">
        <v>44524.595277777778</v>
      </c>
      <c r="F2576" t="s">
        <v>872</v>
      </c>
      <c r="G2576" t="s">
        <v>872</v>
      </c>
      <c r="H2576">
        <v>1</v>
      </c>
      <c r="I2576">
        <v>1</v>
      </c>
      <c r="J2576">
        <v>1</v>
      </c>
      <c r="K2576" t="s">
        <v>873</v>
      </c>
      <c r="L2576">
        <v>1</v>
      </c>
      <c r="M2576">
        <v>-1</v>
      </c>
      <c r="N2576" t="s">
        <v>875</v>
      </c>
      <c r="O2576" t="s">
        <v>875</v>
      </c>
      <c r="P2576" t="s">
        <v>875</v>
      </c>
      <c r="Q2576" t="s">
        <v>875</v>
      </c>
      <c r="R2576" t="s">
        <v>875</v>
      </c>
      <c r="S2576" t="s">
        <v>875</v>
      </c>
      <c r="T2576" t="s">
        <v>875</v>
      </c>
      <c r="U2576" t="s">
        <v>875</v>
      </c>
      <c r="V2576" t="s">
        <v>62</v>
      </c>
      <c r="W2576" t="s">
        <v>875</v>
      </c>
      <c r="X2576" t="s">
        <v>875</v>
      </c>
      <c r="Y2576" t="s">
        <v>875</v>
      </c>
      <c r="Z2576" t="s">
        <v>875</v>
      </c>
      <c r="AA2576" s="19">
        <v>45733.906917256943</v>
      </c>
      <c r="AB2576" t="s">
        <v>1425</v>
      </c>
    </row>
    <row r="2577" spans="1:28" x14ac:dyDescent="0.35">
      <c r="A2577" t="s">
        <v>260</v>
      </c>
      <c r="B2577" t="s">
        <v>311</v>
      </c>
      <c r="C2577">
        <v>2762</v>
      </c>
      <c r="D2577" s="9">
        <v>42744.104166666664</v>
      </c>
      <c r="E2577" s="9">
        <v>45506.84652777778</v>
      </c>
      <c r="F2577">
        <v>1277</v>
      </c>
      <c r="G2577">
        <v>1258</v>
      </c>
      <c r="H2577">
        <v>1105</v>
      </c>
      <c r="I2577">
        <v>153</v>
      </c>
      <c r="J2577">
        <v>156</v>
      </c>
      <c r="K2577">
        <v>1102</v>
      </c>
      <c r="L2577">
        <v>995</v>
      </c>
      <c r="M2577">
        <v>107</v>
      </c>
      <c r="N2577">
        <v>0.495</v>
      </c>
      <c r="O2577">
        <v>0.17899999999999999</v>
      </c>
      <c r="P2577">
        <v>0.159</v>
      </c>
      <c r="Q2577">
        <v>0.44400000000000001</v>
      </c>
      <c r="R2577">
        <v>0.86199999999999999</v>
      </c>
      <c r="S2577">
        <v>0.73399999999999999</v>
      </c>
      <c r="T2577">
        <v>0.76400000000000001</v>
      </c>
      <c r="U2577">
        <v>240.99100000000001</v>
      </c>
      <c r="V2577" t="s">
        <v>56</v>
      </c>
      <c r="W2577">
        <v>0.69699999999999995</v>
      </c>
      <c r="X2577">
        <v>0.90600000000000003</v>
      </c>
      <c r="Y2577">
        <v>0.81200000000000006</v>
      </c>
      <c r="Z2577">
        <v>0.59499999999999997</v>
      </c>
      <c r="AA2577" s="9">
        <v>45713.682952824071</v>
      </c>
      <c r="AB2577" t="s">
        <v>871</v>
      </c>
    </row>
    <row r="2578" spans="1:28" x14ac:dyDescent="0.35">
      <c r="A2578" t="s">
        <v>260</v>
      </c>
      <c r="B2578" t="s">
        <v>311</v>
      </c>
      <c r="C2578">
        <v>1780</v>
      </c>
      <c r="D2578" s="9">
        <v>42744.10465277778</v>
      </c>
      <c r="E2578" s="9">
        <v>44524.595277777778</v>
      </c>
      <c r="F2578">
        <v>1190</v>
      </c>
      <c r="G2578">
        <v>1190</v>
      </c>
      <c r="H2578">
        <v>1036</v>
      </c>
      <c r="I2578">
        <v>154</v>
      </c>
      <c r="J2578">
        <v>59</v>
      </c>
      <c r="K2578">
        <v>1131</v>
      </c>
      <c r="L2578">
        <v>1027</v>
      </c>
      <c r="M2578">
        <v>104</v>
      </c>
      <c r="N2578">
        <v>0.78500000000000003</v>
      </c>
      <c r="O2578">
        <v>0.18099999999999999</v>
      </c>
      <c r="P2578">
        <v>5.1999999999999998E-2</v>
      </c>
      <c r="Q2578">
        <v>1.3049999999999999</v>
      </c>
      <c r="R2578">
        <v>1.4279999999999999</v>
      </c>
      <c r="S2578">
        <v>0.81299999999999994</v>
      </c>
      <c r="T2578">
        <v>0.94599999999999995</v>
      </c>
      <c r="U2578">
        <v>79.692999999999998</v>
      </c>
      <c r="V2578" t="s">
        <v>62</v>
      </c>
      <c r="W2578">
        <v>0.81</v>
      </c>
      <c r="X2578">
        <v>0.90700000000000003</v>
      </c>
      <c r="Y2578">
        <v>0.83</v>
      </c>
      <c r="Z2578">
        <v>0.94899999999999995</v>
      </c>
      <c r="AA2578" s="19">
        <v>45733.906917256943</v>
      </c>
      <c r="AB2578" t="s">
        <v>1425</v>
      </c>
    </row>
    <row r="2579" spans="1:28" x14ac:dyDescent="0.35">
      <c r="A2579" t="s">
        <v>259</v>
      </c>
      <c r="B2579" t="s">
        <v>311</v>
      </c>
      <c r="C2579">
        <v>375</v>
      </c>
      <c r="D2579" s="9">
        <v>45034.45416666667</v>
      </c>
      <c r="E2579" s="9">
        <v>45410.080555555556</v>
      </c>
      <c r="F2579">
        <v>44</v>
      </c>
      <c r="G2579">
        <v>44</v>
      </c>
      <c r="H2579">
        <v>0</v>
      </c>
      <c r="I2579">
        <v>44</v>
      </c>
      <c r="J2579">
        <v>9</v>
      </c>
      <c r="K2579">
        <v>35</v>
      </c>
      <c r="L2579">
        <v>5</v>
      </c>
      <c r="M2579">
        <v>30</v>
      </c>
      <c r="N2579">
        <v>0</v>
      </c>
      <c r="O2579">
        <v>0.108</v>
      </c>
      <c r="P2579">
        <v>1.6E-2</v>
      </c>
      <c r="Q2579">
        <v>0.05</v>
      </c>
      <c r="R2579">
        <v>0.54300000000000004</v>
      </c>
      <c r="S2579">
        <v>0</v>
      </c>
      <c r="T2579">
        <v>0.85199999999999998</v>
      </c>
      <c r="U2579">
        <v>600</v>
      </c>
      <c r="V2579" t="s">
        <v>56</v>
      </c>
      <c r="W2579">
        <v>0</v>
      </c>
      <c r="X2579">
        <v>0.98499999999999999</v>
      </c>
      <c r="Y2579">
        <v>0.81499999999999995</v>
      </c>
      <c r="Z2579">
        <v>0.97099999999999997</v>
      </c>
      <c r="AA2579" s="9">
        <v>45713.682853946761</v>
      </c>
      <c r="AB2579" t="s">
        <v>871</v>
      </c>
    </row>
    <row r="2580" spans="1:28" hidden="1" x14ac:dyDescent="0.35">
      <c r="A2580" t="s">
        <v>1213</v>
      </c>
      <c r="B2580" t="s">
        <v>312</v>
      </c>
      <c r="C2580">
        <v>89</v>
      </c>
      <c r="D2580" s="9">
        <v>44418.156261574077</v>
      </c>
      <c r="E2580" s="9">
        <v>44508.027314814812</v>
      </c>
      <c r="F2580" t="s">
        <v>872</v>
      </c>
      <c r="G2580" t="s">
        <v>872</v>
      </c>
      <c r="H2580">
        <v>1</v>
      </c>
      <c r="I2580">
        <v>1</v>
      </c>
      <c r="J2580">
        <v>1</v>
      </c>
      <c r="K2580" t="s">
        <v>873</v>
      </c>
      <c r="L2580">
        <v>1</v>
      </c>
      <c r="M2580">
        <v>2</v>
      </c>
      <c r="N2580" t="s">
        <v>875</v>
      </c>
      <c r="O2580" t="s">
        <v>875</v>
      </c>
      <c r="P2580" t="s">
        <v>875</v>
      </c>
      <c r="Q2580" t="s">
        <v>875</v>
      </c>
      <c r="R2580" t="s">
        <v>875</v>
      </c>
      <c r="S2580" t="s">
        <v>875</v>
      </c>
      <c r="T2580" t="s">
        <v>875</v>
      </c>
      <c r="U2580" t="s">
        <v>875</v>
      </c>
      <c r="V2580" t="s">
        <v>56</v>
      </c>
      <c r="W2580" t="s">
        <v>875</v>
      </c>
      <c r="X2580" t="s">
        <v>875</v>
      </c>
      <c r="Y2580" t="s">
        <v>875</v>
      </c>
      <c r="Z2580" t="s">
        <v>875</v>
      </c>
      <c r="AA2580" s="19">
        <v>45733.882758842592</v>
      </c>
      <c r="AB2580" t="s">
        <v>1234</v>
      </c>
    </row>
    <row r="2581" spans="1:28" x14ac:dyDescent="0.35">
      <c r="A2581" t="s">
        <v>1213</v>
      </c>
      <c r="B2581" t="s">
        <v>311</v>
      </c>
      <c r="C2581">
        <v>830</v>
      </c>
      <c r="D2581" s="9">
        <v>43677.234976851854</v>
      </c>
      <c r="E2581" s="9">
        <v>44508.027314814812</v>
      </c>
      <c r="F2581">
        <v>58</v>
      </c>
      <c r="G2581">
        <v>58</v>
      </c>
      <c r="H2581">
        <v>34</v>
      </c>
      <c r="I2581">
        <v>24</v>
      </c>
      <c r="J2581">
        <v>5</v>
      </c>
      <c r="K2581">
        <v>53</v>
      </c>
      <c r="L2581">
        <v>25</v>
      </c>
      <c r="M2581">
        <v>28</v>
      </c>
      <c r="N2581">
        <v>6.4000000000000001E-2</v>
      </c>
      <c r="O2581">
        <v>3.1E-2</v>
      </c>
      <c r="P2581">
        <v>8.9999999999999993E-3</v>
      </c>
      <c r="Q2581">
        <v>3.5999999999999997E-2</v>
      </c>
      <c r="R2581">
        <v>0.41899999999999998</v>
      </c>
      <c r="S2581">
        <v>0.67400000000000004</v>
      </c>
      <c r="T2581">
        <v>0.90500000000000003</v>
      </c>
      <c r="U2581">
        <v>777.77800000000002</v>
      </c>
      <c r="V2581" t="s">
        <v>56</v>
      </c>
      <c r="W2581">
        <v>0.88100000000000001</v>
      </c>
      <c r="X2581">
        <v>0.96399999999999997</v>
      </c>
      <c r="Y2581">
        <v>0.78700000000000003</v>
      </c>
      <c r="Z2581">
        <v>0.93700000000000006</v>
      </c>
      <c r="AA2581" s="19">
        <v>45733.882758842592</v>
      </c>
      <c r="AB2581" t="s">
        <v>1234</v>
      </c>
    </row>
    <row r="2582" spans="1:28" hidden="1" x14ac:dyDescent="0.35">
      <c r="A2582" t="s">
        <v>1247</v>
      </c>
      <c r="B2582" t="s">
        <v>312</v>
      </c>
      <c r="C2582">
        <v>76</v>
      </c>
      <c r="D2582" s="9">
        <v>44104.084513888891</v>
      </c>
      <c r="E2582" s="9">
        <v>44180.780543981484</v>
      </c>
      <c r="F2582" t="s">
        <v>872</v>
      </c>
      <c r="G2582" t="s">
        <v>872</v>
      </c>
      <c r="H2582">
        <v>1</v>
      </c>
      <c r="I2582">
        <v>1</v>
      </c>
      <c r="J2582">
        <v>1</v>
      </c>
      <c r="K2582" t="s">
        <v>873</v>
      </c>
      <c r="L2582">
        <v>3</v>
      </c>
      <c r="M2582">
        <v>-1</v>
      </c>
      <c r="N2582" t="s">
        <v>875</v>
      </c>
      <c r="O2582" t="s">
        <v>875</v>
      </c>
      <c r="P2582" t="s">
        <v>875</v>
      </c>
      <c r="Q2582">
        <v>2.1000000000000001E-2</v>
      </c>
      <c r="R2582" t="s">
        <v>875</v>
      </c>
      <c r="S2582" t="s">
        <v>875</v>
      </c>
      <c r="T2582" t="s">
        <v>875</v>
      </c>
      <c r="U2582" t="s">
        <v>875</v>
      </c>
      <c r="V2582" t="s">
        <v>62</v>
      </c>
      <c r="W2582" t="s">
        <v>875</v>
      </c>
      <c r="X2582" t="s">
        <v>875</v>
      </c>
      <c r="Y2582" t="s">
        <v>875</v>
      </c>
      <c r="Z2582">
        <v>0.81799999999999995</v>
      </c>
      <c r="AA2582" s="19">
        <v>45733.826877557869</v>
      </c>
      <c r="AB2582" t="s">
        <v>1303</v>
      </c>
    </row>
    <row r="2583" spans="1:28" x14ac:dyDescent="0.35">
      <c r="A2583" t="s">
        <v>1247</v>
      </c>
      <c r="B2583" t="s">
        <v>311</v>
      </c>
      <c r="C2583">
        <v>2592</v>
      </c>
      <c r="D2583" s="9">
        <v>41588.047511574077</v>
      </c>
      <c r="E2583" s="9">
        <v>44180.780543981484</v>
      </c>
      <c r="F2583">
        <v>106</v>
      </c>
      <c r="G2583">
        <v>106</v>
      </c>
      <c r="H2583">
        <v>60</v>
      </c>
      <c r="I2583">
        <v>46</v>
      </c>
      <c r="J2583">
        <v>37</v>
      </c>
      <c r="K2583">
        <v>69</v>
      </c>
      <c r="L2583">
        <v>68</v>
      </c>
      <c r="M2583">
        <v>1</v>
      </c>
      <c r="N2583">
        <v>2.9000000000000001E-2</v>
      </c>
      <c r="O2583">
        <v>2.1999999999999999E-2</v>
      </c>
      <c r="P2583">
        <v>1.9E-2</v>
      </c>
      <c r="Q2583">
        <v>3.2000000000000001E-2</v>
      </c>
      <c r="R2583">
        <v>1</v>
      </c>
      <c r="S2583">
        <v>0.56899999999999995</v>
      </c>
      <c r="T2583">
        <v>0.627</v>
      </c>
      <c r="U2583">
        <v>31.25</v>
      </c>
      <c r="V2583" t="s">
        <v>62</v>
      </c>
      <c r="W2583">
        <v>0.86799999999999999</v>
      </c>
      <c r="X2583">
        <v>0.87</v>
      </c>
      <c r="Y2583">
        <v>0.89200000000000002</v>
      </c>
      <c r="Z2583">
        <v>0.69199999999999995</v>
      </c>
      <c r="AA2583" s="19">
        <v>45733.826877372689</v>
      </c>
      <c r="AB2583" t="s">
        <v>1303</v>
      </c>
    </row>
    <row r="2584" spans="1:28" hidden="1" x14ac:dyDescent="0.35">
      <c r="A2584" t="s">
        <v>1627</v>
      </c>
      <c r="B2584" t="s">
        <v>312</v>
      </c>
      <c r="C2584">
        <v>99</v>
      </c>
      <c r="D2584" s="9">
        <v>44466.089814814812</v>
      </c>
      <c r="E2584" s="9">
        <v>44565.399178240739</v>
      </c>
      <c r="F2584" t="s">
        <v>872</v>
      </c>
      <c r="G2584" t="s">
        <v>872</v>
      </c>
      <c r="H2584">
        <v>15</v>
      </c>
      <c r="I2584">
        <v>7</v>
      </c>
      <c r="J2584">
        <v>2</v>
      </c>
      <c r="K2584" t="s">
        <v>873</v>
      </c>
      <c r="L2584">
        <v>9</v>
      </c>
      <c r="M2584">
        <v>10</v>
      </c>
      <c r="N2584">
        <v>0.17399999999999999</v>
      </c>
      <c r="O2584">
        <v>6.0999999999999999E-2</v>
      </c>
      <c r="P2584" t="s">
        <v>875</v>
      </c>
      <c r="Q2584">
        <v>0.23</v>
      </c>
      <c r="R2584" t="s">
        <v>875</v>
      </c>
      <c r="S2584" t="s">
        <v>875</v>
      </c>
      <c r="T2584" t="s">
        <v>875</v>
      </c>
      <c r="U2584" t="s">
        <v>875</v>
      </c>
      <c r="V2584" t="s">
        <v>56</v>
      </c>
      <c r="W2584">
        <v>0.96099999999999997</v>
      </c>
      <c r="X2584">
        <v>0.879</v>
      </c>
      <c r="Y2584" t="s">
        <v>875</v>
      </c>
      <c r="Z2584">
        <v>0.876</v>
      </c>
      <c r="AA2584" s="19">
        <v>45734.001549664354</v>
      </c>
      <c r="AB2584" t="s">
        <v>2040</v>
      </c>
    </row>
    <row r="2585" spans="1:28" x14ac:dyDescent="0.35">
      <c r="A2585" t="s">
        <v>1627</v>
      </c>
      <c r="B2585" t="s">
        <v>311</v>
      </c>
      <c r="C2585">
        <v>1478</v>
      </c>
      <c r="D2585" s="9">
        <v>43087.075162037036</v>
      </c>
      <c r="E2585" s="9">
        <v>44565.399178240739</v>
      </c>
      <c r="F2585">
        <v>1890</v>
      </c>
      <c r="G2585">
        <v>1890</v>
      </c>
      <c r="H2585">
        <v>1371</v>
      </c>
      <c r="I2585">
        <v>519</v>
      </c>
      <c r="J2585">
        <v>96</v>
      </c>
      <c r="K2585">
        <v>1794</v>
      </c>
      <c r="L2585">
        <v>1497</v>
      </c>
      <c r="M2585">
        <v>297</v>
      </c>
      <c r="N2585">
        <v>1.0209999999999999</v>
      </c>
      <c r="O2585">
        <v>0.35099999999999998</v>
      </c>
      <c r="P2585">
        <v>7.1999999999999995E-2</v>
      </c>
      <c r="Q2585">
        <v>1.0920000000000001</v>
      </c>
      <c r="R2585">
        <v>0.84</v>
      </c>
      <c r="S2585">
        <v>0.74399999999999999</v>
      </c>
      <c r="T2585">
        <v>0.94799999999999995</v>
      </c>
      <c r="U2585">
        <v>271.97800000000001</v>
      </c>
      <c r="V2585" t="s">
        <v>56</v>
      </c>
      <c r="W2585">
        <v>0.96799999999999997</v>
      </c>
      <c r="X2585">
        <v>0.91500000000000004</v>
      </c>
      <c r="Y2585">
        <v>0.98</v>
      </c>
      <c r="Z2585">
        <v>0.95699999999999996</v>
      </c>
      <c r="AA2585" s="19">
        <v>45734.001549594905</v>
      </c>
      <c r="AB2585" t="s">
        <v>2040</v>
      </c>
    </row>
    <row r="2586" spans="1:28" hidden="1" x14ac:dyDescent="0.35">
      <c r="A2586" t="s">
        <v>1626</v>
      </c>
      <c r="B2586" t="s">
        <v>312</v>
      </c>
      <c r="C2586">
        <v>0</v>
      </c>
      <c r="D2586" s="9">
        <v>44476.861805555556</v>
      </c>
      <c r="E2586" s="9">
        <v>44476.861805555556</v>
      </c>
      <c r="F2586" t="s">
        <v>872</v>
      </c>
      <c r="G2586" t="s">
        <v>872</v>
      </c>
      <c r="H2586">
        <v>1</v>
      </c>
      <c r="I2586">
        <v>1</v>
      </c>
      <c r="J2586">
        <v>1</v>
      </c>
      <c r="K2586" t="s">
        <v>873</v>
      </c>
      <c r="L2586">
        <v>1</v>
      </c>
      <c r="M2586">
        <v>0</v>
      </c>
      <c r="N2586" t="s">
        <v>875</v>
      </c>
      <c r="O2586" t="s">
        <v>875</v>
      </c>
      <c r="P2586" t="s">
        <v>875</v>
      </c>
      <c r="Q2586" t="s">
        <v>875</v>
      </c>
      <c r="R2586" t="s">
        <v>875</v>
      </c>
      <c r="S2586" t="s">
        <v>875</v>
      </c>
      <c r="T2586" t="s">
        <v>875</v>
      </c>
      <c r="U2586" t="s">
        <v>875</v>
      </c>
      <c r="V2586" t="s">
        <v>80</v>
      </c>
      <c r="W2586" t="s">
        <v>875</v>
      </c>
      <c r="X2586" t="s">
        <v>875</v>
      </c>
      <c r="Y2586" t="s">
        <v>875</v>
      </c>
      <c r="Z2586" t="s">
        <v>875</v>
      </c>
      <c r="AA2586" s="19">
        <v>45734.001452743054</v>
      </c>
      <c r="AB2586" t="s">
        <v>2040</v>
      </c>
    </row>
    <row r="2587" spans="1:28" x14ac:dyDescent="0.35">
      <c r="A2587" t="s">
        <v>1626</v>
      </c>
      <c r="B2587" t="s">
        <v>311</v>
      </c>
      <c r="C2587">
        <v>2019</v>
      </c>
      <c r="D2587" s="9">
        <v>42456.994074074071</v>
      </c>
      <c r="E2587" s="9">
        <v>44476.861805555556</v>
      </c>
      <c r="F2587">
        <v>91</v>
      </c>
      <c r="G2587">
        <v>91</v>
      </c>
      <c r="H2587">
        <v>6</v>
      </c>
      <c r="I2587">
        <v>85</v>
      </c>
      <c r="J2587">
        <v>7</v>
      </c>
      <c r="K2587">
        <v>84</v>
      </c>
      <c r="L2587">
        <v>38</v>
      </c>
      <c r="M2587">
        <v>46</v>
      </c>
      <c r="N2587">
        <v>6.0000000000000001E-3</v>
      </c>
      <c r="O2587">
        <v>5.7000000000000002E-2</v>
      </c>
      <c r="P2587">
        <v>1.167</v>
      </c>
      <c r="Q2587">
        <v>1.7110000000000001</v>
      </c>
      <c r="R2587">
        <v>-1.55</v>
      </c>
      <c r="S2587">
        <v>9.5000000000000001E-2</v>
      </c>
      <c r="T2587">
        <v>-17.524000000000001</v>
      </c>
      <c r="U2587">
        <v>26.885000000000002</v>
      </c>
      <c r="V2587" t="s">
        <v>80</v>
      </c>
      <c r="W2587">
        <v>0.71499999999999997</v>
      </c>
      <c r="X2587">
        <v>0.93400000000000005</v>
      </c>
      <c r="Y2587">
        <v>0.75</v>
      </c>
      <c r="Z2587">
        <v>0.11</v>
      </c>
      <c r="AA2587" s="19">
        <v>45734.001452673612</v>
      </c>
      <c r="AB2587" t="s">
        <v>2040</v>
      </c>
    </row>
    <row r="2588" spans="1:28" hidden="1" x14ac:dyDescent="0.35">
      <c r="A2588" t="s">
        <v>1625</v>
      </c>
      <c r="B2588" t="s">
        <v>312</v>
      </c>
      <c r="C2588">
        <v>98</v>
      </c>
      <c r="D2588" s="9">
        <v>44466.088483796295</v>
      </c>
      <c r="E2588" s="9">
        <v>44564.852847222224</v>
      </c>
      <c r="F2588" t="s">
        <v>872</v>
      </c>
      <c r="G2588" t="s">
        <v>872</v>
      </c>
      <c r="H2588">
        <v>2</v>
      </c>
      <c r="I2588">
        <v>3</v>
      </c>
      <c r="J2588">
        <v>6</v>
      </c>
      <c r="K2588" t="s">
        <v>873</v>
      </c>
      <c r="L2588">
        <v>8</v>
      </c>
      <c r="M2588">
        <v>-10</v>
      </c>
      <c r="N2588">
        <v>0.02</v>
      </c>
      <c r="O2588">
        <v>1.6E-2</v>
      </c>
      <c r="P2588">
        <v>6.0999999999999999E-2</v>
      </c>
      <c r="Q2588">
        <v>9.0999999999999998E-2</v>
      </c>
      <c r="R2588">
        <v>-3.64</v>
      </c>
      <c r="S2588">
        <v>0.55600000000000005</v>
      </c>
      <c r="T2588">
        <v>-0.69399999999999995</v>
      </c>
      <c r="U2588">
        <v>384.61500000000001</v>
      </c>
      <c r="V2588" t="s">
        <v>56</v>
      </c>
      <c r="W2588">
        <v>1</v>
      </c>
      <c r="X2588">
        <v>0.80300000000000005</v>
      </c>
      <c r="Y2588">
        <v>0.442</v>
      </c>
      <c r="Z2588">
        <v>0.88300000000000001</v>
      </c>
      <c r="AA2588" s="19">
        <v>45734.001366666664</v>
      </c>
      <c r="AB2588" t="s">
        <v>2040</v>
      </c>
    </row>
    <row r="2589" spans="1:28" x14ac:dyDescent="0.35">
      <c r="A2589" t="s">
        <v>1625</v>
      </c>
      <c r="B2589" t="s">
        <v>311</v>
      </c>
      <c r="C2589">
        <v>6466</v>
      </c>
      <c r="D2589" s="9">
        <v>38098.376111111109</v>
      </c>
      <c r="E2589" s="9">
        <v>44564.852847222224</v>
      </c>
      <c r="F2589">
        <v>943</v>
      </c>
      <c r="G2589">
        <v>943</v>
      </c>
      <c r="H2589">
        <v>381</v>
      </c>
      <c r="I2589">
        <v>562</v>
      </c>
      <c r="J2589">
        <v>303</v>
      </c>
      <c r="K2589">
        <v>640</v>
      </c>
      <c r="L2589">
        <v>605</v>
      </c>
      <c r="M2589">
        <v>35</v>
      </c>
      <c r="N2589">
        <v>6.0999999999999999E-2</v>
      </c>
      <c r="O2589">
        <v>0.10100000000000001</v>
      </c>
      <c r="P2589">
        <v>5.8999999999999997E-2</v>
      </c>
      <c r="Q2589">
        <v>9.7000000000000003E-2</v>
      </c>
      <c r="R2589">
        <v>0.94199999999999995</v>
      </c>
      <c r="S2589">
        <v>0.377</v>
      </c>
      <c r="T2589">
        <v>0.63600000000000001</v>
      </c>
      <c r="U2589">
        <v>360.82499999999999</v>
      </c>
      <c r="V2589" t="s">
        <v>56</v>
      </c>
      <c r="W2589">
        <v>0.90700000000000003</v>
      </c>
      <c r="X2589">
        <v>0.93700000000000006</v>
      </c>
      <c r="Y2589">
        <v>0.85099999999999998</v>
      </c>
      <c r="Z2589">
        <v>0.90300000000000002</v>
      </c>
      <c r="AA2589" s="19">
        <v>45734.001353287036</v>
      </c>
      <c r="AB2589" t="s">
        <v>2040</v>
      </c>
    </row>
    <row r="2590" spans="1:28" hidden="1" x14ac:dyDescent="0.35">
      <c r="A2590" t="s">
        <v>1433</v>
      </c>
      <c r="B2590" t="s">
        <v>312</v>
      </c>
      <c r="C2590">
        <v>68</v>
      </c>
      <c r="D2590" s="9">
        <v>44369.689027777778</v>
      </c>
      <c r="E2590" s="9">
        <v>44438.43346064815</v>
      </c>
      <c r="F2590" t="s">
        <v>872</v>
      </c>
      <c r="G2590" t="s">
        <v>872</v>
      </c>
      <c r="H2590">
        <v>1</v>
      </c>
      <c r="I2590">
        <v>9</v>
      </c>
      <c r="J2590">
        <v>1</v>
      </c>
      <c r="K2590" t="s">
        <v>873</v>
      </c>
      <c r="L2590">
        <v>8</v>
      </c>
      <c r="M2590">
        <v>0</v>
      </c>
      <c r="N2590" t="s">
        <v>875</v>
      </c>
      <c r="O2590">
        <v>8.3000000000000004E-2</v>
      </c>
      <c r="P2590" t="s">
        <v>875</v>
      </c>
      <c r="Q2590">
        <v>8.3000000000000004E-2</v>
      </c>
      <c r="R2590" t="s">
        <v>875</v>
      </c>
      <c r="S2590" t="s">
        <v>875</v>
      </c>
      <c r="T2590" t="s">
        <v>875</v>
      </c>
      <c r="U2590" t="s">
        <v>875</v>
      </c>
      <c r="V2590" t="s">
        <v>56</v>
      </c>
      <c r="W2590" t="s">
        <v>875</v>
      </c>
      <c r="X2590">
        <v>0.79300000000000004</v>
      </c>
      <c r="Y2590" t="s">
        <v>875</v>
      </c>
      <c r="Z2590">
        <v>0.71099999999999997</v>
      </c>
      <c r="AA2590" s="19">
        <v>45733.838716481485</v>
      </c>
      <c r="AB2590" t="s">
        <v>1449</v>
      </c>
    </row>
    <row r="2591" spans="1:28" x14ac:dyDescent="0.35">
      <c r="A2591" t="s">
        <v>1433</v>
      </c>
      <c r="B2591" t="s">
        <v>311</v>
      </c>
      <c r="C2591">
        <v>5507</v>
      </c>
      <c r="D2591" s="9">
        <v>38931.103912037041</v>
      </c>
      <c r="E2591" s="9">
        <v>44438.43346064815</v>
      </c>
      <c r="F2591">
        <v>174</v>
      </c>
      <c r="G2591">
        <v>174</v>
      </c>
      <c r="H2591">
        <v>65</v>
      </c>
      <c r="I2591">
        <v>109</v>
      </c>
      <c r="J2591">
        <v>26</v>
      </c>
      <c r="K2591">
        <v>148</v>
      </c>
      <c r="L2591">
        <v>134</v>
      </c>
      <c r="M2591">
        <v>14</v>
      </c>
      <c r="N2591">
        <v>1.2999999999999999E-2</v>
      </c>
      <c r="O2591">
        <v>1.7999999999999999E-2</v>
      </c>
      <c r="P2591">
        <v>4.0000000000000001E-3</v>
      </c>
      <c r="Q2591">
        <v>2.5000000000000001E-2</v>
      </c>
      <c r="R2591">
        <v>0.92600000000000005</v>
      </c>
      <c r="S2591">
        <v>0.41899999999999998</v>
      </c>
      <c r="T2591">
        <v>0.871</v>
      </c>
      <c r="U2591">
        <v>560</v>
      </c>
      <c r="V2591" t="s">
        <v>56</v>
      </c>
      <c r="W2591">
        <v>0.95199999999999996</v>
      </c>
      <c r="X2591">
        <v>0.96099999999999997</v>
      </c>
      <c r="Y2591">
        <v>0.94099999999999995</v>
      </c>
      <c r="Z2591">
        <v>0.97799999999999998</v>
      </c>
      <c r="AA2591" s="19">
        <v>45733.838716435188</v>
      </c>
      <c r="AB2591" t="s">
        <v>1449</v>
      </c>
    </row>
    <row r="2592" spans="1:28" hidden="1" x14ac:dyDescent="0.35">
      <c r="A2592" t="s">
        <v>1624</v>
      </c>
      <c r="B2592" t="s">
        <v>312</v>
      </c>
      <c r="C2592">
        <v>0</v>
      </c>
      <c r="D2592" s="9">
        <v>44404.672372685185</v>
      </c>
      <c r="E2592" s="9">
        <v>44404.714270833334</v>
      </c>
      <c r="F2592" t="s">
        <v>872</v>
      </c>
      <c r="G2592" t="s">
        <v>872</v>
      </c>
      <c r="H2592">
        <v>1</v>
      </c>
      <c r="I2592">
        <v>1</v>
      </c>
      <c r="J2592">
        <v>1</v>
      </c>
      <c r="K2592" t="s">
        <v>873</v>
      </c>
      <c r="L2592">
        <v>1</v>
      </c>
      <c r="M2592">
        <v>-1</v>
      </c>
      <c r="N2592" t="s">
        <v>875</v>
      </c>
      <c r="O2592" t="s">
        <v>875</v>
      </c>
      <c r="P2592" t="s">
        <v>875</v>
      </c>
      <c r="Q2592" t="s">
        <v>875</v>
      </c>
      <c r="R2592" t="s">
        <v>875</v>
      </c>
      <c r="S2592" t="s">
        <v>875</v>
      </c>
      <c r="T2592" t="s">
        <v>875</v>
      </c>
      <c r="U2592" t="s">
        <v>875</v>
      </c>
      <c r="V2592" t="s">
        <v>62</v>
      </c>
      <c r="W2592" t="s">
        <v>875</v>
      </c>
      <c r="X2592" t="s">
        <v>875</v>
      </c>
      <c r="Y2592" t="s">
        <v>875</v>
      </c>
      <c r="Z2592" t="s">
        <v>875</v>
      </c>
      <c r="AA2592" s="19">
        <v>45734.001258750002</v>
      </c>
      <c r="AB2592" t="s">
        <v>2040</v>
      </c>
    </row>
    <row r="2593" spans="1:28" x14ac:dyDescent="0.35">
      <c r="A2593" t="s">
        <v>1624</v>
      </c>
      <c r="B2593" t="s">
        <v>311</v>
      </c>
      <c r="C2593">
        <v>6058</v>
      </c>
      <c r="D2593" s="9">
        <v>38345.808263888888</v>
      </c>
      <c r="E2593" s="9">
        <v>44404.714270833334</v>
      </c>
      <c r="F2593">
        <v>138</v>
      </c>
      <c r="G2593">
        <v>138</v>
      </c>
      <c r="H2593">
        <v>33</v>
      </c>
      <c r="I2593">
        <v>105</v>
      </c>
      <c r="J2593">
        <v>6</v>
      </c>
      <c r="K2593">
        <v>132</v>
      </c>
      <c r="L2593">
        <v>129</v>
      </c>
      <c r="M2593">
        <v>3</v>
      </c>
      <c r="N2593">
        <v>1.2E-2</v>
      </c>
      <c r="O2593">
        <v>2.3E-2</v>
      </c>
      <c r="P2593">
        <v>1E-3</v>
      </c>
      <c r="Q2593">
        <v>3.5000000000000003E-2</v>
      </c>
      <c r="R2593">
        <v>1.0289999999999999</v>
      </c>
      <c r="S2593">
        <v>0.34300000000000003</v>
      </c>
      <c r="T2593">
        <v>0.97099999999999997</v>
      </c>
      <c r="U2593">
        <v>85.713999999999999</v>
      </c>
      <c r="V2593" t="s">
        <v>62</v>
      </c>
      <c r="W2593">
        <v>0.97399999999999998</v>
      </c>
      <c r="X2593">
        <v>0.74</v>
      </c>
      <c r="Y2593">
        <v>0.75800000000000001</v>
      </c>
      <c r="Z2593">
        <v>0.75</v>
      </c>
      <c r="AA2593" s="19">
        <v>45734.001258680553</v>
      </c>
      <c r="AB2593" t="s">
        <v>2040</v>
      </c>
    </row>
    <row r="2594" spans="1:28" hidden="1" x14ac:dyDescent="0.35">
      <c r="A2594" t="s">
        <v>1623</v>
      </c>
      <c r="B2594" t="s">
        <v>312</v>
      </c>
      <c r="C2594">
        <v>0</v>
      </c>
      <c r="D2594" s="9">
        <v>44179.379664351851</v>
      </c>
      <c r="E2594" s="9">
        <v>44179.379664351851</v>
      </c>
      <c r="F2594" t="s">
        <v>872</v>
      </c>
      <c r="G2594" t="s">
        <v>872</v>
      </c>
      <c r="H2594">
        <v>1</v>
      </c>
      <c r="I2594">
        <v>1</v>
      </c>
      <c r="J2594">
        <v>1</v>
      </c>
      <c r="K2594" t="s">
        <v>873</v>
      </c>
      <c r="L2594">
        <v>1</v>
      </c>
      <c r="M2594">
        <v>0</v>
      </c>
      <c r="N2594" t="s">
        <v>875</v>
      </c>
      <c r="O2594" t="s">
        <v>875</v>
      </c>
      <c r="P2594" t="s">
        <v>875</v>
      </c>
      <c r="Q2594" t="s">
        <v>875</v>
      </c>
      <c r="R2594" t="s">
        <v>875</v>
      </c>
      <c r="S2594" t="s">
        <v>875</v>
      </c>
      <c r="T2594" t="s">
        <v>875</v>
      </c>
      <c r="U2594" t="s">
        <v>875</v>
      </c>
      <c r="V2594" t="s">
        <v>56</v>
      </c>
      <c r="W2594" t="s">
        <v>875</v>
      </c>
      <c r="X2594" t="s">
        <v>875</v>
      </c>
      <c r="Y2594" t="s">
        <v>875</v>
      </c>
      <c r="Z2594" t="s">
        <v>875</v>
      </c>
      <c r="AA2594" s="19">
        <v>45734.001166851849</v>
      </c>
      <c r="AB2594" t="s">
        <v>2040</v>
      </c>
    </row>
    <row r="2595" spans="1:28" x14ac:dyDescent="0.35">
      <c r="A2595" t="s">
        <v>1623</v>
      </c>
      <c r="B2595" t="s">
        <v>311</v>
      </c>
      <c r="C2595">
        <v>5447</v>
      </c>
      <c r="D2595" s="9">
        <v>38732.032719907409</v>
      </c>
      <c r="E2595" s="9">
        <v>44179.379664351851</v>
      </c>
      <c r="F2595">
        <v>258</v>
      </c>
      <c r="G2595">
        <v>258</v>
      </c>
      <c r="H2595">
        <v>142</v>
      </c>
      <c r="I2595">
        <v>116</v>
      </c>
      <c r="J2595">
        <v>51</v>
      </c>
      <c r="K2595">
        <v>207</v>
      </c>
      <c r="L2595">
        <v>194</v>
      </c>
      <c r="M2595">
        <v>13</v>
      </c>
      <c r="N2595">
        <v>2.8000000000000001E-2</v>
      </c>
      <c r="O2595">
        <v>2.1999999999999999E-2</v>
      </c>
      <c r="P2595">
        <v>0.01</v>
      </c>
      <c r="Q2595">
        <v>3.9E-2</v>
      </c>
      <c r="R2595">
        <v>0.97499999999999998</v>
      </c>
      <c r="S2595">
        <v>0.56000000000000005</v>
      </c>
      <c r="T2595">
        <v>0.8</v>
      </c>
      <c r="U2595">
        <v>333.33300000000003</v>
      </c>
      <c r="V2595" t="s">
        <v>56</v>
      </c>
      <c r="W2595">
        <v>0.97599999999999998</v>
      </c>
      <c r="X2595">
        <v>0.9</v>
      </c>
      <c r="Y2595">
        <v>0.92200000000000004</v>
      </c>
      <c r="Z2595">
        <v>0.95299999999999996</v>
      </c>
      <c r="AA2595" s="19">
        <v>45734.001166793983</v>
      </c>
      <c r="AB2595" t="s">
        <v>2040</v>
      </c>
    </row>
    <row r="2596" spans="1:28" hidden="1" x14ac:dyDescent="0.35">
      <c r="A2596" t="s">
        <v>1622</v>
      </c>
      <c r="B2596" t="s">
        <v>312</v>
      </c>
      <c r="C2596">
        <v>99</v>
      </c>
      <c r="D2596" s="9">
        <v>44447.900243055556</v>
      </c>
      <c r="E2596" s="9">
        <v>44547.053530092591</v>
      </c>
      <c r="F2596" t="s">
        <v>872</v>
      </c>
      <c r="G2596" t="s">
        <v>872</v>
      </c>
      <c r="H2596">
        <v>15</v>
      </c>
      <c r="I2596">
        <v>9</v>
      </c>
      <c r="J2596">
        <v>1</v>
      </c>
      <c r="K2596" t="s">
        <v>873</v>
      </c>
      <c r="L2596">
        <v>11</v>
      </c>
      <c r="M2596">
        <v>12</v>
      </c>
      <c r="N2596">
        <v>0.128</v>
      </c>
      <c r="O2596">
        <v>7.6999999999999999E-2</v>
      </c>
      <c r="P2596" t="s">
        <v>875</v>
      </c>
      <c r="Q2596">
        <v>0.14499999999999999</v>
      </c>
      <c r="R2596" t="s">
        <v>875</v>
      </c>
      <c r="S2596" t="s">
        <v>875</v>
      </c>
      <c r="T2596" t="s">
        <v>875</v>
      </c>
      <c r="U2596" t="s">
        <v>875</v>
      </c>
      <c r="V2596" t="s">
        <v>56</v>
      </c>
      <c r="W2596">
        <v>0.92400000000000004</v>
      </c>
      <c r="X2596">
        <v>0.96099999999999997</v>
      </c>
      <c r="Y2596" t="s">
        <v>875</v>
      </c>
      <c r="Z2596">
        <v>0.57499999999999996</v>
      </c>
      <c r="AA2596" s="19">
        <v>45734.001080300928</v>
      </c>
      <c r="AB2596" t="s">
        <v>2040</v>
      </c>
    </row>
    <row r="2597" spans="1:28" x14ac:dyDescent="0.35">
      <c r="A2597" t="s">
        <v>1622</v>
      </c>
      <c r="B2597" t="s">
        <v>311</v>
      </c>
      <c r="C2597">
        <v>1511</v>
      </c>
      <c r="D2597" s="9">
        <v>43035.940254629626</v>
      </c>
      <c r="E2597" s="9">
        <v>44547.053530092591</v>
      </c>
      <c r="F2597">
        <v>316</v>
      </c>
      <c r="G2597">
        <v>316</v>
      </c>
      <c r="H2597">
        <v>195</v>
      </c>
      <c r="I2597">
        <v>121</v>
      </c>
      <c r="J2597">
        <v>7</v>
      </c>
      <c r="K2597">
        <v>309</v>
      </c>
      <c r="L2597">
        <v>171</v>
      </c>
      <c r="M2597">
        <v>138</v>
      </c>
      <c r="N2597">
        <v>0.114</v>
      </c>
      <c r="O2597">
        <v>8.2000000000000003E-2</v>
      </c>
      <c r="P2597">
        <v>6.0000000000000001E-3</v>
      </c>
      <c r="Q2597">
        <v>0.113</v>
      </c>
      <c r="R2597">
        <v>0.59499999999999997</v>
      </c>
      <c r="S2597">
        <v>0.58199999999999996</v>
      </c>
      <c r="T2597">
        <v>0.96899999999999997</v>
      </c>
      <c r="U2597">
        <v>1221.239</v>
      </c>
      <c r="V2597" t="s">
        <v>56</v>
      </c>
      <c r="W2597">
        <v>0.94399999999999995</v>
      </c>
      <c r="X2597">
        <v>0.97299999999999998</v>
      </c>
      <c r="Y2597">
        <v>0.93300000000000005</v>
      </c>
      <c r="Z2597">
        <v>0.96399999999999997</v>
      </c>
      <c r="AA2597" s="19">
        <v>45734.001080243055</v>
      </c>
      <c r="AB2597" t="s">
        <v>2040</v>
      </c>
    </row>
    <row r="2598" spans="1:28" hidden="1" x14ac:dyDescent="0.35">
      <c r="A2598" t="s">
        <v>261</v>
      </c>
      <c r="B2598" t="s">
        <v>312</v>
      </c>
      <c r="C2598">
        <v>99</v>
      </c>
      <c r="D2598" s="9">
        <v>45509.445138888892</v>
      </c>
      <c r="E2598" s="9">
        <v>45608.856249999997</v>
      </c>
      <c r="F2598" t="s">
        <v>872</v>
      </c>
      <c r="G2598" t="s">
        <v>872</v>
      </c>
      <c r="H2598">
        <v>204</v>
      </c>
      <c r="I2598">
        <v>12</v>
      </c>
      <c r="J2598">
        <v>49</v>
      </c>
      <c r="K2598" t="s">
        <v>873</v>
      </c>
      <c r="L2598">
        <v>112</v>
      </c>
      <c r="M2598">
        <v>54</v>
      </c>
      <c r="N2598">
        <v>2.0019999999999998</v>
      </c>
      <c r="O2598">
        <v>0.13</v>
      </c>
      <c r="P2598">
        <v>0.53500000000000003</v>
      </c>
      <c r="Q2598">
        <v>1.0649999999999999</v>
      </c>
      <c r="R2598">
        <v>0.66700000000000004</v>
      </c>
      <c r="S2598">
        <v>0.93899999999999995</v>
      </c>
      <c r="T2598">
        <v>0.749</v>
      </c>
      <c r="U2598">
        <v>564.31899999999996</v>
      </c>
      <c r="V2598" t="s">
        <v>56</v>
      </c>
      <c r="W2598">
        <v>0.96199999999999997</v>
      </c>
      <c r="X2598">
        <v>0.64100000000000001</v>
      </c>
      <c r="Y2598">
        <v>0.93</v>
      </c>
      <c r="Z2598">
        <v>0.98799999999999999</v>
      </c>
      <c r="AA2598" s="9">
        <v>45713.68308490741</v>
      </c>
      <c r="AB2598" t="s">
        <v>871</v>
      </c>
    </row>
    <row r="2599" spans="1:28" hidden="1" x14ac:dyDescent="0.35">
      <c r="A2599" t="s">
        <v>261</v>
      </c>
      <c r="B2599" t="s">
        <v>312</v>
      </c>
      <c r="C2599">
        <v>97</v>
      </c>
      <c r="D2599" s="9">
        <v>44460.472372685188</v>
      </c>
      <c r="E2599" s="9">
        <v>44557.588148148148</v>
      </c>
      <c r="F2599" t="s">
        <v>872</v>
      </c>
      <c r="G2599" t="s">
        <v>872</v>
      </c>
      <c r="H2599">
        <v>202</v>
      </c>
      <c r="I2599">
        <v>1</v>
      </c>
      <c r="J2599">
        <v>1</v>
      </c>
      <c r="K2599" t="s">
        <v>873</v>
      </c>
      <c r="L2599">
        <v>179</v>
      </c>
      <c r="M2599">
        <v>23</v>
      </c>
      <c r="N2599">
        <v>2.379</v>
      </c>
      <c r="O2599" t="s">
        <v>875</v>
      </c>
      <c r="P2599">
        <v>0</v>
      </c>
      <c r="Q2599">
        <v>1.909</v>
      </c>
      <c r="R2599" t="s">
        <v>875</v>
      </c>
      <c r="S2599" t="s">
        <v>875</v>
      </c>
      <c r="T2599" t="s">
        <v>875</v>
      </c>
      <c r="U2599" t="s">
        <v>875</v>
      </c>
      <c r="V2599" t="s">
        <v>56</v>
      </c>
      <c r="W2599">
        <v>0.98899999999999999</v>
      </c>
      <c r="X2599" t="s">
        <v>875</v>
      </c>
      <c r="Y2599">
        <v>0</v>
      </c>
      <c r="Z2599">
        <v>0.98099999999999998</v>
      </c>
      <c r="AA2599" s="19">
        <v>45733.906845474536</v>
      </c>
      <c r="AB2599" t="s">
        <v>1425</v>
      </c>
    </row>
    <row r="2600" spans="1:28" x14ac:dyDescent="0.35">
      <c r="A2600" t="s">
        <v>261</v>
      </c>
      <c r="B2600" t="s">
        <v>311</v>
      </c>
      <c r="C2600">
        <v>1881</v>
      </c>
      <c r="D2600" s="9">
        <v>43727.633333333331</v>
      </c>
      <c r="E2600" s="9">
        <v>45608.856249999997</v>
      </c>
      <c r="F2600">
        <v>2566</v>
      </c>
      <c r="G2600">
        <v>2362</v>
      </c>
      <c r="H2600">
        <v>2253</v>
      </c>
      <c r="I2600">
        <v>109</v>
      </c>
      <c r="J2600">
        <v>466</v>
      </c>
      <c r="K2600">
        <v>1896</v>
      </c>
      <c r="L2600">
        <v>1295</v>
      </c>
      <c r="M2600">
        <v>601</v>
      </c>
      <c r="N2600">
        <v>1.548</v>
      </c>
      <c r="O2600">
        <v>8.7999999999999995E-2</v>
      </c>
      <c r="P2600">
        <v>0.34399999999999997</v>
      </c>
      <c r="Q2600">
        <v>0.97399999999999998</v>
      </c>
      <c r="R2600">
        <v>0.754</v>
      </c>
      <c r="S2600">
        <v>0.94599999999999995</v>
      </c>
      <c r="T2600">
        <v>0.79</v>
      </c>
      <c r="U2600">
        <v>617.04300000000001</v>
      </c>
      <c r="V2600" t="s">
        <v>56</v>
      </c>
      <c r="W2600">
        <v>0.97799999999999998</v>
      </c>
      <c r="X2600">
        <v>0.82799999999999996</v>
      </c>
      <c r="Y2600">
        <v>0.96799999999999997</v>
      </c>
      <c r="Z2600">
        <v>0.99299999999999999</v>
      </c>
      <c r="AA2600" s="9">
        <v>45713.68306127315</v>
      </c>
      <c r="AB2600" t="s">
        <v>871</v>
      </c>
    </row>
    <row r="2601" spans="1:28" x14ac:dyDescent="0.35">
      <c r="A2601" t="s">
        <v>261</v>
      </c>
      <c r="B2601" t="s">
        <v>311</v>
      </c>
      <c r="C2601">
        <v>829</v>
      </c>
      <c r="D2601" s="9">
        <v>43727.633356481485</v>
      </c>
      <c r="E2601" s="9">
        <v>44557.588148148148</v>
      </c>
      <c r="F2601">
        <v>571</v>
      </c>
      <c r="G2601">
        <v>571</v>
      </c>
      <c r="H2601">
        <v>563</v>
      </c>
      <c r="I2601">
        <v>8</v>
      </c>
      <c r="J2601">
        <v>0</v>
      </c>
      <c r="K2601">
        <v>571</v>
      </c>
      <c r="L2601">
        <v>276</v>
      </c>
      <c r="M2601">
        <v>295</v>
      </c>
      <c r="N2601">
        <v>1.6379999999999999</v>
      </c>
      <c r="O2601">
        <v>2.3E-2</v>
      </c>
      <c r="P2601">
        <v>0</v>
      </c>
      <c r="Q2601">
        <v>0.94099999999999995</v>
      </c>
      <c r="R2601">
        <v>0.56699999999999995</v>
      </c>
      <c r="S2601">
        <v>0.98599999999999999</v>
      </c>
      <c r="T2601">
        <v>1</v>
      </c>
      <c r="U2601">
        <v>313.49599999999998</v>
      </c>
      <c r="V2601" t="s">
        <v>56</v>
      </c>
      <c r="W2601">
        <v>0.92500000000000004</v>
      </c>
      <c r="X2601">
        <v>0.92100000000000004</v>
      </c>
      <c r="Y2601">
        <v>0</v>
      </c>
      <c r="Z2601">
        <v>0.878</v>
      </c>
      <c r="AA2601" s="19">
        <v>45733.9068453125</v>
      </c>
      <c r="AB2601" t="s">
        <v>1425</v>
      </c>
    </row>
    <row r="2602" spans="1:28" x14ac:dyDescent="0.35">
      <c r="A2602" t="s">
        <v>262</v>
      </c>
      <c r="B2602" t="s">
        <v>311</v>
      </c>
      <c r="C2602">
        <v>520</v>
      </c>
      <c r="D2602" s="9">
        <v>45089.820138888892</v>
      </c>
      <c r="E2602" s="9">
        <v>45610.754861111112</v>
      </c>
      <c r="F2602">
        <v>57</v>
      </c>
      <c r="G2602">
        <v>57</v>
      </c>
      <c r="H2602">
        <v>57</v>
      </c>
      <c r="I2602">
        <v>0</v>
      </c>
      <c r="J2602">
        <v>5</v>
      </c>
      <c r="K2602">
        <v>52</v>
      </c>
      <c r="L2602">
        <v>3</v>
      </c>
      <c r="M2602">
        <v>49</v>
      </c>
      <c r="N2602">
        <v>0.10100000000000001</v>
      </c>
      <c r="O2602">
        <v>0</v>
      </c>
      <c r="P2602">
        <v>0.14699999999999999</v>
      </c>
      <c r="Q2602">
        <v>4.2000000000000003E-2</v>
      </c>
      <c r="R2602">
        <v>-0.91300000000000003</v>
      </c>
      <c r="S2602">
        <v>1</v>
      </c>
      <c r="T2602">
        <v>-0.45500000000000002</v>
      </c>
      <c r="U2602">
        <v>1166.6669999999999</v>
      </c>
      <c r="V2602" t="s">
        <v>56</v>
      </c>
      <c r="W2602">
        <v>0.78800000000000003</v>
      </c>
      <c r="X2602">
        <v>0</v>
      </c>
      <c r="Y2602">
        <v>0.5</v>
      </c>
      <c r="Z2602">
        <v>0.98199999999999998</v>
      </c>
      <c r="AA2602" s="9">
        <v>45713.683177488427</v>
      </c>
      <c r="AB2602" t="s">
        <v>871</v>
      </c>
    </row>
    <row r="2603" spans="1:28" hidden="1" x14ac:dyDescent="0.35">
      <c r="A2603" t="s">
        <v>1476</v>
      </c>
      <c r="B2603" t="s">
        <v>312</v>
      </c>
      <c r="C2603">
        <v>98</v>
      </c>
      <c r="D2603" s="9">
        <v>42352.656689814816</v>
      </c>
      <c r="E2603" s="9">
        <v>42450.767847222225</v>
      </c>
      <c r="F2603" t="s">
        <v>872</v>
      </c>
      <c r="G2603" t="s">
        <v>872</v>
      </c>
      <c r="H2603">
        <v>21</v>
      </c>
      <c r="I2603">
        <v>22</v>
      </c>
      <c r="J2603">
        <v>3</v>
      </c>
      <c r="K2603" t="s">
        <v>873</v>
      </c>
      <c r="L2603">
        <v>459</v>
      </c>
      <c r="M2603">
        <v>-420</v>
      </c>
      <c r="N2603">
        <v>0.36799999999999999</v>
      </c>
      <c r="O2603">
        <v>0.34100000000000003</v>
      </c>
      <c r="P2603">
        <v>3.7999999999999999E-2</v>
      </c>
      <c r="Q2603">
        <v>4.806</v>
      </c>
      <c r="R2603">
        <v>7.1619999999999999</v>
      </c>
      <c r="S2603">
        <v>0.51900000000000002</v>
      </c>
      <c r="T2603">
        <v>0.94599999999999995</v>
      </c>
      <c r="U2603">
        <v>0</v>
      </c>
      <c r="V2603" t="s">
        <v>92</v>
      </c>
      <c r="W2603">
        <v>0.97199999999999998</v>
      </c>
      <c r="X2603">
        <v>0.96299999999999997</v>
      </c>
      <c r="Y2603">
        <v>0.93899999999999995</v>
      </c>
      <c r="Z2603">
        <v>0.04</v>
      </c>
      <c r="AA2603" s="19">
        <v>45733.855142048611</v>
      </c>
      <c r="AB2603" t="s">
        <v>1508</v>
      </c>
    </row>
    <row r="2604" spans="1:28" x14ac:dyDescent="0.35">
      <c r="A2604" t="s">
        <v>1476</v>
      </c>
      <c r="B2604" t="s">
        <v>311</v>
      </c>
      <c r="C2604">
        <v>3925</v>
      </c>
      <c r="D2604" s="9">
        <v>38524.855034722219</v>
      </c>
      <c r="E2604" s="9">
        <v>42450.767847222225</v>
      </c>
      <c r="F2604">
        <v>3011</v>
      </c>
      <c r="G2604">
        <v>3011</v>
      </c>
      <c r="H2604">
        <v>1626</v>
      </c>
      <c r="I2604">
        <v>1385</v>
      </c>
      <c r="J2604">
        <v>776</v>
      </c>
      <c r="K2604">
        <v>2235</v>
      </c>
      <c r="L2604">
        <v>2235</v>
      </c>
      <c r="M2604">
        <v>0</v>
      </c>
      <c r="N2604">
        <v>0.41099999999999998</v>
      </c>
      <c r="O2604">
        <v>0.35099999999999998</v>
      </c>
      <c r="P2604">
        <v>0.223</v>
      </c>
      <c r="Q2604">
        <v>0.49</v>
      </c>
      <c r="R2604">
        <v>0.90900000000000003</v>
      </c>
      <c r="S2604">
        <v>0.53900000000000003</v>
      </c>
      <c r="T2604">
        <v>0.70699999999999996</v>
      </c>
      <c r="U2604">
        <v>0</v>
      </c>
      <c r="V2604" t="s">
        <v>80</v>
      </c>
      <c r="W2604">
        <v>0.99099999999999999</v>
      </c>
      <c r="X2604">
        <v>0.99199999999999999</v>
      </c>
      <c r="Y2604">
        <v>0.98699999999999999</v>
      </c>
      <c r="Z2604">
        <v>0.97799999999999998</v>
      </c>
      <c r="AA2604" s="19">
        <v>45733.85512659722</v>
      </c>
      <c r="AB2604" t="s">
        <v>1508</v>
      </c>
    </row>
    <row r="2605" spans="1:28" x14ac:dyDescent="0.35">
      <c r="A2605" t="s">
        <v>263</v>
      </c>
      <c r="B2605" t="s">
        <v>311</v>
      </c>
      <c r="C2605">
        <v>1476</v>
      </c>
      <c r="D2605" s="9">
        <v>44133.60833333333</v>
      </c>
      <c r="E2605" s="9">
        <v>45609.652777777781</v>
      </c>
      <c r="F2605">
        <v>67</v>
      </c>
      <c r="G2605">
        <v>66</v>
      </c>
      <c r="H2605">
        <v>56</v>
      </c>
      <c r="I2605">
        <v>10</v>
      </c>
      <c r="J2605">
        <v>21</v>
      </c>
      <c r="K2605">
        <v>45</v>
      </c>
      <c r="L2605">
        <v>44</v>
      </c>
      <c r="M2605">
        <v>1</v>
      </c>
      <c r="N2605">
        <v>4.1000000000000002E-2</v>
      </c>
      <c r="O2605">
        <v>7.0000000000000001E-3</v>
      </c>
      <c r="P2605">
        <v>1.7000000000000001E-2</v>
      </c>
      <c r="Q2605">
        <v>3.4000000000000002E-2</v>
      </c>
      <c r="R2605">
        <v>1.097</v>
      </c>
      <c r="S2605">
        <v>0.85399999999999998</v>
      </c>
      <c r="T2605">
        <v>0.64600000000000002</v>
      </c>
      <c r="U2605">
        <v>29.411999999999999</v>
      </c>
      <c r="V2605" t="s">
        <v>92</v>
      </c>
      <c r="W2605">
        <v>0.96299999999999997</v>
      </c>
      <c r="X2605">
        <v>0.81100000000000005</v>
      </c>
      <c r="Y2605">
        <v>0.96699999999999997</v>
      </c>
      <c r="Z2605">
        <v>0.96899999999999997</v>
      </c>
      <c r="AA2605" s="9">
        <v>45713.683271238428</v>
      </c>
      <c r="AB2605" t="s">
        <v>871</v>
      </c>
    </row>
    <row r="2606" spans="1:28" hidden="1" x14ac:dyDescent="0.35">
      <c r="A2606" t="s">
        <v>1475</v>
      </c>
      <c r="B2606" t="s">
        <v>312</v>
      </c>
      <c r="C2606">
        <v>35</v>
      </c>
      <c r="D2606" s="9">
        <v>41941.410532407404</v>
      </c>
      <c r="E2606" s="9">
        <v>41977.002349537041</v>
      </c>
      <c r="F2606" t="s">
        <v>872</v>
      </c>
      <c r="G2606" t="s">
        <v>872</v>
      </c>
      <c r="H2606">
        <v>2</v>
      </c>
      <c r="I2606">
        <v>2</v>
      </c>
      <c r="J2606">
        <v>1</v>
      </c>
      <c r="K2606" t="s">
        <v>873</v>
      </c>
      <c r="L2606">
        <v>1</v>
      </c>
      <c r="M2606">
        <v>3</v>
      </c>
      <c r="N2606" t="s">
        <v>875</v>
      </c>
      <c r="O2606">
        <v>8.3000000000000004E-2</v>
      </c>
      <c r="P2606" t="s">
        <v>875</v>
      </c>
      <c r="Q2606" t="s">
        <v>875</v>
      </c>
      <c r="R2606" t="s">
        <v>875</v>
      </c>
      <c r="S2606" t="s">
        <v>875</v>
      </c>
      <c r="T2606" t="s">
        <v>875</v>
      </c>
      <c r="U2606" t="s">
        <v>875</v>
      </c>
      <c r="V2606" t="s">
        <v>92</v>
      </c>
      <c r="W2606" t="s">
        <v>875</v>
      </c>
      <c r="X2606">
        <v>1</v>
      </c>
      <c r="Y2606" t="s">
        <v>875</v>
      </c>
      <c r="Z2606" t="s">
        <v>875</v>
      </c>
      <c r="AA2606" s="19">
        <v>45733.855046585646</v>
      </c>
      <c r="AB2606" t="s">
        <v>1508</v>
      </c>
    </row>
    <row r="2607" spans="1:28" x14ac:dyDescent="0.35">
      <c r="A2607" t="s">
        <v>1475</v>
      </c>
      <c r="B2607" t="s">
        <v>311</v>
      </c>
      <c r="C2607">
        <v>1591</v>
      </c>
      <c r="D2607" s="9">
        <v>40385.084745370368</v>
      </c>
      <c r="E2607" s="9">
        <v>41977.002349537041</v>
      </c>
      <c r="F2607">
        <v>438</v>
      </c>
      <c r="G2607">
        <v>438</v>
      </c>
      <c r="H2607">
        <v>196</v>
      </c>
      <c r="I2607">
        <v>242</v>
      </c>
      <c r="J2607">
        <v>89</v>
      </c>
      <c r="K2607">
        <v>349</v>
      </c>
      <c r="L2607">
        <v>339</v>
      </c>
      <c r="M2607">
        <v>10</v>
      </c>
      <c r="N2607">
        <v>0.17399999999999999</v>
      </c>
      <c r="O2607">
        <v>0.223</v>
      </c>
      <c r="P2607">
        <v>6.8000000000000005E-2</v>
      </c>
      <c r="Q2607">
        <v>0.35799999999999998</v>
      </c>
      <c r="R2607">
        <v>1.0880000000000001</v>
      </c>
      <c r="S2607">
        <v>0.438</v>
      </c>
      <c r="T2607">
        <v>0.82899999999999996</v>
      </c>
      <c r="U2607">
        <v>27.933</v>
      </c>
      <c r="V2607" t="s">
        <v>92</v>
      </c>
      <c r="W2607">
        <v>0.92100000000000004</v>
      </c>
      <c r="X2607">
        <v>0.94899999999999995</v>
      </c>
      <c r="Y2607">
        <v>0.86399999999999999</v>
      </c>
      <c r="Z2607">
        <v>0.93700000000000006</v>
      </c>
      <c r="AA2607" s="19">
        <v>45733.85504652778</v>
      </c>
      <c r="AB2607" t="s">
        <v>1508</v>
      </c>
    </row>
    <row r="2608" spans="1:28" hidden="1" x14ac:dyDescent="0.35">
      <c r="A2608" t="s">
        <v>264</v>
      </c>
      <c r="B2608" t="s">
        <v>312</v>
      </c>
      <c r="C2608">
        <v>0</v>
      </c>
      <c r="D2608" s="9">
        <v>44329.397233796299</v>
      </c>
      <c r="E2608" s="9">
        <v>44329.397233796299</v>
      </c>
      <c r="F2608" t="s">
        <v>872</v>
      </c>
      <c r="G2608" t="s">
        <v>872</v>
      </c>
      <c r="H2608">
        <v>1</v>
      </c>
      <c r="I2608">
        <v>1</v>
      </c>
      <c r="J2608">
        <v>1</v>
      </c>
      <c r="K2608" t="s">
        <v>873</v>
      </c>
      <c r="L2608">
        <v>1</v>
      </c>
      <c r="M2608">
        <v>0</v>
      </c>
      <c r="N2608" t="s">
        <v>875</v>
      </c>
      <c r="O2608" t="s">
        <v>875</v>
      </c>
      <c r="P2608" t="s">
        <v>875</v>
      </c>
      <c r="Q2608" t="s">
        <v>875</v>
      </c>
      <c r="R2608" t="s">
        <v>875</v>
      </c>
      <c r="S2608" t="s">
        <v>875</v>
      </c>
      <c r="T2608" t="s">
        <v>875</v>
      </c>
      <c r="U2608" t="s">
        <v>875</v>
      </c>
      <c r="V2608" t="s">
        <v>56</v>
      </c>
      <c r="W2608" t="s">
        <v>875</v>
      </c>
      <c r="X2608" t="s">
        <v>875</v>
      </c>
      <c r="Y2608" t="s">
        <v>875</v>
      </c>
      <c r="Z2608" t="s">
        <v>875</v>
      </c>
      <c r="AA2608" s="19">
        <v>45733.906777928241</v>
      </c>
      <c r="AB2608" t="s">
        <v>1425</v>
      </c>
    </row>
    <row r="2609" spans="1:28" x14ac:dyDescent="0.35">
      <c r="A2609" t="s">
        <v>264</v>
      </c>
      <c r="B2609" t="s">
        <v>311</v>
      </c>
      <c r="C2609">
        <v>5363</v>
      </c>
      <c r="D2609" s="9">
        <v>38965.552083333336</v>
      </c>
      <c r="E2609" s="9">
        <v>44329.397222222222</v>
      </c>
      <c r="F2609">
        <v>881</v>
      </c>
      <c r="G2609">
        <v>881</v>
      </c>
      <c r="H2609">
        <v>582</v>
      </c>
      <c r="I2609">
        <v>299</v>
      </c>
      <c r="J2609">
        <v>56</v>
      </c>
      <c r="K2609">
        <v>825</v>
      </c>
      <c r="L2609">
        <v>697</v>
      </c>
      <c r="M2609">
        <v>128</v>
      </c>
      <c r="N2609">
        <v>0.154</v>
      </c>
      <c r="O2609">
        <v>7.5999999999999998E-2</v>
      </c>
      <c r="P2609">
        <v>1.2E-2</v>
      </c>
      <c r="Q2609">
        <v>0.17699999999999999</v>
      </c>
      <c r="R2609">
        <v>0.81200000000000006</v>
      </c>
      <c r="S2609">
        <v>0.67</v>
      </c>
      <c r="T2609">
        <v>0.94799999999999995</v>
      </c>
      <c r="U2609">
        <v>723.16399999999999</v>
      </c>
      <c r="V2609" t="s">
        <v>56</v>
      </c>
      <c r="W2609">
        <v>0.92400000000000004</v>
      </c>
      <c r="X2609">
        <v>0.98099999999999998</v>
      </c>
      <c r="Y2609">
        <v>0.92100000000000004</v>
      </c>
      <c r="Z2609">
        <v>0.94799999999999995</v>
      </c>
      <c r="AA2609" s="9">
        <v>45713.683351493055</v>
      </c>
      <c r="AB2609" t="s">
        <v>871</v>
      </c>
    </row>
    <row r="2610" spans="1:28" x14ac:dyDescent="0.35">
      <c r="A2610" t="s">
        <v>264</v>
      </c>
      <c r="B2610" t="s">
        <v>311</v>
      </c>
      <c r="C2610">
        <v>5363</v>
      </c>
      <c r="D2610" s="9">
        <v>38965.552465277775</v>
      </c>
      <c r="E2610" s="9">
        <v>44329.397233796299</v>
      </c>
      <c r="F2610">
        <v>881</v>
      </c>
      <c r="G2610">
        <v>881</v>
      </c>
      <c r="H2610">
        <v>582</v>
      </c>
      <c r="I2610">
        <v>299</v>
      </c>
      <c r="J2610">
        <v>3</v>
      </c>
      <c r="K2610">
        <v>878</v>
      </c>
      <c r="L2610">
        <v>750</v>
      </c>
      <c r="M2610">
        <v>128</v>
      </c>
      <c r="N2610">
        <v>0.154</v>
      </c>
      <c r="O2610">
        <v>7.5999999999999998E-2</v>
      </c>
      <c r="P2610">
        <v>1E-3</v>
      </c>
      <c r="Q2610">
        <v>0.188</v>
      </c>
      <c r="R2610">
        <v>0.82099999999999995</v>
      </c>
      <c r="S2610">
        <v>0.67</v>
      </c>
      <c r="T2610">
        <v>0.996</v>
      </c>
      <c r="U2610">
        <v>680.851</v>
      </c>
      <c r="V2610" t="s">
        <v>56</v>
      </c>
      <c r="W2610">
        <v>0.92400000000000004</v>
      </c>
      <c r="X2610">
        <v>0.98099999999999998</v>
      </c>
      <c r="Y2610">
        <v>0.99299999999999999</v>
      </c>
      <c r="Z2610">
        <v>0.94399999999999995</v>
      </c>
      <c r="AA2610" s="19">
        <v>45733.906777847224</v>
      </c>
      <c r="AB2610" t="s">
        <v>1425</v>
      </c>
    </row>
    <row r="2611" spans="1:28" hidden="1" x14ac:dyDescent="0.35">
      <c r="A2611" t="s">
        <v>1474</v>
      </c>
      <c r="B2611" t="s">
        <v>312</v>
      </c>
      <c r="C2611">
        <v>0</v>
      </c>
      <c r="D2611" s="9">
        <v>41298.647731481484</v>
      </c>
      <c r="E2611" s="9">
        <v>41298.647731481484</v>
      </c>
      <c r="F2611" t="s">
        <v>872</v>
      </c>
      <c r="G2611" t="s">
        <v>872</v>
      </c>
      <c r="H2611">
        <v>1</v>
      </c>
      <c r="I2611">
        <v>1</v>
      </c>
      <c r="J2611">
        <v>1</v>
      </c>
      <c r="K2611" t="s">
        <v>873</v>
      </c>
      <c r="L2611">
        <v>1</v>
      </c>
      <c r="M2611">
        <v>0</v>
      </c>
      <c r="N2611" t="s">
        <v>875</v>
      </c>
      <c r="O2611" t="s">
        <v>875</v>
      </c>
      <c r="P2611" t="s">
        <v>875</v>
      </c>
      <c r="Q2611" t="s">
        <v>875</v>
      </c>
      <c r="R2611" t="s">
        <v>875</v>
      </c>
      <c r="S2611" t="s">
        <v>875</v>
      </c>
      <c r="T2611" t="s">
        <v>875</v>
      </c>
      <c r="U2611" t="s">
        <v>875</v>
      </c>
      <c r="V2611" t="s">
        <v>56</v>
      </c>
      <c r="W2611" t="s">
        <v>875</v>
      </c>
      <c r="X2611" t="s">
        <v>875</v>
      </c>
      <c r="Y2611" t="s">
        <v>875</v>
      </c>
      <c r="Z2611" t="s">
        <v>875</v>
      </c>
      <c r="AA2611" s="19">
        <v>45733.854979293981</v>
      </c>
      <c r="AB2611" t="s">
        <v>1508</v>
      </c>
    </row>
    <row r="2612" spans="1:28" x14ac:dyDescent="0.35">
      <c r="A2612" t="s">
        <v>1474</v>
      </c>
      <c r="B2612" t="s">
        <v>311</v>
      </c>
      <c r="C2612">
        <v>1581</v>
      </c>
      <c r="D2612" s="9">
        <v>39716.712372685186</v>
      </c>
      <c r="E2612" s="9">
        <v>41298.647731481484</v>
      </c>
      <c r="F2612">
        <v>33</v>
      </c>
      <c r="G2612">
        <v>33</v>
      </c>
      <c r="H2612">
        <v>27</v>
      </c>
      <c r="I2612">
        <v>6</v>
      </c>
      <c r="J2612">
        <v>3</v>
      </c>
      <c r="K2612">
        <v>30</v>
      </c>
      <c r="L2612">
        <v>18</v>
      </c>
      <c r="M2612">
        <v>12</v>
      </c>
      <c r="N2612">
        <v>2.5999999999999999E-2</v>
      </c>
      <c r="O2612">
        <v>5.0000000000000001E-3</v>
      </c>
      <c r="P2612">
        <v>2E-3</v>
      </c>
      <c r="Q2612">
        <v>1.4E-2</v>
      </c>
      <c r="R2612">
        <v>0.48299999999999998</v>
      </c>
      <c r="S2612">
        <v>0.83899999999999997</v>
      </c>
      <c r="T2612">
        <v>0.93500000000000005</v>
      </c>
      <c r="U2612">
        <v>857.14300000000003</v>
      </c>
      <c r="V2612" t="s">
        <v>56</v>
      </c>
      <c r="W2612">
        <v>0.871</v>
      </c>
      <c r="X2612">
        <v>0.73</v>
      </c>
      <c r="Y2612">
        <v>0.76200000000000001</v>
      </c>
      <c r="Z2612">
        <v>0.83899999999999997</v>
      </c>
      <c r="AA2612" s="19">
        <v>45733.854979201387</v>
      </c>
      <c r="AB2612" t="s">
        <v>1508</v>
      </c>
    </row>
    <row r="2613" spans="1:28" hidden="1" x14ac:dyDescent="0.35">
      <c r="A2613" t="s">
        <v>1621</v>
      </c>
      <c r="B2613" t="s">
        <v>312</v>
      </c>
      <c r="C2613">
        <v>91</v>
      </c>
      <c r="D2613" s="9">
        <v>44455.550706018519</v>
      </c>
      <c r="E2613" s="9">
        <v>44547.414386574077</v>
      </c>
      <c r="F2613" t="s">
        <v>872</v>
      </c>
      <c r="G2613" t="s">
        <v>872</v>
      </c>
      <c r="H2613">
        <v>9</v>
      </c>
      <c r="I2613">
        <v>5</v>
      </c>
      <c r="J2613">
        <v>1</v>
      </c>
      <c r="K2613" t="s">
        <v>873</v>
      </c>
      <c r="L2613">
        <v>19</v>
      </c>
      <c r="M2613">
        <v>-7</v>
      </c>
      <c r="N2613">
        <v>0.106</v>
      </c>
      <c r="O2613">
        <v>5.1999999999999998E-2</v>
      </c>
      <c r="P2613" t="s">
        <v>875</v>
      </c>
      <c r="Q2613">
        <v>0.17699999999999999</v>
      </c>
      <c r="R2613" t="s">
        <v>875</v>
      </c>
      <c r="S2613" t="s">
        <v>875</v>
      </c>
      <c r="T2613" t="s">
        <v>875</v>
      </c>
      <c r="U2613" t="s">
        <v>875</v>
      </c>
      <c r="V2613" t="s">
        <v>56</v>
      </c>
      <c r="W2613">
        <v>0.90200000000000002</v>
      </c>
      <c r="X2613">
        <v>0.98799999999999999</v>
      </c>
      <c r="Y2613" t="s">
        <v>875</v>
      </c>
      <c r="Z2613">
        <v>0.73</v>
      </c>
      <c r="AA2613" s="19">
        <v>45734.00098809028</v>
      </c>
      <c r="AB2613" t="s">
        <v>2040</v>
      </c>
    </row>
    <row r="2614" spans="1:28" x14ac:dyDescent="0.35">
      <c r="A2614" t="s">
        <v>1621</v>
      </c>
      <c r="B2614" t="s">
        <v>311</v>
      </c>
      <c r="C2614">
        <v>466</v>
      </c>
      <c r="D2614" s="9">
        <v>44081.369826388887</v>
      </c>
      <c r="E2614" s="9">
        <v>44547.414386574077</v>
      </c>
      <c r="F2614">
        <v>76</v>
      </c>
      <c r="G2614">
        <v>76</v>
      </c>
      <c r="H2614">
        <v>48</v>
      </c>
      <c r="I2614">
        <v>28</v>
      </c>
      <c r="J2614">
        <v>4</v>
      </c>
      <c r="K2614">
        <v>72</v>
      </c>
      <c r="L2614">
        <v>48</v>
      </c>
      <c r="M2614">
        <v>24</v>
      </c>
      <c r="N2614">
        <v>0.123</v>
      </c>
      <c r="O2614">
        <v>7.1999999999999995E-2</v>
      </c>
      <c r="P2614">
        <v>1.6E-2</v>
      </c>
      <c r="Q2614">
        <v>0.109</v>
      </c>
      <c r="R2614">
        <v>0.60899999999999999</v>
      </c>
      <c r="S2614">
        <v>0.63100000000000001</v>
      </c>
      <c r="T2614">
        <v>0.91800000000000004</v>
      </c>
      <c r="U2614">
        <v>220.18299999999999</v>
      </c>
      <c r="V2614" t="s">
        <v>56</v>
      </c>
      <c r="W2614">
        <v>0.95899999999999996</v>
      </c>
      <c r="X2614">
        <v>0.97699999999999998</v>
      </c>
      <c r="Y2614">
        <v>0.91</v>
      </c>
      <c r="Z2614">
        <v>0.96899999999999997</v>
      </c>
      <c r="AA2614" s="19">
        <v>45734.000988032407</v>
      </c>
      <c r="AB2614" t="s">
        <v>2040</v>
      </c>
    </row>
    <row r="2615" spans="1:28" hidden="1" x14ac:dyDescent="0.35">
      <c r="A2615" t="s">
        <v>1246</v>
      </c>
      <c r="B2615" t="s">
        <v>312</v>
      </c>
      <c r="C2615">
        <v>0</v>
      </c>
      <c r="D2615" s="9">
        <v>44525.000196759262</v>
      </c>
      <c r="E2615" s="9">
        <v>44525.000428240739</v>
      </c>
      <c r="F2615" t="s">
        <v>872</v>
      </c>
      <c r="G2615" t="s">
        <v>872</v>
      </c>
      <c r="H2615">
        <v>1</v>
      </c>
      <c r="I2615">
        <v>1</v>
      </c>
      <c r="J2615">
        <v>62</v>
      </c>
      <c r="K2615" t="s">
        <v>873</v>
      </c>
      <c r="L2615">
        <v>1</v>
      </c>
      <c r="M2615">
        <v>-61</v>
      </c>
      <c r="N2615" t="s">
        <v>875</v>
      </c>
      <c r="O2615" t="s">
        <v>875</v>
      </c>
      <c r="P2615">
        <v>31</v>
      </c>
      <c r="Q2615" t="s">
        <v>875</v>
      </c>
      <c r="R2615" t="s">
        <v>875</v>
      </c>
      <c r="S2615" t="s">
        <v>875</v>
      </c>
      <c r="T2615" t="s">
        <v>875</v>
      </c>
      <c r="U2615" t="s">
        <v>875</v>
      </c>
      <c r="V2615" t="s">
        <v>80</v>
      </c>
      <c r="W2615" t="s">
        <v>875</v>
      </c>
      <c r="X2615" t="s">
        <v>875</v>
      </c>
      <c r="Y2615">
        <v>0.26200000000000001</v>
      </c>
      <c r="Z2615" t="s">
        <v>875</v>
      </c>
      <c r="AA2615" s="19">
        <v>45733.826813252315</v>
      </c>
      <c r="AB2615" t="s">
        <v>1303</v>
      </c>
    </row>
    <row r="2616" spans="1:28" x14ac:dyDescent="0.35">
      <c r="A2616" t="s">
        <v>1246</v>
      </c>
      <c r="B2616" t="s">
        <v>311</v>
      </c>
      <c r="C2616">
        <v>4879</v>
      </c>
      <c r="D2616" s="9">
        <v>39645.885509259257</v>
      </c>
      <c r="E2616" s="9">
        <v>44525.000428240739</v>
      </c>
      <c r="F2616">
        <v>296</v>
      </c>
      <c r="G2616">
        <v>296</v>
      </c>
      <c r="H2616">
        <v>195</v>
      </c>
      <c r="I2616">
        <v>101</v>
      </c>
      <c r="J2616">
        <v>110</v>
      </c>
      <c r="K2616">
        <v>186</v>
      </c>
      <c r="L2616">
        <v>185</v>
      </c>
      <c r="M2616">
        <v>1</v>
      </c>
      <c r="N2616">
        <v>6.8000000000000005E-2</v>
      </c>
      <c r="O2616">
        <v>3.7999999999999999E-2</v>
      </c>
      <c r="P2616">
        <v>1.7000000000000001E-2</v>
      </c>
      <c r="Q2616">
        <v>6.4000000000000001E-2</v>
      </c>
      <c r="R2616">
        <v>0.71899999999999997</v>
      </c>
      <c r="S2616">
        <v>0.64200000000000002</v>
      </c>
      <c r="T2616">
        <v>0.84</v>
      </c>
      <c r="U2616">
        <v>15.625</v>
      </c>
      <c r="V2616" t="s">
        <v>80</v>
      </c>
      <c r="W2616">
        <v>0.84</v>
      </c>
      <c r="X2616">
        <v>0.78700000000000003</v>
      </c>
      <c r="Y2616">
        <v>0.80400000000000005</v>
      </c>
      <c r="Z2616">
        <v>0.81899999999999995</v>
      </c>
      <c r="AA2616" s="19">
        <v>45733.826813067128</v>
      </c>
      <c r="AB2616" t="s">
        <v>1303</v>
      </c>
    </row>
    <row r="2617" spans="1:28" hidden="1" x14ac:dyDescent="0.35">
      <c r="A2617" t="s">
        <v>1620</v>
      </c>
      <c r="B2617" t="s">
        <v>312</v>
      </c>
      <c r="C2617">
        <v>91</v>
      </c>
      <c r="D2617" s="9">
        <v>44124.474108796298</v>
      </c>
      <c r="E2617" s="9">
        <v>44216.118321759262</v>
      </c>
      <c r="F2617" t="s">
        <v>872</v>
      </c>
      <c r="G2617" t="s">
        <v>872</v>
      </c>
      <c r="H2617">
        <v>5</v>
      </c>
      <c r="I2617">
        <v>3</v>
      </c>
      <c r="J2617">
        <v>1</v>
      </c>
      <c r="K2617" t="s">
        <v>873</v>
      </c>
      <c r="L2617">
        <v>1</v>
      </c>
      <c r="M2617">
        <v>7</v>
      </c>
      <c r="N2617">
        <v>9.8000000000000004E-2</v>
      </c>
      <c r="O2617">
        <v>1.6E-2</v>
      </c>
      <c r="P2617" t="s">
        <v>875</v>
      </c>
      <c r="Q2617" t="s">
        <v>875</v>
      </c>
      <c r="R2617" t="s">
        <v>875</v>
      </c>
      <c r="S2617" t="s">
        <v>875</v>
      </c>
      <c r="T2617" t="s">
        <v>875</v>
      </c>
      <c r="U2617" t="s">
        <v>875</v>
      </c>
      <c r="V2617" t="s">
        <v>56</v>
      </c>
      <c r="W2617">
        <v>0.64400000000000002</v>
      </c>
      <c r="X2617">
        <v>0.75</v>
      </c>
      <c r="Y2617" t="s">
        <v>875</v>
      </c>
      <c r="Z2617" t="s">
        <v>875</v>
      </c>
      <c r="AA2617" s="19">
        <v>45734.000895682868</v>
      </c>
      <c r="AB2617" t="s">
        <v>2040</v>
      </c>
    </row>
    <row r="2618" spans="1:28" x14ac:dyDescent="0.35">
      <c r="A2618" t="s">
        <v>1620</v>
      </c>
      <c r="B2618" t="s">
        <v>311</v>
      </c>
      <c r="C2618">
        <v>2700</v>
      </c>
      <c r="D2618" s="9">
        <v>41515.961469907408</v>
      </c>
      <c r="E2618" s="9">
        <v>44216.118321759262</v>
      </c>
      <c r="F2618">
        <v>1849</v>
      </c>
      <c r="G2618">
        <v>1849</v>
      </c>
      <c r="H2618">
        <v>779</v>
      </c>
      <c r="I2618">
        <v>1070</v>
      </c>
      <c r="J2618">
        <v>226</v>
      </c>
      <c r="K2618">
        <v>1623</v>
      </c>
      <c r="L2618">
        <v>1060</v>
      </c>
      <c r="M2618">
        <v>563</v>
      </c>
      <c r="N2618">
        <v>0.39</v>
      </c>
      <c r="O2618">
        <v>0.52500000000000002</v>
      </c>
      <c r="P2618">
        <v>0.123</v>
      </c>
      <c r="Q2618">
        <v>0.52900000000000003</v>
      </c>
      <c r="R2618">
        <v>0.66800000000000004</v>
      </c>
      <c r="S2618">
        <v>0.42599999999999999</v>
      </c>
      <c r="T2618">
        <v>0.86599999999999999</v>
      </c>
      <c r="U2618">
        <v>1064.2719999999999</v>
      </c>
      <c r="V2618" t="s">
        <v>56</v>
      </c>
      <c r="W2618">
        <v>0.98099999999999998</v>
      </c>
      <c r="X2618">
        <v>0.97699999999999998</v>
      </c>
      <c r="Y2618">
        <v>0.98799999999999999</v>
      </c>
      <c r="Z2618">
        <v>0.98199999999999998</v>
      </c>
      <c r="AA2618" s="19">
        <v>45734.000895613426</v>
      </c>
      <c r="AB2618" t="s">
        <v>2040</v>
      </c>
    </row>
    <row r="2619" spans="1:28" hidden="1" x14ac:dyDescent="0.35">
      <c r="A2619" t="s">
        <v>1212</v>
      </c>
      <c r="B2619" t="s">
        <v>312</v>
      </c>
      <c r="C2619">
        <v>0</v>
      </c>
      <c r="D2619" s="9">
        <v>43977.444976851853</v>
      </c>
      <c r="E2619" s="9">
        <v>43978.349699074075</v>
      </c>
      <c r="F2619" t="s">
        <v>872</v>
      </c>
      <c r="G2619" t="s">
        <v>872</v>
      </c>
      <c r="H2619">
        <v>1</v>
      </c>
      <c r="I2619">
        <v>1</v>
      </c>
      <c r="J2619">
        <v>1</v>
      </c>
      <c r="K2619" t="s">
        <v>873</v>
      </c>
      <c r="L2619">
        <v>1</v>
      </c>
      <c r="M2619">
        <v>-1</v>
      </c>
      <c r="N2619" t="s">
        <v>875</v>
      </c>
      <c r="O2619" t="s">
        <v>875</v>
      </c>
      <c r="P2619" t="s">
        <v>875</v>
      </c>
      <c r="Q2619" t="s">
        <v>875</v>
      </c>
      <c r="R2619" t="s">
        <v>875</v>
      </c>
      <c r="S2619" t="s">
        <v>875</v>
      </c>
      <c r="T2619" t="s">
        <v>875</v>
      </c>
      <c r="U2619" t="s">
        <v>875</v>
      </c>
      <c r="V2619" t="s">
        <v>56</v>
      </c>
      <c r="W2619" t="s">
        <v>875</v>
      </c>
      <c r="X2619" t="s">
        <v>875</v>
      </c>
      <c r="Y2619" t="s">
        <v>875</v>
      </c>
      <c r="Z2619" t="s">
        <v>875</v>
      </c>
      <c r="AA2619" s="19">
        <v>45733.882685335651</v>
      </c>
      <c r="AB2619" t="s">
        <v>1234</v>
      </c>
    </row>
    <row r="2620" spans="1:28" x14ac:dyDescent="0.35">
      <c r="A2620" t="s">
        <v>1212</v>
      </c>
      <c r="B2620" t="s">
        <v>311</v>
      </c>
      <c r="C2620">
        <v>6123</v>
      </c>
      <c r="D2620" s="9">
        <v>37854.799722222226</v>
      </c>
      <c r="E2620" s="9">
        <v>43978.349699074075</v>
      </c>
      <c r="F2620">
        <v>174</v>
      </c>
      <c r="G2620">
        <v>174</v>
      </c>
      <c r="H2620">
        <v>89</v>
      </c>
      <c r="I2620">
        <v>85</v>
      </c>
      <c r="J2620">
        <v>42</v>
      </c>
      <c r="K2620">
        <v>132</v>
      </c>
      <c r="L2620">
        <v>108</v>
      </c>
      <c r="M2620">
        <v>24</v>
      </c>
      <c r="N2620">
        <v>2.1000000000000001E-2</v>
      </c>
      <c r="O2620">
        <v>1.6E-2</v>
      </c>
      <c r="P2620">
        <v>7.0000000000000001E-3</v>
      </c>
      <c r="Q2620">
        <v>2.1000000000000001E-2</v>
      </c>
      <c r="R2620">
        <v>0.7</v>
      </c>
      <c r="S2620">
        <v>0.56799999999999995</v>
      </c>
      <c r="T2620">
        <v>0.81100000000000005</v>
      </c>
      <c r="U2620">
        <v>1142.857</v>
      </c>
      <c r="V2620" t="s">
        <v>56</v>
      </c>
      <c r="W2620">
        <v>0.93600000000000005</v>
      </c>
      <c r="X2620">
        <v>0.94499999999999995</v>
      </c>
      <c r="Y2620">
        <v>0.78700000000000003</v>
      </c>
      <c r="Z2620">
        <v>0.91900000000000004</v>
      </c>
      <c r="AA2620" s="19">
        <v>45733.882685254626</v>
      </c>
      <c r="AB2620" t="s">
        <v>1234</v>
      </c>
    </row>
    <row r="2621" spans="1:28" hidden="1" x14ac:dyDescent="0.35">
      <c r="A2621" t="s">
        <v>1619</v>
      </c>
      <c r="B2621" t="s">
        <v>312</v>
      </c>
      <c r="C2621">
        <v>0</v>
      </c>
      <c r="D2621" s="9">
        <v>44384.304872685185</v>
      </c>
      <c r="E2621" s="9">
        <v>44384.304872685185</v>
      </c>
      <c r="F2621" t="s">
        <v>872</v>
      </c>
      <c r="G2621" t="s">
        <v>872</v>
      </c>
      <c r="H2621">
        <v>1</v>
      </c>
      <c r="I2621">
        <v>1</v>
      </c>
      <c r="J2621">
        <v>1</v>
      </c>
      <c r="K2621" t="s">
        <v>873</v>
      </c>
      <c r="L2621">
        <v>1</v>
      </c>
      <c r="M2621">
        <v>0</v>
      </c>
      <c r="N2621" t="s">
        <v>875</v>
      </c>
      <c r="O2621" t="s">
        <v>875</v>
      </c>
      <c r="P2621" t="s">
        <v>875</v>
      </c>
      <c r="Q2621" t="s">
        <v>875</v>
      </c>
      <c r="R2621" t="s">
        <v>875</v>
      </c>
      <c r="S2621" t="s">
        <v>875</v>
      </c>
      <c r="T2621" t="s">
        <v>875</v>
      </c>
      <c r="U2621" t="s">
        <v>875</v>
      </c>
      <c r="V2621" t="s">
        <v>56</v>
      </c>
      <c r="W2621" t="s">
        <v>875</v>
      </c>
      <c r="X2621" t="s">
        <v>875</v>
      </c>
      <c r="Y2621" t="s">
        <v>875</v>
      </c>
      <c r="Z2621" t="s">
        <v>875</v>
      </c>
      <c r="AA2621" s="19">
        <v>45734.000803750001</v>
      </c>
      <c r="AB2621" t="s">
        <v>2040</v>
      </c>
    </row>
    <row r="2622" spans="1:28" x14ac:dyDescent="0.35">
      <c r="A2622" t="s">
        <v>1619</v>
      </c>
      <c r="B2622" t="s">
        <v>311</v>
      </c>
      <c r="C2622">
        <v>5458</v>
      </c>
      <c r="D2622" s="9">
        <v>38925.885324074072</v>
      </c>
      <c r="E2622" s="9">
        <v>44384.304872685185</v>
      </c>
      <c r="F2622">
        <v>196</v>
      </c>
      <c r="G2622">
        <v>196</v>
      </c>
      <c r="H2622">
        <v>4</v>
      </c>
      <c r="I2622">
        <v>192</v>
      </c>
      <c r="J2622">
        <v>37</v>
      </c>
      <c r="K2622">
        <v>159</v>
      </c>
      <c r="L2622">
        <v>128</v>
      </c>
      <c r="M2622">
        <v>31</v>
      </c>
      <c r="N2622">
        <v>4.0000000000000001E-3</v>
      </c>
      <c r="O2622">
        <v>4.2999999999999997E-2</v>
      </c>
      <c r="P2622">
        <v>8.0000000000000002E-3</v>
      </c>
      <c r="Q2622">
        <v>3.2000000000000001E-2</v>
      </c>
      <c r="R2622">
        <v>0.82099999999999995</v>
      </c>
      <c r="S2622">
        <v>8.5000000000000006E-2</v>
      </c>
      <c r="T2622">
        <v>0.83</v>
      </c>
      <c r="U2622">
        <v>968.75</v>
      </c>
      <c r="V2622" t="s">
        <v>56</v>
      </c>
      <c r="W2622">
        <v>0.83199999999999996</v>
      </c>
      <c r="X2622">
        <v>0.94299999999999995</v>
      </c>
      <c r="Y2622">
        <v>0.97099999999999997</v>
      </c>
      <c r="Z2622">
        <v>0.93300000000000005</v>
      </c>
      <c r="AA2622" s="19">
        <v>45734.000803692128</v>
      </c>
      <c r="AB2622" t="s">
        <v>2040</v>
      </c>
    </row>
    <row r="2623" spans="1:28" hidden="1" x14ac:dyDescent="0.35">
      <c r="A2623" t="s">
        <v>1333</v>
      </c>
      <c r="B2623" t="s">
        <v>312</v>
      </c>
      <c r="C2623">
        <v>99</v>
      </c>
      <c r="D2623" s="9">
        <v>44465.657650462963</v>
      </c>
      <c r="E2623" s="9">
        <v>44565.58326388889</v>
      </c>
      <c r="F2623" t="s">
        <v>872</v>
      </c>
      <c r="G2623" t="s">
        <v>872</v>
      </c>
      <c r="H2623">
        <v>1271</v>
      </c>
      <c r="I2623">
        <v>771</v>
      </c>
      <c r="J2623">
        <v>823</v>
      </c>
      <c r="K2623" t="s">
        <v>873</v>
      </c>
      <c r="L2623">
        <v>1447</v>
      </c>
      <c r="M2623">
        <v>-229</v>
      </c>
      <c r="N2623">
        <v>13.73</v>
      </c>
      <c r="O2623">
        <v>8.2739999999999991</v>
      </c>
      <c r="P2623">
        <v>9.3040000000000003</v>
      </c>
      <c r="Q2623">
        <v>15.835000000000001</v>
      </c>
      <c r="R2623">
        <v>1.2470000000000001</v>
      </c>
      <c r="S2623">
        <v>0.624</v>
      </c>
      <c r="T2623">
        <v>0.57699999999999996</v>
      </c>
      <c r="U2623">
        <v>376.12900000000002</v>
      </c>
      <c r="V2623" t="s">
        <v>62</v>
      </c>
      <c r="W2623">
        <v>0.996</v>
      </c>
      <c r="X2623">
        <v>0.97799999999999998</v>
      </c>
      <c r="Y2623">
        <v>0.99199999999999999</v>
      </c>
      <c r="Z2623">
        <v>0.98899999999999999</v>
      </c>
      <c r="AA2623" s="19">
        <v>45733.866116168982</v>
      </c>
      <c r="AB2623" t="s">
        <v>1355</v>
      </c>
    </row>
    <row r="2624" spans="1:28" x14ac:dyDescent="0.35">
      <c r="A2624" t="s">
        <v>1333</v>
      </c>
      <c r="B2624" t="s">
        <v>311</v>
      </c>
      <c r="C2624">
        <v>4654</v>
      </c>
      <c r="D2624" s="9">
        <v>39911.334328703706</v>
      </c>
      <c r="E2624" s="9">
        <v>44565.58326388889</v>
      </c>
      <c r="F2624">
        <v>58928</v>
      </c>
      <c r="G2624">
        <v>58928</v>
      </c>
      <c r="H2624">
        <v>31769</v>
      </c>
      <c r="I2624">
        <v>27159</v>
      </c>
      <c r="J2624">
        <v>17119</v>
      </c>
      <c r="K2624">
        <v>41809</v>
      </c>
      <c r="L2624">
        <v>35853</v>
      </c>
      <c r="M2624">
        <v>5956</v>
      </c>
      <c r="N2624">
        <v>7.6609999999999996</v>
      </c>
      <c r="O2624">
        <v>6.5069999999999997</v>
      </c>
      <c r="P2624">
        <v>4.3209999999999997</v>
      </c>
      <c r="Q2624">
        <v>8.84</v>
      </c>
      <c r="R2624">
        <v>0.89800000000000002</v>
      </c>
      <c r="S2624">
        <v>0.54100000000000004</v>
      </c>
      <c r="T2624">
        <v>0.69499999999999995</v>
      </c>
      <c r="U2624">
        <v>673.75599999999997</v>
      </c>
      <c r="V2624" t="s">
        <v>56</v>
      </c>
      <c r="W2624">
        <v>0.92700000000000005</v>
      </c>
      <c r="X2624">
        <v>0.995</v>
      </c>
      <c r="Y2624">
        <v>0.98699999999999999</v>
      </c>
      <c r="Z2624">
        <v>0.94799999999999995</v>
      </c>
      <c r="AA2624" s="19">
        <v>45733.866093402779</v>
      </c>
      <c r="AB2624" t="s">
        <v>1355</v>
      </c>
    </row>
    <row r="2625" spans="1:28" x14ac:dyDescent="0.35">
      <c r="A2625" t="s">
        <v>1333</v>
      </c>
      <c r="B2625" t="s">
        <v>311</v>
      </c>
      <c r="C2625">
        <v>4214</v>
      </c>
      <c r="D2625" s="9">
        <v>39911.334027777775</v>
      </c>
      <c r="E2625" s="9">
        <v>44125.90625</v>
      </c>
      <c r="F2625">
        <v>37412</v>
      </c>
      <c r="G2625">
        <v>37412</v>
      </c>
      <c r="H2625">
        <v>13711</v>
      </c>
      <c r="I2625">
        <v>23701</v>
      </c>
      <c r="J2625">
        <v>7078</v>
      </c>
      <c r="K2625">
        <v>30334</v>
      </c>
      <c r="L2625">
        <v>26862</v>
      </c>
      <c r="M2625">
        <v>3472</v>
      </c>
      <c r="N2625">
        <v>3.4249999999999998</v>
      </c>
      <c r="O2625">
        <v>6.375</v>
      </c>
      <c r="P2625">
        <v>1.9830000000000001</v>
      </c>
      <c r="Q2625">
        <v>7.1950000000000003</v>
      </c>
      <c r="R2625">
        <v>0.92</v>
      </c>
      <c r="S2625">
        <v>0.34899999999999998</v>
      </c>
      <c r="T2625">
        <v>0.79800000000000004</v>
      </c>
      <c r="U2625">
        <v>482.55700000000002</v>
      </c>
      <c r="V2625" t="s">
        <v>56</v>
      </c>
      <c r="W2625">
        <v>0.98499999999999999</v>
      </c>
      <c r="X2625">
        <v>0.995</v>
      </c>
      <c r="Y2625">
        <v>0.98299999999999998</v>
      </c>
      <c r="Z2625">
        <v>0.98099999999999998</v>
      </c>
      <c r="AA2625" s="19">
        <v>45736.489957627316</v>
      </c>
      <c r="AB2625" t="s">
        <v>2054</v>
      </c>
    </row>
    <row r="2626" spans="1:28" hidden="1" x14ac:dyDescent="0.35">
      <c r="A2626" t="s">
        <v>1333</v>
      </c>
      <c r="B2626" t="s">
        <v>312</v>
      </c>
      <c r="C2626">
        <v>100</v>
      </c>
      <c r="D2626" s="9">
        <v>44025.893055555556</v>
      </c>
      <c r="E2626" s="9">
        <v>44125.90625</v>
      </c>
      <c r="F2626" t="s">
        <v>872</v>
      </c>
      <c r="G2626" t="s">
        <v>872</v>
      </c>
      <c r="H2626">
        <v>454</v>
      </c>
      <c r="I2626">
        <v>758</v>
      </c>
      <c r="J2626">
        <v>208</v>
      </c>
      <c r="K2626" t="s">
        <v>873</v>
      </c>
      <c r="L2626">
        <v>888</v>
      </c>
      <c r="M2626">
        <v>117</v>
      </c>
      <c r="N2626">
        <v>4.2640000000000002</v>
      </c>
      <c r="O2626">
        <v>7.4619999999999997</v>
      </c>
      <c r="P2626">
        <v>2.1320000000000001</v>
      </c>
      <c r="Q2626">
        <v>8.7149999999999999</v>
      </c>
      <c r="R2626">
        <v>0.90800000000000003</v>
      </c>
      <c r="S2626">
        <v>0.36399999999999999</v>
      </c>
      <c r="T2626">
        <v>0.81799999999999995</v>
      </c>
      <c r="U2626">
        <v>398.39400000000001</v>
      </c>
      <c r="V2626" t="s">
        <v>56</v>
      </c>
      <c r="W2626">
        <v>0.996</v>
      </c>
      <c r="X2626">
        <v>0.996</v>
      </c>
      <c r="Y2626">
        <v>0.99</v>
      </c>
      <c r="Z2626">
        <v>0.999</v>
      </c>
      <c r="AA2626" s="19">
        <v>45736.489975486111</v>
      </c>
      <c r="AB2626" t="s">
        <v>2054</v>
      </c>
    </row>
    <row r="2627" spans="1:28" hidden="1" x14ac:dyDescent="0.35">
      <c r="A2627" t="s">
        <v>1473</v>
      </c>
      <c r="B2627" t="s">
        <v>312</v>
      </c>
      <c r="C2627">
        <v>96</v>
      </c>
      <c r="D2627" s="9">
        <v>42309.455879629626</v>
      </c>
      <c r="E2627" s="9">
        <v>42405.898692129631</v>
      </c>
      <c r="F2627" t="s">
        <v>872</v>
      </c>
      <c r="G2627" t="s">
        <v>872</v>
      </c>
      <c r="H2627">
        <v>3</v>
      </c>
      <c r="I2627">
        <v>3</v>
      </c>
      <c r="J2627">
        <v>1</v>
      </c>
      <c r="K2627" t="s">
        <v>873</v>
      </c>
      <c r="L2627">
        <v>30</v>
      </c>
      <c r="M2627">
        <v>-25</v>
      </c>
      <c r="N2627">
        <v>2.5999999999999999E-2</v>
      </c>
      <c r="O2627">
        <v>9.5000000000000001E-2</v>
      </c>
      <c r="P2627" t="s">
        <v>875</v>
      </c>
      <c r="Q2627" t="s">
        <v>875</v>
      </c>
      <c r="R2627" t="s">
        <v>875</v>
      </c>
      <c r="S2627" t="s">
        <v>875</v>
      </c>
      <c r="T2627" t="s">
        <v>875</v>
      </c>
      <c r="U2627" t="s">
        <v>875</v>
      </c>
      <c r="V2627" t="s">
        <v>80</v>
      </c>
      <c r="W2627">
        <v>0.879</v>
      </c>
      <c r="X2627">
        <v>0.999</v>
      </c>
      <c r="Y2627" t="s">
        <v>875</v>
      </c>
      <c r="Z2627" t="s">
        <v>875</v>
      </c>
      <c r="AA2627" s="19">
        <v>45733.854912303243</v>
      </c>
      <c r="AB2627" t="s">
        <v>1508</v>
      </c>
    </row>
    <row r="2628" spans="1:28" x14ac:dyDescent="0.35">
      <c r="A2628" t="s">
        <v>1473</v>
      </c>
      <c r="B2628" t="s">
        <v>311</v>
      </c>
      <c r="C2628">
        <v>2355</v>
      </c>
      <c r="D2628" s="9">
        <v>40050.096087962964</v>
      </c>
      <c r="E2628" s="9">
        <v>42405.898692129631</v>
      </c>
      <c r="F2628">
        <v>172</v>
      </c>
      <c r="G2628">
        <v>172</v>
      </c>
      <c r="H2628">
        <v>96</v>
      </c>
      <c r="I2628">
        <v>76</v>
      </c>
      <c r="J2628">
        <v>24</v>
      </c>
      <c r="K2628">
        <v>148</v>
      </c>
      <c r="L2628">
        <v>148</v>
      </c>
      <c r="M2628">
        <v>0</v>
      </c>
      <c r="N2628">
        <v>3.7999999999999999E-2</v>
      </c>
      <c r="O2628">
        <v>0.03</v>
      </c>
      <c r="P2628">
        <v>8.9999999999999993E-3</v>
      </c>
      <c r="Q2628">
        <v>5.0999999999999997E-2</v>
      </c>
      <c r="R2628">
        <v>0.86399999999999999</v>
      </c>
      <c r="S2628">
        <v>0.55900000000000005</v>
      </c>
      <c r="T2628">
        <v>0.86799999999999999</v>
      </c>
      <c r="U2628">
        <v>0</v>
      </c>
      <c r="V2628" t="s">
        <v>80</v>
      </c>
      <c r="W2628">
        <v>0.877</v>
      </c>
      <c r="X2628">
        <v>0.98899999999999999</v>
      </c>
      <c r="Y2628">
        <v>0.93899999999999995</v>
      </c>
      <c r="Z2628">
        <v>0.97</v>
      </c>
      <c r="AA2628" s="19">
        <v>45733.854912303243</v>
      </c>
      <c r="AB2628" t="s">
        <v>1508</v>
      </c>
    </row>
    <row r="2629" spans="1:28" hidden="1" x14ac:dyDescent="0.35">
      <c r="A2629" t="s">
        <v>1472</v>
      </c>
      <c r="B2629" t="s">
        <v>312</v>
      </c>
      <c r="C2629">
        <v>0</v>
      </c>
      <c r="D2629" s="9">
        <v>41423.090868055559</v>
      </c>
      <c r="E2629" s="9">
        <v>41424.007268518515</v>
      </c>
      <c r="F2629" t="s">
        <v>872</v>
      </c>
      <c r="G2629" t="s">
        <v>872</v>
      </c>
      <c r="H2629">
        <v>1</v>
      </c>
      <c r="I2629">
        <v>2</v>
      </c>
      <c r="J2629">
        <v>1</v>
      </c>
      <c r="K2629" t="s">
        <v>873</v>
      </c>
      <c r="L2629">
        <v>1</v>
      </c>
      <c r="M2629">
        <v>1</v>
      </c>
      <c r="N2629" t="s">
        <v>875</v>
      </c>
      <c r="O2629">
        <v>1</v>
      </c>
      <c r="P2629" t="s">
        <v>875</v>
      </c>
      <c r="Q2629" t="s">
        <v>875</v>
      </c>
      <c r="R2629" t="s">
        <v>875</v>
      </c>
      <c r="S2629" t="s">
        <v>875</v>
      </c>
      <c r="T2629" t="s">
        <v>875</v>
      </c>
      <c r="U2629" t="s">
        <v>875</v>
      </c>
      <c r="V2629" t="s">
        <v>62</v>
      </c>
      <c r="W2629" t="s">
        <v>875</v>
      </c>
      <c r="X2629">
        <v>1</v>
      </c>
      <c r="Y2629" t="s">
        <v>875</v>
      </c>
      <c r="Z2629" t="s">
        <v>875</v>
      </c>
      <c r="AA2629" s="19">
        <v>45733.854844062502</v>
      </c>
      <c r="AB2629" t="s">
        <v>1508</v>
      </c>
    </row>
    <row r="2630" spans="1:28" x14ac:dyDescent="0.35">
      <c r="A2630" t="s">
        <v>1472</v>
      </c>
      <c r="B2630" t="s">
        <v>311</v>
      </c>
      <c r="C2630">
        <v>1650</v>
      </c>
      <c r="D2630" s="9">
        <v>39773.070115740738</v>
      </c>
      <c r="E2630" s="9">
        <v>41424.007268518515</v>
      </c>
      <c r="F2630">
        <v>145</v>
      </c>
      <c r="G2630">
        <v>145</v>
      </c>
      <c r="H2630">
        <v>60</v>
      </c>
      <c r="I2630">
        <v>85</v>
      </c>
      <c r="J2630">
        <v>8</v>
      </c>
      <c r="K2630">
        <v>137</v>
      </c>
      <c r="L2630">
        <v>104</v>
      </c>
      <c r="M2630">
        <v>33</v>
      </c>
      <c r="N2630">
        <v>6.5000000000000002E-2</v>
      </c>
      <c r="O2630">
        <v>6.4000000000000001E-2</v>
      </c>
      <c r="P2630">
        <v>1.6E-2</v>
      </c>
      <c r="Q2630">
        <v>0.11700000000000001</v>
      </c>
      <c r="R2630">
        <v>1.0349999999999999</v>
      </c>
      <c r="S2630">
        <v>0.504</v>
      </c>
      <c r="T2630">
        <v>0.876</v>
      </c>
      <c r="U2630">
        <v>282.05099999999999</v>
      </c>
      <c r="V2630" t="s">
        <v>62</v>
      </c>
      <c r="W2630">
        <v>0.94299999999999995</v>
      </c>
      <c r="X2630">
        <v>0.90200000000000002</v>
      </c>
      <c r="Y2630">
        <v>0.90900000000000003</v>
      </c>
      <c r="Z2630">
        <v>0.96</v>
      </c>
      <c r="AA2630" s="19">
        <v>45733.854843946756</v>
      </c>
      <c r="AB2630" t="s">
        <v>1508</v>
      </c>
    </row>
    <row r="2631" spans="1:28" hidden="1" x14ac:dyDescent="0.35">
      <c r="A2631" t="s">
        <v>1471</v>
      </c>
      <c r="B2631" t="s">
        <v>312</v>
      </c>
      <c r="C2631">
        <v>0</v>
      </c>
      <c r="D2631" s="9">
        <v>42810.8675</v>
      </c>
      <c r="E2631" s="9">
        <v>42810.867523148147</v>
      </c>
      <c r="F2631" t="s">
        <v>872</v>
      </c>
      <c r="G2631" t="s">
        <v>872</v>
      </c>
      <c r="H2631">
        <v>1</v>
      </c>
      <c r="I2631">
        <v>1</v>
      </c>
      <c r="J2631">
        <v>38</v>
      </c>
      <c r="K2631" t="s">
        <v>873</v>
      </c>
      <c r="L2631">
        <v>1</v>
      </c>
      <c r="M2631">
        <v>-37</v>
      </c>
      <c r="N2631" t="s">
        <v>875</v>
      </c>
      <c r="O2631" t="s">
        <v>875</v>
      </c>
      <c r="P2631" t="s">
        <v>875</v>
      </c>
      <c r="Q2631" t="s">
        <v>875</v>
      </c>
      <c r="R2631" t="s">
        <v>875</v>
      </c>
      <c r="S2631" t="s">
        <v>875</v>
      </c>
      <c r="T2631" t="s">
        <v>875</v>
      </c>
      <c r="U2631" t="s">
        <v>875</v>
      </c>
      <c r="V2631" t="s">
        <v>80</v>
      </c>
      <c r="W2631" t="s">
        <v>875</v>
      </c>
      <c r="X2631" t="s">
        <v>875</v>
      </c>
      <c r="Y2631" t="s">
        <v>875</v>
      </c>
      <c r="Z2631" t="s">
        <v>875</v>
      </c>
      <c r="AA2631" s="19">
        <v>45733.85478065972</v>
      </c>
      <c r="AB2631" t="s">
        <v>1508</v>
      </c>
    </row>
    <row r="2632" spans="1:28" x14ac:dyDescent="0.35">
      <c r="A2632" t="s">
        <v>1471</v>
      </c>
      <c r="B2632" t="s">
        <v>311</v>
      </c>
      <c r="C2632">
        <v>3142</v>
      </c>
      <c r="D2632" s="9">
        <v>39668.093136574076</v>
      </c>
      <c r="E2632" s="9">
        <v>42810.867523148147</v>
      </c>
      <c r="F2632">
        <v>166</v>
      </c>
      <c r="G2632">
        <v>166</v>
      </c>
      <c r="H2632">
        <v>120</v>
      </c>
      <c r="I2632">
        <v>46</v>
      </c>
      <c r="J2632">
        <v>44</v>
      </c>
      <c r="K2632">
        <v>122</v>
      </c>
      <c r="L2632">
        <v>119</v>
      </c>
      <c r="M2632">
        <v>3</v>
      </c>
      <c r="N2632">
        <v>0.113</v>
      </c>
      <c r="O2632">
        <v>2.5999999999999999E-2</v>
      </c>
      <c r="P2632">
        <v>8.0000000000000002E-3</v>
      </c>
      <c r="Q2632">
        <v>0.105</v>
      </c>
      <c r="R2632">
        <v>0.80200000000000005</v>
      </c>
      <c r="S2632">
        <v>0.81299999999999994</v>
      </c>
      <c r="T2632">
        <v>0.94199999999999995</v>
      </c>
      <c r="U2632">
        <v>28.571000000000002</v>
      </c>
      <c r="V2632" t="s">
        <v>80</v>
      </c>
      <c r="W2632">
        <v>0.79700000000000004</v>
      </c>
      <c r="X2632">
        <v>0.77</v>
      </c>
      <c r="Y2632">
        <v>0.35399999999999998</v>
      </c>
      <c r="Z2632">
        <v>0.81200000000000006</v>
      </c>
      <c r="AA2632" s="19">
        <v>45733.854780543981</v>
      </c>
      <c r="AB2632" t="s">
        <v>1508</v>
      </c>
    </row>
    <row r="2633" spans="1:28" hidden="1" x14ac:dyDescent="0.35">
      <c r="A2633" t="s">
        <v>1470</v>
      </c>
      <c r="B2633" t="s">
        <v>312</v>
      </c>
      <c r="C2633">
        <v>0</v>
      </c>
      <c r="D2633" s="9">
        <v>42236.946238425924</v>
      </c>
      <c r="E2633" s="9">
        <v>42236.946238425924</v>
      </c>
      <c r="F2633" t="s">
        <v>872</v>
      </c>
      <c r="G2633" t="s">
        <v>872</v>
      </c>
      <c r="H2633">
        <v>1</v>
      </c>
      <c r="I2633">
        <v>1</v>
      </c>
      <c r="J2633">
        <v>1</v>
      </c>
      <c r="K2633" t="s">
        <v>873</v>
      </c>
      <c r="L2633">
        <v>1</v>
      </c>
      <c r="M2633">
        <v>0</v>
      </c>
      <c r="N2633" t="s">
        <v>875</v>
      </c>
      <c r="O2633" t="s">
        <v>875</v>
      </c>
      <c r="P2633" t="s">
        <v>875</v>
      </c>
      <c r="Q2633" t="s">
        <v>875</v>
      </c>
      <c r="R2633" t="s">
        <v>875</v>
      </c>
      <c r="S2633" t="s">
        <v>875</v>
      </c>
      <c r="T2633" t="s">
        <v>875</v>
      </c>
      <c r="U2633" t="s">
        <v>875</v>
      </c>
      <c r="V2633" t="s">
        <v>56</v>
      </c>
      <c r="W2633" t="s">
        <v>875</v>
      </c>
      <c r="X2633" t="s">
        <v>875</v>
      </c>
      <c r="Y2633" t="s">
        <v>875</v>
      </c>
      <c r="Z2633" t="s">
        <v>875</v>
      </c>
      <c r="AA2633" s="19">
        <v>45733.854714814814</v>
      </c>
      <c r="AB2633" t="s">
        <v>1508</v>
      </c>
    </row>
    <row r="2634" spans="1:28" x14ac:dyDescent="0.35">
      <c r="A2634" t="s">
        <v>1470</v>
      </c>
      <c r="B2634" t="s">
        <v>311</v>
      </c>
      <c r="C2634">
        <v>2094</v>
      </c>
      <c r="D2634" s="9">
        <v>40142.024606481478</v>
      </c>
      <c r="E2634" s="9">
        <v>42236.946238425924</v>
      </c>
      <c r="F2634">
        <v>103</v>
      </c>
      <c r="G2634">
        <v>103</v>
      </c>
      <c r="H2634">
        <v>55</v>
      </c>
      <c r="I2634">
        <v>48</v>
      </c>
      <c r="J2634">
        <v>5</v>
      </c>
      <c r="K2634">
        <v>98</v>
      </c>
      <c r="L2634">
        <v>54</v>
      </c>
      <c r="M2634">
        <v>44</v>
      </c>
      <c r="N2634">
        <v>2.4E-2</v>
      </c>
      <c r="O2634">
        <v>3.5000000000000003E-2</v>
      </c>
      <c r="P2634">
        <v>0.01</v>
      </c>
      <c r="Q2634">
        <v>0.04</v>
      </c>
      <c r="R2634">
        <v>0.81599999999999995</v>
      </c>
      <c r="S2634">
        <v>0.40699999999999997</v>
      </c>
      <c r="T2634">
        <v>0.83099999999999996</v>
      </c>
      <c r="U2634">
        <v>1100</v>
      </c>
      <c r="V2634" t="s">
        <v>56</v>
      </c>
      <c r="W2634">
        <v>0.45400000000000001</v>
      </c>
      <c r="X2634">
        <v>0.85499999999999998</v>
      </c>
      <c r="Y2634">
        <v>0.94399999999999995</v>
      </c>
      <c r="Z2634">
        <v>0.63900000000000001</v>
      </c>
      <c r="AA2634" s="19">
        <v>45733.854714618057</v>
      </c>
      <c r="AB2634" t="s">
        <v>1508</v>
      </c>
    </row>
    <row r="2635" spans="1:28" hidden="1" x14ac:dyDescent="0.35">
      <c r="A2635" t="s">
        <v>1469</v>
      </c>
      <c r="B2635" t="s">
        <v>312</v>
      </c>
      <c r="C2635">
        <v>0</v>
      </c>
      <c r="D2635" s="9">
        <v>40216.536365740743</v>
      </c>
      <c r="E2635" s="9">
        <v>40216.543136574073</v>
      </c>
      <c r="F2635" t="s">
        <v>872</v>
      </c>
      <c r="G2635" t="s">
        <v>872</v>
      </c>
      <c r="H2635">
        <v>1</v>
      </c>
      <c r="I2635">
        <v>1</v>
      </c>
      <c r="J2635">
        <v>1</v>
      </c>
      <c r="K2635" t="s">
        <v>873</v>
      </c>
      <c r="L2635">
        <v>3</v>
      </c>
      <c r="M2635">
        <v>-2</v>
      </c>
      <c r="N2635" t="s">
        <v>875</v>
      </c>
      <c r="O2635" t="s">
        <v>875</v>
      </c>
      <c r="P2635">
        <v>0</v>
      </c>
      <c r="Q2635">
        <v>1.5</v>
      </c>
      <c r="R2635" t="s">
        <v>875</v>
      </c>
      <c r="S2635" t="s">
        <v>875</v>
      </c>
      <c r="T2635" t="s">
        <v>875</v>
      </c>
      <c r="U2635" t="s">
        <v>875</v>
      </c>
      <c r="V2635" t="s">
        <v>62</v>
      </c>
      <c r="W2635" t="s">
        <v>875</v>
      </c>
      <c r="X2635" t="s">
        <v>875</v>
      </c>
      <c r="Y2635">
        <v>0</v>
      </c>
      <c r="Z2635">
        <v>0.75</v>
      </c>
      <c r="AA2635" s="19">
        <v>45733.854651493057</v>
      </c>
      <c r="AB2635" t="s">
        <v>1508</v>
      </c>
    </row>
    <row r="2636" spans="1:28" x14ac:dyDescent="0.35">
      <c r="A2636" t="s">
        <v>1469</v>
      </c>
      <c r="B2636" t="s">
        <v>311</v>
      </c>
      <c r="C2636">
        <v>1778</v>
      </c>
      <c r="D2636" s="9">
        <v>38438.422013888892</v>
      </c>
      <c r="E2636" s="9">
        <v>40216.543136574073</v>
      </c>
      <c r="F2636">
        <v>35</v>
      </c>
      <c r="G2636">
        <v>35</v>
      </c>
      <c r="H2636">
        <v>27</v>
      </c>
      <c r="I2636">
        <v>8</v>
      </c>
      <c r="J2636">
        <v>0</v>
      </c>
      <c r="K2636">
        <v>35</v>
      </c>
      <c r="L2636">
        <v>18</v>
      </c>
      <c r="M2636">
        <v>17</v>
      </c>
      <c r="N2636">
        <v>1.0999999999999999E-2</v>
      </c>
      <c r="O2636">
        <v>3.0000000000000001E-3</v>
      </c>
      <c r="P2636">
        <v>0</v>
      </c>
      <c r="Q2636">
        <v>4.4999999999999998E-2</v>
      </c>
      <c r="R2636">
        <v>3.214</v>
      </c>
      <c r="S2636">
        <v>0.78600000000000003</v>
      </c>
      <c r="T2636">
        <v>1</v>
      </c>
      <c r="U2636">
        <v>377.77800000000002</v>
      </c>
      <c r="V2636" t="s">
        <v>62</v>
      </c>
      <c r="W2636">
        <v>0.66200000000000003</v>
      </c>
      <c r="X2636">
        <v>0.376</v>
      </c>
      <c r="Y2636">
        <v>0</v>
      </c>
      <c r="Z2636">
        <v>0.53900000000000003</v>
      </c>
      <c r="AA2636" s="19">
        <v>45733.854651331021</v>
      </c>
      <c r="AB2636" t="s">
        <v>1508</v>
      </c>
    </row>
    <row r="2637" spans="1:28" hidden="1" x14ac:dyDescent="0.35">
      <c r="A2637" t="s">
        <v>1468</v>
      </c>
      <c r="B2637" t="s">
        <v>312</v>
      </c>
      <c r="C2637">
        <v>0</v>
      </c>
      <c r="D2637" s="9">
        <v>44462.322627314818</v>
      </c>
      <c r="E2637" s="9">
        <v>44462.322627314818</v>
      </c>
      <c r="F2637" t="s">
        <v>872</v>
      </c>
      <c r="G2637" t="s">
        <v>872</v>
      </c>
      <c r="H2637">
        <v>1</v>
      </c>
      <c r="I2637">
        <v>1</v>
      </c>
      <c r="J2637">
        <v>1</v>
      </c>
      <c r="K2637" t="s">
        <v>873</v>
      </c>
      <c r="L2637">
        <v>1</v>
      </c>
      <c r="M2637">
        <v>0</v>
      </c>
      <c r="N2637" t="s">
        <v>875</v>
      </c>
      <c r="O2637" t="s">
        <v>875</v>
      </c>
      <c r="P2637" t="s">
        <v>875</v>
      </c>
      <c r="Q2637" t="s">
        <v>875</v>
      </c>
      <c r="R2637" t="s">
        <v>875</v>
      </c>
      <c r="S2637" t="s">
        <v>875</v>
      </c>
      <c r="T2637" t="s">
        <v>875</v>
      </c>
      <c r="U2637" t="s">
        <v>875</v>
      </c>
      <c r="V2637" t="s">
        <v>62</v>
      </c>
      <c r="W2637" t="s">
        <v>875</v>
      </c>
      <c r="X2637" t="s">
        <v>875</v>
      </c>
      <c r="Y2637" t="s">
        <v>875</v>
      </c>
      <c r="Z2637" t="s">
        <v>875</v>
      </c>
      <c r="AA2637" s="19">
        <v>45733.85459052083</v>
      </c>
      <c r="AB2637" t="s">
        <v>1508</v>
      </c>
    </row>
    <row r="2638" spans="1:28" x14ac:dyDescent="0.35">
      <c r="A2638" t="s">
        <v>1468</v>
      </c>
      <c r="B2638" t="s">
        <v>311</v>
      </c>
      <c r="C2638">
        <v>4088</v>
      </c>
      <c r="D2638" s="9">
        <v>40373.833692129629</v>
      </c>
      <c r="E2638" s="9">
        <v>44462.322627314818</v>
      </c>
      <c r="F2638">
        <v>904</v>
      </c>
      <c r="G2638">
        <v>904</v>
      </c>
      <c r="H2638">
        <v>681</v>
      </c>
      <c r="I2638">
        <v>223</v>
      </c>
      <c r="J2638">
        <v>87</v>
      </c>
      <c r="K2638">
        <v>817</v>
      </c>
      <c r="L2638">
        <v>791</v>
      </c>
      <c r="M2638">
        <v>26</v>
      </c>
      <c r="N2638">
        <v>0.21299999999999999</v>
      </c>
      <c r="O2638">
        <v>7.3999999999999996E-2</v>
      </c>
      <c r="P2638">
        <v>2.3E-2</v>
      </c>
      <c r="Q2638">
        <v>0.27900000000000003</v>
      </c>
      <c r="R2638">
        <v>1.0569999999999999</v>
      </c>
      <c r="S2638">
        <v>0.74199999999999999</v>
      </c>
      <c r="T2638">
        <v>0.92</v>
      </c>
      <c r="U2638">
        <v>93.19</v>
      </c>
      <c r="V2638" t="s">
        <v>62</v>
      </c>
      <c r="W2638">
        <v>0.96899999999999997</v>
      </c>
      <c r="X2638">
        <v>0.93300000000000005</v>
      </c>
      <c r="Y2638">
        <v>0.97599999999999998</v>
      </c>
      <c r="Z2638">
        <v>0.95899999999999996</v>
      </c>
      <c r="AA2638" s="19">
        <v>45733.854590439812</v>
      </c>
      <c r="AB2638" t="s">
        <v>1508</v>
      </c>
    </row>
    <row r="2639" spans="1:28" hidden="1" x14ac:dyDescent="0.35">
      <c r="A2639" t="s">
        <v>1618</v>
      </c>
      <c r="B2639" t="s">
        <v>312</v>
      </c>
      <c r="C2639">
        <v>27</v>
      </c>
      <c r="D2639" s="9">
        <v>39894.0158912037</v>
      </c>
      <c r="E2639" s="9">
        <v>39921.676238425927</v>
      </c>
      <c r="F2639" t="s">
        <v>872</v>
      </c>
      <c r="G2639" t="s">
        <v>872</v>
      </c>
      <c r="H2639">
        <v>1</v>
      </c>
      <c r="I2639">
        <v>1</v>
      </c>
      <c r="J2639">
        <v>1</v>
      </c>
      <c r="K2639" t="s">
        <v>873</v>
      </c>
      <c r="L2639">
        <v>1</v>
      </c>
      <c r="M2639">
        <v>1</v>
      </c>
      <c r="N2639" t="s">
        <v>875</v>
      </c>
      <c r="O2639" t="s">
        <v>875</v>
      </c>
      <c r="P2639" t="s">
        <v>875</v>
      </c>
      <c r="Q2639" t="s">
        <v>875</v>
      </c>
      <c r="R2639" t="s">
        <v>875</v>
      </c>
      <c r="S2639" t="s">
        <v>875</v>
      </c>
      <c r="T2639" t="s">
        <v>875</v>
      </c>
      <c r="U2639" t="s">
        <v>875</v>
      </c>
      <c r="V2639" t="s">
        <v>62</v>
      </c>
      <c r="W2639" t="s">
        <v>875</v>
      </c>
      <c r="X2639" t="s">
        <v>875</v>
      </c>
      <c r="Y2639" t="s">
        <v>875</v>
      </c>
      <c r="Z2639" t="s">
        <v>875</v>
      </c>
      <c r="AA2639" s="19">
        <v>45734.000717453702</v>
      </c>
      <c r="AB2639" t="s">
        <v>2040</v>
      </c>
    </row>
    <row r="2640" spans="1:28" x14ac:dyDescent="0.35">
      <c r="A2640" t="s">
        <v>1618</v>
      </c>
      <c r="B2640" t="s">
        <v>311</v>
      </c>
      <c r="C2640">
        <v>1610</v>
      </c>
      <c r="D2640" s="9">
        <v>38311.114606481482</v>
      </c>
      <c r="E2640" s="9">
        <v>39921.676238425927</v>
      </c>
      <c r="F2640">
        <v>496</v>
      </c>
      <c r="G2640">
        <v>496</v>
      </c>
      <c r="H2640">
        <v>228</v>
      </c>
      <c r="I2640">
        <v>268</v>
      </c>
      <c r="J2640">
        <v>45</v>
      </c>
      <c r="K2640">
        <v>451</v>
      </c>
      <c r="L2640">
        <v>336</v>
      </c>
      <c r="M2640">
        <v>115</v>
      </c>
      <c r="N2640">
        <v>0.26700000000000002</v>
      </c>
      <c r="O2640">
        <v>0.26800000000000002</v>
      </c>
      <c r="P2640">
        <v>5.7000000000000002E-2</v>
      </c>
      <c r="Q2640">
        <v>0.54100000000000004</v>
      </c>
      <c r="R2640">
        <v>1.1319999999999999</v>
      </c>
      <c r="S2640">
        <v>0.499</v>
      </c>
      <c r="T2640">
        <v>0.89300000000000002</v>
      </c>
      <c r="U2640">
        <v>212.56899999999999</v>
      </c>
      <c r="V2640" t="s">
        <v>62</v>
      </c>
      <c r="W2640">
        <v>0.88200000000000001</v>
      </c>
      <c r="X2640">
        <v>0.92700000000000005</v>
      </c>
      <c r="Y2640">
        <v>0.74299999999999999</v>
      </c>
      <c r="Z2640">
        <v>0.78900000000000003</v>
      </c>
      <c r="AA2640" s="19">
        <v>45734.000717395837</v>
      </c>
      <c r="AB2640" t="s">
        <v>2040</v>
      </c>
    </row>
    <row r="2641" spans="1:28" hidden="1" x14ac:dyDescent="0.35">
      <c r="A2641" t="s">
        <v>1467</v>
      </c>
      <c r="B2641" t="s">
        <v>312</v>
      </c>
      <c r="C2641">
        <v>0</v>
      </c>
      <c r="D2641" s="9">
        <v>43511.399282407408</v>
      </c>
      <c r="E2641" s="9">
        <v>43511.399282407408</v>
      </c>
      <c r="F2641" t="s">
        <v>872</v>
      </c>
      <c r="G2641" t="s">
        <v>872</v>
      </c>
      <c r="H2641">
        <v>1</v>
      </c>
      <c r="I2641">
        <v>1</v>
      </c>
      <c r="J2641">
        <v>1</v>
      </c>
      <c r="K2641" t="s">
        <v>873</v>
      </c>
      <c r="L2641">
        <v>1</v>
      </c>
      <c r="M2641">
        <v>0</v>
      </c>
      <c r="N2641" t="s">
        <v>875</v>
      </c>
      <c r="O2641" t="s">
        <v>875</v>
      </c>
      <c r="P2641" t="s">
        <v>875</v>
      </c>
      <c r="Q2641" t="s">
        <v>875</v>
      </c>
      <c r="R2641" t="s">
        <v>875</v>
      </c>
      <c r="S2641" t="s">
        <v>875</v>
      </c>
      <c r="T2641" t="s">
        <v>875</v>
      </c>
      <c r="U2641" t="s">
        <v>875</v>
      </c>
      <c r="V2641" t="s">
        <v>56</v>
      </c>
      <c r="W2641" t="s">
        <v>875</v>
      </c>
      <c r="X2641" t="s">
        <v>875</v>
      </c>
      <c r="Y2641" t="s">
        <v>875</v>
      </c>
      <c r="Z2641" t="s">
        <v>875</v>
      </c>
      <c r="AA2641" s="19">
        <v>45733.854525173614</v>
      </c>
      <c r="AB2641" t="s">
        <v>1508</v>
      </c>
    </row>
    <row r="2642" spans="1:28" x14ac:dyDescent="0.35">
      <c r="A2642" t="s">
        <v>1467</v>
      </c>
      <c r="B2642" t="s">
        <v>311</v>
      </c>
      <c r="C2642">
        <v>3495</v>
      </c>
      <c r="D2642" s="9">
        <v>40016.182210648149</v>
      </c>
      <c r="E2642" s="9">
        <v>43511.399282407408</v>
      </c>
      <c r="F2642">
        <v>538</v>
      </c>
      <c r="G2642">
        <v>538</v>
      </c>
      <c r="H2642">
        <v>367</v>
      </c>
      <c r="I2642">
        <v>171</v>
      </c>
      <c r="J2642">
        <v>45</v>
      </c>
      <c r="K2642">
        <v>493</v>
      </c>
      <c r="L2642">
        <v>419</v>
      </c>
      <c r="M2642">
        <v>74</v>
      </c>
      <c r="N2642">
        <v>0.19600000000000001</v>
      </c>
      <c r="O2642">
        <v>0.11899999999999999</v>
      </c>
      <c r="P2642">
        <v>1.9E-2</v>
      </c>
      <c r="Q2642">
        <v>0.26200000000000001</v>
      </c>
      <c r="R2642">
        <v>0.88500000000000001</v>
      </c>
      <c r="S2642">
        <v>0.622</v>
      </c>
      <c r="T2642">
        <v>0.94</v>
      </c>
      <c r="U2642">
        <v>282.44299999999998</v>
      </c>
      <c r="V2642" t="s">
        <v>56</v>
      </c>
      <c r="W2642">
        <v>0.95199999999999996</v>
      </c>
      <c r="X2642">
        <v>0.86099999999999999</v>
      </c>
      <c r="Y2642">
        <v>0.96499999999999997</v>
      </c>
      <c r="Z2642">
        <v>0.93600000000000005</v>
      </c>
      <c r="AA2642" s="19">
        <v>45733.854525034723</v>
      </c>
      <c r="AB2642" t="s">
        <v>1508</v>
      </c>
    </row>
    <row r="2643" spans="1:28" hidden="1" x14ac:dyDescent="0.35">
      <c r="A2643" t="s">
        <v>1617</v>
      </c>
      <c r="B2643" t="s">
        <v>312</v>
      </c>
      <c r="C2643">
        <v>75</v>
      </c>
      <c r="D2643" s="9">
        <v>42131.603946759256</v>
      </c>
      <c r="E2643" s="9">
        <v>42207.377002314817</v>
      </c>
      <c r="F2643" t="s">
        <v>872</v>
      </c>
      <c r="G2643" t="s">
        <v>872</v>
      </c>
      <c r="H2643">
        <v>1</v>
      </c>
      <c r="I2643">
        <v>3</v>
      </c>
      <c r="J2643">
        <v>1</v>
      </c>
      <c r="K2643" t="s">
        <v>873</v>
      </c>
      <c r="L2643">
        <v>2</v>
      </c>
      <c r="M2643">
        <v>1</v>
      </c>
      <c r="N2643" t="s">
        <v>875</v>
      </c>
      <c r="O2643">
        <v>2.5000000000000001E-2</v>
      </c>
      <c r="P2643" t="s">
        <v>875</v>
      </c>
      <c r="Q2643">
        <v>1.4E-2</v>
      </c>
      <c r="R2643" t="s">
        <v>875</v>
      </c>
      <c r="S2643" t="s">
        <v>875</v>
      </c>
      <c r="T2643" t="s">
        <v>875</v>
      </c>
      <c r="U2643" t="s">
        <v>875</v>
      </c>
      <c r="V2643" t="s">
        <v>56</v>
      </c>
      <c r="W2643" t="s">
        <v>875</v>
      </c>
      <c r="X2643">
        <v>0.92700000000000005</v>
      </c>
      <c r="Y2643" t="s">
        <v>875</v>
      </c>
      <c r="Z2643">
        <v>1</v>
      </c>
      <c r="AA2643" s="19">
        <v>45734.000630011571</v>
      </c>
      <c r="AB2643" t="s">
        <v>2040</v>
      </c>
    </row>
    <row r="2644" spans="1:28" x14ac:dyDescent="0.35">
      <c r="A2644" t="s">
        <v>1617</v>
      </c>
      <c r="B2644" t="s">
        <v>311</v>
      </c>
      <c r="C2644">
        <v>2774</v>
      </c>
      <c r="D2644" s="9">
        <v>39433.118414351855</v>
      </c>
      <c r="E2644" s="9">
        <v>42207.377002314817</v>
      </c>
      <c r="F2644">
        <v>1892</v>
      </c>
      <c r="G2644">
        <v>1892</v>
      </c>
      <c r="H2644">
        <v>831</v>
      </c>
      <c r="I2644">
        <v>1061</v>
      </c>
      <c r="J2644">
        <v>202</v>
      </c>
      <c r="K2644">
        <v>1690</v>
      </c>
      <c r="L2644">
        <v>1476</v>
      </c>
      <c r="M2644">
        <v>214</v>
      </c>
      <c r="N2644">
        <v>0.4</v>
      </c>
      <c r="O2644">
        <v>0.46100000000000002</v>
      </c>
      <c r="P2644">
        <v>7.4999999999999997E-2</v>
      </c>
      <c r="Q2644">
        <v>0.69199999999999995</v>
      </c>
      <c r="R2644">
        <v>0.88</v>
      </c>
      <c r="S2644">
        <v>0.46500000000000002</v>
      </c>
      <c r="T2644">
        <v>0.91300000000000003</v>
      </c>
      <c r="U2644">
        <v>309.24900000000002</v>
      </c>
      <c r="V2644" t="s">
        <v>56</v>
      </c>
      <c r="W2644">
        <v>0.86</v>
      </c>
      <c r="X2644">
        <v>0.91400000000000003</v>
      </c>
      <c r="Y2644">
        <v>0.875</v>
      </c>
      <c r="Z2644">
        <v>0.89</v>
      </c>
      <c r="AA2644" s="19">
        <v>45734.000629930553</v>
      </c>
      <c r="AB2644" t="s">
        <v>2040</v>
      </c>
    </row>
    <row r="2645" spans="1:28" hidden="1" x14ac:dyDescent="0.35">
      <c r="A2645" t="s">
        <v>1616</v>
      </c>
      <c r="B2645" t="s">
        <v>312</v>
      </c>
      <c r="C2645">
        <v>94</v>
      </c>
      <c r="D2645" s="9">
        <v>44409.722731481481</v>
      </c>
      <c r="E2645" s="9">
        <v>44504.465983796297</v>
      </c>
      <c r="F2645" t="s">
        <v>872</v>
      </c>
      <c r="G2645" t="s">
        <v>872</v>
      </c>
      <c r="H2645">
        <v>14</v>
      </c>
      <c r="I2645">
        <v>1</v>
      </c>
      <c r="J2645">
        <v>10</v>
      </c>
      <c r="K2645" t="s">
        <v>873</v>
      </c>
      <c r="L2645">
        <v>13</v>
      </c>
      <c r="M2645">
        <v>-7</v>
      </c>
      <c r="N2645">
        <v>0.13600000000000001</v>
      </c>
      <c r="O2645" t="s">
        <v>875</v>
      </c>
      <c r="P2645">
        <v>0.19800000000000001</v>
      </c>
      <c r="Q2645">
        <v>0.16</v>
      </c>
      <c r="R2645" t="s">
        <v>875</v>
      </c>
      <c r="S2645" t="s">
        <v>875</v>
      </c>
      <c r="T2645" t="s">
        <v>875</v>
      </c>
      <c r="U2645" t="s">
        <v>875</v>
      </c>
      <c r="V2645" t="s">
        <v>56</v>
      </c>
      <c r="W2645">
        <v>0.65200000000000002</v>
      </c>
      <c r="X2645" t="s">
        <v>875</v>
      </c>
      <c r="Y2645">
        <v>0.29099999999999998</v>
      </c>
      <c r="Z2645">
        <v>0.82499999999999996</v>
      </c>
      <c r="AA2645" s="19">
        <v>45734.000534236111</v>
      </c>
      <c r="AB2645" t="s">
        <v>2040</v>
      </c>
    </row>
    <row r="2646" spans="1:28" x14ac:dyDescent="0.35">
      <c r="A2646" t="s">
        <v>1616</v>
      </c>
      <c r="B2646" t="s">
        <v>311</v>
      </c>
      <c r="C2646">
        <v>4856</v>
      </c>
      <c r="D2646" s="9">
        <v>39647.592187499999</v>
      </c>
      <c r="E2646" s="9">
        <v>44504.465983796297</v>
      </c>
      <c r="F2646">
        <v>834</v>
      </c>
      <c r="G2646">
        <v>834</v>
      </c>
      <c r="H2646">
        <v>480</v>
      </c>
      <c r="I2646">
        <v>354</v>
      </c>
      <c r="J2646">
        <v>93</v>
      </c>
      <c r="K2646">
        <v>741</v>
      </c>
      <c r="L2646">
        <v>483</v>
      </c>
      <c r="M2646">
        <v>258</v>
      </c>
      <c r="N2646">
        <v>8.6999999999999994E-2</v>
      </c>
      <c r="O2646">
        <v>7.8E-2</v>
      </c>
      <c r="P2646">
        <v>1.7000000000000001E-2</v>
      </c>
      <c r="Q2646">
        <v>8.6999999999999994E-2</v>
      </c>
      <c r="R2646">
        <v>0.58799999999999997</v>
      </c>
      <c r="S2646">
        <v>0.52700000000000002</v>
      </c>
      <c r="T2646">
        <v>0.89700000000000002</v>
      </c>
      <c r="U2646">
        <v>2965.5169999999998</v>
      </c>
      <c r="V2646" t="s">
        <v>56</v>
      </c>
      <c r="W2646">
        <v>0.93600000000000005</v>
      </c>
      <c r="X2646">
        <v>0.98199999999999998</v>
      </c>
      <c r="Y2646">
        <v>0.98399999999999999</v>
      </c>
      <c r="Z2646">
        <v>0.95799999999999996</v>
      </c>
      <c r="AA2646" s="19">
        <v>45734.000534166669</v>
      </c>
      <c r="AB2646" t="s">
        <v>2040</v>
      </c>
    </row>
    <row r="2647" spans="1:28" hidden="1" x14ac:dyDescent="0.35">
      <c r="A2647" t="s">
        <v>1466</v>
      </c>
      <c r="B2647" t="s">
        <v>312</v>
      </c>
      <c r="C2647">
        <v>0</v>
      </c>
      <c r="D2647" s="9">
        <v>43397.954097222224</v>
      </c>
      <c r="E2647" s="9">
        <v>43397.954097222224</v>
      </c>
      <c r="F2647" t="s">
        <v>872</v>
      </c>
      <c r="G2647" t="s">
        <v>872</v>
      </c>
      <c r="H2647">
        <v>1</v>
      </c>
      <c r="I2647">
        <v>1</v>
      </c>
      <c r="J2647">
        <v>1</v>
      </c>
      <c r="K2647" t="s">
        <v>873</v>
      </c>
      <c r="L2647">
        <v>1</v>
      </c>
      <c r="M2647">
        <v>0</v>
      </c>
      <c r="N2647" t="s">
        <v>875</v>
      </c>
      <c r="O2647" t="s">
        <v>875</v>
      </c>
      <c r="P2647" t="s">
        <v>875</v>
      </c>
      <c r="Q2647" t="s">
        <v>875</v>
      </c>
      <c r="R2647" t="s">
        <v>875</v>
      </c>
      <c r="S2647" t="s">
        <v>875</v>
      </c>
      <c r="T2647" t="s">
        <v>875</v>
      </c>
      <c r="U2647" t="s">
        <v>875</v>
      </c>
      <c r="V2647" t="s">
        <v>56</v>
      </c>
      <c r="W2647" t="s">
        <v>875</v>
      </c>
      <c r="X2647" t="s">
        <v>875</v>
      </c>
      <c r="Y2647" t="s">
        <v>875</v>
      </c>
      <c r="Z2647" t="s">
        <v>875</v>
      </c>
      <c r="AA2647" s="19">
        <v>45733.854459548609</v>
      </c>
      <c r="AB2647" t="s">
        <v>1508</v>
      </c>
    </row>
    <row r="2648" spans="1:28" x14ac:dyDescent="0.35">
      <c r="A2648" t="s">
        <v>1466</v>
      </c>
      <c r="B2648" t="s">
        <v>311</v>
      </c>
      <c r="C2648">
        <v>2443</v>
      </c>
      <c r="D2648" s="9">
        <v>40954.75708333333</v>
      </c>
      <c r="E2648" s="9">
        <v>43397.954097222224</v>
      </c>
      <c r="F2648">
        <v>185</v>
      </c>
      <c r="G2648">
        <v>185</v>
      </c>
      <c r="H2648">
        <v>115</v>
      </c>
      <c r="I2648">
        <v>70</v>
      </c>
      <c r="J2648">
        <v>22</v>
      </c>
      <c r="K2648">
        <v>163</v>
      </c>
      <c r="L2648">
        <v>110</v>
      </c>
      <c r="M2648">
        <v>53</v>
      </c>
      <c r="N2648">
        <v>7.0000000000000007E-2</v>
      </c>
      <c r="O2648">
        <v>0.05</v>
      </c>
      <c r="P2648">
        <v>1.4999999999999999E-2</v>
      </c>
      <c r="Q2648">
        <v>7.1999999999999995E-2</v>
      </c>
      <c r="R2648">
        <v>0.68600000000000005</v>
      </c>
      <c r="S2648">
        <v>0.58299999999999996</v>
      </c>
      <c r="T2648">
        <v>0.875</v>
      </c>
      <c r="U2648">
        <v>736.11099999999999</v>
      </c>
      <c r="V2648" t="s">
        <v>56</v>
      </c>
      <c r="W2648">
        <v>0.83899999999999997</v>
      </c>
      <c r="X2648">
        <v>0.95599999999999996</v>
      </c>
      <c r="Y2648">
        <v>0.92500000000000004</v>
      </c>
      <c r="Z2648">
        <v>0.872</v>
      </c>
      <c r="AA2648" s="19">
        <v>45733.854459456015</v>
      </c>
      <c r="AB2648" t="s">
        <v>1508</v>
      </c>
    </row>
    <row r="2649" spans="1:28" hidden="1" x14ac:dyDescent="0.35">
      <c r="A2649" t="s">
        <v>265</v>
      </c>
      <c r="B2649" t="s">
        <v>312</v>
      </c>
      <c r="C2649">
        <v>0</v>
      </c>
      <c r="D2649" s="9">
        <v>44341.588935185187</v>
      </c>
      <c r="E2649" s="9">
        <v>44341.588935185187</v>
      </c>
      <c r="F2649" t="s">
        <v>872</v>
      </c>
      <c r="G2649" t="s">
        <v>872</v>
      </c>
      <c r="H2649">
        <v>1</v>
      </c>
      <c r="I2649">
        <v>1</v>
      </c>
      <c r="J2649">
        <v>1</v>
      </c>
      <c r="K2649" t="s">
        <v>873</v>
      </c>
      <c r="L2649">
        <v>1</v>
      </c>
      <c r="M2649">
        <v>0</v>
      </c>
      <c r="N2649" t="s">
        <v>875</v>
      </c>
      <c r="O2649" t="s">
        <v>875</v>
      </c>
      <c r="P2649" t="s">
        <v>875</v>
      </c>
      <c r="Q2649" t="s">
        <v>875</v>
      </c>
      <c r="R2649" t="s">
        <v>875</v>
      </c>
      <c r="S2649" t="s">
        <v>875</v>
      </c>
      <c r="T2649" t="s">
        <v>875</v>
      </c>
      <c r="U2649" t="s">
        <v>875</v>
      </c>
      <c r="V2649" t="s">
        <v>56</v>
      </c>
      <c r="W2649" t="s">
        <v>875</v>
      </c>
      <c r="X2649" t="s">
        <v>875</v>
      </c>
      <c r="Y2649" t="s">
        <v>875</v>
      </c>
      <c r="Z2649" t="s">
        <v>875</v>
      </c>
      <c r="AA2649" s="19">
        <v>45733.906713252312</v>
      </c>
      <c r="AB2649" t="s">
        <v>1425</v>
      </c>
    </row>
    <row r="2650" spans="1:28" x14ac:dyDescent="0.35">
      <c r="A2650" t="s">
        <v>265</v>
      </c>
      <c r="B2650" t="s">
        <v>311</v>
      </c>
      <c r="C2650">
        <v>4970</v>
      </c>
      <c r="D2650" s="9">
        <v>40631.915277777778</v>
      </c>
      <c r="E2650" s="9">
        <v>45602.634027777778</v>
      </c>
      <c r="F2650">
        <v>333</v>
      </c>
      <c r="G2650">
        <v>333</v>
      </c>
      <c r="H2650">
        <v>184</v>
      </c>
      <c r="I2650">
        <v>149</v>
      </c>
      <c r="J2650">
        <v>35</v>
      </c>
      <c r="K2650">
        <v>298</v>
      </c>
      <c r="L2650">
        <v>244</v>
      </c>
      <c r="M2650">
        <v>54</v>
      </c>
      <c r="N2650">
        <v>3.5000000000000003E-2</v>
      </c>
      <c r="O2650">
        <v>0.03</v>
      </c>
      <c r="P2650">
        <v>7.0000000000000001E-3</v>
      </c>
      <c r="Q2650">
        <v>4.5999999999999999E-2</v>
      </c>
      <c r="R2650">
        <v>0.79300000000000004</v>
      </c>
      <c r="S2650">
        <v>0.53800000000000003</v>
      </c>
      <c r="T2650">
        <v>0.89200000000000002</v>
      </c>
      <c r="U2650">
        <v>1173.913</v>
      </c>
      <c r="V2650" t="s">
        <v>56</v>
      </c>
      <c r="W2650">
        <v>0.70199999999999996</v>
      </c>
      <c r="X2650">
        <v>0.85099999999999998</v>
      </c>
      <c r="Y2650">
        <v>0.68700000000000006</v>
      </c>
      <c r="Z2650">
        <v>0.75700000000000001</v>
      </c>
      <c r="AA2650" s="9">
        <v>45713.683446087962</v>
      </c>
      <c r="AB2650" t="s">
        <v>871</v>
      </c>
    </row>
    <row r="2651" spans="1:28" x14ac:dyDescent="0.35">
      <c r="A2651" t="s">
        <v>265</v>
      </c>
      <c r="B2651" t="s">
        <v>311</v>
      </c>
      <c r="C2651">
        <v>3709</v>
      </c>
      <c r="D2651" s="9">
        <v>40631.915324074071</v>
      </c>
      <c r="E2651" s="9">
        <v>44341.588935185187</v>
      </c>
      <c r="F2651">
        <v>296</v>
      </c>
      <c r="G2651">
        <v>296</v>
      </c>
      <c r="H2651">
        <v>167</v>
      </c>
      <c r="I2651">
        <v>129</v>
      </c>
      <c r="J2651">
        <v>5</v>
      </c>
      <c r="K2651">
        <v>291</v>
      </c>
      <c r="L2651">
        <v>242</v>
      </c>
      <c r="M2651">
        <v>49</v>
      </c>
      <c r="N2651">
        <v>6.2E-2</v>
      </c>
      <c r="O2651">
        <v>4.5999999999999999E-2</v>
      </c>
      <c r="P2651">
        <v>2E-3</v>
      </c>
      <c r="Q2651">
        <v>9.8000000000000004E-2</v>
      </c>
      <c r="R2651">
        <v>0.92500000000000004</v>
      </c>
      <c r="S2651">
        <v>0.57399999999999995</v>
      </c>
      <c r="T2651">
        <v>0.98099999999999998</v>
      </c>
      <c r="U2651">
        <v>500</v>
      </c>
      <c r="V2651" t="s">
        <v>56</v>
      </c>
      <c r="W2651">
        <v>0.82199999999999995</v>
      </c>
      <c r="X2651">
        <v>0.93200000000000005</v>
      </c>
      <c r="Y2651">
        <v>0.8</v>
      </c>
      <c r="Z2651">
        <v>0.89200000000000002</v>
      </c>
      <c r="AA2651" s="19">
        <v>45733.906713159726</v>
      </c>
      <c r="AB2651" t="s">
        <v>1425</v>
      </c>
    </row>
    <row r="2652" spans="1:28" hidden="1" x14ac:dyDescent="0.35">
      <c r="A2652" t="s">
        <v>266</v>
      </c>
      <c r="B2652" t="s">
        <v>312</v>
      </c>
      <c r="C2652">
        <v>0</v>
      </c>
      <c r="D2652" s="9">
        <v>44553.272534722222</v>
      </c>
      <c r="E2652" s="9">
        <v>44553.283078703702</v>
      </c>
      <c r="F2652" t="s">
        <v>872</v>
      </c>
      <c r="G2652" t="s">
        <v>872</v>
      </c>
      <c r="H2652">
        <v>1</v>
      </c>
      <c r="I2652">
        <v>1</v>
      </c>
      <c r="J2652">
        <v>1</v>
      </c>
      <c r="K2652" t="s">
        <v>873</v>
      </c>
      <c r="L2652">
        <v>2</v>
      </c>
      <c r="M2652">
        <v>-1</v>
      </c>
      <c r="N2652" t="s">
        <v>875</v>
      </c>
      <c r="O2652" t="s">
        <v>875</v>
      </c>
      <c r="P2652" t="s">
        <v>875</v>
      </c>
      <c r="Q2652">
        <v>1</v>
      </c>
      <c r="R2652" t="s">
        <v>875</v>
      </c>
      <c r="S2652" t="s">
        <v>875</v>
      </c>
      <c r="T2652" t="s">
        <v>875</v>
      </c>
      <c r="U2652" t="s">
        <v>875</v>
      </c>
      <c r="V2652" t="s">
        <v>62</v>
      </c>
      <c r="W2652" t="s">
        <v>875</v>
      </c>
      <c r="X2652" t="s">
        <v>875</v>
      </c>
      <c r="Y2652" t="s">
        <v>875</v>
      </c>
      <c r="Z2652">
        <v>1</v>
      </c>
      <c r="AA2652" s="19">
        <v>45733.906650613426</v>
      </c>
      <c r="AB2652" t="s">
        <v>1425</v>
      </c>
    </row>
    <row r="2653" spans="1:28" x14ac:dyDescent="0.35">
      <c r="A2653" t="s">
        <v>266</v>
      </c>
      <c r="B2653" t="s">
        <v>311</v>
      </c>
      <c r="C2653">
        <v>5571</v>
      </c>
      <c r="D2653" s="9">
        <v>40030.680555555555</v>
      </c>
      <c r="E2653" s="9">
        <v>45602.512499999997</v>
      </c>
      <c r="F2653">
        <v>479</v>
      </c>
      <c r="G2653">
        <v>479</v>
      </c>
      <c r="H2653">
        <v>332</v>
      </c>
      <c r="I2653">
        <v>147</v>
      </c>
      <c r="J2653">
        <v>38</v>
      </c>
      <c r="K2653">
        <v>441</v>
      </c>
      <c r="L2653">
        <v>378</v>
      </c>
      <c r="M2653">
        <v>63</v>
      </c>
      <c r="N2653">
        <v>7.4999999999999997E-2</v>
      </c>
      <c r="O2653">
        <v>2.9000000000000001E-2</v>
      </c>
      <c r="P2653">
        <v>6.0000000000000001E-3</v>
      </c>
      <c r="Q2653">
        <v>0.08</v>
      </c>
      <c r="R2653">
        <v>0.81599999999999995</v>
      </c>
      <c r="S2653">
        <v>0.72099999999999997</v>
      </c>
      <c r="T2653">
        <v>0.94199999999999995</v>
      </c>
      <c r="U2653">
        <v>787.5</v>
      </c>
      <c r="V2653" t="s">
        <v>56</v>
      </c>
      <c r="W2653">
        <v>0.53500000000000003</v>
      </c>
      <c r="X2653">
        <v>0.66100000000000003</v>
      </c>
      <c r="Y2653">
        <v>0.65900000000000003</v>
      </c>
      <c r="Z2653">
        <v>0.50900000000000001</v>
      </c>
      <c r="AA2653" s="9">
        <v>45713.683539224534</v>
      </c>
      <c r="AB2653" t="s">
        <v>871</v>
      </c>
    </row>
    <row r="2654" spans="1:28" x14ac:dyDescent="0.35">
      <c r="A2654" t="s">
        <v>266</v>
      </c>
      <c r="B2654" t="s">
        <v>311</v>
      </c>
      <c r="C2654">
        <v>4522</v>
      </c>
      <c r="D2654" s="9">
        <v>40030.680879629632</v>
      </c>
      <c r="E2654" s="9">
        <v>44553.283078703702</v>
      </c>
      <c r="F2654">
        <v>465</v>
      </c>
      <c r="G2654">
        <v>465</v>
      </c>
      <c r="H2654">
        <v>325</v>
      </c>
      <c r="I2654">
        <v>140</v>
      </c>
      <c r="J2654">
        <v>3</v>
      </c>
      <c r="K2654">
        <v>462</v>
      </c>
      <c r="L2654">
        <v>400</v>
      </c>
      <c r="M2654">
        <v>62</v>
      </c>
      <c r="N2654">
        <v>0.128</v>
      </c>
      <c r="O2654">
        <v>4.8000000000000001E-2</v>
      </c>
      <c r="P2654">
        <v>2.1999999999999999E-2</v>
      </c>
      <c r="Q2654">
        <v>0.161</v>
      </c>
      <c r="R2654">
        <v>1.0449999999999999</v>
      </c>
      <c r="S2654">
        <v>0.72699999999999998</v>
      </c>
      <c r="T2654">
        <v>0.875</v>
      </c>
      <c r="U2654">
        <v>385.09300000000002</v>
      </c>
      <c r="V2654" t="s">
        <v>62</v>
      </c>
      <c r="W2654">
        <v>0.72299999999999998</v>
      </c>
      <c r="X2654">
        <v>0.82799999999999996</v>
      </c>
      <c r="Y2654">
        <v>0.88600000000000001</v>
      </c>
      <c r="Z2654">
        <v>0.73099999999999998</v>
      </c>
      <c r="AA2654" s="19">
        <v>45733.90665045139</v>
      </c>
      <c r="AB2654" t="s">
        <v>1425</v>
      </c>
    </row>
    <row r="2655" spans="1:28" hidden="1" x14ac:dyDescent="0.35">
      <c r="A2655" t="s">
        <v>1615</v>
      </c>
      <c r="B2655" t="s">
        <v>312</v>
      </c>
      <c r="C2655">
        <v>90</v>
      </c>
      <c r="D2655" s="9">
        <v>44443.186990740738</v>
      </c>
      <c r="E2655" s="9">
        <v>44533.364490740743</v>
      </c>
      <c r="F2655" t="s">
        <v>872</v>
      </c>
      <c r="G2655" t="s">
        <v>872</v>
      </c>
      <c r="H2655">
        <v>8</v>
      </c>
      <c r="I2655">
        <v>1</v>
      </c>
      <c r="J2655">
        <v>1</v>
      </c>
      <c r="K2655" t="s">
        <v>873</v>
      </c>
      <c r="L2655">
        <v>5</v>
      </c>
      <c r="M2655">
        <v>2</v>
      </c>
      <c r="N2655">
        <v>5.0999999999999997E-2</v>
      </c>
      <c r="O2655" t="s">
        <v>875</v>
      </c>
      <c r="P2655" t="s">
        <v>875</v>
      </c>
      <c r="Q2655">
        <v>1.786</v>
      </c>
      <c r="R2655" t="s">
        <v>875</v>
      </c>
      <c r="S2655" t="s">
        <v>875</v>
      </c>
      <c r="T2655" t="s">
        <v>875</v>
      </c>
      <c r="U2655" t="s">
        <v>875</v>
      </c>
      <c r="V2655" t="s">
        <v>56</v>
      </c>
      <c r="W2655">
        <v>0.40899999999999997</v>
      </c>
      <c r="X2655" t="s">
        <v>875</v>
      </c>
      <c r="Y2655" t="s">
        <v>875</v>
      </c>
      <c r="Z2655">
        <v>0.89300000000000002</v>
      </c>
      <c r="AA2655" s="19">
        <v>45734.000440000003</v>
      </c>
      <c r="AB2655" t="s">
        <v>2040</v>
      </c>
    </row>
    <row r="2656" spans="1:28" x14ac:dyDescent="0.35">
      <c r="A2656" t="s">
        <v>1615</v>
      </c>
      <c r="B2656" t="s">
        <v>311</v>
      </c>
      <c r="C2656">
        <v>2402</v>
      </c>
      <c r="D2656" s="9">
        <v>42131.189930555556</v>
      </c>
      <c r="E2656" s="9">
        <v>44533.364490740743</v>
      </c>
      <c r="F2656">
        <v>527</v>
      </c>
      <c r="G2656">
        <v>527</v>
      </c>
      <c r="H2656">
        <v>393</v>
      </c>
      <c r="I2656">
        <v>134</v>
      </c>
      <c r="J2656">
        <v>18</v>
      </c>
      <c r="K2656">
        <v>509</v>
      </c>
      <c r="L2656">
        <v>326</v>
      </c>
      <c r="M2656">
        <v>183</v>
      </c>
      <c r="N2656">
        <v>0.182</v>
      </c>
      <c r="O2656">
        <v>6.7000000000000004E-2</v>
      </c>
      <c r="P2656">
        <v>1.4999999999999999E-2</v>
      </c>
      <c r="Q2656">
        <v>0.14799999999999999</v>
      </c>
      <c r="R2656">
        <v>0.63200000000000001</v>
      </c>
      <c r="S2656">
        <v>0.73099999999999998</v>
      </c>
      <c r="T2656">
        <v>0.94</v>
      </c>
      <c r="U2656">
        <v>1236.4860000000001</v>
      </c>
      <c r="V2656" t="s">
        <v>56</v>
      </c>
      <c r="W2656">
        <v>0.91700000000000004</v>
      </c>
      <c r="X2656">
        <v>0.93799999999999994</v>
      </c>
      <c r="Y2656">
        <v>0.75800000000000001</v>
      </c>
      <c r="Z2656">
        <v>0.79900000000000004</v>
      </c>
      <c r="AA2656" s="19">
        <v>45734.00043994213</v>
      </c>
      <c r="AB2656" t="s">
        <v>2040</v>
      </c>
    </row>
    <row r="2657" spans="1:28" hidden="1" x14ac:dyDescent="0.35">
      <c r="A2657" t="s">
        <v>1614</v>
      </c>
      <c r="B2657" t="s">
        <v>312</v>
      </c>
      <c r="C2657">
        <v>0</v>
      </c>
      <c r="D2657" s="9">
        <v>42805.530810185184</v>
      </c>
      <c r="E2657" s="9">
        <v>42805.531331018516</v>
      </c>
      <c r="F2657" t="s">
        <v>872</v>
      </c>
      <c r="G2657" t="s">
        <v>872</v>
      </c>
      <c r="H2657">
        <v>1</v>
      </c>
      <c r="I2657">
        <v>1</v>
      </c>
      <c r="J2657">
        <v>1</v>
      </c>
      <c r="K2657" t="s">
        <v>873</v>
      </c>
      <c r="L2657">
        <v>1</v>
      </c>
      <c r="M2657">
        <v>-1</v>
      </c>
      <c r="N2657" t="s">
        <v>875</v>
      </c>
      <c r="O2657" t="s">
        <v>875</v>
      </c>
      <c r="P2657" t="s">
        <v>875</v>
      </c>
      <c r="Q2657" t="s">
        <v>875</v>
      </c>
      <c r="R2657" t="s">
        <v>875</v>
      </c>
      <c r="S2657" t="s">
        <v>875</v>
      </c>
      <c r="T2657" t="s">
        <v>875</v>
      </c>
      <c r="U2657" t="s">
        <v>875</v>
      </c>
      <c r="V2657" t="s">
        <v>56</v>
      </c>
      <c r="W2657" t="s">
        <v>875</v>
      </c>
      <c r="X2657" t="s">
        <v>875</v>
      </c>
      <c r="Y2657" t="s">
        <v>875</v>
      </c>
      <c r="Z2657" t="s">
        <v>875</v>
      </c>
      <c r="AA2657" s="19">
        <v>45734.00034997685</v>
      </c>
      <c r="AB2657" t="s">
        <v>2040</v>
      </c>
    </row>
    <row r="2658" spans="1:28" x14ac:dyDescent="0.35">
      <c r="A2658" t="s">
        <v>1614</v>
      </c>
      <c r="B2658" t="s">
        <v>311</v>
      </c>
      <c r="C2658">
        <v>1209</v>
      </c>
      <c r="D2658" s="9">
        <v>41596.373807870368</v>
      </c>
      <c r="E2658" s="9">
        <v>42805.531331018516</v>
      </c>
      <c r="F2658">
        <v>65</v>
      </c>
      <c r="G2658">
        <v>65</v>
      </c>
      <c r="H2658">
        <v>36</v>
      </c>
      <c r="I2658">
        <v>29</v>
      </c>
      <c r="J2658">
        <v>4</v>
      </c>
      <c r="K2658">
        <v>61</v>
      </c>
      <c r="L2658">
        <v>53</v>
      </c>
      <c r="M2658">
        <v>8</v>
      </c>
      <c r="N2658">
        <v>2.5999999999999999E-2</v>
      </c>
      <c r="O2658">
        <v>2.4E-2</v>
      </c>
      <c r="P2658">
        <v>8.9999999999999993E-3</v>
      </c>
      <c r="Q2658">
        <v>3.9E-2</v>
      </c>
      <c r="R2658">
        <v>0.95099999999999996</v>
      </c>
      <c r="S2658">
        <v>0.52</v>
      </c>
      <c r="T2658">
        <v>0.82</v>
      </c>
      <c r="U2658">
        <v>205.12799999999999</v>
      </c>
      <c r="V2658" t="s">
        <v>56</v>
      </c>
      <c r="W2658">
        <v>0.73399999999999999</v>
      </c>
      <c r="X2658">
        <v>0.94099999999999995</v>
      </c>
      <c r="Y2658">
        <v>0.89700000000000002</v>
      </c>
      <c r="Z2658">
        <v>0.89</v>
      </c>
      <c r="AA2658" s="19">
        <v>45734.000349930553</v>
      </c>
      <c r="AB2658" t="s">
        <v>2040</v>
      </c>
    </row>
    <row r="2659" spans="1:28" hidden="1" x14ac:dyDescent="0.35">
      <c r="A2659" t="s">
        <v>1613</v>
      </c>
      <c r="B2659" t="s">
        <v>312</v>
      </c>
      <c r="C2659">
        <v>84</v>
      </c>
      <c r="D2659" s="9">
        <v>44456.372384259259</v>
      </c>
      <c r="E2659" s="9">
        <v>44540.433182870373</v>
      </c>
      <c r="F2659" t="s">
        <v>872</v>
      </c>
      <c r="G2659" t="s">
        <v>872</v>
      </c>
      <c r="H2659">
        <v>12</v>
      </c>
      <c r="I2659">
        <v>4</v>
      </c>
      <c r="J2659">
        <v>4</v>
      </c>
      <c r="K2659" t="s">
        <v>873</v>
      </c>
      <c r="L2659">
        <v>19</v>
      </c>
      <c r="M2659">
        <v>-6</v>
      </c>
      <c r="N2659">
        <v>0.126</v>
      </c>
      <c r="O2659">
        <v>9.7000000000000003E-2</v>
      </c>
      <c r="P2659">
        <v>6.8000000000000005E-2</v>
      </c>
      <c r="Q2659">
        <v>0.19400000000000001</v>
      </c>
      <c r="R2659">
        <v>1.252</v>
      </c>
      <c r="S2659">
        <v>0.56499999999999995</v>
      </c>
      <c r="T2659">
        <v>0.69499999999999995</v>
      </c>
      <c r="U2659">
        <v>577.32000000000005</v>
      </c>
      <c r="V2659" t="s">
        <v>62</v>
      </c>
      <c r="W2659">
        <v>0.90600000000000003</v>
      </c>
      <c r="X2659">
        <v>0.93500000000000005</v>
      </c>
      <c r="Y2659">
        <v>0.73799999999999999</v>
      </c>
      <c r="Z2659">
        <v>0.79</v>
      </c>
      <c r="AA2659" s="19">
        <v>45734.000259270833</v>
      </c>
      <c r="AB2659" t="s">
        <v>2040</v>
      </c>
    </row>
    <row r="2660" spans="1:28" x14ac:dyDescent="0.35">
      <c r="A2660" t="s">
        <v>1613</v>
      </c>
      <c r="B2660" t="s">
        <v>311</v>
      </c>
      <c r="C2660">
        <v>4303</v>
      </c>
      <c r="D2660" s="9">
        <v>40237.132569444446</v>
      </c>
      <c r="E2660" s="9">
        <v>44540.433182870373</v>
      </c>
      <c r="F2660">
        <v>417</v>
      </c>
      <c r="G2660">
        <v>417</v>
      </c>
      <c r="H2660">
        <v>308</v>
      </c>
      <c r="I2660">
        <v>109</v>
      </c>
      <c r="J2660">
        <v>28</v>
      </c>
      <c r="K2660">
        <v>389</v>
      </c>
      <c r="L2660">
        <v>277</v>
      </c>
      <c r="M2660">
        <v>112</v>
      </c>
      <c r="N2660">
        <v>7.8E-2</v>
      </c>
      <c r="O2660">
        <v>2.8000000000000001E-2</v>
      </c>
      <c r="P2660">
        <v>8.0000000000000002E-3</v>
      </c>
      <c r="Q2660">
        <v>6.9000000000000006E-2</v>
      </c>
      <c r="R2660">
        <v>0.70399999999999996</v>
      </c>
      <c r="S2660">
        <v>0.73599999999999999</v>
      </c>
      <c r="T2660">
        <v>0.92500000000000004</v>
      </c>
      <c r="U2660">
        <v>1623.1880000000001</v>
      </c>
      <c r="V2660" t="s">
        <v>56</v>
      </c>
      <c r="W2660">
        <v>0.98699999999999999</v>
      </c>
      <c r="X2660">
        <v>0.98</v>
      </c>
      <c r="Y2660">
        <v>0.96099999999999997</v>
      </c>
      <c r="Z2660">
        <v>0.98899999999999999</v>
      </c>
      <c r="AA2660" s="19">
        <v>45734.000245914351</v>
      </c>
      <c r="AB2660" t="s">
        <v>2040</v>
      </c>
    </row>
    <row r="2661" spans="1:28" hidden="1" x14ac:dyDescent="0.35">
      <c r="A2661" t="s">
        <v>1465</v>
      </c>
      <c r="B2661" t="s">
        <v>312</v>
      </c>
      <c r="C2661">
        <v>0</v>
      </c>
      <c r="D2661" s="9">
        <v>40392.260509259257</v>
      </c>
      <c r="E2661" s="9">
        <v>40392.260555555556</v>
      </c>
      <c r="F2661" t="s">
        <v>872</v>
      </c>
      <c r="G2661" t="s">
        <v>872</v>
      </c>
      <c r="H2661">
        <v>1</v>
      </c>
      <c r="I2661">
        <v>1</v>
      </c>
      <c r="J2661">
        <v>55</v>
      </c>
      <c r="K2661" t="s">
        <v>873</v>
      </c>
      <c r="L2661">
        <v>1</v>
      </c>
      <c r="M2661">
        <v>-54</v>
      </c>
      <c r="N2661" t="s">
        <v>875</v>
      </c>
      <c r="O2661" t="s">
        <v>875</v>
      </c>
      <c r="P2661">
        <v>27.5</v>
      </c>
      <c r="Q2661" t="s">
        <v>875</v>
      </c>
      <c r="R2661" t="s">
        <v>875</v>
      </c>
      <c r="S2661" t="s">
        <v>875</v>
      </c>
      <c r="T2661" t="s">
        <v>875</v>
      </c>
      <c r="U2661" t="s">
        <v>875</v>
      </c>
      <c r="V2661" t="s">
        <v>80</v>
      </c>
      <c r="W2661" t="s">
        <v>875</v>
      </c>
      <c r="X2661" t="s">
        <v>875</v>
      </c>
      <c r="Y2661">
        <v>0.72</v>
      </c>
      <c r="Z2661" t="s">
        <v>875</v>
      </c>
      <c r="AA2661" s="19">
        <v>45733.85439753472</v>
      </c>
      <c r="AB2661" t="s">
        <v>1508</v>
      </c>
    </row>
    <row r="2662" spans="1:28" x14ac:dyDescent="0.35">
      <c r="A2662" t="s">
        <v>1465</v>
      </c>
      <c r="B2662" t="s">
        <v>311</v>
      </c>
      <c r="C2662">
        <v>1231</v>
      </c>
      <c r="D2662" s="9">
        <v>39161.164583333331</v>
      </c>
      <c r="E2662" s="9">
        <v>40392.260555555556</v>
      </c>
      <c r="F2662">
        <v>200</v>
      </c>
      <c r="G2662">
        <v>200</v>
      </c>
      <c r="H2662">
        <v>139</v>
      </c>
      <c r="I2662">
        <v>61</v>
      </c>
      <c r="J2662">
        <v>101</v>
      </c>
      <c r="K2662">
        <v>99</v>
      </c>
      <c r="L2662">
        <v>99</v>
      </c>
      <c r="M2662">
        <v>0</v>
      </c>
      <c r="N2662">
        <v>0.24299999999999999</v>
      </c>
      <c r="O2662">
        <v>9.6000000000000002E-2</v>
      </c>
      <c r="P2662">
        <v>7.4999999999999997E-2</v>
      </c>
      <c r="Q2662">
        <v>0.214</v>
      </c>
      <c r="R2662">
        <v>0.81100000000000005</v>
      </c>
      <c r="S2662">
        <v>0.71699999999999997</v>
      </c>
      <c r="T2662">
        <v>0.77900000000000003</v>
      </c>
      <c r="U2662">
        <v>0</v>
      </c>
      <c r="V2662" t="s">
        <v>80</v>
      </c>
      <c r="W2662">
        <v>0.88300000000000001</v>
      </c>
      <c r="X2662">
        <v>0.91900000000000004</v>
      </c>
      <c r="Y2662">
        <v>0.82299999999999995</v>
      </c>
      <c r="Z2662">
        <v>0.89200000000000002</v>
      </c>
      <c r="AA2662" s="19">
        <v>45733.854397418982</v>
      </c>
      <c r="AB2662" t="s">
        <v>1508</v>
      </c>
    </row>
    <row r="2663" spans="1:28" hidden="1" x14ac:dyDescent="0.35">
      <c r="A2663" t="s">
        <v>1432</v>
      </c>
      <c r="B2663" t="s">
        <v>312</v>
      </c>
      <c r="C2663">
        <v>55</v>
      </c>
      <c r="D2663" s="9">
        <v>41957.234930555554</v>
      </c>
      <c r="E2663" s="9">
        <v>42012.84202546296</v>
      </c>
      <c r="F2663" t="s">
        <v>872</v>
      </c>
      <c r="G2663" t="s">
        <v>872</v>
      </c>
      <c r="H2663">
        <v>1</v>
      </c>
      <c r="I2663">
        <v>3</v>
      </c>
      <c r="J2663">
        <v>1</v>
      </c>
      <c r="K2663" t="s">
        <v>873</v>
      </c>
      <c r="L2663">
        <v>1</v>
      </c>
      <c r="M2663">
        <v>1</v>
      </c>
      <c r="N2663" t="s">
        <v>875</v>
      </c>
      <c r="O2663">
        <v>3.5999999999999997E-2</v>
      </c>
      <c r="P2663" t="s">
        <v>875</v>
      </c>
      <c r="Q2663" t="s">
        <v>875</v>
      </c>
      <c r="R2663" t="s">
        <v>875</v>
      </c>
      <c r="S2663" t="s">
        <v>875</v>
      </c>
      <c r="T2663" t="s">
        <v>875</v>
      </c>
      <c r="U2663" t="s">
        <v>875</v>
      </c>
      <c r="V2663" t="s">
        <v>56</v>
      </c>
      <c r="W2663" t="s">
        <v>875</v>
      </c>
      <c r="X2663">
        <v>1</v>
      </c>
      <c r="Y2663" t="s">
        <v>875</v>
      </c>
      <c r="Z2663" t="s">
        <v>875</v>
      </c>
      <c r="AA2663" s="19">
        <v>45733.838645763892</v>
      </c>
      <c r="AB2663" t="s">
        <v>1449</v>
      </c>
    </row>
    <row r="2664" spans="1:28" x14ac:dyDescent="0.35">
      <c r="A2664" t="s">
        <v>1432</v>
      </c>
      <c r="B2664" t="s">
        <v>311</v>
      </c>
      <c r="C2664">
        <v>1431</v>
      </c>
      <c r="D2664" s="9">
        <v>40581.179652777777</v>
      </c>
      <c r="E2664" s="9">
        <v>42012.84202546296</v>
      </c>
      <c r="F2664">
        <v>181</v>
      </c>
      <c r="G2664">
        <v>181</v>
      </c>
      <c r="H2664">
        <v>35</v>
      </c>
      <c r="I2664">
        <v>146</v>
      </c>
      <c r="J2664">
        <v>31</v>
      </c>
      <c r="K2664">
        <v>150</v>
      </c>
      <c r="L2664">
        <v>92</v>
      </c>
      <c r="M2664">
        <v>58</v>
      </c>
      <c r="N2664">
        <v>4.4999999999999998E-2</v>
      </c>
      <c r="O2664">
        <v>0.13</v>
      </c>
      <c r="P2664">
        <v>2.8000000000000001E-2</v>
      </c>
      <c r="Q2664">
        <v>0.104</v>
      </c>
      <c r="R2664">
        <v>0.70699999999999996</v>
      </c>
      <c r="S2664">
        <v>0.25700000000000001</v>
      </c>
      <c r="T2664">
        <v>0.84</v>
      </c>
      <c r="U2664">
        <v>557.69200000000001</v>
      </c>
      <c r="V2664" t="s">
        <v>56</v>
      </c>
      <c r="W2664">
        <v>0.93500000000000005</v>
      </c>
      <c r="X2664">
        <v>0.90900000000000003</v>
      </c>
      <c r="Y2664">
        <v>0.92300000000000004</v>
      </c>
      <c r="Z2664">
        <v>0.96299999999999997</v>
      </c>
      <c r="AA2664" s="19">
        <v>45733.838645717595</v>
      </c>
      <c r="AB2664" t="s">
        <v>1449</v>
      </c>
    </row>
    <row r="2665" spans="1:28" hidden="1" x14ac:dyDescent="0.35">
      <c r="A2665" t="s">
        <v>267</v>
      </c>
      <c r="B2665" t="s">
        <v>312</v>
      </c>
      <c r="C2665">
        <v>99</v>
      </c>
      <c r="D2665" s="9">
        <v>45511.816666666666</v>
      </c>
      <c r="E2665" s="9">
        <v>45611.145833333336</v>
      </c>
      <c r="F2665" t="s">
        <v>872</v>
      </c>
      <c r="G2665" t="s">
        <v>872</v>
      </c>
      <c r="H2665">
        <v>46</v>
      </c>
      <c r="I2665">
        <v>16</v>
      </c>
      <c r="J2665">
        <v>9</v>
      </c>
      <c r="K2665" t="s">
        <v>873</v>
      </c>
      <c r="L2665">
        <v>93</v>
      </c>
      <c r="M2665">
        <v>-39</v>
      </c>
      <c r="N2665">
        <v>0.39600000000000002</v>
      </c>
      <c r="O2665">
        <v>0.17</v>
      </c>
      <c r="P2665">
        <v>8.1000000000000003E-2</v>
      </c>
      <c r="Q2665">
        <v>0.86699999999999999</v>
      </c>
      <c r="R2665">
        <v>1.788</v>
      </c>
      <c r="S2665">
        <v>0.7</v>
      </c>
      <c r="T2665">
        <v>0.85699999999999998</v>
      </c>
      <c r="U2665">
        <v>117.64700000000001</v>
      </c>
      <c r="V2665" t="s">
        <v>62</v>
      </c>
      <c r="W2665">
        <v>0.94799999999999995</v>
      </c>
      <c r="X2665">
        <v>0.91900000000000004</v>
      </c>
      <c r="Y2665">
        <v>0.73899999999999999</v>
      </c>
      <c r="Z2665">
        <v>0.92300000000000004</v>
      </c>
      <c r="AA2665" s="9">
        <v>45713.683651168983</v>
      </c>
      <c r="AB2665" t="s">
        <v>871</v>
      </c>
    </row>
    <row r="2666" spans="1:28" x14ac:dyDescent="0.35">
      <c r="A2666" t="s">
        <v>267</v>
      </c>
      <c r="B2666" t="s">
        <v>311</v>
      </c>
      <c r="C2666">
        <v>1184</v>
      </c>
      <c r="D2666" s="9">
        <v>44426.634722222225</v>
      </c>
      <c r="E2666" s="9">
        <v>45611.145833333336</v>
      </c>
      <c r="F2666">
        <v>376</v>
      </c>
      <c r="G2666">
        <v>372</v>
      </c>
      <c r="H2666">
        <v>226</v>
      </c>
      <c r="I2666">
        <v>146</v>
      </c>
      <c r="J2666">
        <v>21</v>
      </c>
      <c r="K2666">
        <v>351</v>
      </c>
      <c r="L2666">
        <v>249</v>
      </c>
      <c r="M2666">
        <v>102</v>
      </c>
      <c r="N2666">
        <v>0.23400000000000001</v>
      </c>
      <c r="O2666">
        <v>0.16</v>
      </c>
      <c r="P2666">
        <v>2.5000000000000001E-2</v>
      </c>
      <c r="Q2666">
        <v>0.23699999999999999</v>
      </c>
      <c r="R2666">
        <v>0.64200000000000002</v>
      </c>
      <c r="S2666">
        <v>0.59399999999999997</v>
      </c>
      <c r="T2666">
        <v>0.93700000000000006</v>
      </c>
      <c r="U2666">
        <v>430.38</v>
      </c>
      <c r="V2666" t="s">
        <v>56</v>
      </c>
      <c r="W2666">
        <v>0.88900000000000001</v>
      </c>
      <c r="X2666">
        <v>0.9</v>
      </c>
      <c r="Y2666">
        <v>0.84</v>
      </c>
      <c r="Z2666">
        <v>0.85899999999999999</v>
      </c>
      <c r="AA2666" s="9">
        <v>45713.683630717591</v>
      </c>
      <c r="AB2666" t="s">
        <v>871</v>
      </c>
    </row>
    <row r="2667" spans="1:28" hidden="1" x14ac:dyDescent="0.35">
      <c r="A2667" t="s">
        <v>1431</v>
      </c>
      <c r="B2667" t="s">
        <v>312</v>
      </c>
      <c r="C2667">
        <v>0</v>
      </c>
      <c r="D2667" s="9">
        <v>41241.324930555558</v>
      </c>
      <c r="E2667" s="9">
        <v>41241.324930555558</v>
      </c>
      <c r="F2667" t="s">
        <v>872</v>
      </c>
      <c r="G2667" t="s">
        <v>872</v>
      </c>
      <c r="H2667">
        <v>1</v>
      </c>
      <c r="I2667">
        <v>1</v>
      </c>
      <c r="J2667">
        <v>1</v>
      </c>
      <c r="K2667" t="s">
        <v>873</v>
      </c>
      <c r="L2667">
        <v>1</v>
      </c>
      <c r="M2667">
        <v>0</v>
      </c>
      <c r="N2667" t="s">
        <v>875</v>
      </c>
      <c r="O2667" t="s">
        <v>875</v>
      </c>
      <c r="P2667" t="s">
        <v>875</v>
      </c>
      <c r="Q2667" t="s">
        <v>875</v>
      </c>
      <c r="R2667" t="s">
        <v>875</v>
      </c>
      <c r="S2667" t="s">
        <v>875</v>
      </c>
      <c r="T2667" t="s">
        <v>875</v>
      </c>
      <c r="U2667" t="s">
        <v>875</v>
      </c>
      <c r="V2667" t="s">
        <v>56</v>
      </c>
      <c r="W2667" t="s">
        <v>875</v>
      </c>
      <c r="X2667" t="s">
        <v>875</v>
      </c>
      <c r="Y2667" t="s">
        <v>875</v>
      </c>
      <c r="Z2667" t="s">
        <v>875</v>
      </c>
      <c r="AA2667" s="19">
        <v>45733.83857521991</v>
      </c>
      <c r="AB2667" t="s">
        <v>1449</v>
      </c>
    </row>
    <row r="2668" spans="1:28" x14ac:dyDescent="0.35">
      <c r="A2668" t="s">
        <v>1431</v>
      </c>
      <c r="B2668" t="s">
        <v>311</v>
      </c>
      <c r="C2668">
        <v>2246</v>
      </c>
      <c r="D2668" s="9">
        <v>38994.430196759262</v>
      </c>
      <c r="E2668" s="9">
        <v>41241.324930555558</v>
      </c>
      <c r="F2668">
        <v>111</v>
      </c>
      <c r="G2668">
        <v>111</v>
      </c>
      <c r="H2668">
        <v>38</v>
      </c>
      <c r="I2668">
        <v>73</v>
      </c>
      <c r="J2668">
        <v>23</v>
      </c>
      <c r="K2668">
        <v>88</v>
      </c>
      <c r="L2668">
        <v>54</v>
      </c>
      <c r="M2668">
        <v>34</v>
      </c>
      <c r="N2668">
        <v>3.3000000000000002E-2</v>
      </c>
      <c r="O2668">
        <v>4.3999999999999997E-2</v>
      </c>
      <c r="P2668">
        <v>0.01</v>
      </c>
      <c r="Q2668">
        <v>2.1999999999999999E-2</v>
      </c>
      <c r="R2668">
        <v>0.32800000000000001</v>
      </c>
      <c r="S2668">
        <v>0.42899999999999999</v>
      </c>
      <c r="T2668">
        <v>0.87</v>
      </c>
      <c r="U2668">
        <v>1545.4549999999999</v>
      </c>
      <c r="V2668" t="s">
        <v>56</v>
      </c>
      <c r="W2668">
        <v>0.69799999999999995</v>
      </c>
      <c r="X2668">
        <v>0.20499999999999999</v>
      </c>
      <c r="Y2668">
        <v>0.79700000000000004</v>
      </c>
      <c r="Z2668">
        <v>0.50800000000000001</v>
      </c>
      <c r="AA2668" s="19">
        <v>45733.838575138892</v>
      </c>
      <c r="AB2668" t="s">
        <v>1449</v>
      </c>
    </row>
    <row r="2669" spans="1:28" hidden="1" x14ac:dyDescent="0.35">
      <c r="A2669" t="s">
        <v>1464</v>
      </c>
      <c r="B2669" t="s">
        <v>312</v>
      </c>
      <c r="C2669">
        <v>95</v>
      </c>
      <c r="D2669" s="9">
        <v>40255.838738425926</v>
      </c>
      <c r="E2669" s="9">
        <v>40350.985798611109</v>
      </c>
      <c r="F2669" t="s">
        <v>872</v>
      </c>
      <c r="G2669" t="s">
        <v>872</v>
      </c>
      <c r="H2669">
        <v>12</v>
      </c>
      <c r="I2669">
        <v>11</v>
      </c>
      <c r="J2669">
        <v>1</v>
      </c>
      <c r="K2669" t="s">
        <v>873</v>
      </c>
      <c r="L2669">
        <v>8</v>
      </c>
      <c r="M2669">
        <v>16</v>
      </c>
      <c r="N2669">
        <v>0.13600000000000001</v>
      </c>
      <c r="O2669">
        <v>8.1000000000000003E-2</v>
      </c>
      <c r="P2669">
        <v>0</v>
      </c>
      <c r="Q2669">
        <v>7.0000000000000007E-2</v>
      </c>
      <c r="R2669">
        <v>0.32300000000000001</v>
      </c>
      <c r="S2669">
        <v>0.627</v>
      </c>
      <c r="T2669">
        <v>1</v>
      </c>
      <c r="U2669">
        <v>328.57100000000003</v>
      </c>
      <c r="V2669" t="s">
        <v>56</v>
      </c>
      <c r="W2669">
        <v>0.44600000000000001</v>
      </c>
      <c r="X2669">
        <v>0.35499999999999998</v>
      </c>
      <c r="Y2669">
        <v>0</v>
      </c>
      <c r="Z2669">
        <v>0.40699999999999997</v>
      </c>
      <c r="AA2669" s="19">
        <v>45733.854331319446</v>
      </c>
      <c r="AB2669" t="s">
        <v>1508</v>
      </c>
    </row>
    <row r="2670" spans="1:28" x14ac:dyDescent="0.35">
      <c r="A2670" t="s">
        <v>1464</v>
      </c>
      <c r="B2670" t="s">
        <v>311</v>
      </c>
      <c r="C2670">
        <v>133</v>
      </c>
      <c r="D2670" s="9">
        <v>40217.955868055556</v>
      </c>
      <c r="E2670" s="9">
        <v>40350.985798611109</v>
      </c>
      <c r="F2670">
        <v>51</v>
      </c>
      <c r="G2670">
        <v>51</v>
      </c>
      <c r="H2670">
        <v>39</v>
      </c>
      <c r="I2670">
        <v>12</v>
      </c>
      <c r="J2670">
        <v>0</v>
      </c>
      <c r="K2670">
        <v>51</v>
      </c>
      <c r="L2670">
        <v>28</v>
      </c>
      <c r="M2670">
        <v>23</v>
      </c>
      <c r="N2670">
        <v>0.26900000000000002</v>
      </c>
      <c r="O2670">
        <v>9.2999999999999999E-2</v>
      </c>
      <c r="P2670">
        <v>0</v>
      </c>
      <c r="Q2670">
        <v>0.19</v>
      </c>
      <c r="R2670">
        <v>0.52500000000000002</v>
      </c>
      <c r="S2670">
        <v>0.74299999999999999</v>
      </c>
      <c r="T2670">
        <v>1</v>
      </c>
      <c r="U2670">
        <v>121.053</v>
      </c>
      <c r="V2670" t="s">
        <v>56</v>
      </c>
      <c r="W2670">
        <v>0.77200000000000002</v>
      </c>
      <c r="X2670">
        <v>0.47899999999999998</v>
      </c>
      <c r="Y2670">
        <v>0</v>
      </c>
      <c r="Z2670">
        <v>0.74</v>
      </c>
      <c r="AA2670" s="19">
        <v>45733.854319745369</v>
      </c>
      <c r="AB2670" t="s">
        <v>1508</v>
      </c>
    </row>
    <row r="2671" spans="1:28" hidden="1" x14ac:dyDescent="0.35">
      <c r="A2671" t="s">
        <v>1612</v>
      </c>
      <c r="B2671" t="s">
        <v>312</v>
      </c>
      <c r="C2671">
        <v>98</v>
      </c>
      <c r="D2671" s="9">
        <v>43153.65016203704</v>
      </c>
      <c r="E2671" s="9">
        <v>43252.376157407409</v>
      </c>
      <c r="F2671" t="s">
        <v>872</v>
      </c>
      <c r="G2671" t="s">
        <v>872</v>
      </c>
      <c r="H2671">
        <v>2</v>
      </c>
      <c r="I2671">
        <v>2</v>
      </c>
      <c r="J2671">
        <v>1</v>
      </c>
      <c r="K2671" t="s">
        <v>873</v>
      </c>
      <c r="L2671">
        <v>4</v>
      </c>
      <c r="M2671">
        <v>1</v>
      </c>
      <c r="N2671">
        <v>1.0999999999999999E-2</v>
      </c>
      <c r="O2671">
        <v>5.6000000000000001E-2</v>
      </c>
      <c r="P2671" t="s">
        <v>875</v>
      </c>
      <c r="Q2671">
        <v>0.104</v>
      </c>
      <c r="R2671" t="s">
        <v>875</v>
      </c>
      <c r="S2671" t="s">
        <v>875</v>
      </c>
      <c r="T2671" t="s">
        <v>875</v>
      </c>
      <c r="U2671" t="s">
        <v>875</v>
      </c>
      <c r="V2671" t="s">
        <v>56</v>
      </c>
      <c r="W2671">
        <v>1</v>
      </c>
      <c r="X2671">
        <v>1</v>
      </c>
      <c r="Y2671" t="s">
        <v>875</v>
      </c>
      <c r="Z2671">
        <v>0.997</v>
      </c>
      <c r="AA2671" s="19">
        <v>45734.000153159723</v>
      </c>
      <c r="AB2671" t="s">
        <v>2040</v>
      </c>
    </row>
    <row r="2672" spans="1:28" x14ac:dyDescent="0.35">
      <c r="A2672" t="s">
        <v>1612</v>
      </c>
      <c r="B2672" t="s">
        <v>311</v>
      </c>
      <c r="C2672">
        <v>1490</v>
      </c>
      <c r="D2672" s="9">
        <v>41761.764513888891</v>
      </c>
      <c r="E2672" s="9">
        <v>43252.376157407409</v>
      </c>
      <c r="F2672">
        <v>1002</v>
      </c>
      <c r="G2672">
        <v>1002</v>
      </c>
      <c r="H2672">
        <v>372</v>
      </c>
      <c r="I2672">
        <v>630</v>
      </c>
      <c r="J2672">
        <v>87</v>
      </c>
      <c r="K2672">
        <v>915</v>
      </c>
      <c r="L2672">
        <v>672</v>
      </c>
      <c r="M2672">
        <v>243</v>
      </c>
      <c r="N2672">
        <v>0.37</v>
      </c>
      <c r="O2672">
        <v>0.48199999999999998</v>
      </c>
      <c r="P2672">
        <v>8.5000000000000006E-2</v>
      </c>
      <c r="Q2672">
        <v>0.55400000000000005</v>
      </c>
      <c r="R2672">
        <v>0.72199999999999998</v>
      </c>
      <c r="S2672">
        <v>0.434</v>
      </c>
      <c r="T2672">
        <v>0.9</v>
      </c>
      <c r="U2672">
        <v>438.62799999999999</v>
      </c>
      <c r="V2672" t="s">
        <v>56</v>
      </c>
      <c r="W2672">
        <v>0.85199999999999998</v>
      </c>
      <c r="X2672">
        <v>0.82599999999999996</v>
      </c>
      <c r="Y2672">
        <v>0.747</v>
      </c>
      <c r="Z2672">
        <v>0.78900000000000003</v>
      </c>
      <c r="AA2672" s="19">
        <v>45734.00015310185</v>
      </c>
      <c r="AB2672" t="s">
        <v>2040</v>
      </c>
    </row>
    <row r="2673" spans="1:28" hidden="1" x14ac:dyDescent="0.35">
      <c r="A2673" t="s">
        <v>1611</v>
      </c>
      <c r="B2673" t="s">
        <v>312</v>
      </c>
      <c r="C2673">
        <v>99</v>
      </c>
      <c r="D2673" s="9">
        <v>44466.622835648152</v>
      </c>
      <c r="E2673" s="9">
        <v>44566.544699074075</v>
      </c>
      <c r="F2673" t="s">
        <v>872</v>
      </c>
      <c r="G2673" t="s">
        <v>872</v>
      </c>
      <c r="H2673">
        <v>141</v>
      </c>
      <c r="I2673">
        <v>50</v>
      </c>
      <c r="J2673">
        <v>21</v>
      </c>
      <c r="K2673" t="s">
        <v>873</v>
      </c>
      <c r="L2673">
        <v>162</v>
      </c>
      <c r="M2673">
        <v>7</v>
      </c>
      <c r="N2673">
        <v>1.444</v>
      </c>
      <c r="O2673">
        <v>0.52400000000000002</v>
      </c>
      <c r="P2673">
        <v>0.245</v>
      </c>
      <c r="Q2673">
        <v>1.784</v>
      </c>
      <c r="R2673">
        <v>1.0349999999999999</v>
      </c>
      <c r="S2673">
        <v>0.73399999999999999</v>
      </c>
      <c r="T2673">
        <v>0.876</v>
      </c>
      <c r="U2673">
        <v>586.88300000000004</v>
      </c>
      <c r="V2673" t="s">
        <v>62</v>
      </c>
      <c r="W2673">
        <v>0.96599999999999997</v>
      </c>
      <c r="X2673">
        <v>0.93600000000000005</v>
      </c>
      <c r="Y2673">
        <v>0.92700000000000005</v>
      </c>
      <c r="Z2673">
        <v>0.96299999999999997</v>
      </c>
      <c r="AA2673" s="19">
        <v>45734.00005865741</v>
      </c>
      <c r="AB2673" t="s">
        <v>2040</v>
      </c>
    </row>
    <row r="2674" spans="1:28" x14ac:dyDescent="0.35">
      <c r="A2674" t="s">
        <v>1611</v>
      </c>
      <c r="B2674" t="s">
        <v>311</v>
      </c>
      <c r="C2674">
        <v>5230</v>
      </c>
      <c r="D2674" s="9">
        <v>39336.311122685183</v>
      </c>
      <c r="E2674" s="9">
        <v>44566.544699074075</v>
      </c>
      <c r="F2674">
        <v>10607</v>
      </c>
      <c r="G2674">
        <v>10607</v>
      </c>
      <c r="H2674">
        <v>6324</v>
      </c>
      <c r="I2674">
        <v>4283</v>
      </c>
      <c r="J2674">
        <v>800</v>
      </c>
      <c r="K2674">
        <v>9807</v>
      </c>
      <c r="L2674">
        <v>8760</v>
      </c>
      <c r="M2674">
        <v>1047</v>
      </c>
      <c r="N2674">
        <v>1.218</v>
      </c>
      <c r="O2674">
        <v>0.86599999999999999</v>
      </c>
      <c r="P2674">
        <v>0.16200000000000001</v>
      </c>
      <c r="Q2674">
        <v>1.724</v>
      </c>
      <c r="R2674">
        <v>0.89700000000000002</v>
      </c>
      <c r="S2674">
        <v>0.58399999999999996</v>
      </c>
      <c r="T2674">
        <v>0.92200000000000004</v>
      </c>
      <c r="U2674">
        <v>607.30899999999997</v>
      </c>
      <c r="V2674" t="s">
        <v>56</v>
      </c>
      <c r="W2674">
        <v>0.97399999999999998</v>
      </c>
      <c r="X2674">
        <v>0.98699999999999999</v>
      </c>
      <c r="Y2674">
        <v>0.98299999999999998</v>
      </c>
      <c r="Z2674">
        <v>0.98099999999999998</v>
      </c>
      <c r="AA2674" s="19">
        <v>45734.000044351851</v>
      </c>
      <c r="AB2674" t="s">
        <v>2040</v>
      </c>
    </row>
    <row r="2675" spans="1:28" hidden="1" x14ac:dyDescent="0.35">
      <c r="A2675" t="s">
        <v>1610</v>
      </c>
      <c r="B2675" t="s">
        <v>312</v>
      </c>
      <c r="C2675">
        <v>94</v>
      </c>
      <c r="D2675" s="9">
        <v>44466.565208333333</v>
      </c>
      <c r="E2675" s="9">
        <v>44560.71534722222</v>
      </c>
      <c r="F2675" t="s">
        <v>872</v>
      </c>
      <c r="G2675" t="s">
        <v>872</v>
      </c>
      <c r="H2675">
        <v>100</v>
      </c>
      <c r="I2675">
        <v>6</v>
      </c>
      <c r="J2675">
        <v>1</v>
      </c>
      <c r="K2675" t="s">
        <v>873</v>
      </c>
      <c r="L2675">
        <v>105</v>
      </c>
      <c r="M2675">
        <v>-1</v>
      </c>
      <c r="N2675">
        <v>0.78700000000000003</v>
      </c>
      <c r="O2675">
        <v>0.13300000000000001</v>
      </c>
      <c r="P2675" t="s">
        <v>875</v>
      </c>
      <c r="Q2675">
        <v>0.85</v>
      </c>
      <c r="R2675" t="s">
        <v>875</v>
      </c>
      <c r="S2675" t="s">
        <v>875</v>
      </c>
      <c r="T2675" t="s">
        <v>875</v>
      </c>
      <c r="U2675" t="s">
        <v>875</v>
      </c>
      <c r="V2675" t="s">
        <v>56</v>
      </c>
      <c r="W2675">
        <v>0.93200000000000005</v>
      </c>
      <c r="X2675">
        <v>0.92500000000000004</v>
      </c>
      <c r="Y2675" t="s">
        <v>875</v>
      </c>
      <c r="Z2675">
        <v>0.94299999999999995</v>
      </c>
      <c r="AA2675" s="19">
        <v>45733.999928854166</v>
      </c>
      <c r="AB2675" t="s">
        <v>2040</v>
      </c>
    </row>
    <row r="2676" spans="1:28" x14ac:dyDescent="0.35">
      <c r="A2676" t="s">
        <v>1610</v>
      </c>
      <c r="B2676" t="s">
        <v>311</v>
      </c>
      <c r="C2676">
        <v>6019</v>
      </c>
      <c r="D2676" s="9">
        <v>38541.255347222221</v>
      </c>
      <c r="E2676" s="9">
        <v>44560.71534722222</v>
      </c>
      <c r="F2676">
        <v>4228</v>
      </c>
      <c r="G2676">
        <v>4228</v>
      </c>
      <c r="H2676">
        <v>3070</v>
      </c>
      <c r="I2676">
        <v>1158</v>
      </c>
      <c r="J2676">
        <v>442</v>
      </c>
      <c r="K2676">
        <v>3786</v>
      </c>
      <c r="L2676">
        <v>3688</v>
      </c>
      <c r="M2676">
        <v>98</v>
      </c>
      <c r="N2676">
        <v>0.45600000000000002</v>
      </c>
      <c r="O2676">
        <v>0.19500000000000001</v>
      </c>
      <c r="P2676">
        <v>0.09</v>
      </c>
      <c r="Q2676">
        <v>0.53600000000000003</v>
      </c>
      <c r="R2676">
        <v>0.95499999999999996</v>
      </c>
      <c r="S2676">
        <v>0.7</v>
      </c>
      <c r="T2676">
        <v>0.86199999999999999</v>
      </c>
      <c r="U2676">
        <v>182.83600000000001</v>
      </c>
      <c r="V2676" t="s">
        <v>56</v>
      </c>
      <c r="W2676">
        <v>0.89300000000000002</v>
      </c>
      <c r="X2676">
        <v>0.876</v>
      </c>
      <c r="Y2676">
        <v>0.85199999999999998</v>
      </c>
      <c r="Z2676">
        <v>0.94299999999999995</v>
      </c>
      <c r="AA2676" s="19">
        <v>45733.999928761572</v>
      </c>
      <c r="AB2676" t="s">
        <v>2040</v>
      </c>
    </row>
    <row r="2677" spans="1:28" hidden="1" x14ac:dyDescent="0.35">
      <c r="A2677" t="s">
        <v>1430</v>
      </c>
      <c r="B2677" t="s">
        <v>312</v>
      </c>
      <c r="C2677">
        <v>0</v>
      </c>
      <c r="D2677" s="9">
        <v>43889.881099537037</v>
      </c>
      <c r="E2677" s="9">
        <v>43889.881099537037</v>
      </c>
      <c r="F2677" t="s">
        <v>872</v>
      </c>
      <c r="G2677" t="s">
        <v>872</v>
      </c>
      <c r="H2677">
        <v>1</v>
      </c>
      <c r="I2677">
        <v>1</v>
      </c>
      <c r="J2677">
        <v>1</v>
      </c>
      <c r="K2677" t="s">
        <v>873</v>
      </c>
      <c r="L2677">
        <v>1</v>
      </c>
      <c r="M2677">
        <v>0</v>
      </c>
      <c r="N2677" t="s">
        <v>875</v>
      </c>
      <c r="O2677" t="s">
        <v>875</v>
      </c>
      <c r="P2677" t="s">
        <v>875</v>
      </c>
      <c r="Q2677" t="s">
        <v>875</v>
      </c>
      <c r="R2677" t="s">
        <v>875</v>
      </c>
      <c r="S2677" t="s">
        <v>875</v>
      </c>
      <c r="T2677" t="s">
        <v>875</v>
      </c>
      <c r="U2677" t="s">
        <v>875</v>
      </c>
      <c r="V2677" t="s">
        <v>56</v>
      </c>
      <c r="W2677" t="s">
        <v>875</v>
      </c>
      <c r="X2677" t="s">
        <v>875</v>
      </c>
      <c r="Y2677" t="s">
        <v>875</v>
      </c>
      <c r="Z2677" t="s">
        <v>875</v>
      </c>
      <c r="AA2677" s="19">
        <v>45733.838509293979</v>
      </c>
      <c r="AB2677" t="s">
        <v>1449</v>
      </c>
    </row>
    <row r="2678" spans="1:28" x14ac:dyDescent="0.35">
      <c r="A2678" t="s">
        <v>1430</v>
      </c>
      <c r="B2678" t="s">
        <v>311</v>
      </c>
      <c r="C2678">
        <v>4114</v>
      </c>
      <c r="D2678" s="9">
        <v>39775.690358796295</v>
      </c>
      <c r="E2678" s="9">
        <v>43889.881099537037</v>
      </c>
      <c r="F2678">
        <v>283</v>
      </c>
      <c r="G2678">
        <v>283</v>
      </c>
      <c r="H2678">
        <v>106</v>
      </c>
      <c r="I2678">
        <v>177</v>
      </c>
      <c r="J2678">
        <v>24</v>
      </c>
      <c r="K2678">
        <v>259</v>
      </c>
      <c r="L2678">
        <v>235</v>
      </c>
      <c r="M2678">
        <v>24</v>
      </c>
      <c r="N2678">
        <v>3.6999999999999998E-2</v>
      </c>
      <c r="O2678">
        <v>4.1000000000000002E-2</v>
      </c>
      <c r="P2678">
        <v>6.0000000000000001E-3</v>
      </c>
      <c r="Q2678">
        <v>6.0999999999999999E-2</v>
      </c>
      <c r="R2678">
        <v>0.84699999999999998</v>
      </c>
      <c r="S2678">
        <v>0.47399999999999998</v>
      </c>
      <c r="T2678">
        <v>0.92300000000000004</v>
      </c>
      <c r="U2678">
        <v>393.44299999999998</v>
      </c>
      <c r="V2678" t="s">
        <v>56</v>
      </c>
      <c r="W2678">
        <v>0.377</v>
      </c>
      <c r="X2678">
        <v>0.433</v>
      </c>
      <c r="Y2678">
        <v>0.76</v>
      </c>
      <c r="Z2678">
        <v>0.38900000000000001</v>
      </c>
      <c r="AA2678" s="19">
        <v>45733.838509293979</v>
      </c>
      <c r="AB2678" t="s">
        <v>1449</v>
      </c>
    </row>
    <row r="2679" spans="1:28" hidden="1" x14ac:dyDescent="0.35">
      <c r="A2679" t="s">
        <v>1609</v>
      </c>
      <c r="B2679" t="s">
        <v>312</v>
      </c>
      <c r="C2679">
        <v>56</v>
      </c>
      <c r="D2679" s="9">
        <v>44255.911516203705</v>
      </c>
      <c r="E2679" s="9">
        <v>44312.33184027778</v>
      </c>
      <c r="F2679" t="s">
        <v>872</v>
      </c>
      <c r="G2679" t="s">
        <v>872</v>
      </c>
      <c r="H2679">
        <v>1</v>
      </c>
      <c r="I2679">
        <v>1</v>
      </c>
      <c r="J2679">
        <v>1</v>
      </c>
      <c r="K2679" t="s">
        <v>873</v>
      </c>
      <c r="L2679">
        <v>1</v>
      </c>
      <c r="M2679">
        <v>1</v>
      </c>
      <c r="N2679" t="s">
        <v>875</v>
      </c>
      <c r="O2679" t="s">
        <v>875</v>
      </c>
      <c r="P2679" t="s">
        <v>875</v>
      </c>
      <c r="Q2679" t="s">
        <v>875</v>
      </c>
      <c r="R2679" t="s">
        <v>875</v>
      </c>
      <c r="S2679" t="s">
        <v>875</v>
      </c>
      <c r="T2679" t="s">
        <v>875</v>
      </c>
      <c r="U2679" t="s">
        <v>875</v>
      </c>
      <c r="V2679" t="s">
        <v>56</v>
      </c>
      <c r="W2679" t="s">
        <v>875</v>
      </c>
      <c r="X2679" t="s">
        <v>875</v>
      </c>
      <c r="Y2679" t="s">
        <v>875</v>
      </c>
      <c r="Z2679" t="s">
        <v>875</v>
      </c>
      <c r="AA2679" s="19">
        <v>45733.999824930557</v>
      </c>
      <c r="AB2679" t="s">
        <v>2040</v>
      </c>
    </row>
    <row r="2680" spans="1:28" x14ac:dyDescent="0.35">
      <c r="A2680" t="s">
        <v>1609</v>
      </c>
      <c r="B2680" t="s">
        <v>311</v>
      </c>
      <c r="C2680">
        <v>4966</v>
      </c>
      <c r="D2680" s="9">
        <v>39345.820960648147</v>
      </c>
      <c r="E2680" s="9">
        <v>44312.33184027778</v>
      </c>
      <c r="F2680">
        <v>1853</v>
      </c>
      <c r="G2680">
        <v>1853</v>
      </c>
      <c r="H2680">
        <v>1296</v>
      </c>
      <c r="I2680">
        <v>557</v>
      </c>
      <c r="J2680">
        <v>152</v>
      </c>
      <c r="K2680">
        <v>1701</v>
      </c>
      <c r="L2680">
        <v>1585</v>
      </c>
      <c r="M2680">
        <v>116</v>
      </c>
      <c r="N2680">
        <v>0.52700000000000002</v>
      </c>
      <c r="O2680">
        <v>0.21099999999999999</v>
      </c>
      <c r="P2680">
        <v>0.06</v>
      </c>
      <c r="Q2680">
        <v>0.65100000000000002</v>
      </c>
      <c r="R2680">
        <v>0.96</v>
      </c>
      <c r="S2680">
        <v>0.71399999999999997</v>
      </c>
      <c r="T2680">
        <v>0.91900000000000004</v>
      </c>
      <c r="U2680">
        <v>178.18700000000001</v>
      </c>
      <c r="V2680" t="s">
        <v>56</v>
      </c>
      <c r="W2680">
        <v>0.95199999999999996</v>
      </c>
      <c r="X2680">
        <v>0.93400000000000005</v>
      </c>
      <c r="Y2680">
        <v>0.98399999999999999</v>
      </c>
      <c r="Z2680">
        <v>0.99299999999999999</v>
      </c>
      <c r="AA2680" s="19">
        <v>45733.999824872684</v>
      </c>
      <c r="AB2680" t="s">
        <v>2040</v>
      </c>
    </row>
    <row r="2681" spans="1:28" hidden="1" x14ac:dyDescent="0.35">
      <c r="A2681" t="s">
        <v>1608</v>
      </c>
      <c r="B2681" t="s">
        <v>312</v>
      </c>
      <c r="C2681">
        <v>0</v>
      </c>
      <c r="D2681" s="9">
        <v>40108.683807870373</v>
      </c>
      <c r="E2681" s="9">
        <v>40108.683807870373</v>
      </c>
      <c r="F2681" t="s">
        <v>872</v>
      </c>
      <c r="G2681" t="s">
        <v>872</v>
      </c>
      <c r="H2681">
        <v>1</v>
      </c>
      <c r="I2681">
        <v>1</v>
      </c>
      <c r="J2681">
        <v>1</v>
      </c>
      <c r="K2681" t="s">
        <v>873</v>
      </c>
      <c r="L2681">
        <v>1</v>
      </c>
      <c r="M2681">
        <v>0</v>
      </c>
      <c r="N2681" t="s">
        <v>875</v>
      </c>
      <c r="O2681" t="s">
        <v>875</v>
      </c>
      <c r="P2681" t="s">
        <v>875</v>
      </c>
      <c r="Q2681" t="s">
        <v>875</v>
      </c>
      <c r="R2681" t="s">
        <v>875</v>
      </c>
      <c r="S2681" t="s">
        <v>875</v>
      </c>
      <c r="T2681" t="s">
        <v>875</v>
      </c>
      <c r="U2681" t="s">
        <v>875</v>
      </c>
      <c r="V2681" t="s">
        <v>56</v>
      </c>
      <c r="W2681" t="s">
        <v>875</v>
      </c>
      <c r="X2681" t="s">
        <v>875</v>
      </c>
      <c r="Y2681" t="s">
        <v>875</v>
      </c>
      <c r="Z2681" t="s">
        <v>875</v>
      </c>
      <c r="AA2681" s="19">
        <v>45733.999732592594</v>
      </c>
      <c r="AB2681" t="s">
        <v>2040</v>
      </c>
    </row>
    <row r="2682" spans="1:28" x14ac:dyDescent="0.35">
      <c r="A2682" t="s">
        <v>1608</v>
      </c>
      <c r="B2682" t="s">
        <v>311</v>
      </c>
      <c r="C2682">
        <v>762</v>
      </c>
      <c r="D2682" s="9">
        <v>39345.847824074073</v>
      </c>
      <c r="E2682" s="9">
        <v>40108.683807870373</v>
      </c>
      <c r="F2682">
        <v>263</v>
      </c>
      <c r="G2682">
        <v>263</v>
      </c>
      <c r="H2682">
        <v>133</v>
      </c>
      <c r="I2682">
        <v>130</v>
      </c>
      <c r="J2682">
        <v>14</v>
      </c>
      <c r="K2682">
        <v>249</v>
      </c>
      <c r="L2682">
        <v>218</v>
      </c>
      <c r="M2682">
        <v>31</v>
      </c>
      <c r="N2682">
        <v>0.26400000000000001</v>
      </c>
      <c r="O2682">
        <v>0.29399999999999998</v>
      </c>
      <c r="P2682">
        <v>3.9E-2</v>
      </c>
      <c r="Q2682">
        <v>0.47899999999999998</v>
      </c>
      <c r="R2682">
        <v>0.92300000000000004</v>
      </c>
      <c r="S2682">
        <v>0.47299999999999998</v>
      </c>
      <c r="T2682">
        <v>0.93</v>
      </c>
      <c r="U2682">
        <v>64.718000000000004</v>
      </c>
      <c r="V2682" t="s">
        <v>56</v>
      </c>
      <c r="W2682">
        <v>0.95499999999999996</v>
      </c>
      <c r="X2682">
        <v>0.93500000000000005</v>
      </c>
      <c r="Y2682">
        <v>0.82799999999999996</v>
      </c>
      <c r="Z2682">
        <v>0.95899999999999996</v>
      </c>
      <c r="AA2682" s="19">
        <v>45733.999732546297</v>
      </c>
      <c r="AB2682" t="s">
        <v>2040</v>
      </c>
    </row>
    <row r="2683" spans="1:28" hidden="1" x14ac:dyDescent="0.35">
      <c r="A2683" t="s">
        <v>1607</v>
      </c>
      <c r="B2683" t="s">
        <v>312</v>
      </c>
      <c r="C2683">
        <v>56</v>
      </c>
      <c r="D2683" s="9">
        <v>41562.365173611113</v>
      </c>
      <c r="E2683" s="9">
        <v>41618.789907407408</v>
      </c>
      <c r="F2683" t="s">
        <v>872</v>
      </c>
      <c r="G2683" t="s">
        <v>872</v>
      </c>
      <c r="H2683">
        <v>5</v>
      </c>
      <c r="I2683">
        <v>1</v>
      </c>
      <c r="J2683">
        <v>1</v>
      </c>
      <c r="K2683" t="s">
        <v>873</v>
      </c>
      <c r="L2683">
        <v>5</v>
      </c>
      <c r="M2683">
        <v>0</v>
      </c>
      <c r="N2683">
        <v>5.7000000000000002E-2</v>
      </c>
      <c r="O2683" t="s">
        <v>875</v>
      </c>
      <c r="P2683" t="s">
        <v>875</v>
      </c>
      <c r="Q2683">
        <v>5.7000000000000002E-2</v>
      </c>
      <c r="R2683" t="s">
        <v>875</v>
      </c>
      <c r="S2683" t="s">
        <v>875</v>
      </c>
      <c r="T2683" t="s">
        <v>875</v>
      </c>
      <c r="U2683" t="s">
        <v>875</v>
      </c>
      <c r="V2683" t="s">
        <v>56</v>
      </c>
      <c r="W2683">
        <v>0.75</v>
      </c>
      <c r="X2683" t="s">
        <v>875</v>
      </c>
      <c r="Y2683" t="s">
        <v>875</v>
      </c>
      <c r="Z2683">
        <v>0.71099999999999997</v>
      </c>
      <c r="AA2683" s="19">
        <v>45733.99964454861</v>
      </c>
      <c r="AB2683" t="s">
        <v>2040</v>
      </c>
    </row>
    <row r="2684" spans="1:28" x14ac:dyDescent="0.35">
      <c r="A2684" t="s">
        <v>1607</v>
      </c>
      <c r="B2684" t="s">
        <v>311</v>
      </c>
      <c r="C2684">
        <v>2272</v>
      </c>
      <c r="D2684" s="9">
        <v>39345.826284722221</v>
      </c>
      <c r="E2684" s="9">
        <v>41618.789907407408</v>
      </c>
      <c r="F2684">
        <v>317</v>
      </c>
      <c r="G2684">
        <v>317</v>
      </c>
      <c r="H2684">
        <v>171</v>
      </c>
      <c r="I2684">
        <v>146</v>
      </c>
      <c r="J2684">
        <v>13</v>
      </c>
      <c r="K2684">
        <v>304</v>
      </c>
      <c r="L2684">
        <v>268</v>
      </c>
      <c r="M2684">
        <v>36</v>
      </c>
      <c r="N2684">
        <v>0.09</v>
      </c>
      <c r="O2684">
        <v>8.5999999999999993E-2</v>
      </c>
      <c r="P2684">
        <v>8.0000000000000002E-3</v>
      </c>
      <c r="Q2684">
        <v>0.15</v>
      </c>
      <c r="R2684">
        <v>0.89300000000000002</v>
      </c>
      <c r="S2684">
        <v>0.51100000000000001</v>
      </c>
      <c r="T2684">
        <v>0.95499999999999996</v>
      </c>
      <c r="U2684">
        <v>240</v>
      </c>
      <c r="V2684" t="s">
        <v>56</v>
      </c>
      <c r="W2684">
        <v>0.94199999999999995</v>
      </c>
      <c r="X2684">
        <v>0.88100000000000001</v>
      </c>
      <c r="Y2684">
        <v>0.878</v>
      </c>
      <c r="Z2684">
        <v>0.91500000000000004</v>
      </c>
      <c r="AA2684" s="19">
        <v>45733.999644502313</v>
      </c>
      <c r="AB2684" t="s">
        <v>2040</v>
      </c>
    </row>
    <row r="2685" spans="1:28" hidden="1" x14ac:dyDescent="0.35">
      <c r="A2685" t="s">
        <v>1606</v>
      </c>
      <c r="B2685" t="s">
        <v>312</v>
      </c>
      <c r="C2685">
        <v>0</v>
      </c>
      <c r="D2685" s="9">
        <v>43300.430208333331</v>
      </c>
      <c r="E2685" s="9">
        <v>43300.430543981478</v>
      </c>
      <c r="F2685" t="s">
        <v>872</v>
      </c>
      <c r="G2685" t="s">
        <v>872</v>
      </c>
      <c r="H2685">
        <v>1</v>
      </c>
      <c r="I2685">
        <v>1</v>
      </c>
      <c r="J2685">
        <v>1</v>
      </c>
      <c r="K2685" t="s">
        <v>873</v>
      </c>
      <c r="L2685">
        <v>2</v>
      </c>
      <c r="M2685">
        <v>-1</v>
      </c>
      <c r="N2685" t="s">
        <v>875</v>
      </c>
      <c r="O2685" t="s">
        <v>875</v>
      </c>
      <c r="P2685" t="s">
        <v>875</v>
      </c>
      <c r="Q2685">
        <v>1</v>
      </c>
      <c r="R2685" t="s">
        <v>875</v>
      </c>
      <c r="S2685" t="s">
        <v>875</v>
      </c>
      <c r="T2685" t="s">
        <v>875</v>
      </c>
      <c r="U2685" t="s">
        <v>875</v>
      </c>
      <c r="V2685" t="s">
        <v>56</v>
      </c>
      <c r="W2685" t="s">
        <v>875</v>
      </c>
      <c r="X2685" t="s">
        <v>875</v>
      </c>
      <c r="Y2685" t="s">
        <v>875</v>
      </c>
      <c r="Z2685">
        <v>1</v>
      </c>
      <c r="AA2685" s="19">
        <v>45733.999553877315</v>
      </c>
      <c r="AB2685" t="s">
        <v>2040</v>
      </c>
    </row>
    <row r="2686" spans="1:28" x14ac:dyDescent="0.35">
      <c r="A2686" t="s">
        <v>1606</v>
      </c>
      <c r="B2686" t="s">
        <v>311</v>
      </c>
      <c r="C2686">
        <v>4661</v>
      </c>
      <c r="D2686" s="9">
        <v>38638.978900462964</v>
      </c>
      <c r="E2686" s="9">
        <v>43300.430543981478</v>
      </c>
      <c r="F2686">
        <v>964</v>
      </c>
      <c r="G2686">
        <v>964</v>
      </c>
      <c r="H2686">
        <v>471</v>
      </c>
      <c r="I2686">
        <v>493</v>
      </c>
      <c r="J2686">
        <v>40</v>
      </c>
      <c r="K2686">
        <v>924</v>
      </c>
      <c r="L2686">
        <v>699</v>
      </c>
      <c r="M2686">
        <v>225</v>
      </c>
      <c r="N2686">
        <v>0.23899999999999999</v>
      </c>
      <c r="O2686">
        <v>0.25900000000000001</v>
      </c>
      <c r="P2686">
        <v>3.1E-2</v>
      </c>
      <c r="Q2686">
        <v>0.36</v>
      </c>
      <c r="R2686">
        <v>0.77100000000000002</v>
      </c>
      <c r="S2686">
        <v>0.48</v>
      </c>
      <c r="T2686">
        <v>0.93799999999999994</v>
      </c>
      <c r="U2686">
        <v>625</v>
      </c>
      <c r="V2686" t="s">
        <v>56</v>
      </c>
      <c r="W2686">
        <v>0.91300000000000003</v>
      </c>
      <c r="X2686">
        <v>0.85199999999999998</v>
      </c>
      <c r="Y2686">
        <v>0.94099999999999995</v>
      </c>
      <c r="Z2686">
        <v>0.83</v>
      </c>
      <c r="AA2686" s="19">
        <v>45733.999553819442</v>
      </c>
      <c r="AB2686" t="s">
        <v>2040</v>
      </c>
    </row>
    <row r="2687" spans="1:28" hidden="1" x14ac:dyDescent="0.35">
      <c r="A2687" t="s">
        <v>1245</v>
      </c>
      <c r="B2687" t="s">
        <v>312</v>
      </c>
      <c r="C2687">
        <v>49</v>
      </c>
      <c r="D2687" s="9">
        <v>40965.98574074074</v>
      </c>
      <c r="E2687" s="9">
        <v>41015.474027777775</v>
      </c>
      <c r="F2687" t="s">
        <v>872</v>
      </c>
      <c r="G2687" t="s">
        <v>872</v>
      </c>
      <c r="H2687">
        <v>1</v>
      </c>
      <c r="I2687">
        <v>3</v>
      </c>
      <c r="J2687">
        <v>1</v>
      </c>
      <c r="K2687" t="s">
        <v>873</v>
      </c>
      <c r="L2687">
        <v>1</v>
      </c>
      <c r="M2687">
        <v>2</v>
      </c>
      <c r="N2687" t="s">
        <v>875</v>
      </c>
      <c r="O2687">
        <v>3.5000000000000003E-2</v>
      </c>
      <c r="P2687" t="s">
        <v>875</v>
      </c>
      <c r="Q2687" t="s">
        <v>875</v>
      </c>
      <c r="R2687" t="s">
        <v>875</v>
      </c>
      <c r="S2687" t="s">
        <v>875</v>
      </c>
      <c r="T2687" t="s">
        <v>875</v>
      </c>
      <c r="U2687" t="s">
        <v>875</v>
      </c>
      <c r="V2687" t="s">
        <v>56</v>
      </c>
      <c r="W2687" t="s">
        <v>875</v>
      </c>
      <c r="X2687">
        <v>0.86599999999999999</v>
      </c>
      <c r="Y2687" t="s">
        <v>875</v>
      </c>
      <c r="Z2687" t="s">
        <v>875</v>
      </c>
      <c r="AA2687" s="19">
        <v>45733.826751840279</v>
      </c>
      <c r="AB2687" t="s">
        <v>1303</v>
      </c>
    </row>
    <row r="2688" spans="1:28" x14ac:dyDescent="0.35">
      <c r="A2688" t="s">
        <v>1245</v>
      </c>
      <c r="B2688" t="s">
        <v>311</v>
      </c>
      <c r="C2688">
        <v>1948</v>
      </c>
      <c r="D2688" s="9">
        <v>39066.854560185187</v>
      </c>
      <c r="E2688" s="9">
        <v>41015.474027777775</v>
      </c>
      <c r="F2688">
        <v>32</v>
      </c>
      <c r="G2688">
        <v>32</v>
      </c>
      <c r="H2688">
        <v>8</v>
      </c>
      <c r="I2688">
        <v>24</v>
      </c>
      <c r="J2688">
        <v>4</v>
      </c>
      <c r="K2688">
        <v>28</v>
      </c>
      <c r="L2688">
        <v>14</v>
      </c>
      <c r="M2688">
        <v>14</v>
      </c>
      <c r="N2688">
        <v>5.0000000000000001E-3</v>
      </c>
      <c r="O2688">
        <v>0.01</v>
      </c>
      <c r="P2688">
        <v>0</v>
      </c>
      <c r="Q2688">
        <v>8.9999999999999993E-3</v>
      </c>
      <c r="R2688">
        <v>0.6</v>
      </c>
      <c r="S2688">
        <v>0.33300000000000002</v>
      </c>
      <c r="T2688">
        <v>1</v>
      </c>
      <c r="U2688">
        <v>1555.556</v>
      </c>
      <c r="V2688" t="s">
        <v>56</v>
      </c>
      <c r="W2688">
        <v>0.86599999999999999</v>
      </c>
      <c r="X2688">
        <v>0.94399999999999995</v>
      </c>
      <c r="Y2688">
        <v>0</v>
      </c>
      <c r="Z2688">
        <v>0.84399999999999997</v>
      </c>
      <c r="AA2688" s="19">
        <v>45733.826751736109</v>
      </c>
      <c r="AB2688" t="s">
        <v>1303</v>
      </c>
    </row>
    <row r="2689" spans="1:28" hidden="1" x14ac:dyDescent="0.35">
      <c r="A2689" t="s">
        <v>1384</v>
      </c>
      <c r="B2689" t="s">
        <v>312</v>
      </c>
      <c r="C2689">
        <v>0</v>
      </c>
      <c r="D2689" s="9">
        <v>44243.408518518518</v>
      </c>
      <c r="E2689" s="9">
        <v>44243.408518518518</v>
      </c>
      <c r="F2689" t="s">
        <v>872</v>
      </c>
      <c r="G2689" t="s">
        <v>872</v>
      </c>
      <c r="H2689">
        <v>1</v>
      </c>
      <c r="I2689">
        <v>1</v>
      </c>
      <c r="J2689">
        <v>1</v>
      </c>
      <c r="K2689" t="s">
        <v>873</v>
      </c>
      <c r="L2689">
        <v>1</v>
      </c>
      <c r="M2689">
        <v>0</v>
      </c>
      <c r="N2689" t="s">
        <v>875</v>
      </c>
      <c r="O2689" t="s">
        <v>875</v>
      </c>
      <c r="P2689">
        <v>0</v>
      </c>
      <c r="Q2689" t="s">
        <v>875</v>
      </c>
      <c r="R2689" t="s">
        <v>875</v>
      </c>
      <c r="S2689" t="s">
        <v>875</v>
      </c>
      <c r="T2689" t="s">
        <v>875</v>
      </c>
      <c r="U2689" t="s">
        <v>875</v>
      </c>
      <c r="V2689" t="s">
        <v>62</v>
      </c>
      <c r="W2689" t="s">
        <v>875</v>
      </c>
      <c r="X2689" t="s">
        <v>875</v>
      </c>
      <c r="Y2689">
        <v>0</v>
      </c>
      <c r="Z2689" t="s">
        <v>875</v>
      </c>
      <c r="AA2689" s="19">
        <v>45733.906586562502</v>
      </c>
      <c r="AB2689" t="s">
        <v>1425</v>
      </c>
    </row>
    <row r="2690" spans="1:28" x14ac:dyDescent="0.35">
      <c r="A2690" t="s">
        <v>1384</v>
      </c>
      <c r="B2690" t="s">
        <v>311</v>
      </c>
      <c r="C2690">
        <v>4447</v>
      </c>
      <c r="D2690" s="9">
        <v>39796.256643518522</v>
      </c>
      <c r="E2690" s="9">
        <v>44243.408518518518</v>
      </c>
      <c r="F2690">
        <v>118</v>
      </c>
      <c r="G2690">
        <v>118</v>
      </c>
      <c r="H2690">
        <v>40</v>
      </c>
      <c r="I2690">
        <v>78</v>
      </c>
      <c r="J2690">
        <v>0</v>
      </c>
      <c r="K2690">
        <v>118</v>
      </c>
      <c r="L2690">
        <v>107</v>
      </c>
      <c r="M2690">
        <v>11</v>
      </c>
      <c r="N2690">
        <v>1.4E-2</v>
      </c>
      <c r="O2690">
        <v>3.5999999999999997E-2</v>
      </c>
      <c r="P2690">
        <v>0</v>
      </c>
      <c r="Q2690">
        <v>5.1999999999999998E-2</v>
      </c>
      <c r="R2690">
        <v>1.04</v>
      </c>
      <c r="S2690">
        <v>0.28000000000000003</v>
      </c>
      <c r="T2690">
        <v>1</v>
      </c>
      <c r="U2690">
        <v>211.53800000000001</v>
      </c>
      <c r="V2690" t="s">
        <v>62</v>
      </c>
      <c r="W2690">
        <v>0.70699999999999996</v>
      </c>
      <c r="X2690">
        <v>0.88100000000000001</v>
      </c>
      <c r="Y2690">
        <v>0</v>
      </c>
      <c r="Z2690">
        <v>0.94499999999999995</v>
      </c>
      <c r="AA2690" s="19">
        <v>45733.906586400466</v>
      </c>
      <c r="AB2690" t="s">
        <v>1425</v>
      </c>
    </row>
    <row r="2691" spans="1:28" x14ac:dyDescent="0.35">
      <c r="A2691" t="s">
        <v>268</v>
      </c>
      <c r="B2691" t="s">
        <v>311</v>
      </c>
      <c r="C2691">
        <v>1467</v>
      </c>
      <c r="D2691" s="9">
        <v>44134.292361111111</v>
      </c>
      <c r="E2691" s="9">
        <v>45601.318749999999</v>
      </c>
      <c r="F2691">
        <v>106</v>
      </c>
      <c r="G2691">
        <v>86</v>
      </c>
      <c r="H2691">
        <v>69</v>
      </c>
      <c r="I2691">
        <v>17</v>
      </c>
      <c r="J2691">
        <v>5</v>
      </c>
      <c r="K2691">
        <v>81</v>
      </c>
      <c r="L2691">
        <v>73</v>
      </c>
      <c r="M2691">
        <v>8</v>
      </c>
      <c r="N2691">
        <v>5.2999999999999999E-2</v>
      </c>
      <c r="O2691">
        <v>1.2999999999999999E-2</v>
      </c>
      <c r="P2691">
        <v>0</v>
      </c>
      <c r="Q2691">
        <v>6.2E-2</v>
      </c>
      <c r="R2691">
        <v>0.93899999999999995</v>
      </c>
      <c r="S2691">
        <v>0.80300000000000005</v>
      </c>
      <c r="T2691">
        <v>1</v>
      </c>
      <c r="U2691">
        <v>129.03200000000001</v>
      </c>
      <c r="V2691" t="s">
        <v>56</v>
      </c>
      <c r="W2691">
        <v>0.91900000000000004</v>
      </c>
      <c r="X2691">
        <v>0.72299999999999998</v>
      </c>
      <c r="Y2691">
        <v>0</v>
      </c>
      <c r="Z2691">
        <v>0.96399999999999997</v>
      </c>
      <c r="AA2691" s="9">
        <v>45713.683740567132</v>
      </c>
      <c r="AB2691" t="s">
        <v>871</v>
      </c>
    </row>
    <row r="2692" spans="1:28" hidden="1" x14ac:dyDescent="0.35">
      <c r="A2692" t="s">
        <v>1383</v>
      </c>
      <c r="B2692" t="s">
        <v>312</v>
      </c>
      <c r="C2692">
        <v>100</v>
      </c>
      <c r="D2692" s="9">
        <v>40820.432951388888</v>
      </c>
      <c r="E2692" s="9">
        <v>40920.781956018516</v>
      </c>
      <c r="F2692" t="s">
        <v>872</v>
      </c>
      <c r="G2692" t="s">
        <v>872</v>
      </c>
      <c r="H2692">
        <v>19</v>
      </c>
      <c r="I2692">
        <v>130</v>
      </c>
      <c r="J2692">
        <v>4</v>
      </c>
      <c r="K2692" t="s">
        <v>873</v>
      </c>
      <c r="L2692">
        <v>435</v>
      </c>
      <c r="M2692">
        <v>-289</v>
      </c>
      <c r="N2692">
        <v>0.18</v>
      </c>
      <c r="O2692">
        <v>1.478</v>
      </c>
      <c r="P2692">
        <v>3.9E-2</v>
      </c>
      <c r="Q2692">
        <v>3.512</v>
      </c>
      <c r="R2692">
        <v>2.169</v>
      </c>
      <c r="S2692">
        <v>0.109</v>
      </c>
      <c r="T2692">
        <v>0.97599999999999998</v>
      </c>
      <c r="U2692">
        <v>1.708</v>
      </c>
      <c r="V2692" t="s">
        <v>92</v>
      </c>
      <c r="W2692">
        <v>0.93600000000000005</v>
      </c>
      <c r="X2692">
        <v>0.93400000000000005</v>
      </c>
      <c r="Y2692">
        <v>0.89500000000000002</v>
      </c>
      <c r="Z2692">
        <v>0.88600000000000001</v>
      </c>
      <c r="AA2692" s="19">
        <v>45733.90652650463</v>
      </c>
      <c r="AB2692" t="s">
        <v>1425</v>
      </c>
    </row>
    <row r="2693" spans="1:28" x14ac:dyDescent="0.35">
      <c r="A2693" t="s">
        <v>1383</v>
      </c>
      <c r="B2693" t="s">
        <v>311</v>
      </c>
      <c r="C2693">
        <v>1764</v>
      </c>
      <c r="D2693" s="9">
        <v>39156.449178240742</v>
      </c>
      <c r="E2693" s="9">
        <v>40920.781956018516</v>
      </c>
      <c r="F2693">
        <v>3056</v>
      </c>
      <c r="G2693">
        <v>3056</v>
      </c>
      <c r="H2693">
        <v>748</v>
      </c>
      <c r="I2693">
        <v>2308</v>
      </c>
      <c r="J2693">
        <v>43</v>
      </c>
      <c r="K2693">
        <v>3013</v>
      </c>
      <c r="L2693">
        <v>3007</v>
      </c>
      <c r="M2693">
        <v>6</v>
      </c>
      <c r="N2693">
        <v>0.503</v>
      </c>
      <c r="O2693">
        <v>1.4470000000000001</v>
      </c>
      <c r="P2693">
        <v>2.3E-2</v>
      </c>
      <c r="Q2693">
        <v>1.756</v>
      </c>
      <c r="R2693">
        <v>0.91100000000000003</v>
      </c>
      <c r="S2693">
        <v>0.25800000000000001</v>
      </c>
      <c r="T2693">
        <v>0.98799999999999999</v>
      </c>
      <c r="U2693">
        <v>3.4169999999999998</v>
      </c>
      <c r="V2693" t="s">
        <v>80</v>
      </c>
      <c r="W2693">
        <v>0.99</v>
      </c>
      <c r="X2693">
        <v>0.99299999999999999</v>
      </c>
      <c r="Y2693">
        <v>0.96199999999999997</v>
      </c>
      <c r="Z2693">
        <v>0.98499999999999999</v>
      </c>
      <c r="AA2693" s="19">
        <v>45733.906511944442</v>
      </c>
      <c r="AB2693" t="s">
        <v>1425</v>
      </c>
    </row>
    <row r="2694" spans="1:28" hidden="1" x14ac:dyDescent="0.35">
      <c r="A2694" t="s">
        <v>1605</v>
      </c>
      <c r="B2694" t="s">
        <v>312</v>
      </c>
      <c r="C2694">
        <v>0</v>
      </c>
      <c r="D2694" s="9">
        <v>39205.224907407406</v>
      </c>
      <c r="E2694" s="9">
        <v>39205.224907407406</v>
      </c>
      <c r="F2694" t="s">
        <v>872</v>
      </c>
      <c r="G2694" t="s">
        <v>872</v>
      </c>
      <c r="H2694">
        <v>1</v>
      </c>
      <c r="I2694">
        <v>1</v>
      </c>
      <c r="J2694">
        <v>1</v>
      </c>
      <c r="K2694" t="s">
        <v>873</v>
      </c>
      <c r="L2694">
        <v>1</v>
      </c>
      <c r="M2694">
        <v>0</v>
      </c>
      <c r="N2694" t="s">
        <v>875</v>
      </c>
      <c r="O2694" t="s">
        <v>875</v>
      </c>
      <c r="P2694" t="s">
        <v>875</v>
      </c>
      <c r="Q2694" t="s">
        <v>875</v>
      </c>
      <c r="R2694" t="s">
        <v>875</v>
      </c>
      <c r="S2694" t="s">
        <v>875</v>
      </c>
      <c r="T2694" t="s">
        <v>875</v>
      </c>
      <c r="U2694" t="s">
        <v>875</v>
      </c>
      <c r="V2694" t="s">
        <v>62</v>
      </c>
      <c r="W2694" t="s">
        <v>875</v>
      </c>
      <c r="X2694" t="s">
        <v>875</v>
      </c>
      <c r="Y2694" t="s">
        <v>875</v>
      </c>
      <c r="Z2694" t="s">
        <v>875</v>
      </c>
      <c r="AA2694" s="19">
        <v>45733.999464432869</v>
      </c>
      <c r="AB2694" t="s">
        <v>2040</v>
      </c>
    </row>
    <row r="2695" spans="1:28" x14ac:dyDescent="0.35">
      <c r="A2695" t="s">
        <v>1605</v>
      </c>
      <c r="B2695" t="s">
        <v>311</v>
      </c>
      <c r="C2695">
        <v>2144</v>
      </c>
      <c r="D2695" s="9">
        <v>37060.403182870374</v>
      </c>
      <c r="E2695" s="9">
        <v>39205.224907407406</v>
      </c>
      <c r="F2695">
        <v>173</v>
      </c>
      <c r="G2695">
        <v>173</v>
      </c>
      <c r="H2695">
        <v>2</v>
      </c>
      <c r="I2695">
        <v>171</v>
      </c>
      <c r="J2695">
        <v>71</v>
      </c>
      <c r="K2695">
        <v>102</v>
      </c>
      <c r="L2695">
        <v>74</v>
      </c>
      <c r="M2695">
        <v>28</v>
      </c>
      <c r="N2695">
        <v>4.8000000000000001E-2</v>
      </c>
      <c r="O2695">
        <v>0.111</v>
      </c>
      <c r="P2695">
        <v>0</v>
      </c>
      <c r="Q2695">
        <v>0.83699999999999997</v>
      </c>
      <c r="R2695">
        <v>5.2640000000000002</v>
      </c>
      <c r="S2695">
        <v>0.30199999999999999</v>
      </c>
      <c r="T2695">
        <v>1</v>
      </c>
      <c r="U2695">
        <v>33.453000000000003</v>
      </c>
      <c r="V2695" t="s">
        <v>62</v>
      </c>
      <c r="W2695">
        <v>1</v>
      </c>
      <c r="X2695">
        <v>0.70699999999999996</v>
      </c>
      <c r="Y2695">
        <v>0</v>
      </c>
      <c r="Z2695">
        <v>0.189</v>
      </c>
      <c r="AA2695" s="19">
        <v>45733.999464386572</v>
      </c>
      <c r="AB2695" t="s">
        <v>2040</v>
      </c>
    </row>
    <row r="2696" spans="1:28" hidden="1" x14ac:dyDescent="0.35">
      <c r="A2696" t="s">
        <v>1463</v>
      </c>
      <c r="B2696" t="s">
        <v>312</v>
      </c>
      <c r="C2696">
        <v>0</v>
      </c>
      <c r="D2696" s="9">
        <v>43360.892210648148</v>
      </c>
      <c r="E2696" s="9">
        <v>43360.892210648148</v>
      </c>
      <c r="F2696" t="s">
        <v>872</v>
      </c>
      <c r="G2696" t="s">
        <v>872</v>
      </c>
      <c r="H2696">
        <v>1</v>
      </c>
      <c r="I2696">
        <v>1</v>
      </c>
      <c r="J2696">
        <v>1</v>
      </c>
      <c r="K2696" t="s">
        <v>873</v>
      </c>
      <c r="L2696">
        <v>1</v>
      </c>
      <c r="M2696">
        <v>0</v>
      </c>
      <c r="N2696" t="s">
        <v>875</v>
      </c>
      <c r="O2696" t="s">
        <v>875</v>
      </c>
      <c r="P2696" t="s">
        <v>875</v>
      </c>
      <c r="Q2696" t="s">
        <v>875</v>
      </c>
      <c r="R2696" t="s">
        <v>875</v>
      </c>
      <c r="S2696" t="s">
        <v>875</v>
      </c>
      <c r="T2696" t="s">
        <v>875</v>
      </c>
      <c r="U2696" t="s">
        <v>875</v>
      </c>
      <c r="V2696" t="s">
        <v>56</v>
      </c>
      <c r="W2696" t="s">
        <v>875</v>
      </c>
      <c r="X2696" t="s">
        <v>875</v>
      </c>
      <c r="Y2696" t="s">
        <v>875</v>
      </c>
      <c r="Z2696" t="s">
        <v>875</v>
      </c>
      <c r="AA2696" s="19">
        <v>45733.854254756945</v>
      </c>
      <c r="AB2696" t="s">
        <v>1508</v>
      </c>
    </row>
    <row r="2697" spans="1:28" x14ac:dyDescent="0.35">
      <c r="A2697" t="s">
        <v>1463</v>
      </c>
      <c r="B2697" t="s">
        <v>311</v>
      </c>
      <c r="C2697">
        <v>2953</v>
      </c>
      <c r="D2697" s="9">
        <v>40407.594293981485</v>
      </c>
      <c r="E2697" s="9">
        <v>43360.892210648148</v>
      </c>
      <c r="F2697">
        <v>435</v>
      </c>
      <c r="G2697">
        <v>435</v>
      </c>
      <c r="H2697">
        <v>303</v>
      </c>
      <c r="I2697">
        <v>132</v>
      </c>
      <c r="J2697">
        <v>70</v>
      </c>
      <c r="K2697">
        <v>365</v>
      </c>
      <c r="L2697">
        <v>226</v>
      </c>
      <c r="M2697">
        <v>139</v>
      </c>
      <c r="N2697">
        <v>0.159</v>
      </c>
      <c r="O2697">
        <v>5.7000000000000002E-2</v>
      </c>
      <c r="P2697">
        <v>4.8000000000000001E-2</v>
      </c>
      <c r="Q2697">
        <v>0.115</v>
      </c>
      <c r="R2697">
        <v>0.68500000000000005</v>
      </c>
      <c r="S2697">
        <v>0.73599999999999999</v>
      </c>
      <c r="T2697">
        <v>0.77800000000000002</v>
      </c>
      <c r="U2697">
        <v>1208.6959999999999</v>
      </c>
      <c r="V2697" t="s">
        <v>56</v>
      </c>
      <c r="W2697">
        <v>0.84499999999999997</v>
      </c>
      <c r="X2697">
        <v>0.91600000000000004</v>
      </c>
      <c r="Y2697">
        <v>0.89800000000000002</v>
      </c>
      <c r="Z2697">
        <v>0.751</v>
      </c>
      <c r="AA2697" s="19">
        <v>45733.854254560189</v>
      </c>
      <c r="AB2697" t="s">
        <v>1508</v>
      </c>
    </row>
    <row r="2698" spans="1:28" hidden="1" x14ac:dyDescent="0.35">
      <c r="A2698" t="s">
        <v>1462</v>
      </c>
      <c r="B2698" t="s">
        <v>312</v>
      </c>
      <c r="C2698">
        <v>1</v>
      </c>
      <c r="D2698" s="9">
        <v>43343.707280092596</v>
      </c>
      <c r="E2698" s="9">
        <v>43344.755381944444</v>
      </c>
      <c r="F2698" t="s">
        <v>872</v>
      </c>
      <c r="G2698" t="s">
        <v>872</v>
      </c>
      <c r="H2698">
        <v>1</v>
      </c>
      <c r="I2698">
        <v>1</v>
      </c>
      <c r="J2698">
        <v>1</v>
      </c>
      <c r="K2698" t="s">
        <v>873</v>
      </c>
      <c r="L2698">
        <v>1</v>
      </c>
      <c r="M2698">
        <v>1</v>
      </c>
      <c r="N2698" t="s">
        <v>875</v>
      </c>
      <c r="O2698" t="s">
        <v>875</v>
      </c>
      <c r="P2698" t="s">
        <v>875</v>
      </c>
      <c r="Q2698" t="s">
        <v>875</v>
      </c>
      <c r="R2698" t="s">
        <v>875</v>
      </c>
      <c r="S2698" t="s">
        <v>875</v>
      </c>
      <c r="T2698" t="s">
        <v>875</v>
      </c>
      <c r="U2698" t="s">
        <v>875</v>
      </c>
      <c r="V2698" t="s">
        <v>56</v>
      </c>
      <c r="W2698" t="s">
        <v>875</v>
      </c>
      <c r="X2698" t="s">
        <v>875</v>
      </c>
      <c r="Y2698" t="s">
        <v>875</v>
      </c>
      <c r="Z2698" t="s">
        <v>875</v>
      </c>
      <c r="AA2698" s="19">
        <v>45733.854189247686</v>
      </c>
      <c r="AB2698" t="s">
        <v>1508</v>
      </c>
    </row>
    <row r="2699" spans="1:28" x14ac:dyDescent="0.35">
      <c r="A2699" t="s">
        <v>1462</v>
      </c>
      <c r="B2699" t="s">
        <v>311</v>
      </c>
      <c r="C2699">
        <v>2812</v>
      </c>
      <c r="D2699" s="9">
        <v>40532.718229166669</v>
      </c>
      <c r="E2699" s="9">
        <v>43344.755381944444</v>
      </c>
      <c r="F2699">
        <v>198</v>
      </c>
      <c r="G2699">
        <v>198</v>
      </c>
      <c r="H2699">
        <v>131</v>
      </c>
      <c r="I2699">
        <v>67</v>
      </c>
      <c r="J2699">
        <v>22</v>
      </c>
      <c r="K2699">
        <v>176</v>
      </c>
      <c r="L2699">
        <v>120</v>
      </c>
      <c r="M2699">
        <v>56</v>
      </c>
      <c r="N2699">
        <v>6.6000000000000003E-2</v>
      </c>
      <c r="O2699">
        <v>3.3000000000000002E-2</v>
      </c>
      <c r="P2699">
        <v>1.4E-2</v>
      </c>
      <c r="Q2699">
        <v>6.6000000000000003E-2</v>
      </c>
      <c r="R2699">
        <v>0.77600000000000002</v>
      </c>
      <c r="S2699">
        <v>0.66700000000000004</v>
      </c>
      <c r="T2699">
        <v>0.85899999999999999</v>
      </c>
      <c r="U2699">
        <v>848.48500000000001</v>
      </c>
      <c r="V2699" t="s">
        <v>56</v>
      </c>
      <c r="W2699">
        <v>0.86899999999999999</v>
      </c>
      <c r="X2699">
        <v>0.95699999999999996</v>
      </c>
      <c r="Y2699">
        <v>0.96499999999999997</v>
      </c>
      <c r="Z2699">
        <v>0.96899999999999997</v>
      </c>
      <c r="AA2699" s="19">
        <v>45733.854189143516</v>
      </c>
      <c r="AB2699" t="s">
        <v>1508</v>
      </c>
    </row>
    <row r="2700" spans="1:28" hidden="1" x14ac:dyDescent="0.35">
      <c r="A2700" t="s">
        <v>1461</v>
      </c>
      <c r="B2700" t="s">
        <v>312</v>
      </c>
      <c r="C2700">
        <v>0</v>
      </c>
      <c r="D2700" s="9">
        <v>43344.547476851854</v>
      </c>
      <c r="E2700" s="9">
        <v>43344.547476851854</v>
      </c>
      <c r="F2700" t="s">
        <v>872</v>
      </c>
      <c r="G2700" t="s">
        <v>872</v>
      </c>
      <c r="H2700">
        <v>1</v>
      </c>
      <c r="I2700">
        <v>1</v>
      </c>
      <c r="J2700">
        <v>1</v>
      </c>
      <c r="K2700" t="s">
        <v>873</v>
      </c>
      <c r="L2700">
        <v>1</v>
      </c>
      <c r="M2700">
        <v>0</v>
      </c>
      <c r="N2700" t="s">
        <v>875</v>
      </c>
      <c r="O2700" t="s">
        <v>875</v>
      </c>
      <c r="P2700" t="s">
        <v>875</v>
      </c>
      <c r="Q2700" t="s">
        <v>875</v>
      </c>
      <c r="R2700" t="s">
        <v>875</v>
      </c>
      <c r="S2700" t="s">
        <v>875</v>
      </c>
      <c r="T2700" t="s">
        <v>875</v>
      </c>
      <c r="U2700" t="s">
        <v>875</v>
      </c>
      <c r="V2700" t="s">
        <v>62</v>
      </c>
      <c r="W2700" t="s">
        <v>875</v>
      </c>
      <c r="X2700" t="s">
        <v>875</v>
      </c>
      <c r="Y2700" t="s">
        <v>875</v>
      </c>
      <c r="Z2700" t="s">
        <v>875</v>
      </c>
      <c r="AA2700" s="19">
        <v>45733.854124699072</v>
      </c>
      <c r="AB2700" t="s">
        <v>1508</v>
      </c>
    </row>
    <row r="2701" spans="1:28" x14ac:dyDescent="0.35">
      <c r="A2701" t="s">
        <v>1461</v>
      </c>
      <c r="B2701" t="s">
        <v>311</v>
      </c>
      <c r="C2701">
        <v>2826</v>
      </c>
      <c r="D2701" s="9">
        <v>40518.264085648145</v>
      </c>
      <c r="E2701" s="9">
        <v>43344.547476851854</v>
      </c>
      <c r="F2701">
        <v>35</v>
      </c>
      <c r="G2701">
        <v>35</v>
      </c>
      <c r="H2701">
        <v>20</v>
      </c>
      <c r="I2701">
        <v>15</v>
      </c>
      <c r="J2701">
        <v>9</v>
      </c>
      <c r="K2701">
        <v>26</v>
      </c>
      <c r="L2701">
        <v>19</v>
      </c>
      <c r="M2701">
        <v>7</v>
      </c>
      <c r="N2701">
        <v>1.4999999999999999E-2</v>
      </c>
      <c r="O2701">
        <v>5.0000000000000001E-3</v>
      </c>
      <c r="P2701">
        <v>8.0000000000000002E-3</v>
      </c>
      <c r="Q2701">
        <v>1.7000000000000001E-2</v>
      </c>
      <c r="R2701">
        <v>1.417</v>
      </c>
      <c r="S2701">
        <v>0.75</v>
      </c>
      <c r="T2701">
        <v>0.6</v>
      </c>
      <c r="U2701">
        <v>411.76499999999999</v>
      </c>
      <c r="V2701" t="s">
        <v>62</v>
      </c>
      <c r="W2701">
        <v>0.97399999999999998</v>
      </c>
      <c r="X2701">
        <v>0.68899999999999995</v>
      </c>
      <c r="Y2701">
        <v>0.80900000000000005</v>
      </c>
      <c r="Z2701">
        <v>0.89400000000000002</v>
      </c>
      <c r="AA2701" s="19">
        <v>45733.854124560188</v>
      </c>
      <c r="AB2701" t="s">
        <v>1508</v>
      </c>
    </row>
    <row r="2702" spans="1:28" hidden="1" x14ac:dyDescent="0.35">
      <c r="A2702" t="s">
        <v>1460</v>
      </c>
      <c r="B2702" t="s">
        <v>312</v>
      </c>
      <c r="C2702">
        <v>0</v>
      </c>
      <c r="D2702" s="9">
        <v>43067.481192129628</v>
      </c>
      <c r="E2702" s="9">
        <v>43067.481192129628</v>
      </c>
      <c r="F2702" t="s">
        <v>872</v>
      </c>
      <c r="G2702" t="s">
        <v>872</v>
      </c>
      <c r="H2702">
        <v>1</v>
      </c>
      <c r="I2702">
        <v>1</v>
      </c>
      <c r="J2702">
        <v>1</v>
      </c>
      <c r="K2702" t="s">
        <v>873</v>
      </c>
      <c r="L2702">
        <v>1</v>
      </c>
      <c r="M2702">
        <v>0</v>
      </c>
      <c r="N2702" t="s">
        <v>875</v>
      </c>
      <c r="O2702" t="s">
        <v>875</v>
      </c>
      <c r="P2702" t="s">
        <v>875</v>
      </c>
      <c r="Q2702" t="s">
        <v>875</v>
      </c>
      <c r="R2702" t="s">
        <v>875</v>
      </c>
      <c r="S2702" t="s">
        <v>875</v>
      </c>
      <c r="T2702" t="s">
        <v>875</v>
      </c>
      <c r="U2702" t="s">
        <v>875</v>
      </c>
      <c r="V2702" t="s">
        <v>62</v>
      </c>
      <c r="W2702" t="s">
        <v>875</v>
      </c>
      <c r="X2702" t="s">
        <v>875</v>
      </c>
      <c r="Y2702" t="s">
        <v>875</v>
      </c>
      <c r="Z2702" t="s">
        <v>875</v>
      </c>
      <c r="AA2702" s="19">
        <v>45733.854061782411</v>
      </c>
      <c r="AB2702" t="s">
        <v>1508</v>
      </c>
    </row>
    <row r="2703" spans="1:28" x14ac:dyDescent="0.35">
      <c r="A2703" t="s">
        <v>1460</v>
      </c>
      <c r="B2703" t="s">
        <v>311</v>
      </c>
      <c r="C2703">
        <v>2575</v>
      </c>
      <c r="D2703" s="9">
        <v>40492.403240740743</v>
      </c>
      <c r="E2703" s="9">
        <v>43067.481192129628</v>
      </c>
      <c r="F2703">
        <v>86</v>
      </c>
      <c r="G2703">
        <v>86</v>
      </c>
      <c r="H2703">
        <v>56</v>
      </c>
      <c r="I2703">
        <v>30</v>
      </c>
      <c r="J2703">
        <v>11</v>
      </c>
      <c r="K2703">
        <v>75</v>
      </c>
      <c r="L2703">
        <v>62</v>
      </c>
      <c r="M2703">
        <v>13</v>
      </c>
      <c r="N2703">
        <v>2.9000000000000001E-2</v>
      </c>
      <c r="O2703">
        <v>1.9E-2</v>
      </c>
      <c r="P2703">
        <v>8.9999999999999993E-3</v>
      </c>
      <c r="Q2703">
        <v>0.05</v>
      </c>
      <c r="R2703">
        <v>1.282</v>
      </c>
      <c r="S2703">
        <v>0.60399999999999998</v>
      </c>
      <c r="T2703">
        <v>0.81200000000000006</v>
      </c>
      <c r="U2703">
        <v>260</v>
      </c>
      <c r="V2703" t="s">
        <v>62</v>
      </c>
      <c r="W2703">
        <v>0.85199999999999998</v>
      </c>
      <c r="X2703">
        <v>0.83299999999999996</v>
      </c>
      <c r="Y2703">
        <v>0.89600000000000002</v>
      </c>
      <c r="Z2703">
        <v>0.89300000000000002</v>
      </c>
      <c r="AA2703" s="19">
        <v>45733.854061724538</v>
      </c>
      <c r="AB2703" t="s">
        <v>1508</v>
      </c>
    </row>
    <row r="2704" spans="1:28" hidden="1" x14ac:dyDescent="0.35">
      <c r="A2704" t="s">
        <v>1604</v>
      </c>
      <c r="B2704" t="s">
        <v>312</v>
      </c>
      <c r="C2704">
        <v>100</v>
      </c>
      <c r="D2704" s="9">
        <v>44466.263749999998</v>
      </c>
      <c r="E2704" s="9">
        <v>44566.444988425923</v>
      </c>
      <c r="F2704" t="s">
        <v>872</v>
      </c>
      <c r="G2704" t="s">
        <v>872</v>
      </c>
      <c r="H2704">
        <v>108</v>
      </c>
      <c r="I2704">
        <v>62</v>
      </c>
      <c r="J2704">
        <v>30</v>
      </c>
      <c r="K2704" t="s">
        <v>873</v>
      </c>
      <c r="L2704">
        <v>137</v>
      </c>
      <c r="M2704">
        <v>2</v>
      </c>
      <c r="N2704">
        <v>1.3169999999999999</v>
      </c>
      <c r="O2704">
        <v>0.76600000000000001</v>
      </c>
      <c r="P2704">
        <v>0.39300000000000002</v>
      </c>
      <c r="Q2704">
        <v>1.3919999999999999</v>
      </c>
      <c r="R2704">
        <v>0.82399999999999995</v>
      </c>
      <c r="S2704">
        <v>0.63200000000000001</v>
      </c>
      <c r="T2704">
        <v>0.81100000000000005</v>
      </c>
      <c r="U2704">
        <v>2651.58</v>
      </c>
      <c r="V2704" t="s">
        <v>56</v>
      </c>
      <c r="W2704">
        <v>0.95799999999999996</v>
      </c>
      <c r="X2704">
        <v>0.995</v>
      </c>
      <c r="Y2704">
        <v>0.92800000000000005</v>
      </c>
      <c r="Z2704">
        <v>0.97</v>
      </c>
      <c r="AA2704" s="19">
        <v>45733.999381111113</v>
      </c>
      <c r="AB2704" t="s">
        <v>2040</v>
      </c>
    </row>
    <row r="2705" spans="1:28" x14ac:dyDescent="0.35">
      <c r="A2705" t="s">
        <v>1604</v>
      </c>
      <c r="B2705" t="s">
        <v>311</v>
      </c>
      <c r="C2705">
        <v>5823</v>
      </c>
      <c r="D2705" s="9">
        <v>38742.573437500003</v>
      </c>
      <c r="E2705" s="9">
        <v>44566.444988425923</v>
      </c>
      <c r="F2705">
        <v>14750</v>
      </c>
      <c r="G2705">
        <v>14750</v>
      </c>
      <c r="H2705">
        <v>7476</v>
      </c>
      <c r="I2705">
        <v>7274</v>
      </c>
      <c r="J2705">
        <v>2967</v>
      </c>
      <c r="K2705">
        <v>11783</v>
      </c>
      <c r="L2705">
        <v>8092</v>
      </c>
      <c r="M2705">
        <v>3691</v>
      </c>
      <c r="N2705">
        <v>1.4970000000000001</v>
      </c>
      <c r="O2705">
        <v>1.661</v>
      </c>
      <c r="P2705">
        <v>0.65300000000000002</v>
      </c>
      <c r="Q2705">
        <v>1.6639999999999999</v>
      </c>
      <c r="R2705">
        <v>0.66400000000000003</v>
      </c>
      <c r="S2705">
        <v>0.47399999999999998</v>
      </c>
      <c r="T2705">
        <v>0.79300000000000004</v>
      </c>
      <c r="U2705">
        <v>2218.1489999999999</v>
      </c>
      <c r="V2705" t="s">
        <v>56</v>
      </c>
      <c r="W2705">
        <v>0.98499999999999999</v>
      </c>
      <c r="X2705">
        <v>0.97599999999999998</v>
      </c>
      <c r="Y2705">
        <v>0.97299999999999998</v>
      </c>
      <c r="Z2705">
        <v>0.98299999999999998</v>
      </c>
      <c r="AA2705" s="19">
        <v>45733.999365995369</v>
      </c>
      <c r="AB2705" t="s">
        <v>2040</v>
      </c>
    </row>
    <row r="2706" spans="1:28" hidden="1" x14ac:dyDescent="0.35">
      <c r="A2706" t="s">
        <v>1244</v>
      </c>
      <c r="B2706" t="s">
        <v>312</v>
      </c>
      <c r="C2706">
        <v>68</v>
      </c>
      <c r="D2706" s="9">
        <v>44425.896898148145</v>
      </c>
      <c r="E2706" s="9">
        <v>44494.092615740738</v>
      </c>
      <c r="F2706" t="s">
        <v>872</v>
      </c>
      <c r="G2706" t="s">
        <v>872</v>
      </c>
      <c r="H2706">
        <v>1</v>
      </c>
      <c r="I2706">
        <v>1</v>
      </c>
      <c r="J2706">
        <v>15</v>
      </c>
      <c r="K2706" t="s">
        <v>873</v>
      </c>
      <c r="L2706">
        <v>1</v>
      </c>
      <c r="M2706">
        <v>-14</v>
      </c>
      <c r="N2706" t="s">
        <v>875</v>
      </c>
      <c r="O2706" t="s">
        <v>875</v>
      </c>
      <c r="P2706">
        <v>0.214</v>
      </c>
      <c r="Q2706" t="s">
        <v>875</v>
      </c>
      <c r="R2706" t="s">
        <v>875</v>
      </c>
      <c r="S2706" t="s">
        <v>875</v>
      </c>
      <c r="T2706" t="s">
        <v>875</v>
      </c>
      <c r="U2706" t="s">
        <v>875</v>
      </c>
      <c r="V2706" t="s">
        <v>56</v>
      </c>
      <c r="W2706" t="s">
        <v>875</v>
      </c>
      <c r="X2706" t="s">
        <v>875</v>
      </c>
      <c r="Y2706">
        <v>0.48199999999999998</v>
      </c>
      <c r="Z2706" t="s">
        <v>875</v>
      </c>
      <c r="AA2706" s="19">
        <v>45733.826695937503</v>
      </c>
      <c r="AB2706" t="s">
        <v>1303</v>
      </c>
    </row>
    <row r="2707" spans="1:28" x14ac:dyDescent="0.35">
      <c r="A2707" t="s">
        <v>1244</v>
      </c>
      <c r="B2707" t="s">
        <v>311</v>
      </c>
      <c r="C2707">
        <v>3355</v>
      </c>
      <c r="D2707" s="9">
        <v>41138.104768518519</v>
      </c>
      <c r="E2707" s="9">
        <v>44494.092615740738</v>
      </c>
      <c r="F2707">
        <v>136</v>
      </c>
      <c r="G2707">
        <v>136</v>
      </c>
      <c r="H2707">
        <v>85</v>
      </c>
      <c r="I2707">
        <v>51</v>
      </c>
      <c r="J2707">
        <v>36</v>
      </c>
      <c r="K2707">
        <v>100</v>
      </c>
      <c r="L2707">
        <v>97</v>
      </c>
      <c r="M2707">
        <v>3</v>
      </c>
      <c r="N2707">
        <v>3.5999999999999997E-2</v>
      </c>
      <c r="O2707">
        <v>2.3E-2</v>
      </c>
      <c r="P2707">
        <v>8.0000000000000002E-3</v>
      </c>
      <c r="Q2707">
        <v>3.9E-2</v>
      </c>
      <c r="R2707">
        <v>0.76500000000000001</v>
      </c>
      <c r="S2707">
        <v>0.61</v>
      </c>
      <c r="T2707">
        <v>0.86399999999999999</v>
      </c>
      <c r="U2707">
        <v>76.923000000000002</v>
      </c>
      <c r="V2707" t="s">
        <v>56</v>
      </c>
      <c r="W2707">
        <v>0.80900000000000005</v>
      </c>
      <c r="X2707">
        <v>0.73699999999999999</v>
      </c>
      <c r="Y2707">
        <v>0.88700000000000001</v>
      </c>
      <c r="Z2707">
        <v>0.75800000000000001</v>
      </c>
      <c r="AA2707" s="19">
        <v>45733.826695856478</v>
      </c>
      <c r="AB2707" t="s">
        <v>1303</v>
      </c>
    </row>
    <row r="2708" spans="1:28" hidden="1" x14ac:dyDescent="0.35">
      <c r="A2708" t="s">
        <v>1332</v>
      </c>
      <c r="B2708" t="s">
        <v>312</v>
      </c>
      <c r="C2708">
        <v>98</v>
      </c>
      <c r="D2708" s="9">
        <v>44446.337048611109</v>
      </c>
      <c r="E2708" s="9">
        <v>44544.485844907409</v>
      </c>
      <c r="F2708" t="s">
        <v>872</v>
      </c>
      <c r="G2708" t="s">
        <v>872</v>
      </c>
      <c r="H2708">
        <v>9</v>
      </c>
      <c r="I2708">
        <v>1</v>
      </c>
      <c r="J2708">
        <v>6</v>
      </c>
      <c r="K2708" t="s">
        <v>873</v>
      </c>
      <c r="L2708">
        <v>10</v>
      </c>
      <c r="M2708">
        <v>-7</v>
      </c>
      <c r="N2708">
        <v>0.122</v>
      </c>
      <c r="O2708" t="s">
        <v>875</v>
      </c>
      <c r="P2708">
        <v>0.111</v>
      </c>
      <c r="Q2708">
        <v>0.09</v>
      </c>
      <c r="R2708" t="s">
        <v>875</v>
      </c>
      <c r="S2708" t="s">
        <v>875</v>
      </c>
      <c r="T2708" t="s">
        <v>875</v>
      </c>
      <c r="U2708" t="s">
        <v>875</v>
      </c>
      <c r="V2708" t="s">
        <v>56</v>
      </c>
      <c r="W2708">
        <v>0.93600000000000005</v>
      </c>
      <c r="X2708" t="s">
        <v>875</v>
      </c>
      <c r="Y2708">
        <v>0.47599999999999998</v>
      </c>
      <c r="Z2708">
        <v>0.95899999999999996</v>
      </c>
      <c r="AA2708" s="19">
        <v>45733.865886956017</v>
      </c>
      <c r="AB2708" t="s">
        <v>1355</v>
      </c>
    </row>
    <row r="2709" spans="1:28" hidden="1" x14ac:dyDescent="0.35">
      <c r="A2709" t="s">
        <v>1332</v>
      </c>
      <c r="B2709" t="s">
        <v>312</v>
      </c>
      <c r="C2709">
        <v>100</v>
      </c>
      <c r="D2709" s="9">
        <v>44466.594270833331</v>
      </c>
      <c r="E2709" s="9">
        <v>44566.646458333336</v>
      </c>
      <c r="F2709" t="s">
        <v>872</v>
      </c>
      <c r="G2709" t="s">
        <v>872</v>
      </c>
      <c r="H2709">
        <v>391</v>
      </c>
      <c r="I2709">
        <v>257</v>
      </c>
      <c r="J2709">
        <v>83</v>
      </c>
      <c r="K2709" t="s">
        <v>873</v>
      </c>
      <c r="L2709">
        <v>389</v>
      </c>
      <c r="M2709">
        <v>177</v>
      </c>
      <c r="N2709">
        <v>4.1479999999999997</v>
      </c>
      <c r="O2709">
        <v>2.6989999999999998</v>
      </c>
      <c r="P2709">
        <v>0.83599999999999997</v>
      </c>
      <c r="Q2709">
        <v>3.9489999999999998</v>
      </c>
      <c r="R2709">
        <v>0.65700000000000003</v>
      </c>
      <c r="S2709">
        <v>0.60599999999999998</v>
      </c>
      <c r="T2709">
        <v>0.878</v>
      </c>
      <c r="U2709">
        <v>480.375</v>
      </c>
      <c r="V2709" t="s">
        <v>56</v>
      </c>
      <c r="W2709">
        <v>0.998</v>
      </c>
      <c r="X2709">
        <v>0.997</v>
      </c>
      <c r="Y2709">
        <v>0.99</v>
      </c>
      <c r="Z2709">
        <v>0.998</v>
      </c>
      <c r="AA2709" s="19">
        <v>45733.999241782411</v>
      </c>
      <c r="AB2709" t="s">
        <v>2040</v>
      </c>
    </row>
    <row r="2710" spans="1:28" x14ac:dyDescent="0.35">
      <c r="A2710" t="s">
        <v>1332</v>
      </c>
      <c r="B2710" t="s">
        <v>311</v>
      </c>
      <c r="C2710">
        <v>2212</v>
      </c>
      <c r="D2710" s="9">
        <v>42331.800069444442</v>
      </c>
      <c r="E2710" s="9">
        <v>44544.485844907409</v>
      </c>
      <c r="F2710">
        <v>287</v>
      </c>
      <c r="G2710">
        <v>287</v>
      </c>
      <c r="H2710">
        <v>199</v>
      </c>
      <c r="I2710">
        <v>88</v>
      </c>
      <c r="J2710">
        <v>96</v>
      </c>
      <c r="K2710">
        <v>191</v>
      </c>
      <c r="L2710">
        <v>179</v>
      </c>
      <c r="M2710">
        <v>12</v>
      </c>
      <c r="N2710">
        <v>8.4000000000000005E-2</v>
      </c>
      <c r="O2710">
        <v>4.9000000000000002E-2</v>
      </c>
      <c r="P2710">
        <v>4.7E-2</v>
      </c>
      <c r="Q2710">
        <v>7.9000000000000001E-2</v>
      </c>
      <c r="R2710">
        <v>0.91900000000000004</v>
      </c>
      <c r="S2710">
        <v>0.63200000000000001</v>
      </c>
      <c r="T2710">
        <v>0.64700000000000002</v>
      </c>
      <c r="U2710">
        <v>151.899</v>
      </c>
      <c r="V2710" t="s">
        <v>56</v>
      </c>
      <c r="W2710">
        <v>0.94399999999999995</v>
      </c>
      <c r="X2710">
        <v>0.95599999999999996</v>
      </c>
      <c r="Y2710">
        <v>0.97699999999999998</v>
      </c>
      <c r="Z2710">
        <v>0.90900000000000003</v>
      </c>
      <c r="AA2710" s="19">
        <v>45733.865886747684</v>
      </c>
      <c r="AB2710" t="s">
        <v>1355</v>
      </c>
    </row>
    <row r="2711" spans="1:28" x14ac:dyDescent="0.35">
      <c r="A2711" t="s">
        <v>1332</v>
      </c>
      <c r="B2711" t="s">
        <v>311</v>
      </c>
      <c r="C2711">
        <v>3364</v>
      </c>
      <c r="D2711" s="9">
        <v>41201.894618055558</v>
      </c>
      <c r="E2711" s="9">
        <v>44566.646458333336</v>
      </c>
      <c r="F2711">
        <v>31075</v>
      </c>
      <c r="G2711">
        <v>30786</v>
      </c>
      <c r="H2711">
        <v>15347</v>
      </c>
      <c r="I2711">
        <v>15439</v>
      </c>
      <c r="J2711">
        <v>11032</v>
      </c>
      <c r="K2711">
        <v>19754</v>
      </c>
      <c r="L2711">
        <v>18086</v>
      </c>
      <c r="M2711">
        <v>1897</v>
      </c>
      <c r="N2711">
        <v>5.2279999999999998</v>
      </c>
      <c r="O2711">
        <v>5.5839999999999996</v>
      </c>
      <c r="P2711">
        <v>4.2089999999999996</v>
      </c>
      <c r="Q2711">
        <v>6.1159999999999997</v>
      </c>
      <c r="R2711">
        <v>0.92600000000000005</v>
      </c>
      <c r="S2711">
        <v>0.48399999999999999</v>
      </c>
      <c r="T2711">
        <v>0.61099999999999999</v>
      </c>
      <c r="U2711">
        <v>310.17</v>
      </c>
      <c r="V2711" t="s">
        <v>56</v>
      </c>
      <c r="W2711">
        <v>0.98099999999999998</v>
      </c>
      <c r="X2711">
        <v>0.96399999999999997</v>
      </c>
      <c r="Y2711">
        <v>0.97799999999999998</v>
      </c>
      <c r="Z2711">
        <v>0.97099999999999997</v>
      </c>
      <c r="AA2711" s="19">
        <v>45733.999225439817</v>
      </c>
      <c r="AB2711" t="s">
        <v>2040</v>
      </c>
    </row>
    <row r="2712" spans="1:28" hidden="1" x14ac:dyDescent="0.35">
      <c r="A2712" t="s">
        <v>1243</v>
      </c>
      <c r="B2712" t="s">
        <v>312</v>
      </c>
      <c r="C2712">
        <v>0</v>
      </c>
      <c r="D2712" s="9">
        <v>41527.87462962963</v>
      </c>
      <c r="E2712" s="9">
        <v>41527.87462962963</v>
      </c>
      <c r="F2712" t="s">
        <v>872</v>
      </c>
      <c r="G2712" t="s">
        <v>872</v>
      </c>
      <c r="H2712">
        <v>1</v>
      </c>
      <c r="I2712">
        <v>1</v>
      </c>
      <c r="J2712">
        <v>1</v>
      </c>
      <c r="K2712" t="s">
        <v>873</v>
      </c>
      <c r="L2712">
        <v>1</v>
      </c>
      <c r="M2712">
        <v>0</v>
      </c>
      <c r="N2712" t="s">
        <v>875</v>
      </c>
      <c r="O2712" t="s">
        <v>875</v>
      </c>
      <c r="P2712" t="s">
        <v>875</v>
      </c>
      <c r="Q2712" t="s">
        <v>875</v>
      </c>
      <c r="R2712" t="s">
        <v>875</v>
      </c>
      <c r="S2712" t="s">
        <v>875</v>
      </c>
      <c r="T2712" t="s">
        <v>875</v>
      </c>
      <c r="U2712" t="s">
        <v>875</v>
      </c>
      <c r="V2712" t="s">
        <v>62</v>
      </c>
      <c r="W2712" t="s">
        <v>875</v>
      </c>
      <c r="X2712" t="s">
        <v>875</v>
      </c>
      <c r="Y2712" t="s">
        <v>875</v>
      </c>
      <c r="Z2712" t="s">
        <v>875</v>
      </c>
      <c r="AA2712" s="19">
        <v>45733.826631261574</v>
      </c>
      <c r="AB2712" t="s">
        <v>1303</v>
      </c>
    </row>
    <row r="2713" spans="1:28" x14ac:dyDescent="0.35">
      <c r="A2713" t="s">
        <v>1243</v>
      </c>
      <c r="B2713" t="s">
        <v>311</v>
      </c>
      <c r="C2713">
        <v>940</v>
      </c>
      <c r="D2713" s="9">
        <v>40587.730833333335</v>
      </c>
      <c r="E2713" s="9">
        <v>41527.87462962963</v>
      </c>
      <c r="F2713">
        <v>138</v>
      </c>
      <c r="G2713">
        <v>138</v>
      </c>
      <c r="H2713">
        <v>88</v>
      </c>
      <c r="I2713">
        <v>50</v>
      </c>
      <c r="J2713">
        <v>8</v>
      </c>
      <c r="K2713">
        <v>130</v>
      </c>
      <c r="L2713">
        <v>93</v>
      </c>
      <c r="M2713">
        <v>37</v>
      </c>
      <c r="N2713">
        <v>0.18</v>
      </c>
      <c r="O2713">
        <v>6.7000000000000004E-2</v>
      </c>
      <c r="P2713">
        <v>1.4E-2</v>
      </c>
      <c r="Q2713">
        <v>0.255</v>
      </c>
      <c r="R2713">
        <v>1.0940000000000001</v>
      </c>
      <c r="S2713">
        <v>0.72899999999999998</v>
      </c>
      <c r="T2713">
        <v>0.94299999999999995</v>
      </c>
      <c r="U2713">
        <v>145.09800000000001</v>
      </c>
      <c r="V2713" t="s">
        <v>62</v>
      </c>
      <c r="W2713">
        <v>0.59699999999999998</v>
      </c>
      <c r="X2713">
        <v>0.75800000000000001</v>
      </c>
      <c r="Y2713">
        <v>0.86099999999999999</v>
      </c>
      <c r="Z2713">
        <v>0.80200000000000005</v>
      </c>
      <c r="AA2713" s="19">
        <v>45733.826631006945</v>
      </c>
      <c r="AB2713" t="s">
        <v>1303</v>
      </c>
    </row>
    <row r="2714" spans="1:28" hidden="1" x14ac:dyDescent="0.35">
      <c r="A2714" t="s">
        <v>1242</v>
      </c>
      <c r="B2714" t="s">
        <v>312</v>
      </c>
      <c r="C2714">
        <v>98</v>
      </c>
      <c r="D2714" s="9">
        <v>44444.932951388888</v>
      </c>
      <c r="E2714" s="9">
        <v>44543.211296296293</v>
      </c>
      <c r="F2714" t="s">
        <v>872</v>
      </c>
      <c r="G2714" t="s">
        <v>872</v>
      </c>
      <c r="H2714">
        <v>100</v>
      </c>
      <c r="I2714">
        <v>6</v>
      </c>
      <c r="J2714">
        <v>8</v>
      </c>
      <c r="K2714" t="s">
        <v>873</v>
      </c>
      <c r="L2714">
        <v>97</v>
      </c>
      <c r="M2714">
        <v>2</v>
      </c>
      <c r="N2714">
        <v>1.111</v>
      </c>
      <c r="O2714">
        <v>5.3999999999999999E-2</v>
      </c>
      <c r="P2714">
        <v>0.14099999999999999</v>
      </c>
      <c r="Q2714">
        <v>1.1479999999999999</v>
      </c>
      <c r="R2714">
        <v>1.121</v>
      </c>
      <c r="S2714">
        <v>0.95399999999999996</v>
      </c>
      <c r="T2714">
        <v>0.879</v>
      </c>
      <c r="U2714">
        <v>145.47</v>
      </c>
      <c r="V2714" t="s">
        <v>62</v>
      </c>
      <c r="W2714">
        <v>0.93300000000000005</v>
      </c>
      <c r="X2714">
        <v>0.90100000000000002</v>
      </c>
      <c r="Y2714">
        <v>0.93200000000000005</v>
      </c>
      <c r="Z2714">
        <v>0.97199999999999998</v>
      </c>
      <c r="AA2714" s="19">
        <v>45733.826572071761</v>
      </c>
      <c r="AB2714" t="s">
        <v>1303</v>
      </c>
    </row>
    <row r="2715" spans="1:28" x14ac:dyDescent="0.35">
      <c r="A2715" t="s">
        <v>1242</v>
      </c>
      <c r="B2715" t="s">
        <v>311</v>
      </c>
      <c r="C2715">
        <v>1024</v>
      </c>
      <c r="D2715" s="9">
        <v>43518.379606481481</v>
      </c>
      <c r="E2715" s="9">
        <v>44543.211296296293</v>
      </c>
      <c r="F2715">
        <v>647</v>
      </c>
      <c r="G2715">
        <v>647</v>
      </c>
      <c r="H2715">
        <v>578</v>
      </c>
      <c r="I2715">
        <v>69</v>
      </c>
      <c r="J2715">
        <v>92</v>
      </c>
      <c r="K2715">
        <v>555</v>
      </c>
      <c r="L2715">
        <v>388</v>
      </c>
      <c r="M2715">
        <v>167</v>
      </c>
      <c r="N2715">
        <v>0.626</v>
      </c>
      <c r="O2715">
        <v>0.122</v>
      </c>
      <c r="P2715">
        <v>0.19500000000000001</v>
      </c>
      <c r="Q2715">
        <v>0.41</v>
      </c>
      <c r="R2715">
        <v>0.74099999999999999</v>
      </c>
      <c r="S2715">
        <v>0.83699999999999997</v>
      </c>
      <c r="T2715">
        <v>0.73899999999999999</v>
      </c>
      <c r="U2715">
        <v>407.31700000000001</v>
      </c>
      <c r="V2715" t="s">
        <v>56</v>
      </c>
      <c r="W2715">
        <v>0.77</v>
      </c>
      <c r="X2715">
        <v>0.78900000000000003</v>
      </c>
      <c r="Y2715">
        <v>0.86899999999999999</v>
      </c>
      <c r="Z2715">
        <v>0.71</v>
      </c>
      <c r="AA2715" s="19">
        <v>45733.826558761575</v>
      </c>
      <c r="AB2715" t="s">
        <v>1303</v>
      </c>
    </row>
    <row r="2716" spans="1:28" hidden="1" x14ac:dyDescent="0.35">
      <c r="A2716" t="s">
        <v>269</v>
      </c>
      <c r="B2716" t="s">
        <v>312</v>
      </c>
      <c r="C2716">
        <v>98</v>
      </c>
      <c r="D2716" s="9">
        <v>45511.490972222222</v>
      </c>
      <c r="E2716" s="9">
        <v>45609.820833333331</v>
      </c>
      <c r="F2716" t="s">
        <v>872</v>
      </c>
      <c r="G2716" t="s">
        <v>872</v>
      </c>
      <c r="H2716">
        <v>145</v>
      </c>
      <c r="I2716">
        <v>4</v>
      </c>
      <c r="J2716">
        <v>20</v>
      </c>
      <c r="K2716" t="s">
        <v>873</v>
      </c>
      <c r="L2716">
        <v>82</v>
      </c>
      <c r="M2716">
        <v>46</v>
      </c>
      <c r="N2716">
        <v>1.306</v>
      </c>
      <c r="O2716">
        <v>9.6000000000000002E-2</v>
      </c>
      <c r="P2716">
        <v>0.24099999999999999</v>
      </c>
      <c r="Q2716">
        <v>0.872</v>
      </c>
      <c r="R2716">
        <v>0.751</v>
      </c>
      <c r="S2716">
        <v>0.93200000000000005</v>
      </c>
      <c r="T2716">
        <v>0.82799999999999996</v>
      </c>
      <c r="U2716">
        <v>159.404</v>
      </c>
      <c r="V2716" t="s">
        <v>56</v>
      </c>
      <c r="W2716">
        <v>0.99399999999999999</v>
      </c>
      <c r="X2716">
        <v>0.91600000000000004</v>
      </c>
      <c r="Y2716">
        <v>0.94599999999999995</v>
      </c>
      <c r="Z2716">
        <v>0.97599999999999998</v>
      </c>
      <c r="AA2716" s="9">
        <v>45713.683866296298</v>
      </c>
      <c r="AB2716" t="s">
        <v>871</v>
      </c>
    </row>
    <row r="2717" spans="1:28" hidden="1" x14ac:dyDescent="0.35">
      <c r="A2717" t="s">
        <v>269</v>
      </c>
      <c r="B2717" t="s">
        <v>312</v>
      </c>
      <c r="C2717">
        <v>99</v>
      </c>
      <c r="D2717" s="9">
        <v>44466.478587962964</v>
      </c>
      <c r="E2717" s="9">
        <v>44565.696238425924</v>
      </c>
      <c r="F2717" t="s">
        <v>872</v>
      </c>
      <c r="G2717" t="s">
        <v>872</v>
      </c>
      <c r="H2717">
        <v>61</v>
      </c>
      <c r="I2717">
        <v>1</v>
      </c>
      <c r="J2717">
        <v>1</v>
      </c>
      <c r="K2717" t="s">
        <v>873</v>
      </c>
      <c r="L2717">
        <v>39</v>
      </c>
      <c r="M2717">
        <v>24</v>
      </c>
      <c r="N2717">
        <v>0.66500000000000004</v>
      </c>
      <c r="O2717" t="s">
        <v>875</v>
      </c>
      <c r="P2717">
        <v>0</v>
      </c>
      <c r="Q2717">
        <v>0.36699999999999999</v>
      </c>
      <c r="R2717" t="s">
        <v>875</v>
      </c>
      <c r="S2717" t="s">
        <v>875</v>
      </c>
      <c r="T2717" t="s">
        <v>875</v>
      </c>
      <c r="U2717" t="s">
        <v>875</v>
      </c>
      <c r="V2717" t="s">
        <v>56</v>
      </c>
      <c r="W2717">
        <v>0.95599999999999996</v>
      </c>
      <c r="X2717" t="s">
        <v>875</v>
      </c>
      <c r="Y2717">
        <v>0</v>
      </c>
      <c r="Z2717">
        <v>0.97899999999999998</v>
      </c>
      <c r="AA2717" s="19">
        <v>45733.906434247685</v>
      </c>
      <c r="AB2717" t="s">
        <v>1425</v>
      </c>
    </row>
    <row r="2718" spans="1:28" x14ac:dyDescent="0.35">
      <c r="A2718" t="s">
        <v>269</v>
      </c>
      <c r="B2718" t="s">
        <v>311</v>
      </c>
      <c r="C2718">
        <v>1388</v>
      </c>
      <c r="D2718" s="9">
        <v>44221.624305555553</v>
      </c>
      <c r="E2718" s="9">
        <v>45609.820833333331</v>
      </c>
      <c r="F2718">
        <v>1281</v>
      </c>
      <c r="G2718">
        <v>1182</v>
      </c>
      <c r="H2718">
        <v>1137</v>
      </c>
      <c r="I2718">
        <v>45</v>
      </c>
      <c r="J2718">
        <v>260</v>
      </c>
      <c r="K2718">
        <v>922</v>
      </c>
      <c r="L2718">
        <v>783</v>
      </c>
      <c r="M2718">
        <v>139</v>
      </c>
      <c r="N2718">
        <v>0.82699999999999996</v>
      </c>
      <c r="O2718">
        <v>3.6999999999999998E-2</v>
      </c>
      <c r="P2718">
        <v>0.23499999999999999</v>
      </c>
      <c r="Q2718">
        <v>0.59699999999999998</v>
      </c>
      <c r="R2718">
        <v>0.94899999999999995</v>
      </c>
      <c r="S2718">
        <v>0.95699999999999996</v>
      </c>
      <c r="T2718">
        <v>0.72799999999999998</v>
      </c>
      <c r="U2718">
        <v>232.83099999999999</v>
      </c>
      <c r="V2718" t="s">
        <v>56</v>
      </c>
      <c r="W2718">
        <v>0.97099999999999997</v>
      </c>
      <c r="X2718">
        <v>0.95599999999999996</v>
      </c>
      <c r="Y2718">
        <v>0.874</v>
      </c>
      <c r="Z2718">
        <v>0.97599999999999998</v>
      </c>
      <c r="AA2718" s="9">
        <v>45713.68384380787</v>
      </c>
      <c r="AB2718" t="s">
        <v>871</v>
      </c>
    </row>
    <row r="2719" spans="1:28" x14ac:dyDescent="0.35">
      <c r="A2719" t="s">
        <v>269</v>
      </c>
      <c r="B2719" t="s">
        <v>311</v>
      </c>
      <c r="C2719">
        <v>344</v>
      </c>
      <c r="D2719" s="9">
        <v>44221.624826388892</v>
      </c>
      <c r="E2719" s="9">
        <v>44565.696238425924</v>
      </c>
      <c r="F2719">
        <v>184</v>
      </c>
      <c r="G2719">
        <v>184</v>
      </c>
      <c r="H2719">
        <v>181</v>
      </c>
      <c r="I2719">
        <v>3</v>
      </c>
      <c r="J2719">
        <v>0</v>
      </c>
      <c r="K2719">
        <v>184</v>
      </c>
      <c r="L2719">
        <v>99</v>
      </c>
      <c r="M2719">
        <v>85</v>
      </c>
      <c r="N2719">
        <v>0.56000000000000005</v>
      </c>
      <c r="O2719">
        <v>7.0000000000000001E-3</v>
      </c>
      <c r="P2719">
        <v>0</v>
      </c>
      <c r="Q2719">
        <v>0.34100000000000003</v>
      </c>
      <c r="R2719">
        <v>0.60099999999999998</v>
      </c>
      <c r="S2719">
        <v>0.98799999999999999</v>
      </c>
      <c r="T2719">
        <v>1</v>
      </c>
      <c r="U2719">
        <v>249.267</v>
      </c>
      <c r="V2719" t="s">
        <v>56</v>
      </c>
      <c r="W2719">
        <v>0.96099999999999997</v>
      </c>
      <c r="X2719">
        <v>0.97399999999999998</v>
      </c>
      <c r="Y2719">
        <v>0</v>
      </c>
      <c r="Z2719">
        <v>0.97199999999999998</v>
      </c>
      <c r="AA2719" s="19">
        <v>45733.906434247685</v>
      </c>
      <c r="AB2719" t="s">
        <v>1425</v>
      </c>
    </row>
    <row r="2720" spans="1:28" hidden="1" x14ac:dyDescent="0.35">
      <c r="A2720" t="s">
        <v>1603</v>
      </c>
      <c r="B2720" t="s">
        <v>312</v>
      </c>
      <c r="C2720">
        <v>97</v>
      </c>
      <c r="D2720" s="9">
        <v>44064.173263888886</v>
      </c>
      <c r="E2720" s="9">
        <v>44161.343414351853</v>
      </c>
      <c r="F2720" t="s">
        <v>872</v>
      </c>
      <c r="G2720" t="s">
        <v>872</v>
      </c>
      <c r="H2720">
        <v>2</v>
      </c>
      <c r="I2720">
        <v>1</v>
      </c>
      <c r="J2720">
        <v>45</v>
      </c>
      <c r="K2720" t="s">
        <v>873</v>
      </c>
      <c r="L2720">
        <v>1</v>
      </c>
      <c r="M2720">
        <v>-43</v>
      </c>
      <c r="N2720">
        <v>1.0999999999999999E-2</v>
      </c>
      <c r="O2720" t="s">
        <v>875</v>
      </c>
      <c r="P2720" t="s">
        <v>875</v>
      </c>
      <c r="Q2720" t="s">
        <v>875</v>
      </c>
      <c r="R2720" t="s">
        <v>875</v>
      </c>
      <c r="S2720" t="s">
        <v>875</v>
      </c>
      <c r="T2720" t="s">
        <v>875</v>
      </c>
      <c r="U2720" t="s">
        <v>875</v>
      </c>
      <c r="V2720" t="s">
        <v>56</v>
      </c>
      <c r="W2720">
        <v>1</v>
      </c>
      <c r="X2720" t="s">
        <v>875</v>
      </c>
      <c r="Y2720" t="s">
        <v>875</v>
      </c>
      <c r="Z2720" t="s">
        <v>875</v>
      </c>
      <c r="AA2720" s="19">
        <v>45733.999060358794</v>
      </c>
      <c r="AB2720" t="s">
        <v>2040</v>
      </c>
    </row>
    <row r="2721" spans="1:28" x14ac:dyDescent="0.35">
      <c r="A2721" t="s">
        <v>1603</v>
      </c>
      <c r="B2721" t="s">
        <v>311</v>
      </c>
      <c r="C2721">
        <v>1505</v>
      </c>
      <c r="D2721" s="9">
        <v>42655.717233796298</v>
      </c>
      <c r="E2721" s="9">
        <v>44161.343414351853</v>
      </c>
      <c r="F2721">
        <v>290</v>
      </c>
      <c r="G2721">
        <v>290</v>
      </c>
      <c r="H2721">
        <v>187</v>
      </c>
      <c r="I2721">
        <v>103</v>
      </c>
      <c r="J2721">
        <v>61</v>
      </c>
      <c r="K2721">
        <v>229</v>
      </c>
      <c r="L2721">
        <v>114</v>
      </c>
      <c r="M2721">
        <v>115</v>
      </c>
      <c r="N2721">
        <v>0.14899999999999999</v>
      </c>
      <c r="O2721">
        <v>9.7000000000000003E-2</v>
      </c>
      <c r="P2721">
        <v>2.5999999999999999E-2</v>
      </c>
      <c r="Q2721">
        <v>6.9000000000000006E-2</v>
      </c>
      <c r="R2721">
        <v>0.314</v>
      </c>
      <c r="S2721">
        <v>0.60599999999999998</v>
      </c>
      <c r="T2721">
        <v>0.89400000000000002</v>
      </c>
      <c r="U2721">
        <v>1666.6669999999999</v>
      </c>
      <c r="V2721" t="s">
        <v>56</v>
      </c>
      <c r="W2721">
        <v>0.60099999999999998</v>
      </c>
      <c r="X2721">
        <v>0.76400000000000001</v>
      </c>
      <c r="Y2721">
        <v>0.54300000000000004</v>
      </c>
      <c r="Z2721">
        <v>0.89200000000000002</v>
      </c>
      <c r="AA2721" s="19">
        <v>45733.999060277776</v>
      </c>
      <c r="AB2721" t="s">
        <v>2040</v>
      </c>
    </row>
    <row r="2722" spans="1:28" hidden="1" x14ac:dyDescent="0.35">
      <c r="A2722" t="s">
        <v>1459</v>
      </c>
      <c r="B2722" t="s">
        <v>312</v>
      </c>
      <c r="C2722">
        <v>99</v>
      </c>
      <c r="D2722" s="9">
        <v>43374.800358796296</v>
      </c>
      <c r="E2722" s="9">
        <v>43474.675543981481</v>
      </c>
      <c r="F2722" t="s">
        <v>872</v>
      </c>
      <c r="G2722" t="s">
        <v>872</v>
      </c>
      <c r="H2722">
        <v>164</v>
      </c>
      <c r="I2722">
        <v>162</v>
      </c>
      <c r="J2722">
        <v>561</v>
      </c>
      <c r="K2722" t="s">
        <v>873</v>
      </c>
      <c r="L2722">
        <v>162</v>
      </c>
      <c r="M2722">
        <v>-398</v>
      </c>
      <c r="N2722">
        <v>1.6120000000000001</v>
      </c>
      <c r="O2722">
        <v>1.6439999999999999</v>
      </c>
      <c r="P2722">
        <v>6.5309999999999997</v>
      </c>
      <c r="Q2722">
        <v>1.516</v>
      </c>
      <c r="R2722">
        <v>-0.46300000000000002</v>
      </c>
      <c r="S2722">
        <v>0.495</v>
      </c>
      <c r="T2722">
        <v>-1.006</v>
      </c>
      <c r="U2722">
        <v>972.29600000000005</v>
      </c>
      <c r="V2722" t="s">
        <v>56</v>
      </c>
      <c r="W2722">
        <v>0.98</v>
      </c>
      <c r="X2722">
        <v>0.99099999999999999</v>
      </c>
      <c r="Y2722">
        <v>0.65800000000000003</v>
      </c>
      <c r="Z2722">
        <v>0.98299999999999998</v>
      </c>
      <c r="AA2722" s="19">
        <v>45733.854000254629</v>
      </c>
      <c r="AB2722" t="s">
        <v>1508</v>
      </c>
    </row>
    <row r="2723" spans="1:28" x14ac:dyDescent="0.35">
      <c r="A2723" t="s">
        <v>1459</v>
      </c>
      <c r="B2723" t="s">
        <v>311</v>
      </c>
      <c r="C2723">
        <v>5523</v>
      </c>
      <c r="D2723" s="9">
        <v>37951.358124999999</v>
      </c>
      <c r="E2723" s="9">
        <v>43474.675543981481</v>
      </c>
      <c r="F2723">
        <v>17090</v>
      </c>
      <c r="G2723">
        <v>17090</v>
      </c>
      <c r="H2723">
        <v>10002</v>
      </c>
      <c r="I2723">
        <v>7088</v>
      </c>
      <c r="J2723">
        <v>5469</v>
      </c>
      <c r="K2723">
        <v>11621</v>
      </c>
      <c r="L2723">
        <v>10147</v>
      </c>
      <c r="M2723">
        <v>1474</v>
      </c>
      <c r="N2723">
        <v>1.87</v>
      </c>
      <c r="O2723">
        <v>1.3109999999999999</v>
      </c>
      <c r="P2723">
        <v>1.08</v>
      </c>
      <c r="Q2723">
        <v>1.8380000000000001</v>
      </c>
      <c r="R2723">
        <v>0.875</v>
      </c>
      <c r="S2723">
        <v>0.58799999999999997</v>
      </c>
      <c r="T2723">
        <v>0.66</v>
      </c>
      <c r="U2723">
        <v>801.95899999999995</v>
      </c>
      <c r="V2723" t="s">
        <v>56</v>
      </c>
      <c r="W2723">
        <v>0.998</v>
      </c>
      <c r="X2723">
        <v>0.999</v>
      </c>
      <c r="Y2723">
        <v>0.96699999999999997</v>
      </c>
      <c r="Z2723">
        <v>0.995</v>
      </c>
      <c r="AA2723" s="19">
        <v>45733.853984513888</v>
      </c>
      <c r="AB2723" t="s">
        <v>1508</v>
      </c>
    </row>
    <row r="2724" spans="1:28" hidden="1" x14ac:dyDescent="0.35">
      <c r="A2724" t="s">
        <v>1458</v>
      </c>
      <c r="B2724" t="s">
        <v>312</v>
      </c>
      <c r="C2724">
        <v>0</v>
      </c>
      <c r="D2724" s="9">
        <v>43885.759085648147</v>
      </c>
      <c r="E2724" s="9">
        <v>43885.759085648147</v>
      </c>
      <c r="F2724" t="s">
        <v>872</v>
      </c>
      <c r="G2724" t="s">
        <v>872</v>
      </c>
      <c r="H2724">
        <v>1</v>
      </c>
      <c r="I2724">
        <v>1</v>
      </c>
      <c r="J2724">
        <v>1</v>
      </c>
      <c r="K2724" t="s">
        <v>873</v>
      </c>
      <c r="L2724">
        <v>1</v>
      </c>
      <c r="M2724">
        <v>0</v>
      </c>
      <c r="N2724" t="s">
        <v>875</v>
      </c>
      <c r="O2724" t="s">
        <v>875</v>
      </c>
      <c r="P2724" t="s">
        <v>875</v>
      </c>
      <c r="Q2724" t="s">
        <v>875</v>
      </c>
      <c r="R2724" t="s">
        <v>875</v>
      </c>
      <c r="S2724" t="s">
        <v>875</v>
      </c>
      <c r="T2724" t="s">
        <v>875</v>
      </c>
      <c r="U2724" t="s">
        <v>875</v>
      </c>
      <c r="V2724" t="s">
        <v>56</v>
      </c>
      <c r="W2724" t="s">
        <v>875</v>
      </c>
      <c r="X2724" t="s">
        <v>875</v>
      </c>
      <c r="Y2724" t="s">
        <v>875</v>
      </c>
      <c r="Z2724" t="s">
        <v>875</v>
      </c>
      <c r="AA2724" s="19">
        <v>45733.853878148147</v>
      </c>
      <c r="AB2724" t="s">
        <v>1508</v>
      </c>
    </row>
    <row r="2725" spans="1:28" x14ac:dyDescent="0.35">
      <c r="A2725" t="s">
        <v>1458</v>
      </c>
      <c r="B2725" t="s">
        <v>311</v>
      </c>
      <c r="C2725">
        <v>5661</v>
      </c>
      <c r="D2725" s="9">
        <v>38224.066284722219</v>
      </c>
      <c r="E2725" s="9">
        <v>43885.759085648147</v>
      </c>
      <c r="F2725">
        <v>1534</v>
      </c>
      <c r="G2725">
        <v>1534</v>
      </c>
      <c r="H2725">
        <v>931</v>
      </c>
      <c r="I2725">
        <v>603</v>
      </c>
      <c r="J2725">
        <v>133</v>
      </c>
      <c r="K2725">
        <v>1401</v>
      </c>
      <c r="L2725">
        <v>1184</v>
      </c>
      <c r="M2725">
        <v>217</v>
      </c>
      <c r="N2725">
        <v>0.34499999999999997</v>
      </c>
      <c r="O2725">
        <v>0.2</v>
      </c>
      <c r="P2725">
        <v>3.9E-2</v>
      </c>
      <c r="Q2725">
        <v>0.42</v>
      </c>
      <c r="R2725">
        <v>0.83</v>
      </c>
      <c r="S2725">
        <v>0.63300000000000001</v>
      </c>
      <c r="T2725">
        <v>0.92800000000000005</v>
      </c>
      <c r="U2725">
        <v>516.66700000000003</v>
      </c>
      <c r="V2725" t="s">
        <v>56</v>
      </c>
      <c r="W2725">
        <v>0.90900000000000003</v>
      </c>
      <c r="X2725">
        <v>0.89800000000000002</v>
      </c>
      <c r="Y2725">
        <v>0.92100000000000004</v>
      </c>
      <c r="Z2725">
        <v>0.90200000000000002</v>
      </c>
      <c r="AA2725" s="19">
        <v>45733.853877951391</v>
      </c>
      <c r="AB2725" t="s">
        <v>1508</v>
      </c>
    </row>
    <row r="2726" spans="1:28" hidden="1" x14ac:dyDescent="0.35">
      <c r="A2726" t="s">
        <v>1457</v>
      </c>
      <c r="B2726" t="s">
        <v>312</v>
      </c>
      <c r="C2726">
        <v>0</v>
      </c>
      <c r="D2726" s="9">
        <v>44524.628692129627</v>
      </c>
      <c r="E2726" s="9">
        <v>44524.628692129627</v>
      </c>
      <c r="F2726" t="s">
        <v>872</v>
      </c>
      <c r="G2726" t="s">
        <v>872</v>
      </c>
      <c r="H2726">
        <v>1</v>
      </c>
      <c r="I2726">
        <v>1</v>
      </c>
      <c r="J2726">
        <v>1</v>
      </c>
      <c r="K2726" t="s">
        <v>873</v>
      </c>
      <c r="L2726">
        <v>1</v>
      </c>
      <c r="M2726">
        <v>0</v>
      </c>
      <c r="N2726" t="s">
        <v>875</v>
      </c>
      <c r="O2726" t="s">
        <v>875</v>
      </c>
      <c r="P2726" t="s">
        <v>875</v>
      </c>
      <c r="Q2726" t="s">
        <v>875</v>
      </c>
      <c r="R2726" t="s">
        <v>875</v>
      </c>
      <c r="S2726" t="s">
        <v>875</v>
      </c>
      <c r="T2726" t="s">
        <v>875</v>
      </c>
      <c r="U2726" t="s">
        <v>875</v>
      </c>
      <c r="V2726" t="s">
        <v>62</v>
      </c>
      <c r="W2726" t="s">
        <v>875</v>
      </c>
      <c r="X2726" t="s">
        <v>875</v>
      </c>
      <c r="Y2726" t="s">
        <v>875</v>
      </c>
      <c r="Z2726" t="s">
        <v>875</v>
      </c>
      <c r="AA2726" s="19">
        <v>45733.853811157409</v>
      </c>
      <c r="AB2726" t="s">
        <v>1508</v>
      </c>
    </row>
    <row r="2727" spans="1:28" x14ac:dyDescent="0.35">
      <c r="A2727" t="s">
        <v>1457</v>
      </c>
      <c r="B2727" t="s">
        <v>311</v>
      </c>
      <c r="C2727">
        <v>3897</v>
      </c>
      <c r="D2727" s="9">
        <v>40627.36378472222</v>
      </c>
      <c r="E2727" s="9">
        <v>44524.628692129627</v>
      </c>
      <c r="F2727">
        <v>36</v>
      </c>
      <c r="G2727">
        <v>36</v>
      </c>
      <c r="H2727">
        <v>24</v>
      </c>
      <c r="I2727">
        <v>12</v>
      </c>
      <c r="J2727">
        <v>2</v>
      </c>
      <c r="K2727">
        <v>34</v>
      </c>
      <c r="L2727">
        <v>31</v>
      </c>
      <c r="M2727">
        <v>3</v>
      </c>
      <c r="N2727">
        <v>1.4999999999999999E-2</v>
      </c>
      <c r="O2727">
        <v>2E-3</v>
      </c>
      <c r="P2727">
        <v>2E-3</v>
      </c>
      <c r="Q2727">
        <v>3.2000000000000001E-2</v>
      </c>
      <c r="R2727">
        <v>2.133</v>
      </c>
      <c r="S2727">
        <v>0.88200000000000001</v>
      </c>
      <c r="T2727">
        <v>0.88200000000000001</v>
      </c>
      <c r="U2727">
        <v>93.75</v>
      </c>
      <c r="V2727" t="s">
        <v>62</v>
      </c>
      <c r="W2727">
        <v>0.55600000000000005</v>
      </c>
      <c r="X2727">
        <v>0.62</v>
      </c>
      <c r="Y2727">
        <v>1</v>
      </c>
      <c r="Z2727">
        <v>0.77900000000000003</v>
      </c>
      <c r="AA2727" s="19">
        <v>45733.853811157409</v>
      </c>
      <c r="AB2727" t="s">
        <v>1508</v>
      </c>
    </row>
    <row r="2728" spans="1:28" hidden="1" x14ac:dyDescent="0.35">
      <c r="A2728" t="s">
        <v>1602</v>
      </c>
      <c r="B2728" t="s">
        <v>312</v>
      </c>
      <c r="C2728">
        <v>0</v>
      </c>
      <c r="D2728" s="9">
        <v>44382.737199074072</v>
      </c>
      <c r="E2728" s="9">
        <v>44382.737199074072</v>
      </c>
      <c r="F2728" t="s">
        <v>872</v>
      </c>
      <c r="G2728" t="s">
        <v>872</v>
      </c>
      <c r="H2728">
        <v>1</v>
      </c>
      <c r="I2728">
        <v>1</v>
      </c>
      <c r="J2728">
        <v>1</v>
      </c>
      <c r="K2728" t="s">
        <v>873</v>
      </c>
      <c r="L2728">
        <v>1</v>
      </c>
      <c r="M2728">
        <v>0</v>
      </c>
      <c r="N2728" t="s">
        <v>875</v>
      </c>
      <c r="O2728" t="s">
        <v>875</v>
      </c>
      <c r="P2728" t="s">
        <v>875</v>
      </c>
      <c r="Q2728" t="s">
        <v>875</v>
      </c>
      <c r="R2728" t="s">
        <v>875</v>
      </c>
      <c r="S2728" t="s">
        <v>875</v>
      </c>
      <c r="T2728" t="s">
        <v>875</v>
      </c>
      <c r="U2728" t="s">
        <v>875</v>
      </c>
      <c r="V2728" t="s">
        <v>56</v>
      </c>
      <c r="W2728" t="s">
        <v>875</v>
      </c>
      <c r="X2728" t="s">
        <v>875</v>
      </c>
      <c r="Y2728" t="s">
        <v>875</v>
      </c>
      <c r="Z2728" t="s">
        <v>875</v>
      </c>
      <c r="AA2728" s="19">
        <v>45733.998967847219</v>
      </c>
      <c r="AB2728" t="s">
        <v>2040</v>
      </c>
    </row>
    <row r="2729" spans="1:28" x14ac:dyDescent="0.35">
      <c r="A2729" t="s">
        <v>1602</v>
      </c>
      <c r="B2729" t="s">
        <v>311</v>
      </c>
      <c r="C2729">
        <v>3635</v>
      </c>
      <c r="D2729" s="9">
        <v>40746.89707175926</v>
      </c>
      <c r="E2729" s="9">
        <v>44382.737199074072</v>
      </c>
      <c r="F2729">
        <v>2426</v>
      </c>
      <c r="G2729">
        <v>2426</v>
      </c>
      <c r="H2729">
        <v>834</v>
      </c>
      <c r="I2729">
        <v>1592</v>
      </c>
      <c r="J2729">
        <v>204</v>
      </c>
      <c r="K2729">
        <v>2222</v>
      </c>
      <c r="L2729">
        <v>1407</v>
      </c>
      <c r="M2729">
        <v>815</v>
      </c>
      <c r="N2729">
        <v>0.30099999999999999</v>
      </c>
      <c r="O2729">
        <v>0.7</v>
      </c>
      <c r="P2729">
        <v>9.1999999999999998E-2</v>
      </c>
      <c r="Q2729">
        <v>0.628</v>
      </c>
      <c r="R2729">
        <v>0.69099999999999995</v>
      </c>
      <c r="S2729">
        <v>0.30099999999999999</v>
      </c>
      <c r="T2729">
        <v>0.90800000000000003</v>
      </c>
      <c r="U2729">
        <v>1297.771</v>
      </c>
      <c r="V2729" t="s">
        <v>56</v>
      </c>
      <c r="W2729">
        <v>0.93799999999999994</v>
      </c>
      <c r="X2729">
        <v>0.91200000000000003</v>
      </c>
      <c r="Y2729">
        <v>0.89600000000000002</v>
      </c>
      <c r="Z2729">
        <v>0.93500000000000005</v>
      </c>
      <c r="AA2729" s="19">
        <v>45733.998967777778</v>
      </c>
      <c r="AB2729" t="s">
        <v>2040</v>
      </c>
    </row>
    <row r="2730" spans="1:28" hidden="1" x14ac:dyDescent="0.35">
      <c r="A2730" t="s">
        <v>1211</v>
      </c>
      <c r="B2730" t="s">
        <v>312</v>
      </c>
      <c r="C2730">
        <v>97</v>
      </c>
      <c r="D2730" s="9">
        <v>44467.878657407404</v>
      </c>
      <c r="E2730" s="9">
        <v>44565.190937500003</v>
      </c>
      <c r="F2730" t="s">
        <v>872</v>
      </c>
      <c r="G2730" t="s">
        <v>872</v>
      </c>
      <c r="H2730">
        <v>4</v>
      </c>
      <c r="I2730">
        <v>36</v>
      </c>
      <c r="J2730">
        <v>6</v>
      </c>
      <c r="K2730" t="s">
        <v>873</v>
      </c>
      <c r="L2730">
        <v>10</v>
      </c>
      <c r="M2730">
        <v>23</v>
      </c>
      <c r="N2730">
        <v>3.5000000000000003E-2</v>
      </c>
      <c r="O2730">
        <v>0.38400000000000001</v>
      </c>
      <c r="P2730">
        <v>5.3999999999999999E-2</v>
      </c>
      <c r="Q2730">
        <v>0.189</v>
      </c>
      <c r="R2730">
        <v>0.51800000000000002</v>
      </c>
      <c r="S2730">
        <v>8.4000000000000005E-2</v>
      </c>
      <c r="T2730">
        <v>0.871</v>
      </c>
      <c r="U2730">
        <v>15052.91</v>
      </c>
      <c r="V2730" t="s">
        <v>56</v>
      </c>
      <c r="W2730">
        <v>0.96899999999999997</v>
      </c>
      <c r="X2730">
        <v>0.86599999999999999</v>
      </c>
      <c r="Y2730">
        <v>0.751</v>
      </c>
      <c r="Z2730">
        <v>0.76400000000000001</v>
      </c>
      <c r="AA2730" s="19">
        <v>45733.882609490742</v>
      </c>
      <c r="AB2730" t="s">
        <v>1234</v>
      </c>
    </row>
    <row r="2731" spans="1:28" x14ac:dyDescent="0.35">
      <c r="A2731" t="s">
        <v>1211</v>
      </c>
      <c r="B2731" t="s">
        <v>311</v>
      </c>
      <c r="C2731">
        <v>4178</v>
      </c>
      <c r="D2731" s="9">
        <v>40386.890567129631</v>
      </c>
      <c r="E2731" s="9">
        <v>44565.190937500003</v>
      </c>
      <c r="F2731">
        <v>5292</v>
      </c>
      <c r="G2731">
        <v>5292</v>
      </c>
      <c r="H2731">
        <v>2004</v>
      </c>
      <c r="I2731">
        <v>3288</v>
      </c>
      <c r="J2731">
        <v>1090</v>
      </c>
      <c r="K2731">
        <v>4202</v>
      </c>
      <c r="L2731">
        <v>1357</v>
      </c>
      <c r="M2731">
        <v>2845</v>
      </c>
      <c r="N2731">
        <v>0.627</v>
      </c>
      <c r="O2731">
        <v>1.052</v>
      </c>
      <c r="P2731">
        <v>0.35299999999999998</v>
      </c>
      <c r="Q2731">
        <v>0.39500000000000002</v>
      </c>
      <c r="R2731">
        <v>0.29799999999999999</v>
      </c>
      <c r="S2731">
        <v>0.373</v>
      </c>
      <c r="T2731">
        <v>0.79</v>
      </c>
      <c r="U2731">
        <v>7202.5320000000002</v>
      </c>
      <c r="V2731" t="s">
        <v>56</v>
      </c>
      <c r="W2731">
        <v>0.96</v>
      </c>
      <c r="X2731">
        <v>0.98599999999999999</v>
      </c>
      <c r="Y2731">
        <v>0.92900000000000005</v>
      </c>
      <c r="Z2731">
        <v>0.97399999999999998</v>
      </c>
      <c r="AA2731" s="19">
        <v>45733.882593379632</v>
      </c>
      <c r="AB2731" t="s">
        <v>1234</v>
      </c>
    </row>
    <row r="2732" spans="1:28" hidden="1" x14ac:dyDescent="0.35">
      <c r="A2732" t="s">
        <v>1210</v>
      </c>
      <c r="B2732" t="s">
        <v>312</v>
      </c>
      <c r="C2732">
        <v>99</v>
      </c>
      <c r="D2732" s="9">
        <v>44466.217546296299</v>
      </c>
      <c r="E2732" s="9">
        <v>44565.384270833332</v>
      </c>
      <c r="F2732" t="s">
        <v>872</v>
      </c>
      <c r="G2732" t="s">
        <v>872</v>
      </c>
      <c r="H2732">
        <v>13</v>
      </c>
      <c r="I2732">
        <v>39</v>
      </c>
      <c r="J2732">
        <v>25</v>
      </c>
      <c r="K2732" t="s">
        <v>873</v>
      </c>
      <c r="L2732">
        <v>12</v>
      </c>
      <c r="M2732">
        <v>14</v>
      </c>
      <c r="N2732">
        <v>0.11899999999999999</v>
      </c>
      <c r="O2732">
        <v>0.46600000000000003</v>
      </c>
      <c r="P2732">
        <v>0.53200000000000003</v>
      </c>
      <c r="Q2732">
        <v>0.125</v>
      </c>
      <c r="R2732">
        <v>2.3580000000000001</v>
      </c>
      <c r="S2732">
        <v>0.20300000000000001</v>
      </c>
      <c r="T2732">
        <v>9.0999999999999998E-2</v>
      </c>
      <c r="U2732">
        <v>35576</v>
      </c>
      <c r="V2732" t="s">
        <v>62</v>
      </c>
      <c r="W2732">
        <v>0.92100000000000004</v>
      </c>
      <c r="X2732">
        <v>0.93300000000000005</v>
      </c>
      <c r="Y2732">
        <v>0.81399999999999995</v>
      </c>
      <c r="Z2732">
        <v>0.91900000000000004</v>
      </c>
      <c r="AA2732" s="19">
        <v>45733.882511203701</v>
      </c>
      <c r="AB2732" t="s">
        <v>1234</v>
      </c>
    </row>
    <row r="2733" spans="1:28" x14ac:dyDescent="0.35">
      <c r="A2733" t="s">
        <v>1210</v>
      </c>
      <c r="B2733" t="s">
        <v>311</v>
      </c>
      <c r="C2733">
        <v>3386</v>
      </c>
      <c r="D2733" s="9">
        <v>41178.492766203701</v>
      </c>
      <c r="E2733" s="9">
        <v>44565.384270833332</v>
      </c>
      <c r="F2733">
        <v>9646</v>
      </c>
      <c r="G2733">
        <v>9646</v>
      </c>
      <c r="H2733">
        <v>2480</v>
      </c>
      <c r="I2733">
        <v>7166</v>
      </c>
      <c r="J2733">
        <v>3358</v>
      </c>
      <c r="K2733">
        <v>6288</v>
      </c>
      <c r="L2733">
        <v>1841</v>
      </c>
      <c r="M2733">
        <v>4447</v>
      </c>
      <c r="N2733">
        <v>0.96099999999999997</v>
      </c>
      <c r="O2733">
        <v>2.7709999999999999</v>
      </c>
      <c r="P2733">
        <v>1.327</v>
      </c>
      <c r="Q2733">
        <v>0.56200000000000006</v>
      </c>
      <c r="R2733">
        <v>0.23400000000000001</v>
      </c>
      <c r="S2733">
        <v>0.25800000000000001</v>
      </c>
      <c r="T2733">
        <v>0.64400000000000002</v>
      </c>
      <c r="U2733">
        <v>7912.8109999999997</v>
      </c>
      <c r="V2733" t="s">
        <v>56</v>
      </c>
      <c r="W2733">
        <v>0.94799999999999995</v>
      </c>
      <c r="X2733">
        <v>0.95599999999999996</v>
      </c>
      <c r="Y2733">
        <v>0.81399999999999995</v>
      </c>
      <c r="Z2733">
        <v>0.97499999999999998</v>
      </c>
      <c r="AA2733" s="19">
        <v>45733.882494722224</v>
      </c>
      <c r="AB2733" t="s">
        <v>1234</v>
      </c>
    </row>
    <row r="2734" spans="1:28" x14ac:dyDescent="0.35">
      <c r="A2734" t="s">
        <v>1210</v>
      </c>
      <c r="B2734" t="s">
        <v>311</v>
      </c>
      <c r="C2734">
        <v>3452</v>
      </c>
      <c r="D2734" s="9">
        <v>41624.320833333331</v>
      </c>
      <c r="E2734" s="9">
        <v>45076.419444444444</v>
      </c>
      <c r="F2734">
        <v>41846</v>
      </c>
      <c r="G2734">
        <v>41846</v>
      </c>
      <c r="H2734">
        <v>0</v>
      </c>
      <c r="I2734">
        <v>41846</v>
      </c>
      <c r="J2734">
        <v>4109</v>
      </c>
      <c r="K2734">
        <v>37737</v>
      </c>
      <c r="L2734">
        <v>10014</v>
      </c>
      <c r="M2734">
        <v>27723</v>
      </c>
      <c r="N2734">
        <v>0</v>
      </c>
      <c r="O2734">
        <v>29.111000000000001</v>
      </c>
      <c r="P2734">
        <v>3.55</v>
      </c>
      <c r="Q2734">
        <v>8.1539999999999999</v>
      </c>
      <c r="R2734">
        <v>0.31900000000000001</v>
      </c>
      <c r="S2734">
        <v>0</v>
      </c>
      <c r="T2734">
        <v>0.878</v>
      </c>
      <c r="U2734">
        <v>3399.9259999999999</v>
      </c>
      <c r="V2734" t="s">
        <v>56</v>
      </c>
      <c r="W2734">
        <v>0</v>
      </c>
      <c r="X2734">
        <v>0.94399999999999995</v>
      </c>
      <c r="Y2734">
        <v>0.63</v>
      </c>
      <c r="Z2734">
        <v>0.93100000000000005</v>
      </c>
      <c r="AA2734" s="19">
        <v>45735.961517939817</v>
      </c>
      <c r="AB2734" t="s">
        <v>2041</v>
      </c>
    </row>
    <row r="2735" spans="1:28" hidden="1" x14ac:dyDescent="0.35">
      <c r="A2735" t="s">
        <v>1210</v>
      </c>
      <c r="B2735" t="s">
        <v>312</v>
      </c>
      <c r="C2735">
        <v>97</v>
      </c>
      <c r="D2735" s="9">
        <v>44978.572222222225</v>
      </c>
      <c r="E2735" s="9">
        <v>45076.419444444444</v>
      </c>
      <c r="F2735" t="s">
        <v>872</v>
      </c>
      <c r="G2735" t="s">
        <v>872</v>
      </c>
      <c r="H2735">
        <v>1</v>
      </c>
      <c r="I2735">
        <v>1886</v>
      </c>
      <c r="J2735">
        <v>205</v>
      </c>
      <c r="K2735" t="s">
        <v>873</v>
      </c>
      <c r="L2735">
        <v>1361</v>
      </c>
      <c r="M2735">
        <v>319</v>
      </c>
      <c r="N2735">
        <v>0</v>
      </c>
      <c r="O2735">
        <v>19.001000000000001</v>
      </c>
      <c r="P2735">
        <v>8.94</v>
      </c>
      <c r="Q2735">
        <v>12.766999999999999</v>
      </c>
      <c r="R2735">
        <v>1.2689999999999999</v>
      </c>
      <c r="S2735">
        <v>0</v>
      </c>
      <c r="T2735">
        <v>0.52900000000000003</v>
      </c>
      <c r="U2735">
        <v>2171.4580000000001</v>
      </c>
      <c r="V2735" t="s">
        <v>62</v>
      </c>
      <c r="W2735">
        <v>0</v>
      </c>
      <c r="X2735">
        <v>0.94</v>
      </c>
      <c r="Y2735">
        <v>0.9</v>
      </c>
      <c r="Z2735">
        <v>0.84699999999999998</v>
      </c>
      <c r="AA2735" s="19">
        <v>45735.96153523148</v>
      </c>
      <c r="AB2735" t="s">
        <v>2041</v>
      </c>
    </row>
    <row r="2736" spans="1:28" hidden="1" x14ac:dyDescent="0.35">
      <c r="A2736" t="s">
        <v>270</v>
      </c>
      <c r="B2736" t="s">
        <v>312</v>
      </c>
      <c r="C2736">
        <v>99</v>
      </c>
      <c r="D2736" s="9">
        <v>45509.895833333336</v>
      </c>
      <c r="E2736" s="9">
        <v>45609.750694444447</v>
      </c>
      <c r="F2736" t="s">
        <v>872</v>
      </c>
      <c r="G2736" t="s">
        <v>872</v>
      </c>
      <c r="H2736">
        <v>246</v>
      </c>
      <c r="I2736">
        <v>101</v>
      </c>
      <c r="J2736">
        <v>107</v>
      </c>
      <c r="K2736" t="s">
        <v>873</v>
      </c>
      <c r="L2736">
        <v>202</v>
      </c>
      <c r="M2736">
        <v>37</v>
      </c>
      <c r="N2736">
        <v>2.141</v>
      </c>
      <c r="O2736">
        <v>0.98199999999999998</v>
      </c>
      <c r="P2736">
        <v>0.70799999999999996</v>
      </c>
      <c r="Q2736">
        <v>2.1890000000000001</v>
      </c>
      <c r="R2736">
        <v>0.90600000000000003</v>
      </c>
      <c r="S2736">
        <v>0.68600000000000005</v>
      </c>
      <c r="T2736">
        <v>0.77300000000000002</v>
      </c>
      <c r="U2736">
        <v>280.49299999999999</v>
      </c>
      <c r="V2736" t="s">
        <v>56</v>
      </c>
      <c r="W2736">
        <v>0.94699999999999995</v>
      </c>
      <c r="X2736">
        <v>0.98099999999999998</v>
      </c>
      <c r="Y2736">
        <v>0.76200000000000001</v>
      </c>
      <c r="Z2736">
        <v>0.97099999999999997</v>
      </c>
      <c r="AA2736" s="9">
        <v>45713.684002824077</v>
      </c>
      <c r="AB2736" t="s">
        <v>871</v>
      </c>
    </row>
    <row r="2737" spans="1:28" hidden="1" x14ac:dyDescent="0.35">
      <c r="A2737" t="s">
        <v>270</v>
      </c>
      <c r="B2737" t="s">
        <v>312</v>
      </c>
      <c r="C2737">
        <v>99</v>
      </c>
      <c r="D2737" s="9">
        <v>44466.346724537034</v>
      </c>
      <c r="E2737" s="9">
        <v>44565.404814814814</v>
      </c>
      <c r="F2737" t="s">
        <v>872</v>
      </c>
      <c r="G2737" t="s">
        <v>872</v>
      </c>
      <c r="H2737">
        <v>109</v>
      </c>
      <c r="I2737">
        <v>39</v>
      </c>
      <c r="J2737">
        <v>1</v>
      </c>
      <c r="K2737" t="s">
        <v>873</v>
      </c>
      <c r="L2737">
        <v>88</v>
      </c>
      <c r="M2737">
        <v>61</v>
      </c>
      <c r="N2737">
        <v>1.3819999999999999</v>
      </c>
      <c r="O2737">
        <v>0.53300000000000003</v>
      </c>
      <c r="P2737">
        <v>0</v>
      </c>
      <c r="Q2737">
        <v>0.89600000000000002</v>
      </c>
      <c r="R2737">
        <v>0.46800000000000003</v>
      </c>
      <c r="S2737">
        <v>0.72199999999999998</v>
      </c>
      <c r="T2737">
        <v>1</v>
      </c>
      <c r="U2737">
        <v>236.607</v>
      </c>
      <c r="V2737" t="s">
        <v>56</v>
      </c>
      <c r="W2737">
        <v>0.98399999999999999</v>
      </c>
      <c r="X2737">
        <v>0.92200000000000004</v>
      </c>
      <c r="Y2737">
        <v>0</v>
      </c>
      <c r="Z2737">
        <v>0.98299999999999998</v>
      </c>
      <c r="AA2737" s="19">
        <v>45733.90636976852</v>
      </c>
      <c r="AB2737" t="s">
        <v>1425</v>
      </c>
    </row>
    <row r="2738" spans="1:28" x14ac:dyDescent="0.35">
      <c r="A2738" t="s">
        <v>270</v>
      </c>
      <c r="B2738" t="s">
        <v>311</v>
      </c>
      <c r="C2738">
        <v>1744</v>
      </c>
      <c r="D2738" s="9">
        <v>43865.002083333333</v>
      </c>
      <c r="E2738" s="9">
        <v>45609.750694444447</v>
      </c>
      <c r="F2738">
        <v>3907</v>
      </c>
      <c r="G2738">
        <v>3490</v>
      </c>
      <c r="H2738">
        <v>2737</v>
      </c>
      <c r="I2738">
        <v>753</v>
      </c>
      <c r="J2738">
        <v>1103</v>
      </c>
      <c r="K2738">
        <v>2387</v>
      </c>
      <c r="L2738">
        <v>1773</v>
      </c>
      <c r="M2738">
        <v>614</v>
      </c>
      <c r="N2738">
        <v>1.835</v>
      </c>
      <c r="O2738">
        <v>0.53200000000000003</v>
      </c>
      <c r="P2738">
        <v>1.5620000000000001</v>
      </c>
      <c r="Q2738">
        <v>1.27</v>
      </c>
      <c r="R2738">
        <v>1.5780000000000001</v>
      </c>
      <c r="S2738">
        <v>0.77500000000000002</v>
      </c>
      <c r="T2738">
        <v>0.34</v>
      </c>
      <c r="U2738">
        <v>483.46499999999997</v>
      </c>
      <c r="V2738" t="s">
        <v>62</v>
      </c>
      <c r="W2738">
        <v>0.84699999999999998</v>
      </c>
      <c r="X2738">
        <v>0.98199999999999998</v>
      </c>
      <c r="Y2738">
        <v>0.33700000000000002</v>
      </c>
      <c r="Z2738">
        <v>0.98499999999999999</v>
      </c>
      <c r="AA2738" s="9">
        <v>45713.683967418983</v>
      </c>
      <c r="AB2738" t="s">
        <v>871</v>
      </c>
    </row>
    <row r="2739" spans="1:28" x14ac:dyDescent="0.35">
      <c r="A2739" t="s">
        <v>270</v>
      </c>
      <c r="B2739" t="s">
        <v>311</v>
      </c>
      <c r="C2739">
        <v>700</v>
      </c>
      <c r="D2739" s="9">
        <v>43865.002222222225</v>
      </c>
      <c r="E2739" s="9">
        <v>44565.404814814814</v>
      </c>
      <c r="F2739">
        <v>489</v>
      </c>
      <c r="G2739">
        <v>489</v>
      </c>
      <c r="H2739">
        <v>363</v>
      </c>
      <c r="I2739">
        <v>126</v>
      </c>
      <c r="J2739">
        <v>0</v>
      </c>
      <c r="K2739">
        <v>489</v>
      </c>
      <c r="L2739">
        <v>277</v>
      </c>
      <c r="M2739">
        <v>212</v>
      </c>
      <c r="N2739">
        <v>0.77500000000000002</v>
      </c>
      <c r="O2739">
        <v>0.28799999999999998</v>
      </c>
      <c r="P2739">
        <v>0</v>
      </c>
      <c r="Q2739">
        <v>0.69799999999999995</v>
      </c>
      <c r="R2739">
        <v>0.65700000000000003</v>
      </c>
      <c r="S2739">
        <v>0.72899999999999998</v>
      </c>
      <c r="T2739">
        <v>1</v>
      </c>
      <c r="U2739">
        <v>303.72500000000002</v>
      </c>
      <c r="V2739" t="s">
        <v>56</v>
      </c>
      <c r="W2739">
        <v>0.96499999999999997</v>
      </c>
      <c r="X2739">
        <v>0.97799999999999998</v>
      </c>
      <c r="Y2739">
        <v>0</v>
      </c>
      <c r="Z2739">
        <v>0.98599999999999999</v>
      </c>
      <c r="AA2739" s="19">
        <v>45733.90635730324</v>
      </c>
      <c r="AB2739" t="s">
        <v>1425</v>
      </c>
    </row>
    <row r="2740" spans="1:28" hidden="1" x14ac:dyDescent="0.35">
      <c r="A2740" t="s">
        <v>271</v>
      </c>
      <c r="B2740" t="s">
        <v>312</v>
      </c>
      <c r="C2740">
        <v>99</v>
      </c>
      <c r="D2740" s="9">
        <v>45511.273611111108</v>
      </c>
      <c r="E2740" s="9">
        <v>45610.469444444447</v>
      </c>
      <c r="F2740" t="s">
        <v>872</v>
      </c>
      <c r="G2740" t="s">
        <v>872</v>
      </c>
      <c r="H2740">
        <v>61</v>
      </c>
      <c r="I2740">
        <v>17</v>
      </c>
      <c r="J2740">
        <v>7</v>
      </c>
      <c r="K2740" t="s">
        <v>873</v>
      </c>
      <c r="L2740">
        <v>19</v>
      </c>
      <c r="M2740">
        <v>51</v>
      </c>
      <c r="N2740">
        <v>0.59899999999999998</v>
      </c>
      <c r="O2740">
        <v>0.40100000000000002</v>
      </c>
      <c r="P2740">
        <v>6.6000000000000003E-2</v>
      </c>
      <c r="Q2740">
        <v>0.219</v>
      </c>
      <c r="R2740">
        <v>0.23400000000000001</v>
      </c>
      <c r="S2740">
        <v>0.59899999999999998</v>
      </c>
      <c r="T2740">
        <v>0.93400000000000005</v>
      </c>
      <c r="U2740">
        <v>908.67600000000004</v>
      </c>
      <c r="V2740" t="s">
        <v>56</v>
      </c>
      <c r="W2740">
        <v>0.84099999999999997</v>
      </c>
      <c r="X2740">
        <v>0.94399999999999995</v>
      </c>
      <c r="Y2740">
        <v>0.78200000000000003</v>
      </c>
      <c r="Z2740">
        <v>0.84399999999999997</v>
      </c>
      <c r="AA2740" s="9">
        <v>45713.684120590275</v>
      </c>
      <c r="AB2740" t="s">
        <v>871</v>
      </c>
    </row>
    <row r="2741" spans="1:28" x14ac:dyDescent="0.35">
      <c r="A2741" t="s">
        <v>271</v>
      </c>
      <c r="B2741" t="s">
        <v>311</v>
      </c>
      <c r="C2741">
        <v>979</v>
      </c>
      <c r="D2741" s="9">
        <v>44631.454861111109</v>
      </c>
      <c r="E2741" s="9">
        <v>45610.469444444447</v>
      </c>
      <c r="F2741">
        <v>389</v>
      </c>
      <c r="G2741">
        <v>352</v>
      </c>
      <c r="H2741">
        <v>280</v>
      </c>
      <c r="I2741">
        <v>72</v>
      </c>
      <c r="J2741">
        <v>22</v>
      </c>
      <c r="K2741">
        <v>330</v>
      </c>
      <c r="L2741">
        <v>131</v>
      </c>
      <c r="M2741">
        <v>199</v>
      </c>
      <c r="N2741">
        <v>0.26600000000000001</v>
      </c>
      <c r="O2741">
        <v>9.6000000000000002E-2</v>
      </c>
      <c r="P2741">
        <v>3.4000000000000002E-2</v>
      </c>
      <c r="Q2741">
        <v>0.124</v>
      </c>
      <c r="R2741">
        <v>0.378</v>
      </c>
      <c r="S2741">
        <v>0.73499999999999999</v>
      </c>
      <c r="T2741">
        <v>0.90600000000000003</v>
      </c>
      <c r="U2741">
        <v>1604.8389999999999</v>
      </c>
      <c r="V2741" t="s">
        <v>56</v>
      </c>
      <c r="W2741">
        <v>0.95599999999999996</v>
      </c>
      <c r="X2741">
        <v>0.78600000000000003</v>
      </c>
      <c r="Y2741">
        <v>0.84799999999999998</v>
      </c>
      <c r="Z2741">
        <v>0.95299999999999996</v>
      </c>
      <c r="AA2741" s="9">
        <v>45713.684096990743</v>
      </c>
      <c r="AB2741" t="s">
        <v>871</v>
      </c>
    </row>
    <row r="2742" spans="1:28" hidden="1" x14ac:dyDescent="0.35">
      <c r="A2742" t="s">
        <v>1601</v>
      </c>
      <c r="B2742" t="s">
        <v>312</v>
      </c>
      <c r="C2742">
        <v>96</v>
      </c>
      <c r="D2742" s="9">
        <v>44468.419305555559</v>
      </c>
      <c r="E2742" s="9">
        <v>44564.692395833335</v>
      </c>
      <c r="F2742" t="s">
        <v>872</v>
      </c>
      <c r="G2742" t="s">
        <v>872</v>
      </c>
      <c r="H2742">
        <v>10</v>
      </c>
      <c r="I2742">
        <v>10</v>
      </c>
      <c r="J2742">
        <v>6</v>
      </c>
      <c r="K2742" t="s">
        <v>873</v>
      </c>
      <c r="L2742">
        <v>19</v>
      </c>
      <c r="M2742">
        <v>-6</v>
      </c>
      <c r="N2742">
        <v>0.107</v>
      </c>
      <c r="O2742">
        <v>0.151</v>
      </c>
      <c r="P2742">
        <v>7.0999999999999994E-2</v>
      </c>
      <c r="Q2742">
        <v>0.27100000000000002</v>
      </c>
      <c r="R2742">
        <v>1.4490000000000001</v>
      </c>
      <c r="S2742">
        <v>0.41499999999999998</v>
      </c>
      <c r="T2742">
        <v>0.72499999999999998</v>
      </c>
      <c r="U2742">
        <v>306.27300000000002</v>
      </c>
      <c r="V2742" t="s">
        <v>62</v>
      </c>
      <c r="W2742">
        <v>0.94799999999999995</v>
      </c>
      <c r="X2742">
        <v>0.88800000000000001</v>
      </c>
      <c r="Y2742">
        <v>0.55100000000000005</v>
      </c>
      <c r="Z2742">
        <v>0.93600000000000005</v>
      </c>
      <c r="AA2742" s="19">
        <v>45733.998875462959</v>
      </c>
      <c r="AB2742" t="s">
        <v>2040</v>
      </c>
    </row>
    <row r="2743" spans="1:28" x14ac:dyDescent="0.35">
      <c r="A2743" t="s">
        <v>1601</v>
      </c>
      <c r="B2743" t="s">
        <v>311</v>
      </c>
      <c r="C2743">
        <v>4772</v>
      </c>
      <c r="D2743" s="9">
        <v>39792.419166666667</v>
      </c>
      <c r="E2743" s="9">
        <v>44564.692395833335</v>
      </c>
      <c r="F2743">
        <v>1234</v>
      </c>
      <c r="G2743">
        <v>1234</v>
      </c>
      <c r="H2743">
        <v>626</v>
      </c>
      <c r="I2743">
        <v>608</v>
      </c>
      <c r="J2743">
        <v>197</v>
      </c>
      <c r="K2743">
        <v>1037</v>
      </c>
      <c r="L2743">
        <v>954</v>
      </c>
      <c r="M2743">
        <v>83</v>
      </c>
      <c r="N2743">
        <v>0.152</v>
      </c>
      <c r="O2743">
        <v>0.129</v>
      </c>
      <c r="P2743">
        <v>4.5999999999999999E-2</v>
      </c>
      <c r="Q2743">
        <v>0.222</v>
      </c>
      <c r="R2743">
        <v>0.94499999999999995</v>
      </c>
      <c r="S2743">
        <v>0.54100000000000004</v>
      </c>
      <c r="T2743">
        <v>0.83599999999999997</v>
      </c>
      <c r="U2743">
        <v>373.87400000000002</v>
      </c>
      <c r="V2743" t="s">
        <v>56</v>
      </c>
      <c r="W2743">
        <v>0.95</v>
      </c>
      <c r="X2743">
        <v>0.98399999999999999</v>
      </c>
      <c r="Y2743">
        <v>0.96599999999999997</v>
      </c>
      <c r="Z2743">
        <v>0.96799999999999997</v>
      </c>
      <c r="AA2743" s="19">
        <v>45733.998862349537</v>
      </c>
      <c r="AB2743" t="s">
        <v>2040</v>
      </c>
    </row>
    <row r="2744" spans="1:28" x14ac:dyDescent="0.35">
      <c r="A2744" t="s">
        <v>272</v>
      </c>
      <c r="B2744" t="s">
        <v>311</v>
      </c>
      <c r="C2744">
        <v>1490</v>
      </c>
      <c r="D2744" s="9">
        <v>44034.717361111114</v>
      </c>
      <c r="E2744" s="9">
        <v>45525.688888888886</v>
      </c>
      <c r="F2744">
        <v>37</v>
      </c>
      <c r="G2744">
        <v>37</v>
      </c>
      <c r="H2744">
        <v>27</v>
      </c>
      <c r="I2744">
        <v>10</v>
      </c>
      <c r="J2744">
        <v>0</v>
      </c>
      <c r="K2744">
        <v>37</v>
      </c>
      <c r="L2744">
        <v>27</v>
      </c>
      <c r="M2744">
        <v>10</v>
      </c>
      <c r="N2744">
        <v>1.9E-2</v>
      </c>
      <c r="O2744">
        <v>6.0000000000000001E-3</v>
      </c>
      <c r="P2744">
        <v>0</v>
      </c>
      <c r="Q2744">
        <v>1.9E-2</v>
      </c>
      <c r="R2744">
        <v>0.76</v>
      </c>
      <c r="S2744">
        <v>0.76</v>
      </c>
      <c r="T2744">
        <v>1</v>
      </c>
      <c r="U2744">
        <v>526.31600000000003</v>
      </c>
      <c r="V2744" t="s">
        <v>56</v>
      </c>
      <c r="W2744">
        <v>0.90300000000000002</v>
      </c>
      <c r="X2744">
        <v>0.93899999999999995</v>
      </c>
      <c r="Y2744">
        <v>0</v>
      </c>
      <c r="Z2744">
        <v>0.94599999999999995</v>
      </c>
      <c r="AA2744" s="9">
        <v>45713.684197731483</v>
      </c>
      <c r="AB2744" t="s">
        <v>871</v>
      </c>
    </row>
    <row r="2745" spans="1:28" hidden="1" x14ac:dyDescent="0.35">
      <c r="A2745" t="s">
        <v>1600</v>
      </c>
      <c r="B2745" t="s">
        <v>312</v>
      </c>
      <c r="C2745">
        <v>0</v>
      </c>
      <c r="D2745" s="9">
        <v>43569.123530092591</v>
      </c>
      <c r="E2745" s="9">
        <v>43569.123530092591</v>
      </c>
      <c r="F2745" t="s">
        <v>872</v>
      </c>
      <c r="G2745" t="s">
        <v>872</v>
      </c>
      <c r="H2745">
        <v>1</v>
      </c>
      <c r="I2745">
        <v>1</v>
      </c>
      <c r="J2745">
        <v>1</v>
      </c>
      <c r="K2745" t="s">
        <v>873</v>
      </c>
      <c r="L2745">
        <v>1</v>
      </c>
      <c r="M2745">
        <v>0</v>
      </c>
      <c r="N2745" t="s">
        <v>875</v>
      </c>
      <c r="O2745" t="s">
        <v>875</v>
      </c>
      <c r="P2745" t="s">
        <v>875</v>
      </c>
      <c r="Q2745" t="s">
        <v>875</v>
      </c>
      <c r="R2745" t="s">
        <v>875</v>
      </c>
      <c r="S2745" t="s">
        <v>875</v>
      </c>
      <c r="T2745" t="s">
        <v>875</v>
      </c>
      <c r="U2745" t="s">
        <v>875</v>
      </c>
      <c r="V2745" t="s">
        <v>56</v>
      </c>
      <c r="W2745" t="s">
        <v>875</v>
      </c>
      <c r="X2745" t="s">
        <v>875</v>
      </c>
      <c r="Y2745" t="s">
        <v>875</v>
      </c>
      <c r="Z2745" t="s">
        <v>875</v>
      </c>
      <c r="AA2745" s="19">
        <v>45733.998766643519</v>
      </c>
      <c r="AB2745" t="s">
        <v>2040</v>
      </c>
    </row>
    <row r="2746" spans="1:28" x14ac:dyDescent="0.35">
      <c r="A2746" t="s">
        <v>1600</v>
      </c>
      <c r="B2746" t="s">
        <v>311</v>
      </c>
      <c r="C2746">
        <v>3063</v>
      </c>
      <c r="D2746" s="9">
        <v>40505.402662037035</v>
      </c>
      <c r="E2746" s="9">
        <v>43569.123530092591</v>
      </c>
      <c r="F2746">
        <v>1270</v>
      </c>
      <c r="G2746">
        <v>1270</v>
      </c>
      <c r="H2746">
        <v>690</v>
      </c>
      <c r="I2746">
        <v>580</v>
      </c>
      <c r="J2746">
        <v>94</v>
      </c>
      <c r="K2746">
        <v>1176</v>
      </c>
      <c r="L2746">
        <v>1033</v>
      </c>
      <c r="M2746">
        <v>143</v>
      </c>
      <c r="N2746">
        <v>0.438</v>
      </c>
      <c r="O2746">
        <v>0.27800000000000002</v>
      </c>
      <c r="P2746">
        <v>3.5000000000000003E-2</v>
      </c>
      <c r="Q2746">
        <v>0.54900000000000004</v>
      </c>
      <c r="R2746">
        <v>0.80600000000000005</v>
      </c>
      <c r="S2746">
        <v>0.61199999999999999</v>
      </c>
      <c r="T2746">
        <v>0.95099999999999996</v>
      </c>
      <c r="U2746">
        <v>260.47399999999999</v>
      </c>
      <c r="V2746" t="s">
        <v>56</v>
      </c>
      <c r="W2746">
        <v>0.89900000000000002</v>
      </c>
      <c r="X2746">
        <v>0.83699999999999997</v>
      </c>
      <c r="Y2746">
        <v>0.90300000000000002</v>
      </c>
      <c r="Z2746">
        <v>0.84699999999999998</v>
      </c>
      <c r="AA2746" s="19">
        <v>45733.998766585646</v>
      </c>
      <c r="AB2746" t="s">
        <v>2040</v>
      </c>
    </row>
    <row r="2747" spans="1:28" hidden="1" x14ac:dyDescent="0.35">
      <c r="A2747" t="s">
        <v>1599</v>
      </c>
      <c r="B2747" t="s">
        <v>312</v>
      </c>
      <c r="C2747">
        <v>97</v>
      </c>
      <c r="D2747" s="9">
        <v>44453.625960648147</v>
      </c>
      <c r="E2747" s="9">
        <v>44550.934560185182</v>
      </c>
      <c r="F2747" t="s">
        <v>872</v>
      </c>
      <c r="G2747" t="s">
        <v>872</v>
      </c>
      <c r="H2747">
        <v>10</v>
      </c>
      <c r="I2747">
        <v>2</v>
      </c>
      <c r="J2747">
        <v>1</v>
      </c>
      <c r="K2747" t="s">
        <v>873</v>
      </c>
      <c r="L2747">
        <v>12</v>
      </c>
      <c r="M2747">
        <v>0</v>
      </c>
      <c r="N2747">
        <v>0.151</v>
      </c>
      <c r="O2747">
        <v>0.5</v>
      </c>
      <c r="P2747" t="s">
        <v>875</v>
      </c>
      <c r="Q2747">
        <v>9.1999999999999998E-2</v>
      </c>
      <c r="R2747" t="s">
        <v>875</v>
      </c>
      <c r="S2747" t="s">
        <v>875</v>
      </c>
      <c r="T2747" t="s">
        <v>875</v>
      </c>
      <c r="U2747" t="s">
        <v>875</v>
      </c>
      <c r="V2747" t="s">
        <v>56</v>
      </c>
      <c r="W2747">
        <v>0.745</v>
      </c>
      <c r="X2747">
        <v>1</v>
      </c>
      <c r="Y2747" t="s">
        <v>875</v>
      </c>
      <c r="Z2747">
        <v>0.92200000000000004</v>
      </c>
      <c r="AA2747" s="19">
        <v>45733.998676099538</v>
      </c>
      <c r="AB2747" t="s">
        <v>2040</v>
      </c>
    </row>
    <row r="2748" spans="1:28" x14ac:dyDescent="0.35">
      <c r="A2748" t="s">
        <v>1599</v>
      </c>
      <c r="B2748" t="s">
        <v>311</v>
      </c>
      <c r="C2748">
        <v>1435</v>
      </c>
      <c r="D2748" s="9">
        <v>43115.376840277779</v>
      </c>
      <c r="E2748" s="9">
        <v>44550.934560185182</v>
      </c>
      <c r="F2748">
        <v>31</v>
      </c>
      <c r="G2748">
        <v>31</v>
      </c>
      <c r="H2748">
        <v>24</v>
      </c>
      <c r="I2748">
        <v>7</v>
      </c>
      <c r="J2748">
        <v>1</v>
      </c>
      <c r="K2748">
        <v>30</v>
      </c>
      <c r="L2748">
        <v>21</v>
      </c>
      <c r="M2748">
        <v>9</v>
      </c>
      <c r="N2748">
        <v>1.2999999999999999E-2</v>
      </c>
      <c r="O2748">
        <v>4.0000000000000001E-3</v>
      </c>
      <c r="P2748">
        <v>0</v>
      </c>
      <c r="Q2748">
        <v>1.2999999999999999E-2</v>
      </c>
      <c r="R2748">
        <v>0.76500000000000001</v>
      </c>
      <c r="S2748">
        <v>0.76500000000000001</v>
      </c>
      <c r="T2748">
        <v>1</v>
      </c>
      <c r="U2748">
        <v>692.30799999999999</v>
      </c>
      <c r="V2748" t="s">
        <v>56</v>
      </c>
      <c r="W2748">
        <v>0.85599999999999998</v>
      </c>
      <c r="X2748">
        <v>0.874</v>
      </c>
      <c r="Y2748">
        <v>0</v>
      </c>
      <c r="Z2748">
        <v>0.57999999999999996</v>
      </c>
      <c r="AA2748" s="19">
        <v>45733.998676006944</v>
      </c>
      <c r="AB2748" t="s">
        <v>2040</v>
      </c>
    </row>
    <row r="2749" spans="1:28" hidden="1" x14ac:dyDescent="0.35">
      <c r="A2749" t="s">
        <v>1598</v>
      </c>
      <c r="B2749" t="s">
        <v>312</v>
      </c>
      <c r="C2749">
        <v>0</v>
      </c>
      <c r="D2749" s="9">
        <v>41438.23265046296</v>
      </c>
      <c r="E2749" s="9">
        <v>41438.23265046296</v>
      </c>
      <c r="F2749" t="s">
        <v>872</v>
      </c>
      <c r="G2749" t="s">
        <v>872</v>
      </c>
      <c r="H2749">
        <v>1</v>
      </c>
      <c r="I2749">
        <v>1</v>
      </c>
      <c r="J2749">
        <v>1</v>
      </c>
      <c r="K2749" t="s">
        <v>873</v>
      </c>
      <c r="L2749">
        <v>1</v>
      </c>
      <c r="M2749">
        <v>0</v>
      </c>
      <c r="N2749" t="s">
        <v>875</v>
      </c>
      <c r="O2749" t="s">
        <v>875</v>
      </c>
      <c r="P2749" t="s">
        <v>875</v>
      </c>
      <c r="Q2749" t="s">
        <v>875</v>
      </c>
      <c r="R2749" t="s">
        <v>875</v>
      </c>
      <c r="S2749" t="s">
        <v>875</v>
      </c>
      <c r="T2749" t="s">
        <v>875</v>
      </c>
      <c r="U2749" t="s">
        <v>875</v>
      </c>
      <c r="V2749" t="s">
        <v>56</v>
      </c>
      <c r="W2749" t="s">
        <v>875</v>
      </c>
      <c r="X2749" t="s">
        <v>875</v>
      </c>
      <c r="Y2749" t="s">
        <v>875</v>
      </c>
      <c r="Z2749" t="s">
        <v>875</v>
      </c>
      <c r="AA2749" s="19">
        <v>45733.998586770831</v>
      </c>
      <c r="AB2749" t="s">
        <v>2040</v>
      </c>
    </row>
    <row r="2750" spans="1:28" x14ac:dyDescent="0.35">
      <c r="A2750" t="s">
        <v>1598</v>
      </c>
      <c r="B2750" t="s">
        <v>311</v>
      </c>
      <c r="C2750">
        <v>2882</v>
      </c>
      <c r="D2750" s="9">
        <v>38556.154351851852</v>
      </c>
      <c r="E2750" s="9">
        <v>41438.23265046296</v>
      </c>
      <c r="F2750">
        <v>956</v>
      </c>
      <c r="G2750">
        <v>956</v>
      </c>
      <c r="H2750">
        <v>177</v>
      </c>
      <c r="I2750">
        <v>779</v>
      </c>
      <c r="J2750">
        <v>102</v>
      </c>
      <c r="K2750">
        <v>854</v>
      </c>
      <c r="L2750">
        <v>529</v>
      </c>
      <c r="M2750">
        <v>325</v>
      </c>
      <c r="N2750">
        <v>9.6000000000000002E-2</v>
      </c>
      <c r="O2750">
        <v>0.47899999999999998</v>
      </c>
      <c r="P2750">
        <v>4.7E-2</v>
      </c>
      <c r="Q2750">
        <v>0.33500000000000002</v>
      </c>
      <c r="R2750">
        <v>0.63400000000000001</v>
      </c>
      <c r="S2750">
        <v>0.16700000000000001</v>
      </c>
      <c r="T2750">
        <v>0.91800000000000004</v>
      </c>
      <c r="U2750">
        <v>970.149</v>
      </c>
      <c r="V2750" t="s">
        <v>56</v>
      </c>
      <c r="W2750">
        <v>0.8</v>
      </c>
      <c r="X2750">
        <v>0.81100000000000005</v>
      </c>
      <c r="Y2750">
        <v>0.64200000000000002</v>
      </c>
      <c r="Z2750">
        <v>0.75900000000000001</v>
      </c>
      <c r="AA2750" s="19">
        <v>45733.998586701389</v>
      </c>
      <c r="AB2750" t="s">
        <v>2040</v>
      </c>
    </row>
    <row r="2751" spans="1:28" hidden="1" x14ac:dyDescent="0.35">
      <c r="A2751" t="s">
        <v>1597</v>
      </c>
      <c r="B2751" t="s">
        <v>312</v>
      </c>
      <c r="C2751">
        <v>0</v>
      </c>
      <c r="D2751" s="9">
        <v>43733.061782407407</v>
      </c>
      <c r="E2751" s="9">
        <v>43733.061782407407</v>
      </c>
      <c r="F2751" t="s">
        <v>872</v>
      </c>
      <c r="G2751" t="s">
        <v>872</v>
      </c>
      <c r="H2751">
        <v>1</v>
      </c>
      <c r="I2751">
        <v>1</v>
      </c>
      <c r="J2751">
        <v>1</v>
      </c>
      <c r="K2751" t="s">
        <v>873</v>
      </c>
      <c r="L2751">
        <v>1</v>
      </c>
      <c r="M2751">
        <v>0</v>
      </c>
      <c r="N2751" t="s">
        <v>875</v>
      </c>
      <c r="O2751" t="s">
        <v>875</v>
      </c>
      <c r="P2751" t="s">
        <v>875</v>
      </c>
      <c r="Q2751" t="s">
        <v>875</v>
      </c>
      <c r="R2751" t="s">
        <v>875</v>
      </c>
      <c r="S2751" t="s">
        <v>875</v>
      </c>
      <c r="T2751" t="s">
        <v>875</v>
      </c>
      <c r="U2751" t="s">
        <v>875</v>
      </c>
      <c r="V2751" t="s">
        <v>56</v>
      </c>
      <c r="W2751" t="s">
        <v>875</v>
      </c>
      <c r="X2751" t="s">
        <v>875</v>
      </c>
      <c r="Y2751" t="s">
        <v>875</v>
      </c>
      <c r="Z2751" t="s">
        <v>875</v>
      </c>
      <c r="AA2751" s="19">
        <v>45733.998498831017</v>
      </c>
      <c r="AB2751" t="s">
        <v>2040</v>
      </c>
    </row>
    <row r="2752" spans="1:28" x14ac:dyDescent="0.35">
      <c r="A2752" t="s">
        <v>1597</v>
      </c>
      <c r="B2752" t="s">
        <v>311</v>
      </c>
      <c r="C2752">
        <v>1987</v>
      </c>
      <c r="D2752" s="9">
        <v>41745.655104166668</v>
      </c>
      <c r="E2752" s="9">
        <v>43733.061782407407</v>
      </c>
      <c r="F2752">
        <v>55</v>
      </c>
      <c r="G2752">
        <v>55</v>
      </c>
      <c r="H2752">
        <v>36</v>
      </c>
      <c r="I2752">
        <v>19</v>
      </c>
      <c r="J2752">
        <v>4</v>
      </c>
      <c r="K2752">
        <v>51</v>
      </c>
      <c r="L2752">
        <v>9</v>
      </c>
      <c r="M2752">
        <v>42</v>
      </c>
      <c r="N2752">
        <v>2.1000000000000001E-2</v>
      </c>
      <c r="O2752">
        <v>1.2999999999999999E-2</v>
      </c>
      <c r="P2752">
        <v>3.0000000000000001E-3</v>
      </c>
      <c r="Q2752">
        <v>8.9999999999999993E-3</v>
      </c>
      <c r="R2752">
        <v>0.28999999999999998</v>
      </c>
      <c r="S2752">
        <v>0.61799999999999999</v>
      </c>
      <c r="T2752">
        <v>0.91200000000000003</v>
      </c>
      <c r="U2752">
        <v>4666.6670000000004</v>
      </c>
      <c r="V2752" t="s">
        <v>56</v>
      </c>
      <c r="W2752">
        <v>0.70199999999999996</v>
      </c>
      <c r="X2752">
        <v>0.85799999999999998</v>
      </c>
      <c r="Y2752">
        <v>0.86</v>
      </c>
      <c r="Z2752">
        <v>0.85699999999999998</v>
      </c>
      <c r="AA2752" s="19">
        <v>45733.998498761575</v>
      </c>
      <c r="AB2752" t="s">
        <v>2040</v>
      </c>
    </row>
    <row r="2753" spans="1:28" hidden="1" x14ac:dyDescent="0.35">
      <c r="A2753" t="s">
        <v>1180</v>
      </c>
      <c r="B2753" t="s">
        <v>312</v>
      </c>
      <c r="C2753">
        <v>84</v>
      </c>
      <c r="D2753" s="9">
        <v>44256.826053240744</v>
      </c>
      <c r="E2753" s="9">
        <v>44340.848773148151</v>
      </c>
      <c r="F2753" t="s">
        <v>872</v>
      </c>
      <c r="G2753" t="s">
        <v>872</v>
      </c>
      <c r="H2753">
        <v>1</v>
      </c>
      <c r="I2753">
        <v>1</v>
      </c>
      <c r="J2753">
        <v>1</v>
      </c>
      <c r="K2753" t="s">
        <v>873</v>
      </c>
      <c r="L2753">
        <v>74</v>
      </c>
      <c r="M2753">
        <v>-73</v>
      </c>
      <c r="N2753" t="s">
        <v>875</v>
      </c>
      <c r="O2753" t="s">
        <v>875</v>
      </c>
      <c r="P2753">
        <v>0</v>
      </c>
      <c r="Q2753">
        <v>0.62</v>
      </c>
      <c r="R2753" t="s">
        <v>875</v>
      </c>
      <c r="S2753" t="s">
        <v>875</v>
      </c>
      <c r="T2753" t="s">
        <v>875</v>
      </c>
      <c r="U2753" t="s">
        <v>875</v>
      </c>
      <c r="V2753" t="s">
        <v>56</v>
      </c>
      <c r="W2753" t="s">
        <v>875</v>
      </c>
      <c r="X2753" t="s">
        <v>875</v>
      </c>
      <c r="Y2753">
        <v>0</v>
      </c>
      <c r="Z2753">
        <v>0.48599999999999999</v>
      </c>
      <c r="AA2753" s="19">
        <v>45733.802964479168</v>
      </c>
      <c r="AB2753" t="s">
        <v>1197</v>
      </c>
    </row>
    <row r="2754" spans="1:28" x14ac:dyDescent="0.35">
      <c r="A2754" t="s">
        <v>1180</v>
      </c>
      <c r="B2754" t="s">
        <v>311</v>
      </c>
      <c r="C2754">
        <v>1771</v>
      </c>
      <c r="D2754" s="9">
        <v>42569.709687499999</v>
      </c>
      <c r="E2754" s="9">
        <v>44340.848773148151</v>
      </c>
      <c r="F2754">
        <v>1572</v>
      </c>
      <c r="G2754">
        <v>1572</v>
      </c>
      <c r="H2754">
        <v>1254</v>
      </c>
      <c r="I2754">
        <v>318</v>
      </c>
      <c r="J2754">
        <v>0</v>
      </c>
      <c r="K2754">
        <v>1572</v>
      </c>
      <c r="L2754">
        <v>1168</v>
      </c>
      <c r="M2754">
        <v>404</v>
      </c>
      <c r="N2754">
        <v>1.3720000000000001</v>
      </c>
      <c r="O2754">
        <v>0.30099999999999999</v>
      </c>
      <c r="P2754">
        <v>0</v>
      </c>
      <c r="Q2754">
        <v>0.83299999999999996</v>
      </c>
      <c r="R2754">
        <v>0.498</v>
      </c>
      <c r="S2754">
        <v>0.82</v>
      </c>
      <c r="T2754">
        <v>1</v>
      </c>
      <c r="U2754">
        <v>484.99400000000003</v>
      </c>
      <c r="V2754" t="s">
        <v>56</v>
      </c>
      <c r="W2754">
        <v>0.85699999999999998</v>
      </c>
      <c r="X2754">
        <v>0.94299999999999995</v>
      </c>
      <c r="Y2754">
        <v>0</v>
      </c>
      <c r="Z2754">
        <v>0.76600000000000001</v>
      </c>
      <c r="AA2754" s="19">
        <v>45733.802964479168</v>
      </c>
      <c r="AB2754" t="s">
        <v>1197</v>
      </c>
    </row>
    <row r="2755" spans="1:28" x14ac:dyDescent="0.35">
      <c r="A2755" t="s">
        <v>1180</v>
      </c>
      <c r="B2755" t="s">
        <v>311</v>
      </c>
      <c r="C2755">
        <v>1527</v>
      </c>
      <c r="D2755" s="9">
        <v>42569.750694444447</v>
      </c>
      <c r="E2755" s="9">
        <v>44097.306944444441</v>
      </c>
      <c r="F2755">
        <v>1503</v>
      </c>
      <c r="G2755">
        <v>1496</v>
      </c>
      <c r="H2755">
        <v>1178</v>
      </c>
      <c r="I2755">
        <v>318</v>
      </c>
      <c r="J2755">
        <v>0</v>
      </c>
      <c r="K2755">
        <v>1496</v>
      </c>
      <c r="L2755">
        <v>1040</v>
      </c>
      <c r="M2755">
        <v>456</v>
      </c>
      <c r="N2755">
        <v>1.333</v>
      </c>
      <c r="O2755">
        <v>0.30099999999999999</v>
      </c>
      <c r="P2755">
        <v>0</v>
      </c>
      <c r="Q2755">
        <v>1.25</v>
      </c>
      <c r="R2755">
        <v>0.76500000000000001</v>
      </c>
      <c r="S2755">
        <v>0.81599999999999995</v>
      </c>
      <c r="T2755">
        <v>1</v>
      </c>
      <c r="U2755">
        <v>364.8</v>
      </c>
      <c r="V2755" t="s">
        <v>56</v>
      </c>
      <c r="W2755">
        <v>0.85799999999999998</v>
      </c>
      <c r="X2755">
        <v>0.94299999999999995</v>
      </c>
      <c r="Y2755">
        <v>0</v>
      </c>
      <c r="Z2755">
        <v>0.90600000000000003</v>
      </c>
      <c r="AA2755" s="19">
        <v>45736.487724409722</v>
      </c>
      <c r="AB2755" t="s">
        <v>2054</v>
      </c>
    </row>
    <row r="2756" spans="1:28" hidden="1" x14ac:dyDescent="0.35">
      <c r="A2756" t="s">
        <v>1180</v>
      </c>
      <c r="B2756" t="s">
        <v>312</v>
      </c>
      <c r="C2756">
        <v>98</v>
      </c>
      <c r="D2756" s="9">
        <v>43999.281944444447</v>
      </c>
      <c r="E2756" s="9">
        <v>44097.306944444441</v>
      </c>
      <c r="F2756" t="s">
        <v>872</v>
      </c>
      <c r="G2756" t="s">
        <v>872</v>
      </c>
      <c r="H2756">
        <v>1</v>
      </c>
      <c r="I2756">
        <v>3</v>
      </c>
      <c r="J2756">
        <v>1</v>
      </c>
      <c r="K2756" t="s">
        <v>873</v>
      </c>
      <c r="L2756">
        <v>1</v>
      </c>
      <c r="M2756">
        <v>2</v>
      </c>
      <c r="N2756" t="s">
        <v>875</v>
      </c>
      <c r="O2756">
        <v>1.9E-2</v>
      </c>
      <c r="P2756">
        <v>0</v>
      </c>
      <c r="Q2756" t="s">
        <v>875</v>
      </c>
      <c r="R2756" t="s">
        <v>875</v>
      </c>
      <c r="S2756" t="s">
        <v>875</v>
      </c>
      <c r="T2756" t="s">
        <v>875</v>
      </c>
      <c r="U2756" t="s">
        <v>875</v>
      </c>
      <c r="V2756" t="s">
        <v>56</v>
      </c>
      <c r="W2756" t="s">
        <v>875</v>
      </c>
      <c r="X2756">
        <v>0.93600000000000005</v>
      </c>
      <c r="Y2756">
        <v>0</v>
      </c>
      <c r="Z2756" t="s">
        <v>875</v>
      </c>
      <c r="AA2756" s="19">
        <v>45736.487724432867</v>
      </c>
      <c r="AB2756" t="s">
        <v>2054</v>
      </c>
    </row>
    <row r="2757" spans="1:28" hidden="1" x14ac:dyDescent="0.35">
      <c r="A2757" t="s">
        <v>1596</v>
      </c>
      <c r="B2757" t="s">
        <v>312</v>
      </c>
      <c r="C2757">
        <v>0</v>
      </c>
      <c r="D2757" s="9">
        <v>40776.708310185182</v>
      </c>
      <c r="E2757" s="9">
        <v>40776.708310185182</v>
      </c>
      <c r="F2757" t="s">
        <v>872</v>
      </c>
      <c r="G2757" t="s">
        <v>872</v>
      </c>
      <c r="H2757">
        <v>1</v>
      </c>
      <c r="I2757">
        <v>1</v>
      </c>
      <c r="J2757">
        <v>1</v>
      </c>
      <c r="K2757" t="s">
        <v>873</v>
      </c>
      <c r="L2757">
        <v>1</v>
      </c>
      <c r="M2757">
        <v>0</v>
      </c>
      <c r="N2757" t="s">
        <v>875</v>
      </c>
      <c r="O2757" t="s">
        <v>875</v>
      </c>
      <c r="P2757" t="s">
        <v>875</v>
      </c>
      <c r="Q2757" t="s">
        <v>875</v>
      </c>
      <c r="R2757" t="s">
        <v>875</v>
      </c>
      <c r="S2757" t="s">
        <v>875</v>
      </c>
      <c r="T2757" t="s">
        <v>875</v>
      </c>
      <c r="U2757" t="s">
        <v>875</v>
      </c>
      <c r="V2757" t="s">
        <v>56</v>
      </c>
      <c r="W2757" t="s">
        <v>875</v>
      </c>
      <c r="X2757" t="s">
        <v>875</v>
      </c>
      <c r="Y2757" t="s">
        <v>875</v>
      </c>
      <c r="Z2757" t="s">
        <v>875</v>
      </c>
      <c r="AA2757" s="19">
        <v>45733.998413981484</v>
      </c>
      <c r="AB2757" t="s">
        <v>2040</v>
      </c>
    </row>
    <row r="2758" spans="1:28" x14ac:dyDescent="0.35">
      <c r="A2758" t="s">
        <v>1596</v>
      </c>
      <c r="B2758" t="s">
        <v>311</v>
      </c>
      <c r="C2758">
        <v>930</v>
      </c>
      <c r="D2758" s="9">
        <v>39846.180648148147</v>
      </c>
      <c r="E2758" s="9">
        <v>40776.708310185182</v>
      </c>
      <c r="F2758">
        <v>130</v>
      </c>
      <c r="G2758">
        <v>130</v>
      </c>
      <c r="H2758">
        <v>73</v>
      </c>
      <c r="I2758">
        <v>57</v>
      </c>
      <c r="J2758">
        <v>11</v>
      </c>
      <c r="K2758">
        <v>119</v>
      </c>
      <c r="L2758">
        <v>103</v>
      </c>
      <c r="M2758">
        <v>16</v>
      </c>
      <c r="N2758">
        <v>0.19700000000000001</v>
      </c>
      <c r="O2758">
        <v>8.3000000000000004E-2</v>
      </c>
      <c r="P2758">
        <v>2.4E-2</v>
      </c>
      <c r="Q2758">
        <v>0.20300000000000001</v>
      </c>
      <c r="R2758">
        <v>0.79300000000000004</v>
      </c>
      <c r="S2758">
        <v>0.70399999999999996</v>
      </c>
      <c r="T2758">
        <v>0.91400000000000003</v>
      </c>
      <c r="U2758">
        <v>78.817999999999998</v>
      </c>
      <c r="V2758" t="s">
        <v>56</v>
      </c>
      <c r="W2758">
        <v>0.85299999999999998</v>
      </c>
      <c r="X2758">
        <v>0.71799999999999997</v>
      </c>
      <c r="Y2758">
        <v>0.90500000000000003</v>
      </c>
      <c r="Z2758">
        <v>0.91200000000000003</v>
      </c>
      <c r="AA2758" s="19">
        <v>45733.998413923611</v>
      </c>
      <c r="AB2758" t="s">
        <v>2040</v>
      </c>
    </row>
    <row r="2759" spans="1:28" hidden="1" x14ac:dyDescent="0.35">
      <c r="A2759" t="s">
        <v>273</v>
      </c>
      <c r="B2759" t="s">
        <v>312</v>
      </c>
      <c r="C2759">
        <v>99</v>
      </c>
      <c r="D2759" s="9">
        <v>45509.609722222223</v>
      </c>
      <c r="E2759" s="9">
        <v>45609.459027777775</v>
      </c>
      <c r="F2759" t="s">
        <v>872</v>
      </c>
      <c r="G2759" t="s">
        <v>872</v>
      </c>
      <c r="H2759">
        <v>85</v>
      </c>
      <c r="I2759">
        <v>6</v>
      </c>
      <c r="J2759">
        <v>36</v>
      </c>
      <c r="K2759" t="s">
        <v>873</v>
      </c>
      <c r="L2759">
        <v>80</v>
      </c>
      <c r="M2759">
        <v>-24</v>
      </c>
      <c r="N2759">
        <v>0.79</v>
      </c>
      <c r="O2759">
        <v>5.2999999999999999E-2</v>
      </c>
      <c r="P2759">
        <v>0.40500000000000003</v>
      </c>
      <c r="Q2759">
        <v>0.68300000000000005</v>
      </c>
      <c r="R2759">
        <v>1.5589999999999999</v>
      </c>
      <c r="S2759">
        <v>0.93700000000000006</v>
      </c>
      <c r="T2759">
        <v>0.52</v>
      </c>
      <c r="U2759">
        <v>203.51400000000001</v>
      </c>
      <c r="V2759" t="s">
        <v>62</v>
      </c>
      <c r="W2759">
        <v>0.90600000000000003</v>
      </c>
      <c r="X2759">
        <v>0.75800000000000001</v>
      </c>
      <c r="Y2759">
        <v>0.877</v>
      </c>
      <c r="Z2759">
        <v>0.92900000000000005</v>
      </c>
      <c r="AA2759" s="9">
        <v>45713.684314664351</v>
      </c>
      <c r="AB2759" t="s">
        <v>871</v>
      </c>
    </row>
    <row r="2760" spans="1:28" hidden="1" x14ac:dyDescent="0.35">
      <c r="A2760" t="s">
        <v>273</v>
      </c>
      <c r="B2760" t="s">
        <v>312</v>
      </c>
      <c r="C2760">
        <v>97</v>
      </c>
      <c r="D2760" s="9">
        <v>44454.672233796293</v>
      </c>
      <c r="E2760" s="9">
        <v>44552.636701388888</v>
      </c>
      <c r="F2760" t="s">
        <v>872</v>
      </c>
      <c r="G2760" t="s">
        <v>872</v>
      </c>
      <c r="H2760">
        <v>23</v>
      </c>
      <c r="I2760">
        <v>1</v>
      </c>
      <c r="J2760">
        <v>1</v>
      </c>
      <c r="K2760" t="s">
        <v>873</v>
      </c>
      <c r="L2760">
        <v>9</v>
      </c>
      <c r="M2760">
        <v>15</v>
      </c>
      <c r="N2760">
        <v>0.373</v>
      </c>
      <c r="O2760">
        <v>0</v>
      </c>
      <c r="P2760">
        <v>0</v>
      </c>
      <c r="Q2760">
        <v>6.3E-2</v>
      </c>
      <c r="R2760">
        <v>0.16900000000000001</v>
      </c>
      <c r="S2760">
        <v>1</v>
      </c>
      <c r="T2760">
        <v>1</v>
      </c>
      <c r="U2760">
        <v>1000</v>
      </c>
      <c r="V2760" t="s">
        <v>56</v>
      </c>
      <c r="W2760">
        <v>0.67900000000000005</v>
      </c>
      <c r="X2760">
        <v>0</v>
      </c>
      <c r="Y2760">
        <v>0</v>
      </c>
      <c r="Z2760">
        <v>0.78500000000000003</v>
      </c>
      <c r="AA2760" s="19">
        <v>45733.906290752311</v>
      </c>
      <c r="AB2760" t="s">
        <v>1425</v>
      </c>
    </row>
    <row r="2761" spans="1:28" x14ac:dyDescent="0.35">
      <c r="A2761" t="s">
        <v>273</v>
      </c>
      <c r="B2761" t="s">
        <v>311</v>
      </c>
      <c r="C2761">
        <v>1376</v>
      </c>
      <c r="D2761" s="9">
        <v>44232.658333333333</v>
      </c>
      <c r="E2761" s="9">
        <v>45609.459027777775</v>
      </c>
      <c r="F2761">
        <v>1196</v>
      </c>
      <c r="G2761">
        <v>997</v>
      </c>
      <c r="H2761">
        <v>972</v>
      </c>
      <c r="I2761">
        <v>25</v>
      </c>
      <c r="J2761">
        <v>270</v>
      </c>
      <c r="K2761">
        <v>727</v>
      </c>
      <c r="L2761">
        <v>588</v>
      </c>
      <c r="M2761">
        <v>139</v>
      </c>
      <c r="N2761">
        <v>0.745</v>
      </c>
      <c r="O2761">
        <v>2.3E-2</v>
      </c>
      <c r="P2761">
        <v>0.247</v>
      </c>
      <c r="Q2761">
        <v>0.48899999999999999</v>
      </c>
      <c r="R2761">
        <v>0.93899999999999995</v>
      </c>
      <c r="S2761">
        <v>0.97</v>
      </c>
      <c r="T2761">
        <v>0.67800000000000005</v>
      </c>
      <c r="U2761">
        <v>284.25400000000002</v>
      </c>
      <c r="V2761" t="s">
        <v>56</v>
      </c>
      <c r="W2761">
        <v>0.90600000000000003</v>
      </c>
      <c r="X2761">
        <v>0.96399999999999997</v>
      </c>
      <c r="Y2761">
        <v>0.77100000000000002</v>
      </c>
      <c r="Z2761">
        <v>0.94399999999999995</v>
      </c>
      <c r="AA2761" s="9">
        <v>45713.684290763886</v>
      </c>
      <c r="AB2761" t="s">
        <v>871</v>
      </c>
    </row>
    <row r="2762" spans="1:28" x14ac:dyDescent="0.35">
      <c r="A2762" t="s">
        <v>273</v>
      </c>
      <c r="B2762" t="s">
        <v>311</v>
      </c>
      <c r="C2762">
        <v>319</v>
      </c>
      <c r="D2762" s="9">
        <v>44232.658437500002</v>
      </c>
      <c r="E2762" s="9">
        <v>44552.636701388888</v>
      </c>
      <c r="F2762">
        <v>107</v>
      </c>
      <c r="G2762">
        <v>107</v>
      </c>
      <c r="H2762">
        <v>107</v>
      </c>
      <c r="I2762">
        <v>0</v>
      </c>
      <c r="J2762">
        <v>0</v>
      </c>
      <c r="K2762">
        <v>107</v>
      </c>
      <c r="L2762">
        <v>44</v>
      </c>
      <c r="M2762">
        <v>63</v>
      </c>
      <c r="N2762">
        <v>0.32200000000000001</v>
      </c>
      <c r="O2762">
        <v>0</v>
      </c>
      <c r="P2762">
        <v>0</v>
      </c>
      <c r="Q2762">
        <v>0.17699999999999999</v>
      </c>
      <c r="R2762">
        <v>0.55000000000000004</v>
      </c>
      <c r="S2762">
        <v>1</v>
      </c>
      <c r="T2762">
        <v>1</v>
      </c>
      <c r="U2762">
        <v>355.93200000000002</v>
      </c>
      <c r="V2762" t="s">
        <v>56</v>
      </c>
      <c r="W2762">
        <v>0.95799999999999996</v>
      </c>
      <c r="X2762">
        <v>0</v>
      </c>
      <c r="Y2762">
        <v>0</v>
      </c>
      <c r="Z2762">
        <v>0.95</v>
      </c>
      <c r="AA2762" s="19">
        <v>45733.906281238429</v>
      </c>
      <c r="AB2762" t="s">
        <v>1425</v>
      </c>
    </row>
    <row r="2763" spans="1:28" hidden="1" x14ac:dyDescent="0.35">
      <c r="A2763" t="s">
        <v>1450</v>
      </c>
      <c r="B2763" t="s">
        <v>312</v>
      </c>
      <c r="C2763">
        <v>0</v>
      </c>
      <c r="D2763" s="9">
        <v>44337.483020833337</v>
      </c>
      <c r="E2763" s="9">
        <v>44337.516481481478</v>
      </c>
      <c r="F2763" t="s">
        <v>872</v>
      </c>
      <c r="G2763" t="s">
        <v>872</v>
      </c>
      <c r="H2763">
        <v>1</v>
      </c>
      <c r="I2763">
        <v>1</v>
      </c>
      <c r="J2763">
        <v>2</v>
      </c>
      <c r="K2763" t="s">
        <v>873</v>
      </c>
      <c r="L2763">
        <v>1</v>
      </c>
      <c r="M2763">
        <v>-2</v>
      </c>
      <c r="N2763" t="s">
        <v>875</v>
      </c>
      <c r="O2763" t="s">
        <v>875</v>
      </c>
      <c r="P2763" t="s">
        <v>875</v>
      </c>
      <c r="Q2763" t="s">
        <v>875</v>
      </c>
      <c r="R2763" t="s">
        <v>875</v>
      </c>
      <c r="S2763" t="s">
        <v>875</v>
      </c>
      <c r="T2763" t="s">
        <v>875</v>
      </c>
      <c r="U2763" t="s">
        <v>875</v>
      </c>
      <c r="V2763" t="s">
        <v>56</v>
      </c>
      <c r="W2763" t="s">
        <v>875</v>
      </c>
      <c r="X2763" t="s">
        <v>875</v>
      </c>
      <c r="Y2763" t="s">
        <v>875</v>
      </c>
      <c r="Z2763" t="s">
        <v>875</v>
      </c>
      <c r="AA2763" s="19">
        <v>45733.711324004631</v>
      </c>
      <c r="AB2763" t="s">
        <v>1452</v>
      </c>
    </row>
    <row r="2764" spans="1:28" hidden="1" x14ac:dyDescent="0.35">
      <c r="A2764" t="s">
        <v>1450</v>
      </c>
      <c r="B2764" t="s">
        <v>312</v>
      </c>
      <c r="C2764">
        <v>89</v>
      </c>
      <c r="D2764" s="9">
        <v>44476.22384259259</v>
      </c>
      <c r="E2764" s="9">
        <v>44565.921805555554</v>
      </c>
      <c r="F2764" t="s">
        <v>872</v>
      </c>
      <c r="G2764" t="s">
        <v>872</v>
      </c>
      <c r="H2764">
        <v>12</v>
      </c>
      <c r="I2764">
        <v>6</v>
      </c>
      <c r="J2764">
        <v>1</v>
      </c>
      <c r="K2764" t="s">
        <v>873</v>
      </c>
      <c r="L2764">
        <v>8</v>
      </c>
      <c r="M2764">
        <v>8</v>
      </c>
      <c r="N2764">
        <v>0.11600000000000001</v>
      </c>
      <c r="O2764">
        <v>5.2999999999999999E-2</v>
      </c>
      <c r="P2764" t="s">
        <v>875</v>
      </c>
      <c r="Q2764">
        <v>0.08</v>
      </c>
      <c r="R2764" t="s">
        <v>875</v>
      </c>
      <c r="S2764" t="s">
        <v>875</v>
      </c>
      <c r="T2764" t="s">
        <v>875</v>
      </c>
      <c r="U2764" t="s">
        <v>875</v>
      </c>
      <c r="V2764" t="s">
        <v>56</v>
      </c>
      <c r="W2764">
        <v>0.91100000000000003</v>
      </c>
      <c r="X2764">
        <v>0.85799999999999998</v>
      </c>
      <c r="Y2764" t="s">
        <v>875</v>
      </c>
      <c r="Z2764">
        <v>0.74299999999999999</v>
      </c>
      <c r="AA2764" s="19">
        <v>45733.99832770833</v>
      </c>
      <c r="AB2764" t="s">
        <v>2040</v>
      </c>
    </row>
    <row r="2765" spans="1:28" x14ac:dyDescent="0.35">
      <c r="A2765" t="s">
        <v>1450</v>
      </c>
      <c r="B2765" t="s">
        <v>311</v>
      </c>
      <c r="C2765">
        <v>5129</v>
      </c>
      <c r="D2765" s="9">
        <v>39207.92591435185</v>
      </c>
      <c r="E2765" s="9">
        <v>44337.516481481478</v>
      </c>
      <c r="F2765">
        <v>1291</v>
      </c>
      <c r="G2765">
        <v>1291</v>
      </c>
      <c r="H2765">
        <v>316</v>
      </c>
      <c r="I2765">
        <v>975</v>
      </c>
      <c r="J2765">
        <v>342</v>
      </c>
      <c r="K2765">
        <v>949</v>
      </c>
      <c r="L2765">
        <v>808</v>
      </c>
      <c r="M2765">
        <v>141</v>
      </c>
      <c r="N2765">
        <v>0.13400000000000001</v>
      </c>
      <c r="O2765">
        <v>0.46400000000000002</v>
      </c>
      <c r="P2765">
        <v>0.113</v>
      </c>
      <c r="Q2765">
        <v>0.32200000000000001</v>
      </c>
      <c r="R2765">
        <v>0.66400000000000003</v>
      </c>
      <c r="S2765">
        <v>0.224</v>
      </c>
      <c r="T2765">
        <v>0.81100000000000005</v>
      </c>
      <c r="U2765">
        <v>437.88799999999998</v>
      </c>
      <c r="V2765" t="s">
        <v>56</v>
      </c>
      <c r="W2765">
        <v>0.73599999999999999</v>
      </c>
      <c r="X2765">
        <v>0.63100000000000001</v>
      </c>
      <c r="Y2765">
        <v>0.47299999999999998</v>
      </c>
      <c r="Z2765">
        <v>0.59899999999999998</v>
      </c>
      <c r="AA2765" s="19">
        <v>45733.711323900461</v>
      </c>
      <c r="AB2765" t="s">
        <v>1452</v>
      </c>
    </row>
    <row r="2766" spans="1:28" x14ac:dyDescent="0.35">
      <c r="A2766" t="s">
        <v>1450</v>
      </c>
      <c r="B2766" t="s">
        <v>311</v>
      </c>
      <c r="C2766">
        <v>2951</v>
      </c>
      <c r="D2766" s="9">
        <v>41614.872534722221</v>
      </c>
      <c r="E2766" s="9">
        <v>44565.921805555554</v>
      </c>
      <c r="F2766">
        <v>3595</v>
      </c>
      <c r="G2766">
        <v>3595</v>
      </c>
      <c r="H2766">
        <v>1768</v>
      </c>
      <c r="I2766">
        <v>1827</v>
      </c>
      <c r="J2766">
        <v>323</v>
      </c>
      <c r="K2766">
        <v>3272</v>
      </c>
      <c r="L2766">
        <v>2230</v>
      </c>
      <c r="M2766">
        <v>1042</v>
      </c>
      <c r="N2766">
        <v>0.71599999999999997</v>
      </c>
      <c r="O2766">
        <v>0.79400000000000004</v>
      </c>
      <c r="P2766">
        <v>0.152</v>
      </c>
      <c r="Q2766">
        <v>1.0009999999999999</v>
      </c>
      <c r="R2766">
        <v>0.73699999999999999</v>
      </c>
      <c r="S2766">
        <v>0.47399999999999998</v>
      </c>
      <c r="T2766">
        <v>0.89900000000000002</v>
      </c>
      <c r="U2766">
        <v>1040.9590000000001</v>
      </c>
      <c r="V2766" t="s">
        <v>56</v>
      </c>
      <c r="W2766">
        <v>0.94499999999999995</v>
      </c>
      <c r="X2766">
        <v>0.95299999999999996</v>
      </c>
      <c r="Y2766">
        <v>0.92600000000000005</v>
      </c>
      <c r="Z2766">
        <v>0.95899999999999996</v>
      </c>
      <c r="AA2766" s="19">
        <v>45733.998327615744</v>
      </c>
      <c r="AB2766" t="s">
        <v>2040</v>
      </c>
    </row>
    <row r="2767" spans="1:28" hidden="1" x14ac:dyDescent="0.35">
      <c r="A2767" t="s">
        <v>1595</v>
      </c>
      <c r="B2767" t="s">
        <v>312</v>
      </c>
      <c r="C2767">
        <v>0</v>
      </c>
      <c r="D2767" s="9">
        <v>43339.441990740743</v>
      </c>
      <c r="E2767" s="9">
        <v>43339.490833333337</v>
      </c>
      <c r="F2767" t="s">
        <v>872</v>
      </c>
      <c r="G2767" t="s">
        <v>872</v>
      </c>
      <c r="H2767">
        <v>1</v>
      </c>
      <c r="I2767">
        <v>1</v>
      </c>
      <c r="J2767">
        <v>1</v>
      </c>
      <c r="K2767" t="s">
        <v>873</v>
      </c>
      <c r="L2767">
        <v>1</v>
      </c>
      <c r="M2767">
        <v>-1</v>
      </c>
      <c r="N2767" t="s">
        <v>875</v>
      </c>
      <c r="O2767" t="s">
        <v>875</v>
      </c>
      <c r="P2767" t="s">
        <v>875</v>
      </c>
      <c r="Q2767" t="s">
        <v>875</v>
      </c>
      <c r="R2767" t="s">
        <v>875</v>
      </c>
      <c r="S2767" t="s">
        <v>875</v>
      </c>
      <c r="T2767" t="s">
        <v>875</v>
      </c>
      <c r="U2767" t="s">
        <v>875</v>
      </c>
      <c r="V2767" t="s">
        <v>62</v>
      </c>
      <c r="W2767" t="s">
        <v>875</v>
      </c>
      <c r="X2767" t="s">
        <v>875</v>
      </c>
      <c r="Y2767" t="s">
        <v>875</v>
      </c>
      <c r="Z2767" t="s">
        <v>875</v>
      </c>
      <c r="AA2767" s="19">
        <v>45733.99822710648</v>
      </c>
      <c r="AB2767" t="s">
        <v>2040</v>
      </c>
    </row>
    <row r="2768" spans="1:28" x14ac:dyDescent="0.35">
      <c r="A2768" t="s">
        <v>1595</v>
      </c>
      <c r="B2768" t="s">
        <v>311</v>
      </c>
      <c r="C2768">
        <v>6521</v>
      </c>
      <c r="D2768" s="9">
        <v>36818.310497685183</v>
      </c>
      <c r="E2768" s="9">
        <v>43339.490833333337</v>
      </c>
      <c r="F2768">
        <v>3006</v>
      </c>
      <c r="G2768">
        <v>3006</v>
      </c>
      <c r="H2768">
        <v>1086</v>
      </c>
      <c r="I2768">
        <v>1920</v>
      </c>
      <c r="J2768">
        <v>1364</v>
      </c>
      <c r="K2768">
        <v>1642</v>
      </c>
      <c r="L2768">
        <v>1398</v>
      </c>
      <c r="M2768">
        <v>244</v>
      </c>
      <c r="N2768">
        <v>0.435</v>
      </c>
      <c r="O2768">
        <v>0.67500000000000004</v>
      </c>
      <c r="P2768">
        <v>0.98099999999999998</v>
      </c>
      <c r="Q2768">
        <v>1.028</v>
      </c>
      <c r="R2768">
        <v>7.9690000000000003</v>
      </c>
      <c r="S2768">
        <v>0.39200000000000002</v>
      </c>
      <c r="T2768">
        <v>0.11600000000000001</v>
      </c>
      <c r="U2768">
        <v>237.35400000000001</v>
      </c>
      <c r="V2768" t="s">
        <v>62</v>
      </c>
      <c r="W2768">
        <v>0.85</v>
      </c>
      <c r="X2768">
        <v>0.83</v>
      </c>
      <c r="Y2768">
        <v>0.30599999999999999</v>
      </c>
      <c r="Z2768">
        <v>0.35399999999999998</v>
      </c>
      <c r="AA2768" s="19">
        <v>45733.998227025462</v>
      </c>
      <c r="AB2768" t="s">
        <v>2040</v>
      </c>
    </row>
    <row r="2769" spans="1:28" hidden="1" x14ac:dyDescent="0.35">
      <c r="A2769" t="s">
        <v>1594</v>
      </c>
      <c r="B2769" t="s">
        <v>312</v>
      </c>
      <c r="C2769">
        <v>94</v>
      </c>
      <c r="D2769" s="9">
        <v>42576.296817129631</v>
      </c>
      <c r="E2769" s="9">
        <v>42670.371493055558</v>
      </c>
      <c r="F2769" t="s">
        <v>872</v>
      </c>
      <c r="G2769" t="s">
        <v>872</v>
      </c>
      <c r="H2769">
        <v>1</v>
      </c>
      <c r="I2769">
        <v>2</v>
      </c>
      <c r="J2769">
        <v>1</v>
      </c>
      <c r="K2769" t="s">
        <v>873</v>
      </c>
      <c r="L2769">
        <v>4</v>
      </c>
      <c r="M2769">
        <v>0</v>
      </c>
      <c r="N2769" t="s">
        <v>875</v>
      </c>
      <c r="O2769" t="s">
        <v>875</v>
      </c>
      <c r="P2769" t="s">
        <v>875</v>
      </c>
      <c r="Q2769">
        <v>0.154</v>
      </c>
      <c r="R2769" t="s">
        <v>875</v>
      </c>
      <c r="S2769" t="s">
        <v>875</v>
      </c>
      <c r="T2769" t="s">
        <v>875</v>
      </c>
      <c r="U2769" t="s">
        <v>875</v>
      </c>
      <c r="V2769" t="s">
        <v>56</v>
      </c>
      <c r="W2769" t="s">
        <v>875</v>
      </c>
      <c r="X2769" t="s">
        <v>875</v>
      </c>
      <c r="Y2769" t="s">
        <v>875</v>
      </c>
      <c r="Z2769">
        <v>0.8</v>
      </c>
      <c r="AA2769" s="19">
        <v>45733.998128472223</v>
      </c>
      <c r="AB2769" t="s">
        <v>2040</v>
      </c>
    </row>
    <row r="2770" spans="1:28" x14ac:dyDescent="0.35">
      <c r="A2770" t="s">
        <v>1594</v>
      </c>
      <c r="B2770" t="s">
        <v>311</v>
      </c>
      <c r="C2770">
        <v>1189</v>
      </c>
      <c r="D2770" s="9">
        <v>41480.391886574071</v>
      </c>
      <c r="E2770" s="9">
        <v>42670.371493055558</v>
      </c>
      <c r="F2770">
        <v>1445</v>
      </c>
      <c r="G2770">
        <v>1445</v>
      </c>
      <c r="H2770">
        <v>676</v>
      </c>
      <c r="I2770">
        <v>769</v>
      </c>
      <c r="J2770">
        <v>95</v>
      </c>
      <c r="K2770">
        <v>1350</v>
      </c>
      <c r="L2770">
        <v>1075</v>
      </c>
      <c r="M2770">
        <v>275</v>
      </c>
      <c r="N2770">
        <v>0.82199999999999995</v>
      </c>
      <c r="O2770">
        <v>0.92900000000000005</v>
      </c>
      <c r="P2770">
        <v>0.111</v>
      </c>
      <c r="Q2770">
        <v>1.23</v>
      </c>
      <c r="R2770">
        <v>0.75</v>
      </c>
      <c r="S2770">
        <v>0.46899999999999997</v>
      </c>
      <c r="T2770">
        <v>0.93700000000000006</v>
      </c>
      <c r="U2770">
        <v>223.577</v>
      </c>
      <c r="V2770" t="s">
        <v>56</v>
      </c>
      <c r="W2770">
        <v>0.98199999999999998</v>
      </c>
      <c r="X2770">
        <v>0.98499999999999999</v>
      </c>
      <c r="Y2770">
        <v>0.94699999999999995</v>
      </c>
      <c r="Z2770">
        <v>0.97199999999999998</v>
      </c>
      <c r="AA2770" s="19">
        <v>45733.998128402774</v>
      </c>
      <c r="AB2770" t="s">
        <v>2040</v>
      </c>
    </row>
    <row r="2771" spans="1:28" hidden="1" x14ac:dyDescent="0.35">
      <c r="A2771" t="s">
        <v>1593</v>
      </c>
      <c r="B2771" t="s">
        <v>312</v>
      </c>
      <c r="C2771">
        <v>99</v>
      </c>
      <c r="D2771" s="9">
        <v>44466.367395833331</v>
      </c>
      <c r="E2771" s="9">
        <v>44566.356793981482</v>
      </c>
      <c r="F2771" t="s">
        <v>872</v>
      </c>
      <c r="G2771" t="s">
        <v>872</v>
      </c>
      <c r="H2771">
        <v>36</v>
      </c>
      <c r="I2771">
        <v>17</v>
      </c>
      <c r="J2771">
        <v>1</v>
      </c>
      <c r="K2771" t="s">
        <v>873</v>
      </c>
      <c r="L2771">
        <v>39</v>
      </c>
      <c r="M2771">
        <v>13</v>
      </c>
      <c r="N2771">
        <v>0.34</v>
      </c>
      <c r="O2771">
        <v>0.14099999999999999</v>
      </c>
      <c r="P2771" t="s">
        <v>875</v>
      </c>
      <c r="Q2771">
        <v>0.35599999999999998</v>
      </c>
      <c r="R2771" t="s">
        <v>875</v>
      </c>
      <c r="S2771" t="s">
        <v>875</v>
      </c>
      <c r="T2771" t="s">
        <v>875</v>
      </c>
      <c r="U2771" t="s">
        <v>875</v>
      </c>
      <c r="V2771" t="s">
        <v>56</v>
      </c>
      <c r="W2771">
        <v>0.98799999999999999</v>
      </c>
      <c r="X2771">
        <v>0.93300000000000005</v>
      </c>
      <c r="Y2771" t="s">
        <v>875</v>
      </c>
      <c r="Z2771">
        <v>0.79200000000000004</v>
      </c>
      <c r="AA2771" s="19">
        <v>45733.998033159725</v>
      </c>
      <c r="AB2771" t="s">
        <v>2040</v>
      </c>
    </row>
    <row r="2772" spans="1:28" x14ac:dyDescent="0.35">
      <c r="A2772" t="s">
        <v>1593</v>
      </c>
      <c r="B2772" t="s">
        <v>311</v>
      </c>
      <c r="C2772">
        <v>759</v>
      </c>
      <c r="D2772" s="9">
        <v>43806.41946759259</v>
      </c>
      <c r="E2772" s="9">
        <v>44566.356793981482</v>
      </c>
      <c r="F2772">
        <v>441</v>
      </c>
      <c r="G2772">
        <v>441</v>
      </c>
      <c r="H2772">
        <v>288</v>
      </c>
      <c r="I2772">
        <v>153</v>
      </c>
      <c r="J2772">
        <v>6</v>
      </c>
      <c r="K2772">
        <v>435</v>
      </c>
      <c r="L2772">
        <v>306</v>
      </c>
      <c r="M2772">
        <v>129</v>
      </c>
      <c r="N2772">
        <v>0.35399999999999998</v>
      </c>
      <c r="O2772">
        <v>0.19600000000000001</v>
      </c>
      <c r="P2772">
        <v>1.0999999999999999E-2</v>
      </c>
      <c r="Q2772">
        <v>0.40500000000000003</v>
      </c>
      <c r="R2772">
        <v>0.751</v>
      </c>
      <c r="S2772">
        <v>0.64400000000000002</v>
      </c>
      <c r="T2772">
        <v>0.98</v>
      </c>
      <c r="U2772">
        <v>318.51900000000001</v>
      </c>
      <c r="V2772" t="s">
        <v>56</v>
      </c>
      <c r="W2772">
        <v>0.995</v>
      </c>
      <c r="X2772">
        <v>0.98</v>
      </c>
      <c r="Y2772">
        <v>0.92600000000000005</v>
      </c>
      <c r="Z2772">
        <v>0.98499999999999999</v>
      </c>
      <c r="AA2772" s="19">
        <v>45733.998033090276</v>
      </c>
      <c r="AB2772" t="s">
        <v>2040</v>
      </c>
    </row>
    <row r="2773" spans="1:28" hidden="1" x14ac:dyDescent="0.35">
      <c r="A2773" t="s">
        <v>1592</v>
      </c>
      <c r="B2773" t="s">
        <v>312</v>
      </c>
      <c r="C2773">
        <v>99</v>
      </c>
      <c r="D2773" s="9">
        <v>44047.810787037037</v>
      </c>
      <c r="E2773" s="9">
        <v>44146.835821759261</v>
      </c>
      <c r="F2773" t="s">
        <v>872</v>
      </c>
      <c r="G2773" t="s">
        <v>872</v>
      </c>
      <c r="H2773">
        <v>9</v>
      </c>
      <c r="I2773">
        <v>4</v>
      </c>
      <c r="J2773">
        <v>2</v>
      </c>
      <c r="K2773" t="s">
        <v>873</v>
      </c>
      <c r="L2773">
        <v>8</v>
      </c>
      <c r="M2773">
        <v>2</v>
      </c>
      <c r="N2773">
        <v>6.9000000000000006E-2</v>
      </c>
      <c r="O2773">
        <v>3.6999999999999998E-2</v>
      </c>
      <c r="P2773" t="s">
        <v>875</v>
      </c>
      <c r="Q2773">
        <v>6.5000000000000002E-2</v>
      </c>
      <c r="R2773" t="s">
        <v>875</v>
      </c>
      <c r="S2773" t="s">
        <v>875</v>
      </c>
      <c r="T2773" t="s">
        <v>875</v>
      </c>
      <c r="U2773" t="s">
        <v>875</v>
      </c>
      <c r="V2773" t="s">
        <v>56</v>
      </c>
      <c r="W2773">
        <v>0.84499999999999997</v>
      </c>
      <c r="X2773">
        <v>0.8</v>
      </c>
      <c r="Y2773" t="s">
        <v>875</v>
      </c>
      <c r="Z2773">
        <v>0.33300000000000002</v>
      </c>
      <c r="AA2773" s="19">
        <v>45733.99794115741</v>
      </c>
      <c r="AB2773" t="s">
        <v>2040</v>
      </c>
    </row>
    <row r="2774" spans="1:28" x14ac:dyDescent="0.35">
      <c r="A2774" t="s">
        <v>1592</v>
      </c>
      <c r="B2774" t="s">
        <v>311</v>
      </c>
      <c r="C2774">
        <v>2885</v>
      </c>
      <c r="D2774" s="9">
        <v>41260.909282407411</v>
      </c>
      <c r="E2774" s="9">
        <v>44146.835821759261</v>
      </c>
      <c r="F2774">
        <v>632</v>
      </c>
      <c r="G2774">
        <v>632</v>
      </c>
      <c r="H2774">
        <v>456</v>
      </c>
      <c r="I2774">
        <v>176</v>
      </c>
      <c r="J2774">
        <v>37</v>
      </c>
      <c r="K2774">
        <v>595</v>
      </c>
      <c r="L2774">
        <v>490</v>
      </c>
      <c r="M2774">
        <v>105</v>
      </c>
      <c r="N2774">
        <v>0.189</v>
      </c>
      <c r="O2774">
        <v>0.08</v>
      </c>
      <c r="P2774">
        <v>1.7999999999999999E-2</v>
      </c>
      <c r="Q2774">
        <v>0.23300000000000001</v>
      </c>
      <c r="R2774">
        <v>0.92800000000000005</v>
      </c>
      <c r="S2774">
        <v>0.70299999999999996</v>
      </c>
      <c r="T2774">
        <v>0.93300000000000005</v>
      </c>
      <c r="U2774">
        <v>450.64400000000001</v>
      </c>
      <c r="V2774" t="s">
        <v>56</v>
      </c>
      <c r="W2774">
        <v>0.95699999999999996</v>
      </c>
      <c r="X2774">
        <v>0.83199999999999996</v>
      </c>
      <c r="Y2774">
        <v>0.64900000000000002</v>
      </c>
      <c r="Z2774">
        <v>0.95099999999999996</v>
      </c>
      <c r="AA2774" s="19">
        <v>45733.99794108796</v>
      </c>
      <c r="AB2774" t="s">
        <v>2040</v>
      </c>
    </row>
    <row r="2775" spans="1:28" hidden="1" x14ac:dyDescent="0.35">
      <c r="A2775" t="s">
        <v>1241</v>
      </c>
      <c r="B2775" t="s">
        <v>312</v>
      </c>
      <c r="C2775">
        <v>77</v>
      </c>
      <c r="D2775" s="9">
        <v>44242.959386574075</v>
      </c>
      <c r="E2775" s="9">
        <v>44320.046990740739</v>
      </c>
      <c r="F2775" t="s">
        <v>872</v>
      </c>
      <c r="G2775" t="s">
        <v>872</v>
      </c>
      <c r="H2775">
        <v>1</v>
      </c>
      <c r="I2775">
        <v>2</v>
      </c>
      <c r="J2775">
        <v>1</v>
      </c>
      <c r="K2775" t="s">
        <v>873</v>
      </c>
      <c r="L2775">
        <v>1</v>
      </c>
      <c r="M2775">
        <v>0</v>
      </c>
      <c r="N2775" t="s">
        <v>875</v>
      </c>
      <c r="O2775">
        <v>1.4E-2</v>
      </c>
      <c r="P2775" t="s">
        <v>875</v>
      </c>
      <c r="Q2775" t="s">
        <v>875</v>
      </c>
      <c r="R2775" t="s">
        <v>875</v>
      </c>
      <c r="S2775" t="s">
        <v>875</v>
      </c>
      <c r="T2775" t="s">
        <v>875</v>
      </c>
      <c r="U2775" t="s">
        <v>875</v>
      </c>
      <c r="V2775" t="s">
        <v>56</v>
      </c>
      <c r="W2775" t="s">
        <v>875</v>
      </c>
      <c r="X2775">
        <v>1</v>
      </c>
      <c r="Y2775" t="s">
        <v>875</v>
      </c>
      <c r="Z2775" t="s">
        <v>875</v>
      </c>
      <c r="AA2775" s="19">
        <v>45733.826492326392</v>
      </c>
      <c r="AB2775" t="s">
        <v>1303</v>
      </c>
    </row>
    <row r="2776" spans="1:28" x14ac:dyDescent="0.35">
      <c r="A2776" t="s">
        <v>1241</v>
      </c>
      <c r="B2776" t="s">
        <v>311</v>
      </c>
      <c r="C2776">
        <v>4893</v>
      </c>
      <c r="D2776" s="9">
        <v>39426.801354166666</v>
      </c>
      <c r="E2776" s="9">
        <v>44320.046990740739</v>
      </c>
      <c r="F2776">
        <v>2033</v>
      </c>
      <c r="G2776">
        <v>2033</v>
      </c>
      <c r="H2776">
        <v>827</v>
      </c>
      <c r="I2776">
        <v>1206</v>
      </c>
      <c r="J2776">
        <v>723</v>
      </c>
      <c r="K2776">
        <v>1310</v>
      </c>
      <c r="L2776">
        <v>1260</v>
      </c>
      <c r="M2776">
        <v>50</v>
      </c>
      <c r="N2776">
        <v>0.32700000000000001</v>
      </c>
      <c r="O2776">
        <v>0.49299999999999999</v>
      </c>
      <c r="P2776">
        <v>0.28100000000000003</v>
      </c>
      <c r="Q2776">
        <v>0.51700000000000002</v>
      </c>
      <c r="R2776">
        <v>0.95899999999999996</v>
      </c>
      <c r="S2776">
        <v>0.39900000000000002</v>
      </c>
      <c r="T2776">
        <v>0.65700000000000003</v>
      </c>
      <c r="U2776">
        <v>96.712000000000003</v>
      </c>
      <c r="V2776" t="s">
        <v>56</v>
      </c>
      <c r="W2776">
        <v>0.55100000000000005</v>
      </c>
      <c r="X2776">
        <v>0.624</v>
      </c>
      <c r="Y2776">
        <v>0.88100000000000001</v>
      </c>
      <c r="Z2776">
        <v>0.53600000000000003</v>
      </c>
      <c r="AA2776" s="19">
        <v>45733.826492118053</v>
      </c>
      <c r="AB2776" t="s">
        <v>1303</v>
      </c>
    </row>
    <row r="2777" spans="1:28" hidden="1" x14ac:dyDescent="0.35">
      <c r="A2777" t="s">
        <v>1456</v>
      </c>
      <c r="B2777" t="s">
        <v>312</v>
      </c>
      <c r="C2777">
        <v>95</v>
      </c>
      <c r="D2777" s="9">
        <v>42740.188703703701</v>
      </c>
      <c r="E2777" s="9">
        <v>42835.509050925924</v>
      </c>
      <c r="F2777" t="s">
        <v>872</v>
      </c>
      <c r="G2777" t="s">
        <v>872</v>
      </c>
      <c r="H2777">
        <v>2</v>
      </c>
      <c r="I2777">
        <v>20</v>
      </c>
      <c r="J2777">
        <v>737</v>
      </c>
      <c r="K2777" t="s">
        <v>873</v>
      </c>
      <c r="L2777">
        <v>14</v>
      </c>
      <c r="M2777">
        <v>-730</v>
      </c>
      <c r="N2777">
        <v>5.2999999999999999E-2</v>
      </c>
      <c r="O2777">
        <v>0.20899999999999999</v>
      </c>
      <c r="P2777">
        <v>5.633</v>
      </c>
      <c r="Q2777">
        <v>0.16</v>
      </c>
      <c r="R2777">
        <v>-0.03</v>
      </c>
      <c r="S2777">
        <v>0.20200000000000001</v>
      </c>
      <c r="T2777">
        <v>-20.5</v>
      </c>
      <c r="U2777">
        <v>0</v>
      </c>
      <c r="V2777" t="s">
        <v>80</v>
      </c>
      <c r="W2777">
        <v>1</v>
      </c>
      <c r="X2777">
        <v>0.97599999999999998</v>
      </c>
      <c r="Y2777">
        <v>3.4000000000000002E-2</v>
      </c>
      <c r="Z2777">
        <v>0.84399999999999997</v>
      </c>
      <c r="AA2777" s="19">
        <v>45733.853748090274</v>
      </c>
      <c r="AB2777" t="s">
        <v>1508</v>
      </c>
    </row>
    <row r="2778" spans="1:28" x14ac:dyDescent="0.35">
      <c r="A2778" t="s">
        <v>1456</v>
      </c>
      <c r="B2778" t="s">
        <v>311</v>
      </c>
      <c r="C2778">
        <v>3309</v>
      </c>
      <c r="D2778" s="9">
        <v>39525.965416666666</v>
      </c>
      <c r="E2778" s="9">
        <v>42835.509050925924</v>
      </c>
      <c r="F2778">
        <v>3818</v>
      </c>
      <c r="G2778">
        <v>3818</v>
      </c>
      <c r="H2778">
        <v>1029</v>
      </c>
      <c r="I2778">
        <v>2789</v>
      </c>
      <c r="J2778">
        <v>1649</v>
      </c>
      <c r="K2778">
        <v>2169</v>
      </c>
      <c r="L2778">
        <v>2169</v>
      </c>
      <c r="M2778">
        <v>0</v>
      </c>
      <c r="N2778">
        <v>0.40500000000000003</v>
      </c>
      <c r="O2778">
        <v>1.1399999999999999</v>
      </c>
      <c r="P2778">
        <v>0.46500000000000002</v>
      </c>
      <c r="Q2778">
        <v>0.89900000000000002</v>
      </c>
      <c r="R2778">
        <v>0.83199999999999996</v>
      </c>
      <c r="S2778">
        <v>0.26200000000000001</v>
      </c>
      <c r="T2778">
        <v>0.69899999999999995</v>
      </c>
      <c r="U2778">
        <v>0</v>
      </c>
      <c r="V2778" t="s">
        <v>80</v>
      </c>
      <c r="W2778">
        <v>0.94199999999999995</v>
      </c>
      <c r="X2778">
        <v>0.97099999999999997</v>
      </c>
      <c r="Y2778">
        <v>0.89700000000000002</v>
      </c>
      <c r="Z2778">
        <v>0.96099999999999997</v>
      </c>
      <c r="AA2778" s="19">
        <v>45733.853733692129</v>
      </c>
      <c r="AB2778" t="s">
        <v>1508</v>
      </c>
    </row>
    <row r="2779" spans="1:28" hidden="1" x14ac:dyDescent="0.35">
      <c r="A2779" t="s">
        <v>1591</v>
      </c>
      <c r="B2779" t="s">
        <v>312</v>
      </c>
      <c r="C2779">
        <v>99</v>
      </c>
      <c r="D2779" s="9">
        <v>44465.520219907405</v>
      </c>
      <c r="E2779" s="9">
        <v>44565.175844907404</v>
      </c>
      <c r="F2779" t="s">
        <v>872</v>
      </c>
      <c r="G2779" t="s">
        <v>872</v>
      </c>
      <c r="H2779">
        <v>59</v>
      </c>
      <c r="I2779">
        <v>33</v>
      </c>
      <c r="J2779">
        <v>1</v>
      </c>
      <c r="K2779" t="s">
        <v>873</v>
      </c>
      <c r="L2779">
        <v>56</v>
      </c>
      <c r="M2779">
        <v>34</v>
      </c>
      <c r="N2779">
        <v>0.57499999999999996</v>
      </c>
      <c r="O2779">
        <v>0.34100000000000003</v>
      </c>
      <c r="P2779" t="s">
        <v>875</v>
      </c>
      <c r="Q2779">
        <v>0.53800000000000003</v>
      </c>
      <c r="R2779" t="s">
        <v>875</v>
      </c>
      <c r="S2779" t="s">
        <v>875</v>
      </c>
      <c r="T2779" t="s">
        <v>875</v>
      </c>
      <c r="U2779" t="s">
        <v>875</v>
      </c>
      <c r="V2779" t="s">
        <v>56</v>
      </c>
      <c r="W2779">
        <v>0.96</v>
      </c>
      <c r="X2779">
        <v>0.9</v>
      </c>
      <c r="Y2779" t="s">
        <v>875</v>
      </c>
      <c r="Z2779">
        <v>0.97199999999999998</v>
      </c>
      <c r="AA2779" s="19">
        <v>45733.997848136576</v>
      </c>
      <c r="AB2779" t="s">
        <v>2040</v>
      </c>
    </row>
    <row r="2780" spans="1:28" x14ac:dyDescent="0.35">
      <c r="A2780" t="s">
        <v>1591</v>
      </c>
      <c r="B2780" t="s">
        <v>311</v>
      </c>
      <c r="C2780">
        <v>1365</v>
      </c>
      <c r="D2780" s="9">
        <v>43199.90079861111</v>
      </c>
      <c r="E2780" s="9">
        <v>44565.175844907404</v>
      </c>
      <c r="F2780">
        <v>741</v>
      </c>
      <c r="G2780">
        <v>741</v>
      </c>
      <c r="H2780">
        <v>507</v>
      </c>
      <c r="I2780">
        <v>234</v>
      </c>
      <c r="J2780">
        <v>56</v>
      </c>
      <c r="K2780">
        <v>685</v>
      </c>
      <c r="L2780">
        <v>588</v>
      </c>
      <c r="M2780">
        <v>97</v>
      </c>
      <c r="N2780">
        <v>0.41899999999999998</v>
      </c>
      <c r="O2780">
        <v>0.223</v>
      </c>
      <c r="P2780">
        <v>4.9000000000000002E-2</v>
      </c>
      <c r="Q2780">
        <v>0.55400000000000005</v>
      </c>
      <c r="R2780">
        <v>0.93400000000000005</v>
      </c>
      <c r="S2780">
        <v>0.65300000000000002</v>
      </c>
      <c r="T2780">
        <v>0.92400000000000004</v>
      </c>
      <c r="U2780">
        <v>175.09</v>
      </c>
      <c r="V2780" t="s">
        <v>56</v>
      </c>
      <c r="W2780">
        <v>0.98</v>
      </c>
      <c r="X2780">
        <v>0.98699999999999999</v>
      </c>
      <c r="Y2780">
        <v>0.93</v>
      </c>
      <c r="Z2780">
        <v>0.97099999999999997</v>
      </c>
      <c r="AA2780" s="19">
        <v>45733.997848067127</v>
      </c>
      <c r="AB2780" t="s">
        <v>2040</v>
      </c>
    </row>
    <row r="2781" spans="1:28" hidden="1" x14ac:dyDescent="0.35">
      <c r="A2781" t="s">
        <v>1590</v>
      </c>
      <c r="B2781" t="s">
        <v>312</v>
      </c>
      <c r="C2781">
        <v>93</v>
      </c>
      <c r="D2781" s="9">
        <v>44470.297627314816</v>
      </c>
      <c r="E2781" s="9">
        <v>44563.569074074076</v>
      </c>
      <c r="F2781" t="s">
        <v>872</v>
      </c>
      <c r="G2781" t="s">
        <v>872</v>
      </c>
      <c r="H2781">
        <v>17</v>
      </c>
      <c r="I2781">
        <v>11</v>
      </c>
      <c r="J2781">
        <v>5</v>
      </c>
      <c r="K2781" t="s">
        <v>873</v>
      </c>
      <c r="L2781">
        <v>17</v>
      </c>
      <c r="M2781">
        <v>5</v>
      </c>
      <c r="N2781">
        <v>0.218</v>
      </c>
      <c r="O2781">
        <v>8.4000000000000005E-2</v>
      </c>
      <c r="P2781">
        <v>7.1999999999999995E-2</v>
      </c>
      <c r="Q2781">
        <v>0.36499999999999999</v>
      </c>
      <c r="R2781">
        <v>1.587</v>
      </c>
      <c r="S2781">
        <v>0.72199999999999998</v>
      </c>
      <c r="T2781">
        <v>0.76200000000000001</v>
      </c>
      <c r="U2781">
        <v>717.80799999999999</v>
      </c>
      <c r="V2781" t="s">
        <v>62</v>
      </c>
      <c r="W2781">
        <v>0.94299999999999995</v>
      </c>
      <c r="X2781">
        <v>0.90300000000000002</v>
      </c>
      <c r="Y2781">
        <v>0.91</v>
      </c>
      <c r="Z2781">
        <v>0.73599999999999999</v>
      </c>
      <c r="AA2781" s="19">
        <v>45733.997755104167</v>
      </c>
      <c r="AB2781" t="s">
        <v>2040</v>
      </c>
    </row>
    <row r="2782" spans="1:28" x14ac:dyDescent="0.35">
      <c r="A2782" t="s">
        <v>1590</v>
      </c>
      <c r="B2782" t="s">
        <v>311</v>
      </c>
      <c r="C2782">
        <v>6332</v>
      </c>
      <c r="D2782" s="9">
        <v>38230.728831018518</v>
      </c>
      <c r="E2782" s="9">
        <v>44563.569074074076</v>
      </c>
      <c r="F2782">
        <v>1943</v>
      </c>
      <c r="G2782">
        <v>1943</v>
      </c>
      <c r="H2782">
        <v>641</v>
      </c>
      <c r="I2782">
        <v>1302</v>
      </c>
      <c r="J2782">
        <v>606</v>
      </c>
      <c r="K2782">
        <v>1337</v>
      </c>
      <c r="L2782">
        <v>1075</v>
      </c>
      <c r="M2782">
        <v>262</v>
      </c>
      <c r="N2782">
        <v>0.10100000000000001</v>
      </c>
      <c r="O2782">
        <v>0.20399999999999999</v>
      </c>
      <c r="P2782">
        <v>0.10100000000000001</v>
      </c>
      <c r="Q2782">
        <v>0.17899999999999999</v>
      </c>
      <c r="R2782">
        <v>0.877</v>
      </c>
      <c r="S2782">
        <v>0.33100000000000002</v>
      </c>
      <c r="T2782">
        <v>0.66900000000000004</v>
      </c>
      <c r="U2782">
        <v>1463.6869999999999</v>
      </c>
      <c r="V2782" t="s">
        <v>56</v>
      </c>
      <c r="W2782">
        <v>0.99</v>
      </c>
      <c r="X2782">
        <v>0.995</v>
      </c>
      <c r="Y2782">
        <v>0.98199999999999998</v>
      </c>
      <c r="Z2782">
        <v>0.995</v>
      </c>
      <c r="AA2782" s="19">
        <v>45733.997741342595</v>
      </c>
      <c r="AB2782" t="s">
        <v>2040</v>
      </c>
    </row>
    <row r="2783" spans="1:28" hidden="1" x14ac:dyDescent="0.35">
      <c r="A2783" t="s">
        <v>1240</v>
      </c>
      <c r="B2783" t="s">
        <v>312</v>
      </c>
      <c r="C2783">
        <v>0</v>
      </c>
      <c r="D2783" s="9">
        <v>43298.281168981484</v>
      </c>
      <c r="E2783" s="9">
        <v>43298.281168981484</v>
      </c>
      <c r="F2783" t="s">
        <v>872</v>
      </c>
      <c r="G2783" t="s">
        <v>872</v>
      </c>
      <c r="H2783">
        <v>1</v>
      </c>
      <c r="I2783">
        <v>1</v>
      </c>
      <c r="J2783">
        <v>1</v>
      </c>
      <c r="K2783" t="s">
        <v>873</v>
      </c>
      <c r="L2783">
        <v>1</v>
      </c>
      <c r="M2783">
        <v>0</v>
      </c>
      <c r="N2783" t="s">
        <v>875</v>
      </c>
      <c r="O2783" t="s">
        <v>875</v>
      </c>
      <c r="P2783" t="s">
        <v>875</v>
      </c>
      <c r="Q2783" t="s">
        <v>875</v>
      </c>
      <c r="R2783" t="s">
        <v>875</v>
      </c>
      <c r="S2783" t="s">
        <v>875</v>
      </c>
      <c r="T2783" t="s">
        <v>875</v>
      </c>
      <c r="U2783" t="s">
        <v>875</v>
      </c>
      <c r="V2783" t="s">
        <v>56</v>
      </c>
      <c r="W2783" t="s">
        <v>875</v>
      </c>
      <c r="X2783" t="s">
        <v>875</v>
      </c>
      <c r="Y2783" t="s">
        <v>875</v>
      </c>
      <c r="Z2783" t="s">
        <v>875</v>
      </c>
      <c r="AA2783" s="19">
        <v>45733.826421238424</v>
      </c>
      <c r="AB2783" t="s">
        <v>1303</v>
      </c>
    </row>
    <row r="2784" spans="1:28" hidden="1" x14ac:dyDescent="0.35">
      <c r="A2784" t="s">
        <v>1240</v>
      </c>
      <c r="B2784" t="s">
        <v>312</v>
      </c>
      <c r="C2784">
        <v>60</v>
      </c>
      <c r="D2784" s="9">
        <v>44504.316527777781</v>
      </c>
      <c r="E2784" s="9">
        <v>44565.290196759262</v>
      </c>
      <c r="F2784" t="s">
        <v>872</v>
      </c>
      <c r="G2784" t="s">
        <v>872</v>
      </c>
      <c r="H2784">
        <v>1</v>
      </c>
      <c r="I2784">
        <v>2</v>
      </c>
      <c r="J2784">
        <v>4</v>
      </c>
      <c r="K2784" t="s">
        <v>873</v>
      </c>
      <c r="L2784">
        <v>3</v>
      </c>
      <c r="M2784">
        <v>-6</v>
      </c>
      <c r="N2784" t="s">
        <v>875</v>
      </c>
      <c r="O2784">
        <v>1.6E-2</v>
      </c>
      <c r="P2784" t="s">
        <v>875</v>
      </c>
      <c r="Q2784">
        <v>0.3</v>
      </c>
      <c r="R2784" t="s">
        <v>875</v>
      </c>
      <c r="S2784" t="s">
        <v>875</v>
      </c>
      <c r="T2784" t="s">
        <v>875</v>
      </c>
      <c r="U2784" t="s">
        <v>875</v>
      </c>
      <c r="V2784" t="s">
        <v>56</v>
      </c>
      <c r="W2784" t="s">
        <v>875</v>
      </c>
      <c r="X2784">
        <v>1</v>
      </c>
      <c r="Y2784" t="s">
        <v>875</v>
      </c>
      <c r="Z2784">
        <v>0.75</v>
      </c>
      <c r="AA2784" s="19">
        <v>45733.997644745374</v>
      </c>
      <c r="AB2784" t="s">
        <v>2040</v>
      </c>
    </row>
    <row r="2785" spans="1:28" x14ac:dyDescent="0.35">
      <c r="A2785" t="s">
        <v>1240</v>
      </c>
      <c r="B2785" t="s">
        <v>311</v>
      </c>
      <c r="C2785">
        <v>4990</v>
      </c>
      <c r="D2785" s="9">
        <v>38307.978935185187</v>
      </c>
      <c r="E2785" s="9">
        <v>43298.281168981484</v>
      </c>
      <c r="F2785">
        <v>257</v>
      </c>
      <c r="G2785">
        <v>257</v>
      </c>
      <c r="H2785">
        <v>101</v>
      </c>
      <c r="I2785">
        <v>156</v>
      </c>
      <c r="J2785">
        <v>44</v>
      </c>
      <c r="K2785">
        <v>213</v>
      </c>
      <c r="L2785">
        <v>115</v>
      </c>
      <c r="M2785">
        <v>98</v>
      </c>
      <c r="N2785">
        <v>2.1000000000000001E-2</v>
      </c>
      <c r="O2785">
        <v>2.9000000000000001E-2</v>
      </c>
      <c r="P2785">
        <v>0.01</v>
      </c>
      <c r="Q2785">
        <v>2.5999999999999999E-2</v>
      </c>
      <c r="R2785">
        <v>0.65</v>
      </c>
      <c r="S2785">
        <v>0.42</v>
      </c>
      <c r="T2785">
        <v>0.8</v>
      </c>
      <c r="U2785">
        <v>3769.2310000000002</v>
      </c>
      <c r="V2785" t="s">
        <v>56</v>
      </c>
      <c r="W2785">
        <v>0.82799999999999996</v>
      </c>
      <c r="X2785">
        <v>0.91200000000000003</v>
      </c>
      <c r="Y2785">
        <v>0.80700000000000005</v>
      </c>
      <c r="Z2785">
        <v>0.81899999999999995</v>
      </c>
      <c r="AA2785" s="19">
        <v>45733.826421134261</v>
      </c>
      <c r="AB2785" t="s">
        <v>1303</v>
      </c>
    </row>
    <row r="2786" spans="1:28" x14ac:dyDescent="0.35">
      <c r="A2786" t="s">
        <v>1240</v>
      </c>
      <c r="B2786" t="s">
        <v>311</v>
      </c>
      <c r="C2786">
        <v>7595</v>
      </c>
      <c r="D2786" s="9">
        <v>36969.76085648148</v>
      </c>
      <c r="E2786" s="9">
        <v>44565.290196759262</v>
      </c>
      <c r="F2786">
        <v>4500</v>
      </c>
      <c r="G2786">
        <v>4500</v>
      </c>
      <c r="H2786">
        <v>1249</v>
      </c>
      <c r="I2786">
        <v>3251</v>
      </c>
      <c r="J2786">
        <v>1130</v>
      </c>
      <c r="K2786">
        <v>3370</v>
      </c>
      <c r="L2786">
        <v>2600</v>
      </c>
      <c r="M2786">
        <v>770</v>
      </c>
      <c r="N2786">
        <v>0.21099999999999999</v>
      </c>
      <c r="O2786">
        <v>0.54400000000000004</v>
      </c>
      <c r="P2786">
        <v>0.217</v>
      </c>
      <c r="Q2786">
        <v>0.53100000000000003</v>
      </c>
      <c r="R2786">
        <v>0.98699999999999999</v>
      </c>
      <c r="S2786">
        <v>0.27900000000000003</v>
      </c>
      <c r="T2786">
        <v>0.71299999999999997</v>
      </c>
      <c r="U2786">
        <v>1450.0940000000001</v>
      </c>
      <c r="V2786" t="s">
        <v>56</v>
      </c>
      <c r="W2786">
        <v>0.90500000000000003</v>
      </c>
      <c r="X2786">
        <v>0.93400000000000005</v>
      </c>
      <c r="Y2786">
        <v>0.79900000000000004</v>
      </c>
      <c r="Z2786">
        <v>0.91600000000000004</v>
      </c>
      <c r="AA2786" s="19">
        <v>45733.997644664349</v>
      </c>
      <c r="AB2786" t="s">
        <v>2040</v>
      </c>
    </row>
    <row r="2787" spans="1:28" hidden="1" x14ac:dyDescent="0.35">
      <c r="A2787" t="s">
        <v>274</v>
      </c>
      <c r="B2787" t="s">
        <v>312</v>
      </c>
      <c r="C2787">
        <v>99</v>
      </c>
      <c r="D2787" s="9">
        <v>45511.296527777777</v>
      </c>
      <c r="E2787" s="9">
        <v>45610.804166666669</v>
      </c>
      <c r="F2787" t="s">
        <v>872</v>
      </c>
      <c r="G2787" t="s">
        <v>872</v>
      </c>
      <c r="H2787">
        <v>96</v>
      </c>
      <c r="I2787">
        <v>25</v>
      </c>
      <c r="J2787">
        <v>11</v>
      </c>
      <c r="K2787" t="s">
        <v>873</v>
      </c>
      <c r="L2787">
        <v>67</v>
      </c>
      <c r="M2787">
        <v>42</v>
      </c>
      <c r="N2787">
        <v>0.88900000000000001</v>
      </c>
      <c r="O2787">
        <v>0.26400000000000001</v>
      </c>
      <c r="P2787">
        <v>0.14000000000000001</v>
      </c>
      <c r="Q2787">
        <v>0.80600000000000005</v>
      </c>
      <c r="R2787">
        <v>0.79600000000000004</v>
      </c>
      <c r="S2787">
        <v>0.77100000000000002</v>
      </c>
      <c r="T2787">
        <v>0.879</v>
      </c>
      <c r="U2787">
        <v>222.084</v>
      </c>
      <c r="V2787" t="s">
        <v>56</v>
      </c>
      <c r="W2787">
        <v>0.98799999999999999</v>
      </c>
      <c r="X2787">
        <v>0.95899999999999996</v>
      </c>
      <c r="Y2787">
        <v>0.98</v>
      </c>
      <c r="Z2787">
        <v>0.96199999999999997</v>
      </c>
      <c r="AA2787" s="9">
        <v>45713.684434537034</v>
      </c>
      <c r="AB2787" t="s">
        <v>871</v>
      </c>
    </row>
    <row r="2788" spans="1:28" x14ac:dyDescent="0.35">
      <c r="A2788" t="s">
        <v>274</v>
      </c>
      <c r="B2788" t="s">
        <v>311</v>
      </c>
      <c r="C2788">
        <v>1477</v>
      </c>
      <c r="D2788" s="9">
        <v>44133.40902777778</v>
      </c>
      <c r="E2788" s="9">
        <v>45610.804166666669</v>
      </c>
      <c r="F2788">
        <v>912</v>
      </c>
      <c r="G2788">
        <v>880</v>
      </c>
      <c r="H2788">
        <v>732</v>
      </c>
      <c r="I2788">
        <v>148</v>
      </c>
      <c r="J2788">
        <v>116</v>
      </c>
      <c r="K2788">
        <v>764</v>
      </c>
      <c r="L2788">
        <v>585</v>
      </c>
      <c r="M2788">
        <v>179</v>
      </c>
      <c r="N2788">
        <v>0.877</v>
      </c>
      <c r="O2788">
        <v>0.16800000000000001</v>
      </c>
      <c r="P2788">
        <v>0.17100000000000001</v>
      </c>
      <c r="Q2788">
        <v>0.83499999999999996</v>
      </c>
      <c r="R2788">
        <v>0.95499999999999996</v>
      </c>
      <c r="S2788">
        <v>0.83899999999999997</v>
      </c>
      <c r="T2788">
        <v>0.83599999999999997</v>
      </c>
      <c r="U2788">
        <v>214.37100000000001</v>
      </c>
      <c r="V2788" t="s">
        <v>56</v>
      </c>
      <c r="W2788">
        <v>0.96</v>
      </c>
      <c r="X2788">
        <v>0.91400000000000003</v>
      </c>
      <c r="Y2788">
        <v>0.94799999999999995</v>
      </c>
      <c r="Z2788">
        <v>0.98799999999999999</v>
      </c>
      <c r="AA2788" s="9">
        <v>45713.684409884256</v>
      </c>
      <c r="AB2788" t="s">
        <v>871</v>
      </c>
    </row>
    <row r="2789" spans="1:28" hidden="1" x14ac:dyDescent="0.35">
      <c r="A2789" t="s">
        <v>1455</v>
      </c>
      <c r="B2789" t="s">
        <v>312</v>
      </c>
      <c r="C2789">
        <v>0</v>
      </c>
      <c r="D2789" s="9">
        <v>44552.737685185188</v>
      </c>
      <c r="E2789" s="9">
        <v>44552.737685185188</v>
      </c>
      <c r="F2789" t="s">
        <v>872</v>
      </c>
      <c r="G2789" t="s">
        <v>872</v>
      </c>
      <c r="H2789">
        <v>1</v>
      </c>
      <c r="I2789">
        <v>1</v>
      </c>
      <c r="J2789">
        <v>1</v>
      </c>
      <c r="K2789" t="s">
        <v>873</v>
      </c>
      <c r="L2789">
        <v>1</v>
      </c>
      <c r="M2789">
        <v>0</v>
      </c>
      <c r="N2789" t="s">
        <v>875</v>
      </c>
      <c r="O2789" t="s">
        <v>875</v>
      </c>
      <c r="P2789" t="s">
        <v>875</v>
      </c>
      <c r="Q2789" t="s">
        <v>875</v>
      </c>
      <c r="R2789" t="s">
        <v>875</v>
      </c>
      <c r="S2789" t="s">
        <v>875</v>
      </c>
      <c r="T2789" t="s">
        <v>875</v>
      </c>
      <c r="U2789" t="s">
        <v>875</v>
      </c>
      <c r="V2789" t="s">
        <v>56</v>
      </c>
      <c r="W2789" t="s">
        <v>875</v>
      </c>
      <c r="X2789" t="s">
        <v>875</v>
      </c>
      <c r="Y2789" t="s">
        <v>875</v>
      </c>
      <c r="Z2789" t="s">
        <v>875</v>
      </c>
      <c r="AA2789" s="19">
        <v>45733.853655185187</v>
      </c>
      <c r="AB2789" t="s">
        <v>1508</v>
      </c>
    </row>
    <row r="2790" spans="1:28" x14ac:dyDescent="0.35">
      <c r="A2790" t="s">
        <v>1455</v>
      </c>
      <c r="B2790" t="s">
        <v>311</v>
      </c>
      <c r="C2790">
        <v>6116</v>
      </c>
      <c r="D2790" s="9">
        <v>38436.069386574076</v>
      </c>
      <c r="E2790" s="9">
        <v>44552.737685185188</v>
      </c>
      <c r="F2790">
        <v>1657</v>
      </c>
      <c r="G2790">
        <v>1657</v>
      </c>
      <c r="H2790">
        <v>811</v>
      </c>
      <c r="I2790">
        <v>846</v>
      </c>
      <c r="J2790">
        <v>308</v>
      </c>
      <c r="K2790">
        <v>1349</v>
      </c>
      <c r="L2790">
        <v>891</v>
      </c>
      <c r="M2790">
        <v>458</v>
      </c>
      <c r="N2790">
        <v>0.215</v>
      </c>
      <c r="O2790">
        <v>0.20300000000000001</v>
      </c>
      <c r="P2790">
        <v>6.8000000000000005E-2</v>
      </c>
      <c r="Q2790">
        <v>0.23699999999999999</v>
      </c>
      <c r="R2790">
        <v>0.67700000000000005</v>
      </c>
      <c r="S2790">
        <v>0.51400000000000001</v>
      </c>
      <c r="T2790">
        <v>0.83699999999999997</v>
      </c>
      <c r="U2790">
        <v>1932.489</v>
      </c>
      <c r="V2790" t="s">
        <v>56</v>
      </c>
      <c r="W2790">
        <v>0.75800000000000001</v>
      </c>
      <c r="X2790">
        <v>0.75700000000000001</v>
      </c>
      <c r="Y2790">
        <v>0.90900000000000003</v>
      </c>
      <c r="Z2790">
        <v>0.75600000000000001</v>
      </c>
      <c r="AA2790" s="19">
        <v>45733.853654999999</v>
      </c>
      <c r="AB2790" t="s">
        <v>1508</v>
      </c>
    </row>
    <row r="2791" spans="1:28" hidden="1" x14ac:dyDescent="0.35">
      <c r="A2791" t="s">
        <v>1331</v>
      </c>
      <c r="B2791" t="s">
        <v>312</v>
      </c>
      <c r="C2791">
        <v>91</v>
      </c>
      <c r="D2791" s="9">
        <v>44466.774525462963</v>
      </c>
      <c r="E2791" s="9">
        <v>44557.809317129628</v>
      </c>
      <c r="F2791" t="s">
        <v>872</v>
      </c>
      <c r="G2791" t="s">
        <v>872</v>
      </c>
      <c r="H2791">
        <v>72</v>
      </c>
      <c r="I2791">
        <v>3</v>
      </c>
      <c r="J2791">
        <v>25</v>
      </c>
      <c r="K2791" t="s">
        <v>873</v>
      </c>
      <c r="L2791">
        <v>56</v>
      </c>
      <c r="M2791">
        <v>-7</v>
      </c>
      <c r="N2791">
        <v>0.87</v>
      </c>
      <c r="O2791">
        <v>4.7E-2</v>
      </c>
      <c r="P2791">
        <v>0.34399999999999997</v>
      </c>
      <c r="Q2791">
        <v>0.77300000000000002</v>
      </c>
      <c r="R2791">
        <v>1.349</v>
      </c>
      <c r="S2791">
        <v>0.94899999999999995</v>
      </c>
      <c r="T2791">
        <v>0.625</v>
      </c>
      <c r="U2791">
        <v>333.76499999999999</v>
      </c>
      <c r="V2791" t="s">
        <v>62</v>
      </c>
      <c r="W2791">
        <v>0.93400000000000005</v>
      </c>
      <c r="X2791">
        <v>1</v>
      </c>
      <c r="Y2791">
        <v>0.91400000000000003</v>
      </c>
      <c r="Z2791">
        <v>0.89500000000000002</v>
      </c>
      <c r="AA2791" s="19">
        <v>45733.865811481483</v>
      </c>
      <c r="AB2791" t="s">
        <v>1355</v>
      </c>
    </row>
    <row r="2792" spans="1:28" x14ac:dyDescent="0.35">
      <c r="A2792" t="s">
        <v>1331</v>
      </c>
      <c r="B2792" t="s">
        <v>311</v>
      </c>
      <c r="C2792">
        <v>1428</v>
      </c>
      <c r="D2792" s="9">
        <v>43129.546273148146</v>
      </c>
      <c r="E2792" s="9">
        <v>44557.809317129628</v>
      </c>
      <c r="F2792">
        <v>1251</v>
      </c>
      <c r="G2792">
        <v>1251</v>
      </c>
      <c r="H2792">
        <v>1173</v>
      </c>
      <c r="I2792">
        <v>78</v>
      </c>
      <c r="J2792">
        <v>244</v>
      </c>
      <c r="K2792">
        <v>1007</v>
      </c>
      <c r="L2792">
        <v>749</v>
      </c>
      <c r="M2792">
        <v>258</v>
      </c>
      <c r="N2792">
        <v>0.84799999999999998</v>
      </c>
      <c r="O2792">
        <v>5.7000000000000002E-2</v>
      </c>
      <c r="P2792">
        <v>0.188</v>
      </c>
      <c r="Q2792">
        <v>0.54700000000000004</v>
      </c>
      <c r="R2792">
        <v>0.76300000000000001</v>
      </c>
      <c r="S2792">
        <v>0.93700000000000006</v>
      </c>
      <c r="T2792">
        <v>0.79200000000000004</v>
      </c>
      <c r="U2792">
        <v>471.66399999999999</v>
      </c>
      <c r="V2792" t="s">
        <v>56</v>
      </c>
      <c r="W2792">
        <v>0.99399999999999999</v>
      </c>
      <c r="X2792">
        <v>0.98099999999999998</v>
      </c>
      <c r="Y2792">
        <v>0.99099999999999999</v>
      </c>
      <c r="Z2792">
        <v>0.99299999999999999</v>
      </c>
      <c r="AA2792" s="19">
        <v>45733.865794201389</v>
      </c>
      <c r="AB2792" t="s">
        <v>1355</v>
      </c>
    </row>
    <row r="2793" spans="1:28" hidden="1" x14ac:dyDescent="0.35">
      <c r="A2793" t="s">
        <v>1382</v>
      </c>
      <c r="B2793" t="s">
        <v>312</v>
      </c>
      <c r="C2793">
        <v>0</v>
      </c>
      <c r="D2793" s="9">
        <v>44467.623449074075</v>
      </c>
      <c r="E2793" s="9">
        <v>44467.623449074075</v>
      </c>
      <c r="F2793" t="s">
        <v>872</v>
      </c>
      <c r="G2793" t="s">
        <v>872</v>
      </c>
      <c r="H2793">
        <v>1</v>
      </c>
      <c r="I2793">
        <v>1</v>
      </c>
      <c r="J2793">
        <v>1</v>
      </c>
      <c r="K2793" t="s">
        <v>873</v>
      </c>
      <c r="L2793">
        <v>1</v>
      </c>
      <c r="M2793">
        <v>0</v>
      </c>
      <c r="N2793" t="s">
        <v>875</v>
      </c>
      <c r="O2793" t="s">
        <v>875</v>
      </c>
      <c r="P2793" t="s">
        <v>875</v>
      </c>
      <c r="Q2793" t="s">
        <v>875</v>
      </c>
      <c r="R2793" t="s">
        <v>875</v>
      </c>
      <c r="S2793" t="s">
        <v>875</v>
      </c>
      <c r="T2793" t="s">
        <v>875</v>
      </c>
      <c r="U2793" t="s">
        <v>875</v>
      </c>
      <c r="V2793" t="s">
        <v>56</v>
      </c>
      <c r="W2793" t="s">
        <v>875</v>
      </c>
      <c r="X2793" t="s">
        <v>875</v>
      </c>
      <c r="Y2793" t="s">
        <v>875</v>
      </c>
      <c r="Z2793" t="s">
        <v>875</v>
      </c>
      <c r="AA2793" s="19">
        <v>45733.906218796299</v>
      </c>
      <c r="AB2793" t="s">
        <v>1425</v>
      </c>
    </row>
    <row r="2794" spans="1:28" x14ac:dyDescent="0.35">
      <c r="A2794" t="s">
        <v>1382</v>
      </c>
      <c r="B2794" t="s">
        <v>311</v>
      </c>
      <c r="C2794">
        <v>3982</v>
      </c>
      <c r="D2794" s="9">
        <v>40485.562777777777</v>
      </c>
      <c r="E2794" s="9">
        <v>44467.623449074075</v>
      </c>
      <c r="F2794">
        <v>2867</v>
      </c>
      <c r="G2794">
        <v>2867</v>
      </c>
      <c r="H2794">
        <v>1469</v>
      </c>
      <c r="I2794">
        <v>1398</v>
      </c>
      <c r="J2794">
        <v>38</v>
      </c>
      <c r="K2794">
        <v>2829</v>
      </c>
      <c r="L2794">
        <v>2352</v>
      </c>
      <c r="M2794">
        <v>477</v>
      </c>
      <c r="N2794">
        <v>0.77100000000000002</v>
      </c>
      <c r="O2794">
        <v>0.70299999999999996</v>
      </c>
      <c r="P2794">
        <v>1.4999999999999999E-2</v>
      </c>
      <c r="Q2794">
        <v>1.153</v>
      </c>
      <c r="R2794">
        <v>0.79</v>
      </c>
      <c r="S2794">
        <v>0.52300000000000002</v>
      </c>
      <c r="T2794">
        <v>0.99</v>
      </c>
      <c r="U2794">
        <v>413.70299999999997</v>
      </c>
      <c r="V2794" t="s">
        <v>56</v>
      </c>
      <c r="W2794">
        <v>0.93899999999999995</v>
      </c>
      <c r="X2794">
        <v>0.97699999999999998</v>
      </c>
      <c r="Y2794">
        <v>0.84899999999999998</v>
      </c>
      <c r="Z2794">
        <v>0.96299999999999997</v>
      </c>
      <c r="AA2794" s="19">
        <v>45733.90621872685</v>
      </c>
      <c r="AB2794" t="s">
        <v>1425</v>
      </c>
    </row>
    <row r="2795" spans="1:28" hidden="1" x14ac:dyDescent="0.35">
      <c r="A2795" t="s">
        <v>1454</v>
      </c>
      <c r="B2795" t="s">
        <v>312</v>
      </c>
      <c r="C2795">
        <v>27</v>
      </c>
      <c r="D2795" s="9">
        <v>44064.652546296296</v>
      </c>
      <c r="E2795" s="9">
        <v>44092.397164351853</v>
      </c>
      <c r="F2795" t="s">
        <v>872</v>
      </c>
      <c r="G2795" t="s">
        <v>872</v>
      </c>
      <c r="H2795">
        <v>1</v>
      </c>
      <c r="I2795">
        <v>3</v>
      </c>
      <c r="J2795">
        <v>1</v>
      </c>
      <c r="K2795" t="s">
        <v>873</v>
      </c>
      <c r="L2795">
        <v>2</v>
      </c>
      <c r="M2795">
        <v>1</v>
      </c>
      <c r="N2795" t="s">
        <v>875</v>
      </c>
      <c r="O2795">
        <v>6.6000000000000003E-2</v>
      </c>
      <c r="P2795" t="s">
        <v>875</v>
      </c>
      <c r="Q2795" t="s">
        <v>875</v>
      </c>
      <c r="R2795" t="s">
        <v>875</v>
      </c>
      <c r="S2795" t="s">
        <v>875</v>
      </c>
      <c r="T2795" t="s">
        <v>875</v>
      </c>
      <c r="U2795" t="s">
        <v>875</v>
      </c>
      <c r="V2795" t="s">
        <v>56</v>
      </c>
      <c r="W2795" t="s">
        <v>875</v>
      </c>
      <c r="X2795">
        <v>0.92300000000000004</v>
      </c>
      <c r="Y2795" t="s">
        <v>875</v>
      </c>
      <c r="Z2795" t="s">
        <v>875</v>
      </c>
      <c r="AA2795" s="19">
        <v>45733.853587881946</v>
      </c>
      <c r="AB2795" t="s">
        <v>1508</v>
      </c>
    </row>
    <row r="2796" spans="1:28" x14ac:dyDescent="0.35">
      <c r="A2796" t="s">
        <v>1454</v>
      </c>
      <c r="B2796" t="s">
        <v>311</v>
      </c>
      <c r="C2796">
        <v>5337</v>
      </c>
      <c r="D2796" s="9">
        <v>38754.801446759258</v>
      </c>
      <c r="E2796" s="9">
        <v>44092.397164351853</v>
      </c>
      <c r="F2796">
        <v>1032</v>
      </c>
      <c r="G2796">
        <v>1032</v>
      </c>
      <c r="H2796">
        <v>554</v>
      </c>
      <c r="I2796">
        <v>478</v>
      </c>
      <c r="J2796">
        <v>196</v>
      </c>
      <c r="K2796">
        <v>836</v>
      </c>
      <c r="L2796">
        <v>686</v>
      </c>
      <c r="M2796">
        <v>150</v>
      </c>
      <c r="N2796">
        <v>0.11</v>
      </c>
      <c r="O2796">
        <v>9.2999999999999999E-2</v>
      </c>
      <c r="P2796">
        <v>4.5999999999999999E-2</v>
      </c>
      <c r="Q2796">
        <v>0.14299999999999999</v>
      </c>
      <c r="R2796">
        <v>0.91100000000000003</v>
      </c>
      <c r="S2796">
        <v>0.54200000000000004</v>
      </c>
      <c r="T2796">
        <v>0.77300000000000002</v>
      </c>
      <c r="U2796">
        <v>1048.951</v>
      </c>
      <c r="V2796" t="s">
        <v>56</v>
      </c>
      <c r="W2796">
        <v>0.873</v>
      </c>
      <c r="X2796">
        <v>0.90700000000000003</v>
      </c>
      <c r="Y2796">
        <v>0.93600000000000005</v>
      </c>
      <c r="Z2796">
        <v>0.86299999999999999</v>
      </c>
      <c r="AA2796" s="19">
        <v>45733.853587604164</v>
      </c>
      <c r="AB2796" t="s">
        <v>1508</v>
      </c>
    </row>
    <row r="2797" spans="1:28" hidden="1" x14ac:dyDescent="0.35">
      <c r="A2797" t="s">
        <v>275</v>
      </c>
      <c r="B2797" t="s">
        <v>312</v>
      </c>
      <c r="C2797">
        <v>99</v>
      </c>
      <c r="D2797" s="9">
        <v>44445.784629629627</v>
      </c>
      <c r="E2797" s="9">
        <v>44545.25708333333</v>
      </c>
      <c r="F2797" t="s">
        <v>872</v>
      </c>
      <c r="G2797" t="s">
        <v>872</v>
      </c>
      <c r="H2797">
        <v>33</v>
      </c>
      <c r="I2797">
        <v>1</v>
      </c>
      <c r="J2797">
        <v>1</v>
      </c>
      <c r="K2797" t="s">
        <v>873</v>
      </c>
      <c r="L2797">
        <v>32</v>
      </c>
      <c r="M2797">
        <v>0</v>
      </c>
      <c r="N2797">
        <v>0.26500000000000001</v>
      </c>
      <c r="O2797" t="s">
        <v>875</v>
      </c>
      <c r="P2797" t="s">
        <v>875</v>
      </c>
      <c r="Q2797">
        <v>0.28399999999999997</v>
      </c>
      <c r="R2797" t="s">
        <v>875</v>
      </c>
      <c r="S2797" t="s">
        <v>875</v>
      </c>
      <c r="T2797" t="s">
        <v>875</v>
      </c>
      <c r="U2797" t="s">
        <v>875</v>
      </c>
      <c r="V2797" t="s">
        <v>56</v>
      </c>
      <c r="W2797">
        <v>0.92800000000000005</v>
      </c>
      <c r="X2797" t="s">
        <v>875</v>
      </c>
      <c r="Y2797" t="s">
        <v>875</v>
      </c>
      <c r="Z2797">
        <v>0.96099999999999997</v>
      </c>
      <c r="AA2797" s="19">
        <v>45733.906150428244</v>
      </c>
      <c r="AB2797" t="s">
        <v>1425</v>
      </c>
    </row>
    <row r="2798" spans="1:28" x14ac:dyDescent="0.35">
      <c r="A2798" t="s">
        <v>275</v>
      </c>
      <c r="B2798" t="s">
        <v>311</v>
      </c>
      <c r="C2798">
        <v>2122</v>
      </c>
      <c r="D2798" s="9">
        <v>43145.470833333333</v>
      </c>
      <c r="E2798" s="9">
        <v>45268.133333333331</v>
      </c>
      <c r="F2798">
        <v>986</v>
      </c>
      <c r="G2798">
        <v>980</v>
      </c>
      <c r="H2798">
        <v>866</v>
      </c>
      <c r="I2798">
        <v>114</v>
      </c>
      <c r="J2798">
        <v>111</v>
      </c>
      <c r="K2798">
        <v>869</v>
      </c>
      <c r="L2798">
        <v>867</v>
      </c>
      <c r="M2798">
        <v>2</v>
      </c>
      <c r="N2798">
        <v>0.63400000000000001</v>
      </c>
      <c r="O2798">
        <v>9.5000000000000001E-2</v>
      </c>
      <c r="P2798">
        <v>4.8000000000000001E-2</v>
      </c>
      <c r="Q2798">
        <v>0.623</v>
      </c>
      <c r="R2798">
        <v>0.91500000000000004</v>
      </c>
      <c r="S2798">
        <v>0.87</v>
      </c>
      <c r="T2798">
        <v>0.93400000000000005</v>
      </c>
      <c r="U2798">
        <v>3.21</v>
      </c>
      <c r="V2798" t="s">
        <v>80</v>
      </c>
      <c r="W2798">
        <v>0.95599999999999996</v>
      </c>
      <c r="X2798">
        <v>0.82699999999999996</v>
      </c>
      <c r="Y2798">
        <v>0.93200000000000005</v>
      </c>
      <c r="Z2798">
        <v>0.94599999999999995</v>
      </c>
      <c r="AA2798" s="9">
        <v>45713.684518773145</v>
      </c>
      <c r="AB2798" t="s">
        <v>871</v>
      </c>
    </row>
    <row r="2799" spans="1:28" x14ac:dyDescent="0.35">
      <c r="A2799" t="s">
        <v>275</v>
      </c>
      <c r="B2799" t="s">
        <v>311</v>
      </c>
      <c r="C2799">
        <v>1399</v>
      </c>
      <c r="D2799" s="9">
        <v>43145.471365740741</v>
      </c>
      <c r="E2799" s="9">
        <v>44545.25708333333</v>
      </c>
      <c r="F2799">
        <v>979</v>
      </c>
      <c r="G2799">
        <v>979</v>
      </c>
      <c r="H2799">
        <v>866</v>
      </c>
      <c r="I2799">
        <v>113</v>
      </c>
      <c r="J2799">
        <v>10</v>
      </c>
      <c r="K2799">
        <v>969</v>
      </c>
      <c r="L2799">
        <v>896</v>
      </c>
      <c r="M2799">
        <v>73</v>
      </c>
      <c r="N2799">
        <v>0.65200000000000002</v>
      </c>
      <c r="O2799">
        <v>0.106</v>
      </c>
      <c r="P2799">
        <v>7.0000000000000001E-3</v>
      </c>
      <c r="Q2799">
        <v>0.69199999999999995</v>
      </c>
      <c r="R2799">
        <v>0.92100000000000004</v>
      </c>
      <c r="S2799">
        <v>0.86</v>
      </c>
      <c r="T2799">
        <v>0.99099999999999999</v>
      </c>
      <c r="U2799">
        <v>105.491</v>
      </c>
      <c r="V2799" t="s">
        <v>56</v>
      </c>
      <c r="W2799">
        <v>0.96499999999999997</v>
      </c>
      <c r="X2799">
        <v>0.88200000000000001</v>
      </c>
      <c r="Y2799">
        <v>0.91100000000000003</v>
      </c>
      <c r="Z2799">
        <v>0.95799999999999996</v>
      </c>
      <c r="AA2799" s="19">
        <v>45733.906150358795</v>
      </c>
      <c r="AB2799" t="s">
        <v>1425</v>
      </c>
    </row>
    <row r="2800" spans="1:28" hidden="1" x14ac:dyDescent="0.35">
      <c r="A2800" t="s">
        <v>1589</v>
      </c>
      <c r="B2800" t="s">
        <v>312</v>
      </c>
      <c r="C2800">
        <v>60</v>
      </c>
      <c r="D2800" s="9">
        <v>44171.785104166665</v>
      </c>
      <c r="E2800" s="9">
        <v>44232.780069444445</v>
      </c>
      <c r="F2800" t="s">
        <v>872</v>
      </c>
      <c r="G2800" t="s">
        <v>872</v>
      </c>
      <c r="H2800">
        <v>3</v>
      </c>
      <c r="I2800">
        <v>1</v>
      </c>
      <c r="J2800">
        <v>1</v>
      </c>
      <c r="K2800" t="s">
        <v>873</v>
      </c>
      <c r="L2800">
        <v>1</v>
      </c>
      <c r="M2800">
        <v>2</v>
      </c>
      <c r="N2800">
        <v>2.5999999999999999E-2</v>
      </c>
      <c r="O2800" t="s">
        <v>875</v>
      </c>
      <c r="P2800" t="s">
        <v>875</v>
      </c>
      <c r="Q2800" t="s">
        <v>875</v>
      </c>
      <c r="R2800" t="s">
        <v>875</v>
      </c>
      <c r="S2800" t="s">
        <v>875</v>
      </c>
      <c r="T2800" t="s">
        <v>875</v>
      </c>
      <c r="U2800" t="s">
        <v>875</v>
      </c>
      <c r="V2800" t="s">
        <v>56</v>
      </c>
      <c r="W2800">
        <v>0.79900000000000004</v>
      </c>
      <c r="X2800" t="s">
        <v>875</v>
      </c>
      <c r="Y2800" t="s">
        <v>875</v>
      </c>
      <c r="Z2800" t="s">
        <v>875</v>
      </c>
      <c r="AA2800" s="19">
        <v>45733.997542800927</v>
      </c>
      <c r="AB2800" t="s">
        <v>2040</v>
      </c>
    </row>
    <row r="2801" spans="1:28" x14ac:dyDescent="0.35">
      <c r="A2801" t="s">
        <v>1589</v>
      </c>
      <c r="B2801" t="s">
        <v>311</v>
      </c>
      <c r="C2801">
        <v>5522</v>
      </c>
      <c r="D2801" s="9">
        <v>38709.850717592592</v>
      </c>
      <c r="E2801" s="9">
        <v>44232.780069444445</v>
      </c>
      <c r="F2801">
        <v>1096</v>
      </c>
      <c r="G2801">
        <v>1096</v>
      </c>
      <c r="H2801">
        <v>445</v>
      </c>
      <c r="I2801">
        <v>651</v>
      </c>
      <c r="J2801">
        <v>89</v>
      </c>
      <c r="K2801">
        <v>1007</v>
      </c>
      <c r="L2801">
        <v>884</v>
      </c>
      <c r="M2801">
        <v>123</v>
      </c>
      <c r="N2801">
        <v>9.9000000000000005E-2</v>
      </c>
      <c r="O2801">
        <v>0.16300000000000001</v>
      </c>
      <c r="P2801">
        <v>2.4E-2</v>
      </c>
      <c r="Q2801">
        <v>0.224</v>
      </c>
      <c r="R2801">
        <v>0.94099999999999995</v>
      </c>
      <c r="S2801">
        <v>0.378</v>
      </c>
      <c r="T2801">
        <v>0.90800000000000003</v>
      </c>
      <c r="U2801">
        <v>549.10699999999997</v>
      </c>
      <c r="V2801" t="s">
        <v>56</v>
      </c>
      <c r="W2801">
        <v>0.85799999999999998</v>
      </c>
      <c r="X2801">
        <v>0.83699999999999997</v>
      </c>
      <c r="Y2801">
        <v>0.93</v>
      </c>
      <c r="Z2801">
        <v>0.88400000000000001</v>
      </c>
      <c r="AA2801" s="19">
        <v>45733.997542731478</v>
      </c>
      <c r="AB2801" t="s">
        <v>2040</v>
      </c>
    </row>
    <row r="2802" spans="1:28" hidden="1" x14ac:dyDescent="0.35">
      <c r="A2802" t="s">
        <v>1588</v>
      </c>
      <c r="B2802" t="s">
        <v>312</v>
      </c>
      <c r="C2802">
        <v>99</v>
      </c>
      <c r="D2802" s="9">
        <v>44457.685335648152</v>
      </c>
      <c r="E2802" s="9">
        <v>44557.650312500002</v>
      </c>
      <c r="F2802" t="s">
        <v>872</v>
      </c>
      <c r="G2802" t="s">
        <v>872</v>
      </c>
      <c r="H2802">
        <v>4</v>
      </c>
      <c r="I2802">
        <v>8</v>
      </c>
      <c r="J2802">
        <v>1</v>
      </c>
      <c r="K2802" t="s">
        <v>873</v>
      </c>
      <c r="L2802">
        <v>10</v>
      </c>
      <c r="M2802">
        <v>2</v>
      </c>
      <c r="N2802">
        <v>5.3999999999999999E-2</v>
      </c>
      <c r="O2802">
        <v>0.107</v>
      </c>
      <c r="P2802" t="s">
        <v>875</v>
      </c>
      <c r="Q2802">
        <v>0.123</v>
      </c>
      <c r="R2802" t="s">
        <v>875</v>
      </c>
      <c r="S2802" t="s">
        <v>875</v>
      </c>
      <c r="T2802" t="s">
        <v>875</v>
      </c>
      <c r="U2802" t="s">
        <v>875</v>
      </c>
      <c r="V2802" t="s">
        <v>62</v>
      </c>
      <c r="W2802">
        <v>0.878</v>
      </c>
      <c r="X2802">
        <v>0.96399999999999997</v>
      </c>
      <c r="Y2802" t="s">
        <v>875</v>
      </c>
      <c r="Z2802">
        <v>0.96299999999999997</v>
      </c>
      <c r="AA2802" s="19">
        <v>45733.997454976852</v>
      </c>
      <c r="AB2802" t="s">
        <v>2040</v>
      </c>
    </row>
    <row r="2803" spans="1:28" x14ac:dyDescent="0.35">
      <c r="A2803" t="s">
        <v>1588</v>
      </c>
      <c r="B2803" t="s">
        <v>311</v>
      </c>
      <c r="C2803">
        <v>3597</v>
      </c>
      <c r="D2803" s="9">
        <v>40960.601724537039</v>
      </c>
      <c r="E2803" s="9">
        <v>44557.650312500002</v>
      </c>
      <c r="F2803">
        <v>1536</v>
      </c>
      <c r="G2803">
        <v>1536</v>
      </c>
      <c r="H2803">
        <v>684</v>
      </c>
      <c r="I2803">
        <v>852</v>
      </c>
      <c r="J2803">
        <v>122</v>
      </c>
      <c r="K2803">
        <v>1414</v>
      </c>
      <c r="L2803">
        <v>1391</v>
      </c>
      <c r="M2803">
        <v>23</v>
      </c>
      <c r="N2803">
        <v>0.21099999999999999</v>
      </c>
      <c r="O2803">
        <v>0.26300000000000001</v>
      </c>
      <c r="P2803">
        <v>3.7999999999999999E-2</v>
      </c>
      <c r="Q2803">
        <v>0.437</v>
      </c>
      <c r="R2803">
        <v>1.002</v>
      </c>
      <c r="S2803">
        <v>0.44500000000000001</v>
      </c>
      <c r="T2803">
        <v>0.92</v>
      </c>
      <c r="U2803">
        <v>52.631999999999998</v>
      </c>
      <c r="V2803" t="s">
        <v>62</v>
      </c>
      <c r="W2803">
        <v>0.97899999999999998</v>
      </c>
      <c r="X2803">
        <v>0.98299999999999998</v>
      </c>
      <c r="Y2803">
        <v>0.97499999999999998</v>
      </c>
      <c r="Z2803">
        <v>0.98499999999999999</v>
      </c>
      <c r="AA2803" s="19">
        <v>45733.99745490741</v>
      </c>
      <c r="AB2803" t="s">
        <v>2040</v>
      </c>
    </row>
    <row r="2804" spans="1:28" hidden="1" x14ac:dyDescent="0.35">
      <c r="A2804" t="s">
        <v>1587</v>
      </c>
      <c r="B2804" t="s">
        <v>312</v>
      </c>
      <c r="C2804">
        <v>97</v>
      </c>
      <c r="D2804" s="9">
        <v>44464.737974537034</v>
      </c>
      <c r="E2804" s="9">
        <v>44561.803599537037</v>
      </c>
      <c r="F2804" t="s">
        <v>872</v>
      </c>
      <c r="G2804" t="s">
        <v>872</v>
      </c>
      <c r="H2804">
        <v>83</v>
      </c>
      <c r="I2804">
        <v>36</v>
      </c>
      <c r="J2804">
        <v>2</v>
      </c>
      <c r="K2804" t="s">
        <v>873</v>
      </c>
      <c r="L2804">
        <v>81</v>
      </c>
      <c r="M2804">
        <v>35</v>
      </c>
      <c r="N2804">
        <v>0.93500000000000005</v>
      </c>
      <c r="O2804">
        <v>0.378</v>
      </c>
      <c r="P2804" t="s">
        <v>875</v>
      </c>
      <c r="Q2804">
        <v>0.83499999999999996</v>
      </c>
      <c r="R2804" t="s">
        <v>875</v>
      </c>
      <c r="S2804" t="s">
        <v>875</v>
      </c>
      <c r="T2804" t="s">
        <v>875</v>
      </c>
      <c r="U2804" t="s">
        <v>875</v>
      </c>
      <c r="V2804" t="s">
        <v>56</v>
      </c>
      <c r="W2804">
        <v>0.98299999999999998</v>
      </c>
      <c r="X2804">
        <v>0.93799999999999994</v>
      </c>
      <c r="Y2804" t="s">
        <v>875</v>
      </c>
      <c r="Z2804">
        <v>0.97799999999999998</v>
      </c>
      <c r="AA2804" s="19">
        <v>45733.997359884263</v>
      </c>
      <c r="AB2804" t="s">
        <v>2040</v>
      </c>
    </row>
    <row r="2805" spans="1:28" x14ac:dyDescent="0.35">
      <c r="A2805" t="s">
        <v>1587</v>
      </c>
      <c r="B2805" t="s">
        <v>311</v>
      </c>
      <c r="C2805">
        <v>2340</v>
      </c>
      <c r="D2805" s="9">
        <v>42221.278900462959</v>
      </c>
      <c r="E2805" s="9">
        <v>44561.803599537037</v>
      </c>
      <c r="F2805">
        <v>2286</v>
      </c>
      <c r="G2805">
        <v>2286</v>
      </c>
      <c r="H2805">
        <v>1507</v>
      </c>
      <c r="I2805">
        <v>779</v>
      </c>
      <c r="J2805">
        <v>153</v>
      </c>
      <c r="K2805">
        <v>2133</v>
      </c>
      <c r="L2805">
        <v>1624</v>
      </c>
      <c r="M2805">
        <v>509</v>
      </c>
      <c r="N2805">
        <v>0.52900000000000003</v>
      </c>
      <c r="O2805">
        <v>0.314</v>
      </c>
      <c r="P2805">
        <v>5.7000000000000002E-2</v>
      </c>
      <c r="Q2805">
        <v>0.61599999999999999</v>
      </c>
      <c r="R2805">
        <v>0.78400000000000003</v>
      </c>
      <c r="S2805">
        <v>0.628</v>
      </c>
      <c r="T2805">
        <v>0.93200000000000005</v>
      </c>
      <c r="U2805">
        <v>826.29899999999998</v>
      </c>
      <c r="V2805" t="s">
        <v>56</v>
      </c>
      <c r="W2805">
        <v>0.90200000000000002</v>
      </c>
      <c r="X2805">
        <v>0.85899999999999999</v>
      </c>
      <c r="Y2805">
        <v>0.89600000000000002</v>
      </c>
      <c r="Z2805">
        <v>0.91100000000000003</v>
      </c>
      <c r="AA2805" s="19">
        <v>45733.997359814814</v>
      </c>
      <c r="AB2805" t="s">
        <v>2040</v>
      </c>
    </row>
    <row r="2806" spans="1:28" x14ac:dyDescent="0.35">
      <c r="A2806" t="s">
        <v>1171</v>
      </c>
      <c r="B2806" t="s">
        <v>311</v>
      </c>
      <c r="C2806">
        <v>528</v>
      </c>
      <c r="D2806" s="9">
        <v>42576.424305555556</v>
      </c>
      <c r="E2806" s="9">
        <v>43104.525694444441</v>
      </c>
      <c r="F2806">
        <v>820</v>
      </c>
      <c r="G2806">
        <v>797</v>
      </c>
      <c r="H2806">
        <v>496</v>
      </c>
      <c r="I2806">
        <v>301</v>
      </c>
      <c r="J2806">
        <v>0</v>
      </c>
      <c r="K2806">
        <v>797</v>
      </c>
      <c r="L2806">
        <v>554</v>
      </c>
      <c r="M2806">
        <v>243</v>
      </c>
      <c r="N2806">
        <v>1.1890000000000001</v>
      </c>
      <c r="O2806">
        <v>0.89900000000000002</v>
      </c>
      <c r="P2806">
        <v>0</v>
      </c>
      <c r="Q2806">
        <v>1.427</v>
      </c>
      <c r="R2806">
        <v>0.68300000000000005</v>
      </c>
      <c r="S2806">
        <v>0.56899999999999995</v>
      </c>
      <c r="T2806">
        <v>1</v>
      </c>
      <c r="U2806">
        <v>170.28700000000001</v>
      </c>
      <c r="V2806" t="s">
        <v>56</v>
      </c>
      <c r="W2806">
        <v>0.99</v>
      </c>
      <c r="X2806">
        <v>0.996</v>
      </c>
      <c r="Y2806">
        <v>0</v>
      </c>
      <c r="Z2806">
        <v>0.99099999999999999</v>
      </c>
      <c r="AA2806" s="19">
        <v>45733.004124467596</v>
      </c>
      <c r="AB2806" t="s">
        <v>1178</v>
      </c>
    </row>
    <row r="2807" spans="1:28" hidden="1" x14ac:dyDescent="0.35">
      <c r="A2807" t="s">
        <v>1171</v>
      </c>
      <c r="B2807" t="s">
        <v>312</v>
      </c>
      <c r="C2807">
        <v>0</v>
      </c>
      <c r="D2807" s="9">
        <v>43104.525694444441</v>
      </c>
      <c r="E2807" s="9">
        <v>43104.525694444441</v>
      </c>
      <c r="F2807" t="s">
        <v>872</v>
      </c>
      <c r="G2807" t="s">
        <v>872</v>
      </c>
      <c r="H2807">
        <v>1</v>
      </c>
      <c r="I2807">
        <v>1</v>
      </c>
      <c r="J2807">
        <v>1</v>
      </c>
      <c r="K2807" t="s">
        <v>873</v>
      </c>
      <c r="L2807">
        <v>1</v>
      </c>
      <c r="M2807">
        <v>0</v>
      </c>
      <c r="N2807" t="s">
        <v>875</v>
      </c>
      <c r="O2807" t="s">
        <v>875</v>
      </c>
      <c r="P2807">
        <v>0</v>
      </c>
      <c r="Q2807" t="s">
        <v>875</v>
      </c>
      <c r="R2807" t="s">
        <v>875</v>
      </c>
      <c r="S2807" t="s">
        <v>875</v>
      </c>
      <c r="T2807" t="s">
        <v>875</v>
      </c>
      <c r="U2807" t="s">
        <v>875</v>
      </c>
      <c r="V2807" t="s">
        <v>56</v>
      </c>
      <c r="W2807" t="s">
        <v>875</v>
      </c>
      <c r="X2807" t="s">
        <v>875</v>
      </c>
      <c r="Y2807">
        <v>0</v>
      </c>
      <c r="Z2807" t="s">
        <v>875</v>
      </c>
      <c r="AA2807" s="19">
        <v>45733.004124479165</v>
      </c>
      <c r="AB2807" t="s">
        <v>1178</v>
      </c>
    </row>
    <row r="2808" spans="1:28" x14ac:dyDescent="0.35">
      <c r="A2808" t="s">
        <v>276</v>
      </c>
      <c r="B2808" t="s">
        <v>311</v>
      </c>
      <c r="C2808">
        <v>1192</v>
      </c>
      <c r="D2808" s="9">
        <v>44249.291666666664</v>
      </c>
      <c r="E2808" s="9">
        <v>45441.977777777778</v>
      </c>
      <c r="F2808">
        <v>677</v>
      </c>
      <c r="G2808">
        <v>648</v>
      </c>
      <c r="H2808">
        <v>267</v>
      </c>
      <c r="I2808">
        <v>381</v>
      </c>
      <c r="J2808">
        <v>78</v>
      </c>
      <c r="K2808">
        <v>570</v>
      </c>
      <c r="L2808">
        <v>446</v>
      </c>
      <c r="M2808">
        <v>124</v>
      </c>
      <c r="N2808">
        <v>0.38900000000000001</v>
      </c>
      <c r="O2808">
        <v>0.60499999999999998</v>
      </c>
      <c r="P2808">
        <v>9.7000000000000003E-2</v>
      </c>
      <c r="Q2808">
        <v>0.70299999999999996</v>
      </c>
      <c r="R2808">
        <v>0.78400000000000003</v>
      </c>
      <c r="S2808">
        <v>0.39100000000000001</v>
      </c>
      <c r="T2808">
        <v>0.90200000000000002</v>
      </c>
      <c r="U2808">
        <v>176.387</v>
      </c>
      <c r="V2808" t="s">
        <v>56</v>
      </c>
      <c r="W2808">
        <v>0.94799999999999995</v>
      </c>
      <c r="X2808">
        <v>0.79500000000000004</v>
      </c>
      <c r="Y2808">
        <v>0.73299999999999998</v>
      </c>
      <c r="Z2808">
        <v>0.88700000000000001</v>
      </c>
      <c r="AA2808" s="9">
        <v>45713.684607118055</v>
      </c>
      <c r="AB2808" t="s">
        <v>871</v>
      </c>
    </row>
    <row r="2809" spans="1:28" hidden="1" x14ac:dyDescent="0.35">
      <c r="A2809" t="s">
        <v>1586</v>
      </c>
      <c r="B2809" t="s">
        <v>312</v>
      </c>
      <c r="C2809">
        <v>0</v>
      </c>
      <c r="D2809" s="9">
        <v>44273.563321759262</v>
      </c>
      <c r="E2809" s="9">
        <v>44273.563321759262</v>
      </c>
      <c r="F2809" t="s">
        <v>872</v>
      </c>
      <c r="G2809" t="s">
        <v>872</v>
      </c>
      <c r="H2809">
        <v>1</v>
      </c>
      <c r="I2809">
        <v>1</v>
      </c>
      <c r="J2809">
        <v>1</v>
      </c>
      <c r="K2809" t="s">
        <v>873</v>
      </c>
      <c r="L2809">
        <v>1</v>
      </c>
      <c r="M2809">
        <v>0</v>
      </c>
      <c r="N2809" t="s">
        <v>875</v>
      </c>
      <c r="O2809" t="s">
        <v>875</v>
      </c>
      <c r="P2809" t="s">
        <v>875</v>
      </c>
      <c r="Q2809" t="s">
        <v>875</v>
      </c>
      <c r="R2809" t="s">
        <v>875</v>
      </c>
      <c r="S2809" t="s">
        <v>875</v>
      </c>
      <c r="T2809" t="s">
        <v>875</v>
      </c>
      <c r="U2809" t="s">
        <v>875</v>
      </c>
      <c r="V2809" t="s">
        <v>56</v>
      </c>
      <c r="W2809" t="s">
        <v>875</v>
      </c>
      <c r="X2809" t="s">
        <v>875</v>
      </c>
      <c r="Y2809" t="s">
        <v>875</v>
      </c>
      <c r="Z2809" t="s">
        <v>875</v>
      </c>
      <c r="AA2809" s="19">
        <v>45733.997260428237</v>
      </c>
      <c r="AB2809" t="s">
        <v>2040</v>
      </c>
    </row>
    <row r="2810" spans="1:28" x14ac:dyDescent="0.35">
      <c r="A2810" t="s">
        <v>1586</v>
      </c>
      <c r="B2810" t="s">
        <v>311</v>
      </c>
      <c r="C2810">
        <v>2919</v>
      </c>
      <c r="D2810" s="9">
        <v>41354.390266203707</v>
      </c>
      <c r="E2810" s="9">
        <v>44273.563321759262</v>
      </c>
      <c r="F2810">
        <v>1838</v>
      </c>
      <c r="G2810">
        <v>1838</v>
      </c>
      <c r="H2810">
        <v>985</v>
      </c>
      <c r="I2810">
        <v>853</v>
      </c>
      <c r="J2810">
        <v>252</v>
      </c>
      <c r="K2810">
        <v>1586</v>
      </c>
      <c r="L2810">
        <v>1282</v>
      </c>
      <c r="M2810">
        <v>304</v>
      </c>
      <c r="N2810">
        <v>0.89900000000000002</v>
      </c>
      <c r="O2810">
        <v>0.77700000000000002</v>
      </c>
      <c r="P2810">
        <v>0.25800000000000001</v>
      </c>
      <c r="Q2810">
        <v>1.159</v>
      </c>
      <c r="R2810">
        <v>0.81699999999999995</v>
      </c>
      <c r="S2810">
        <v>0.53600000000000003</v>
      </c>
      <c r="T2810">
        <v>0.84599999999999997</v>
      </c>
      <c r="U2810">
        <v>262.29500000000002</v>
      </c>
      <c r="V2810" t="s">
        <v>56</v>
      </c>
      <c r="W2810">
        <v>0.98699999999999999</v>
      </c>
      <c r="X2810">
        <v>0.90800000000000003</v>
      </c>
      <c r="Y2810">
        <v>0.97799999999999998</v>
      </c>
      <c r="Z2810">
        <v>0.95899999999999996</v>
      </c>
      <c r="AA2810" s="19">
        <v>45733.997260370372</v>
      </c>
      <c r="AB2810" t="s">
        <v>2040</v>
      </c>
    </row>
    <row r="2811" spans="1:28" hidden="1" x14ac:dyDescent="0.35">
      <c r="A2811" t="s">
        <v>1585</v>
      </c>
      <c r="B2811" t="s">
        <v>312</v>
      </c>
      <c r="C2811">
        <v>77</v>
      </c>
      <c r="D2811" s="9">
        <v>44087.244988425926</v>
      </c>
      <c r="E2811" s="9">
        <v>44164.643692129626</v>
      </c>
      <c r="F2811" t="s">
        <v>872</v>
      </c>
      <c r="G2811" t="s">
        <v>872</v>
      </c>
      <c r="H2811">
        <v>1</v>
      </c>
      <c r="I2811">
        <v>2</v>
      </c>
      <c r="J2811">
        <v>1</v>
      </c>
      <c r="K2811" t="s">
        <v>873</v>
      </c>
      <c r="L2811">
        <v>1</v>
      </c>
      <c r="M2811">
        <v>0</v>
      </c>
      <c r="N2811" t="s">
        <v>875</v>
      </c>
      <c r="O2811">
        <v>1.2999999999999999E-2</v>
      </c>
      <c r="P2811" t="s">
        <v>875</v>
      </c>
      <c r="Q2811" t="s">
        <v>875</v>
      </c>
      <c r="R2811" t="s">
        <v>875</v>
      </c>
      <c r="S2811" t="s">
        <v>875</v>
      </c>
      <c r="T2811" t="s">
        <v>875</v>
      </c>
      <c r="U2811" t="s">
        <v>875</v>
      </c>
      <c r="V2811" t="s">
        <v>56</v>
      </c>
      <c r="W2811" t="s">
        <v>875</v>
      </c>
      <c r="X2811">
        <v>1</v>
      </c>
      <c r="Y2811" t="s">
        <v>875</v>
      </c>
      <c r="Z2811" t="s">
        <v>875</v>
      </c>
      <c r="AA2811" s="19">
        <v>45733.997169560185</v>
      </c>
      <c r="AB2811" t="s">
        <v>2040</v>
      </c>
    </row>
    <row r="2812" spans="1:28" x14ac:dyDescent="0.35">
      <c r="A2812" t="s">
        <v>1585</v>
      </c>
      <c r="B2812" t="s">
        <v>311</v>
      </c>
      <c r="C2812">
        <v>2198</v>
      </c>
      <c r="D2812" s="9">
        <v>41966.012916666667</v>
      </c>
      <c r="E2812" s="9">
        <v>44164.643692129626</v>
      </c>
      <c r="F2812">
        <v>331</v>
      </c>
      <c r="G2812">
        <v>331</v>
      </c>
      <c r="H2812">
        <v>232</v>
      </c>
      <c r="I2812">
        <v>99</v>
      </c>
      <c r="J2812">
        <v>26</v>
      </c>
      <c r="K2812">
        <v>305</v>
      </c>
      <c r="L2812">
        <v>279</v>
      </c>
      <c r="M2812">
        <v>26</v>
      </c>
      <c r="N2812">
        <v>0.123</v>
      </c>
      <c r="O2812">
        <v>5.1999999999999998E-2</v>
      </c>
      <c r="P2812">
        <v>1.2E-2</v>
      </c>
      <c r="Q2812">
        <v>0.14299999999999999</v>
      </c>
      <c r="R2812">
        <v>0.877</v>
      </c>
      <c r="S2812">
        <v>0.70299999999999996</v>
      </c>
      <c r="T2812">
        <v>0.93100000000000005</v>
      </c>
      <c r="U2812">
        <v>181.81800000000001</v>
      </c>
      <c r="V2812" t="s">
        <v>56</v>
      </c>
      <c r="W2812">
        <v>0.98399999999999999</v>
      </c>
      <c r="X2812">
        <v>0.97299999999999998</v>
      </c>
      <c r="Y2812">
        <v>0.97099999999999997</v>
      </c>
      <c r="Z2812">
        <v>0.99199999999999999</v>
      </c>
      <c r="AA2812" s="19">
        <v>45733.997169467591</v>
      </c>
      <c r="AB2812" t="s">
        <v>2040</v>
      </c>
    </row>
    <row r="2813" spans="1:28" hidden="1" x14ac:dyDescent="0.35">
      <c r="A2813" t="s">
        <v>1584</v>
      </c>
      <c r="B2813" t="s">
        <v>312</v>
      </c>
      <c r="C2813">
        <v>95</v>
      </c>
      <c r="D2813" s="9">
        <v>44446.55840277778</v>
      </c>
      <c r="E2813" s="9">
        <v>44542.101168981484</v>
      </c>
      <c r="F2813" t="s">
        <v>872</v>
      </c>
      <c r="G2813" t="s">
        <v>872</v>
      </c>
      <c r="H2813">
        <v>6</v>
      </c>
      <c r="I2813">
        <v>1</v>
      </c>
      <c r="J2813">
        <v>1</v>
      </c>
      <c r="K2813" t="s">
        <v>873</v>
      </c>
      <c r="L2813">
        <v>9</v>
      </c>
      <c r="M2813">
        <v>-3</v>
      </c>
      <c r="N2813">
        <v>4.3999999999999997E-2</v>
      </c>
      <c r="O2813" t="s">
        <v>875</v>
      </c>
      <c r="P2813" t="s">
        <v>875</v>
      </c>
      <c r="Q2813">
        <v>7.1999999999999995E-2</v>
      </c>
      <c r="R2813" t="s">
        <v>875</v>
      </c>
      <c r="S2813" t="s">
        <v>875</v>
      </c>
      <c r="T2813" t="s">
        <v>875</v>
      </c>
      <c r="U2813" t="s">
        <v>875</v>
      </c>
      <c r="V2813" t="s">
        <v>62</v>
      </c>
      <c r="W2813">
        <v>0.871</v>
      </c>
      <c r="X2813" t="s">
        <v>875</v>
      </c>
      <c r="Y2813" t="s">
        <v>875</v>
      </c>
      <c r="Z2813">
        <v>0.91400000000000003</v>
      </c>
      <c r="AA2813" s="19">
        <v>45733.997077268519</v>
      </c>
      <c r="AB2813" t="s">
        <v>2040</v>
      </c>
    </row>
    <row r="2814" spans="1:28" x14ac:dyDescent="0.35">
      <c r="A2814" t="s">
        <v>1584</v>
      </c>
      <c r="B2814" t="s">
        <v>311</v>
      </c>
      <c r="C2814">
        <v>5616</v>
      </c>
      <c r="D2814" s="9">
        <v>38925.632870370369</v>
      </c>
      <c r="E2814" s="9">
        <v>44542.101168981484</v>
      </c>
      <c r="F2814">
        <v>2660</v>
      </c>
      <c r="G2814">
        <v>2660</v>
      </c>
      <c r="H2814">
        <v>1266</v>
      </c>
      <c r="I2814">
        <v>1394</v>
      </c>
      <c r="J2814">
        <v>901</v>
      </c>
      <c r="K2814">
        <v>1759</v>
      </c>
      <c r="L2814">
        <v>1577</v>
      </c>
      <c r="M2814">
        <v>182</v>
      </c>
      <c r="N2814">
        <v>0.316</v>
      </c>
      <c r="O2814">
        <v>0.36199999999999999</v>
      </c>
      <c r="P2814">
        <v>0.29099999999999998</v>
      </c>
      <c r="Q2814">
        <v>0.39900000000000002</v>
      </c>
      <c r="R2814">
        <v>1.0309999999999999</v>
      </c>
      <c r="S2814">
        <v>0.46600000000000003</v>
      </c>
      <c r="T2814">
        <v>0.57099999999999995</v>
      </c>
      <c r="U2814">
        <v>456.14</v>
      </c>
      <c r="V2814" t="s">
        <v>62</v>
      </c>
      <c r="W2814">
        <v>0.79500000000000004</v>
      </c>
      <c r="X2814">
        <v>0.86</v>
      </c>
      <c r="Y2814">
        <v>0.97499999999999998</v>
      </c>
      <c r="Z2814">
        <v>0.85699999999999998</v>
      </c>
      <c r="AA2814" s="19">
        <v>45733.997077199077</v>
      </c>
      <c r="AB2814" t="s">
        <v>2040</v>
      </c>
    </row>
    <row r="2815" spans="1:28" hidden="1" x14ac:dyDescent="0.35">
      <c r="A2815" t="s">
        <v>1583</v>
      </c>
      <c r="B2815" t="s">
        <v>312</v>
      </c>
      <c r="C2815">
        <v>78</v>
      </c>
      <c r="D2815" s="9">
        <v>40842.516145833331</v>
      </c>
      <c r="E2815" s="9">
        <v>40920.898194444446</v>
      </c>
      <c r="F2815" t="s">
        <v>872</v>
      </c>
      <c r="G2815" t="s">
        <v>872</v>
      </c>
      <c r="H2815">
        <v>4</v>
      </c>
      <c r="I2815">
        <v>3</v>
      </c>
      <c r="J2815">
        <v>2</v>
      </c>
      <c r="K2815" t="s">
        <v>873</v>
      </c>
      <c r="L2815">
        <v>1</v>
      </c>
      <c r="M2815">
        <v>4</v>
      </c>
      <c r="N2815">
        <v>3.6999999999999998E-2</v>
      </c>
      <c r="O2815">
        <v>5.8000000000000003E-2</v>
      </c>
      <c r="P2815">
        <v>0.5</v>
      </c>
      <c r="Q2815" t="s">
        <v>875</v>
      </c>
      <c r="R2815" t="s">
        <v>875</v>
      </c>
      <c r="S2815" t="s">
        <v>875</v>
      </c>
      <c r="T2815" t="s">
        <v>875</v>
      </c>
      <c r="U2815" t="s">
        <v>875</v>
      </c>
      <c r="V2815" t="s">
        <v>62</v>
      </c>
      <c r="W2815">
        <v>0.96299999999999997</v>
      </c>
      <c r="X2815">
        <v>0.96399999999999997</v>
      </c>
      <c r="Y2815">
        <v>1</v>
      </c>
      <c r="Z2815" t="s">
        <v>875</v>
      </c>
      <c r="AA2815" s="19">
        <v>45733.996978287039</v>
      </c>
      <c r="AB2815" t="s">
        <v>2040</v>
      </c>
    </row>
    <row r="2816" spans="1:28" x14ac:dyDescent="0.35">
      <c r="A2816" t="s">
        <v>1583</v>
      </c>
      <c r="B2816" t="s">
        <v>311</v>
      </c>
      <c r="C2816">
        <v>3228</v>
      </c>
      <c r="D2816" s="9">
        <v>37692.469421296293</v>
      </c>
      <c r="E2816" s="9">
        <v>40920.898194444446</v>
      </c>
      <c r="F2816">
        <v>2419</v>
      </c>
      <c r="G2816">
        <v>2419</v>
      </c>
      <c r="H2816">
        <v>773</v>
      </c>
      <c r="I2816">
        <v>1646</v>
      </c>
      <c r="J2816">
        <v>657</v>
      </c>
      <c r="K2816">
        <v>1762</v>
      </c>
      <c r="L2816">
        <v>1588</v>
      </c>
      <c r="M2816">
        <v>174</v>
      </c>
      <c r="N2816">
        <v>0.501</v>
      </c>
      <c r="O2816">
        <v>0.85399999999999998</v>
      </c>
      <c r="P2816">
        <v>0.39200000000000002</v>
      </c>
      <c r="Q2816">
        <v>1.0249999999999999</v>
      </c>
      <c r="R2816">
        <v>1.0640000000000001</v>
      </c>
      <c r="S2816">
        <v>0.37</v>
      </c>
      <c r="T2816">
        <v>0.71099999999999997</v>
      </c>
      <c r="U2816">
        <v>169.756</v>
      </c>
      <c r="V2816" t="s">
        <v>62</v>
      </c>
      <c r="W2816">
        <v>0.92200000000000004</v>
      </c>
      <c r="X2816">
        <v>0.94599999999999995</v>
      </c>
      <c r="Y2816">
        <v>0.94499999999999995</v>
      </c>
      <c r="Z2816">
        <v>0.96599999999999997</v>
      </c>
      <c r="AA2816" s="19">
        <v>45733.996978206022</v>
      </c>
      <c r="AB2816" t="s">
        <v>2040</v>
      </c>
    </row>
    <row r="2817" spans="1:28" hidden="1" x14ac:dyDescent="0.35">
      <c r="A2817" t="s">
        <v>1582</v>
      </c>
      <c r="B2817" t="s">
        <v>312</v>
      </c>
      <c r="C2817">
        <v>2</v>
      </c>
      <c r="D2817" s="9">
        <v>43854.589687500003</v>
      </c>
      <c r="E2817" s="9">
        <v>43857.28738425926</v>
      </c>
      <c r="F2817" t="s">
        <v>872</v>
      </c>
      <c r="G2817" t="s">
        <v>872</v>
      </c>
      <c r="H2817">
        <v>1</v>
      </c>
      <c r="I2817">
        <v>4</v>
      </c>
      <c r="J2817">
        <v>1</v>
      </c>
      <c r="K2817" t="s">
        <v>873</v>
      </c>
      <c r="L2817">
        <v>1</v>
      </c>
      <c r="M2817">
        <v>3</v>
      </c>
      <c r="N2817" t="s">
        <v>875</v>
      </c>
      <c r="O2817">
        <v>0.81499999999999995</v>
      </c>
      <c r="P2817" t="s">
        <v>875</v>
      </c>
      <c r="Q2817" t="s">
        <v>875</v>
      </c>
      <c r="R2817" t="s">
        <v>875</v>
      </c>
      <c r="S2817" t="s">
        <v>875</v>
      </c>
      <c r="T2817" t="s">
        <v>875</v>
      </c>
      <c r="U2817" t="s">
        <v>875</v>
      </c>
      <c r="V2817" t="s">
        <v>56</v>
      </c>
      <c r="W2817" t="s">
        <v>875</v>
      </c>
      <c r="X2817">
        <v>0.89600000000000002</v>
      </c>
      <c r="Y2817" t="s">
        <v>875</v>
      </c>
      <c r="Z2817" t="s">
        <v>875</v>
      </c>
      <c r="AA2817" s="19">
        <v>45733.996880763887</v>
      </c>
      <c r="AB2817" t="s">
        <v>2040</v>
      </c>
    </row>
    <row r="2818" spans="1:28" x14ac:dyDescent="0.35">
      <c r="A2818" t="s">
        <v>1582</v>
      </c>
      <c r="B2818" t="s">
        <v>311</v>
      </c>
      <c r="C2818">
        <v>4911</v>
      </c>
      <c r="D2818" s="9">
        <v>38945.447893518518</v>
      </c>
      <c r="E2818" s="9">
        <v>43857.28738425926</v>
      </c>
      <c r="F2818">
        <v>974</v>
      </c>
      <c r="G2818">
        <v>974</v>
      </c>
      <c r="H2818">
        <v>293</v>
      </c>
      <c r="I2818">
        <v>681</v>
      </c>
      <c r="J2818">
        <v>1</v>
      </c>
      <c r="K2818">
        <v>973</v>
      </c>
      <c r="L2818">
        <v>124</v>
      </c>
      <c r="M2818">
        <v>849</v>
      </c>
      <c r="N2818">
        <v>8.4000000000000005E-2</v>
      </c>
      <c r="O2818">
        <v>0.20499999999999999</v>
      </c>
      <c r="P2818">
        <v>0</v>
      </c>
      <c r="Q2818">
        <v>8.8999999999999996E-2</v>
      </c>
      <c r="R2818">
        <v>0.308</v>
      </c>
      <c r="S2818">
        <v>0.29099999999999998</v>
      </c>
      <c r="T2818">
        <v>1</v>
      </c>
      <c r="U2818">
        <v>9539.3259999999991</v>
      </c>
      <c r="V2818" t="s">
        <v>56</v>
      </c>
      <c r="W2818">
        <v>0.98399999999999999</v>
      </c>
      <c r="X2818">
        <v>0.94299999999999995</v>
      </c>
      <c r="Y2818">
        <v>0</v>
      </c>
      <c r="Z2818">
        <v>0.88</v>
      </c>
      <c r="AA2818" s="19">
        <v>45733.996880694445</v>
      </c>
      <c r="AB2818" t="s">
        <v>2040</v>
      </c>
    </row>
    <row r="2819" spans="1:28" hidden="1" x14ac:dyDescent="0.35">
      <c r="A2819" t="s">
        <v>1581</v>
      </c>
      <c r="B2819" t="s">
        <v>312</v>
      </c>
      <c r="C2819">
        <v>98</v>
      </c>
      <c r="D2819" s="9">
        <v>42876.90929398148</v>
      </c>
      <c r="E2819" s="9">
        <v>42975.66883101852</v>
      </c>
      <c r="F2819" t="s">
        <v>872</v>
      </c>
      <c r="G2819" t="s">
        <v>872</v>
      </c>
      <c r="H2819">
        <v>114</v>
      </c>
      <c r="I2819">
        <v>94</v>
      </c>
      <c r="J2819">
        <v>18</v>
      </c>
      <c r="K2819" t="s">
        <v>873</v>
      </c>
      <c r="L2819">
        <v>140</v>
      </c>
      <c r="M2819">
        <v>49</v>
      </c>
      <c r="N2819">
        <v>1.276</v>
      </c>
      <c r="O2819">
        <v>0.874</v>
      </c>
      <c r="P2819">
        <v>0.17100000000000001</v>
      </c>
      <c r="Q2819">
        <v>1.258</v>
      </c>
      <c r="R2819">
        <v>0.63600000000000001</v>
      </c>
      <c r="S2819">
        <v>0.59299999999999997</v>
      </c>
      <c r="T2819">
        <v>0.92</v>
      </c>
      <c r="U2819">
        <v>180.44499999999999</v>
      </c>
      <c r="V2819" t="s">
        <v>56</v>
      </c>
      <c r="W2819">
        <v>0.90500000000000003</v>
      </c>
      <c r="X2819">
        <v>0.95199999999999996</v>
      </c>
      <c r="Y2819">
        <v>0.92600000000000005</v>
      </c>
      <c r="Z2819">
        <v>0.89300000000000002</v>
      </c>
      <c r="AA2819" s="19">
        <v>45733.996796157408</v>
      </c>
      <c r="AB2819" t="s">
        <v>2040</v>
      </c>
    </row>
    <row r="2820" spans="1:28" x14ac:dyDescent="0.35">
      <c r="A2820" t="s">
        <v>1581</v>
      </c>
      <c r="B2820" t="s">
        <v>311</v>
      </c>
      <c r="C2820">
        <v>312</v>
      </c>
      <c r="D2820" s="9">
        <v>42662.672592592593</v>
      </c>
      <c r="E2820" s="9">
        <v>42975.66883101852</v>
      </c>
      <c r="F2820">
        <v>553</v>
      </c>
      <c r="G2820">
        <v>553</v>
      </c>
      <c r="H2820">
        <v>278</v>
      </c>
      <c r="I2820">
        <v>275</v>
      </c>
      <c r="J2820">
        <v>31</v>
      </c>
      <c r="K2820">
        <v>522</v>
      </c>
      <c r="L2820">
        <v>295</v>
      </c>
      <c r="M2820">
        <v>227</v>
      </c>
      <c r="N2820">
        <v>0.91200000000000003</v>
      </c>
      <c r="O2820">
        <v>0.872</v>
      </c>
      <c r="P2820">
        <v>9.4E-2</v>
      </c>
      <c r="Q2820">
        <v>0.88800000000000001</v>
      </c>
      <c r="R2820">
        <v>0.52500000000000002</v>
      </c>
      <c r="S2820">
        <v>0.51100000000000001</v>
      </c>
      <c r="T2820">
        <v>0.94699999999999995</v>
      </c>
      <c r="U2820">
        <v>255.631</v>
      </c>
      <c r="V2820" t="s">
        <v>56</v>
      </c>
      <c r="W2820">
        <v>0.94499999999999995</v>
      </c>
      <c r="X2820">
        <v>0.99</v>
      </c>
      <c r="Y2820">
        <v>0.91200000000000003</v>
      </c>
      <c r="Z2820">
        <v>0.96599999999999997</v>
      </c>
      <c r="AA2820" s="19">
        <v>45733.996781817128</v>
      </c>
      <c r="AB2820" t="s">
        <v>2040</v>
      </c>
    </row>
    <row r="2821" spans="1:28" hidden="1" x14ac:dyDescent="0.35">
      <c r="A2821" t="s">
        <v>1201</v>
      </c>
      <c r="B2821" t="s">
        <v>312</v>
      </c>
      <c r="C2821">
        <v>89</v>
      </c>
      <c r="D2821" s="9">
        <v>44251.649722222224</v>
      </c>
      <c r="E2821" s="9">
        <v>44341.438599537039</v>
      </c>
      <c r="F2821" t="s">
        <v>872</v>
      </c>
      <c r="G2821" t="s">
        <v>872</v>
      </c>
      <c r="H2821">
        <v>1</v>
      </c>
      <c r="I2821">
        <v>3</v>
      </c>
      <c r="J2821">
        <v>1</v>
      </c>
      <c r="K2821" t="s">
        <v>873</v>
      </c>
      <c r="L2821">
        <v>1</v>
      </c>
      <c r="M2821">
        <v>3</v>
      </c>
      <c r="N2821" t="s">
        <v>875</v>
      </c>
      <c r="O2821">
        <v>1.7999999999999999E-2</v>
      </c>
      <c r="P2821" t="s">
        <v>875</v>
      </c>
      <c r="Q2821" t="s">
        <v>875</v>
      </c>
      <c r="R2821" t="s">
        <v>875</v>
      </c>
      <c r="S2821" t="s">
        <v>875</v>
      </c>
      <c r="T2821" t="s">
        <v>875</v>
      </c>
      <c r="U2821" t="s">
        <v>875</v>
      </c>
      <c r="V2821" t="s">
        <v>56</v>
      </c>
      <c r="W2821" t="s">
        <v>875</v>
      </c>
      <c r="X2821">
        <v>0.80800000000000005</v>
      </c>
      <c r="Y2821" t="s">
        <v>875</v>
      </c>
      <c r="Z2821" t="s">
        <v>875</v>
      </c>
      <c r="AA2821" s="19">
        <v>45733.740638935182</v>
      </c>
      <c r="AB2821" t="s">
        <v>1209</v>
      </c>
    </row>
    <row r="2822" spans="1:28" x14ac:dyDescent="0.35">
      <c r="A2822" t="s">
        <v>1201</v>
      </c>
      <c r="B2822" t="s">
        <v>311</v>
      </c>
      <c r="C2822">
        <v>4041</v>
      </c>
      <c r="D2822" s="9">
        <v>40299.859768518516</v>
      </c>
      <c r="E2822" s="9">
        <v>44341.438599537039</v>
      </c>
      <c r="F2822">
        <v>249</v>
      </c>
      <c r="G2822">
        <v>249</v>
      </c>
      <c r="H2822">
        <v>126</v>
      </c>
      <c r="I2822">
        <v>123</v>
      </c>
      <c r="J2822">
        <v>14</v>
      </c>
      <c r="K2822">
        <v>235</v>
      </c>
      <c r="L2822">
        <v>127</v>
      </c>
      <c r="M2822">
        <v>108</v>
      </c>
      <c r="N2822">
        <v>3.2000000000000001E-2</v>
      </c>
      <c r="O2822">
        <v>3.5999999999999997E-2</v>
      </c>
      <c r="P2822">
        <v>5.0000000000000001E-3</v>
      </c>
      <c r="Q2822">
        <v>3.7999999999999999E-2</v>
      </c>
      <c r="R2822">
        <v>0.60299999999999998</v>
      </c>
      <c r="S2822">
        <v>0.47099999999999997</v>
      </c>
      <c r="T2822">
        <v>0.92600000000000005</v>
      </c>
      <c r="U2822">
        <v>2842.105</v>
      </c>
      <c r="V2822" t="s">
        <v>56</v>
      </c>
      <c r="W2822">
        <v>0.98</v>
      </c>
      <c r="X2822">
        <v>0.97</v>
      </c>
      <c r="Y2822">
        <v>0.91900000000000004</v>
      </c>
      <c r="Z2822">
        <v>0.98899999999999999</v>
      </c>
      <c r="AA2822" s="19">
        <v>45733.740638819443</v>
      </c>
      <c r="AB2822" t="s">
        <v>1209</v>
      </c>
    </row>
    <row r="2823" spans="1:28" hidden="1" x14ac:dyDescent="0.35">
      <c r="A2823" t="s">
        <v>278</v>
      </c>
      <c r="B2823" t="s">
        <v>312</v>
      </c>
      <c r="C2823">
        <v>91</v>
      </c>
      <c r="D2823" s="9">
        <v>44407.435312499998</v>
      </c>
      <c r="E2823" s="9">
        <v>44498.551261574074</v>
      </c>
      <c r="F2823" t="s">
        <v>872</v>
      </c>
      <c r="G2823" t="s">
        <v>872</v>
      </c>
      <c r="H2823">
        <v>2</v>
      </c>
      <c r="I2823">
        <v>4</v>
      </c>
      <c r="J2823">
        <v>1</v>
      </c>
      <c r="K2823" t="s">
        <v>873</v>
      </c>
      <c r="L2823">
        <v>1</v>
      </c>
      <c r="M2823">
        <v>4</v>
      </c>
      <c r="N2823">
        <v>1.4999999999999999E-2</v>
      </c>
      <c r="O2823">
        <v>5.1999999999999998E-2</v>
      </c>
      <c r="P2823" t="s">
        <v>875</v>
      </c>
      <c r="Q2823" t="s">
        <v>875</v>
      </c>
      <c r="R2823" t="s">
        <v>875</v>
      </c>
      <c r="S2823" t="s">
        <v>875</v>
      </c>
      <c r="T2823" t="s">
        <v>875</v>
      </c>
      <c r="U2823" t="s">
        <v>875</v>
      </c>
      <c r="V2823" t="s">
        <v>62</v>
      </c>
      <c r="W2823">
        <v>1</v>
      </c>
      <c r="X2823">
        <v>0.84799999999999998</v>
      </c>
      <c r="Y2823" t="s">
        <v>875</v>
      </c>
      <c r="Z2823" t="s">
        <v>875</v>
      </c>
      <c r="AA2823" s="19">
        <v>45733.906080590277</v>
      </c>
      <c r="AB2823" t="s">
        <v>1425</v>
      </c>
    </row>
    <row r="2824" spans="1:28" x14ac:dyDescent="0.35">
      <c r="A2824" t="s">
        <v>278</v>
      </c>
      <c r="B2824" t="s">
        <v>311</v>
      </c>
      <c r="C2824">
        <v>7929</v>
      </c>
      <c r="D2824" s="9">
        <v>37195</v>
      </c>
      <c r="E2824" s="9">
        <v>45124.817361111112</v>
      </c>
      <c r="F2824">
        <v>5453</v>
      </c>
      <c r="G2824">
        <v>5453</v>
      </c>
      <c r="H2824">
        <v>2455</v>
      </c>
      <c r="I2824">
        <v>2998</v>
      </c>
      <c r="J2824">
        <v>976</v>
      </c>
      <c r="K2824">
        <v>4477</v>
      </c>
      <c r="L2824">
        <v>4396</v>
      </c>
      <c r="M2824">
        <v>81</v>
      </c>
      <c r="N2824">
        <v>0.54</v>
      </c>
      <c r="O2824">
        <v>0.69499999999999995</v>
      </c>
      <c r="P2824">
        <v>0.20699999999999999</v>
      </c>
      <c r="Q2824">
        <v>1.0529999999999999</v>
      </c>
      <c r="R2824">
        <v>1.024</v>
      </c>
      <c r="S2824">
        <v>0.437</v>
      </c>
      <c r="T2824">
        <v>0.83199999999999996</v>
      </c>
      <c r="U2824">
        <v>76.923000000000002</v>
      </c>
      <c r="V2824" t="s">
        <v>62</v>
      </c>
      <c r="W2824">
        <v>0.98799999999999999</v>
      </c>
      <c r="X2824">
        <v>0.98499999999999999</v>
      </c>
      <c r="Y2824">
        <v>0.99099999999999999</v>
      </c>
      <c r="Z2824">
        <v>0.995</v>
      </c>
      <c r="AA2824" s="9">
        <v>45713.684818449074</v>
      </c>
      <c r="AB2824" t="s">
        <v>871</v>
      </c>
    </row>
    <row r="2825" spans="1:28" x14ac:dyDescent="0.35">
      <c r="A2825" t="s">
        <v>278</v>
      </c>
      <c r="B2825" t="s">
        <v>311</v>
      </c>
      <c r="C2825">
        <v>7303</v>
      </c>
      <c r="D2825" s="9">
        <v>37195</v>
      </c>
      <c r="E2825" s="9">
        <v>44498.551261574074</v>
      </c>
      <c r="F2825">
        <v>5452</v>
      </c>
      <c r="G2825">
        <v>5452</v>
      </c>
      <c r="H2825">
        <v>2454</v>
      </c>
      <c r="I2825">
        <v>2998</v>
      </c>
      <c r="J2825">
        <v>54</v>
      </c>
      <c r="K2825">
        <v>5398</v>
      </c>
      <c r="L2825">
        <v>5324</v>
      </c>
      <c r="M2825">
        <v>74</v>
      </c>
      <c r="N2825">
        <v>0.54100000000000004</v>
      </c>
      <c r="O2825">
        <v>0.69699999999999995</v>
      </c>
      <c r="P2825">
        <v>1.0999999999999999E-2</v>
      </c>
      <c r="Q2825">
        <v>1.244</v>
      </c>
      <c r="R2825">
        <v>1.014</v>
      </c>
      <c r="S2825">
        <v>0.437</v>
      </c>
      <c r="T2825">
        <v>0.99099999999999999</v>
      </c>
      <c r="U2825">
        <v>59.485999999999997</v>
      </c>
      <c r="V2825" t="s">
        <v>62</v>
      </c>
      <c r="W2825">
        <v>0.98899999999999999</v>
      </c>
      <c r="X2825">
        <v>0.98599999999999999</v>
      </c>
      <c r="Y2825">
        <v>0.96799999999999997</v>
      </c>
      <c r="Z2825">
        <v>0.995</v>
      </c>
      <c r="AA2825" s="19">
        <v>45733.906080381945</v>
      </c>
      <c r="AB2825" t="s">
        <v>1425</v>
      </c>
    </row>
    <row r="2826" spans="1:28" hidden="1" x14ac:dyDescent="0.35">
      <c r="A2826" t="s">
        <v>277</v>
      </c>
      <c r="B2826" t="s">
        <v>312</v>
      </c>
      <c r="C2826">
        <v>63</v>
      </c>
      <c r="D2826" s="9">
        <v>44027.450868055559</v>
      </c>
      <c r="E2826" s="9">
        <v>44091.342314814814</v>
      </c>
      <c r="F2826" t="s">
        <v>872</v>
      </c>
      <c r="G2826" t="s">
        <v>872</v>
      </c>
      <c r="H2826">
        <v>2</v>
      </c>
      <c r="I2826">
        <v>1</v>
      </c>
      <c r="J2826">
        <v>324</v>
      </c>
      <c r="K2826" t="s">
        <v>873</v>
      </c>
      <c r="L2826">
        <v>1</v>
      </c>
      <c r="M2826">
        <v>-324</v>
      </c>
      <c r="N2826">
        <v>0.04</v>
      </c>
      <c r="O2826" t="s">
        <v>875</v>
      </c>
      <c r="P2826">
        <v>162</v>
      </c>
      <c r="Q2826" t="s">
        <v>875</v>
      </c>
      <c r="R2826" t="s">
        <v>875</v>
      </c>
      <c r="S2826" t="s">
        <v>875</v>
      </c>
      <c r="T2826" t="s">
        <v>875</v>
      </c>
      <c r="U2826" t="s">
        <v>875</v>
      </c>
      <c r="V2826" t="s">
        <v>80</v>
      </c>
      <c r="W2826">
        <v>1</v>
      </c>
      <c r="X2826" t="s">
        <v>875</v>
      </c>
      <c r="Y2826">
        <v>0.44700000000000001</v>
      </c>
      <c r="Z2826" t="s">
        <v>875</v>
      </c>
      <c r="AA2826" s="19">
        <v>45733.906001180556</v>
      </c>
      <c r="AB2826" t="s">
        <v>1425</v>
      </c>
    </row>
    <row r="2827" spans="1:28" x14ac:dyDescent="0.35">
      <c r="A2827" t="s">
        <v>277</v>
      </c>
      <c r="B2827" t="s">
        <v>311</v>
      </c>
      <c r="C2827">
        <v>5404</v>
      </c>
      <c r="D2827" s="9">
        <v>38687</v>
      </c>
      <c r="E2827" s="9">
        <v>44091.341666666667</v>
      </c>
      <c r="F2827">
        <v>3011</v>
      </c>
      <c r="G2827">
        <v>3011</v>
      </c>
      <c r="H2827">
        <v>966</v>
      </c>
      <c r="I2827">
        <v>2045</v>
      </c>
      <c r="J2827">
        <v>983</v>
      </c>
      <c r="K2827">
        <v>2028</v>
      </c>
      <c r="L2827">
        <v>2028</v>
      </c>
      <c r="M2827">
        <v>0</v>
      </c>
      <c r="N2827">
        <v>0.30599999999999999</v>
      </c>
      <c r="O2827">
        <v>0.61099999999999999</v>
      </c>
      <c r="P2827">
        <v>0.19600000000000001</v>
      </c>
      <c r="Q2827">
        <v>0.68</v>
      </c>
      <c r="R2827">
        <v>0.94299999999999995</v>
      </c>
      <c r="S2827">
        <v>0.33400000000000002</v>
      </c>
      <c r="T2827">
        <v>0.78600000000000003</v>
      </c>
      <c r="U2827">
        <v>0</v>
      </c>
      <c r="V2827" t="s">
        <v>80</v>
      </c>
      <c r="W2827">
        <v>0.97699999999999998</v>
      </c>
      <c r="X2827">
        <v>0.99199999999999999</v>
      </c>
      <c r="Y2827">
        <v>0.96199999999999997</v>
      </c>
      <c r="Z2827">
        <v>0.97899999999999998</v>
      </c>
      <c r="AA2827" s="9">
        <v>45713.684712442133</v>
      </c>
      <c r="AB2827" t="s">
        <v>871</v>
      </c>
    </row>
    <row r="2828" spans="1:28" x14ac:dyDescent="0.35">
      <c r="A2828" t="s">
        <v>277</v>
      </c>
      <c r="B2828" t="s">
        <v>311</v>
      </c>
      <c r="C2828">
        <v>5404</v>
      </c>
      <c r="D2828" s="9">
        <v>38687</v>
      </c>
      <c r="E2828" s="9">
        <v>44091.342314814814</v>
      </c>
      <c r="F2828">
        <v>3011</v>
      </c>
      <c r="G2828">
        <v>3011</v>
      </c>
      <c r="H2828">
        <v>966</v>
      </c>
      <c r="I2828">
        <v>2045</v>
      </c>
      <c r="J2828">
        <v>507</v>
      </c>
      <c r="K2828">
        <v>2504</v>
      </c>
      <c r="L2828">
        <v>2504</v>
      </c>
      <c r="M2828">
        <v>0</v>
      </c>
      <c r="N2828">
        <v>0.30599999999999999</v>
      </c>
      <c r="O2828">
        <v>0.61099999999999999</v>
      </c>
      <c r="P2828">
        <v>0.09</v>
      </c>
      <c r="Q2828">
        <v>0.82299999999999995</v>
      </c>
      <c r="R2828">
        <v>0.995</v>
      </c>
      <c r="S2828">
        <v>0.33400000000000002</v>
      </c>
      <c r="T2828">
        <v>0.90200000000000002</v>
      </c>
      <c r="U2828">
        <v>0</v>
      </c>
      <c r="V2828" t="s">
        <v>80</v>
      </c>
      <c r="W2828">
        <v>0.97699999999999998</v>
      </c>
      <c r="X2828">
        <v>0.99199999999999999</v>
      </c>
      <c r="Y2828">
        <v>0.67800000000000005</v>
      </c>
      <c r="Z2828">
        <v>0.98</v>
      </c>
      <c r="AA2828" s="19">
        <v>45733.906001006944</v>
      </c>
      <c r="AB2828" t="s">
        <v>1425</v>
      </c>
    </row>
    <row r="2829" spans="1:28" hidden="1" x14ac:dyDescent="0.35">
      <c r="A2829" t="s">
        <v>1381</v>
      </c>
      <c r="B2829" t="s">
        <v>312</v>
      </c>
      <c r="C2829">
        <v>83</v>
      </c>
      <c r="D2829" s="9">
        <v>44182.177511574075</v>
      </c>
      <c r="E2829" s="9">
        <v>44265.480243055557</v>
      </c>
      <c r="F2829" t="s">
        <v>872</v>
      </c>
      <c r="G2829" t="s">
        <v>872</v>
      </c>
      <c r="H2829">
        <v>2</v>
      </c>
      <c r="I2829">
        <v>3</v>
      </c>
      <c r="J2829">
        <v>1</v>
      </c>
      <c r="K2829" t="s">
        <v>873</v>
      </c>
      <c r="L2829">
        <v>5</v>
      </c>
      <c r="M2829">
        <v>-1</v>
      </c>
      <c r="N2829">
        <v>0.03</v>
      </c>
      <c r="O2829" t="s">
        <v>875</v>
      </c>
      <c r="P2829" t="s">
        <v>875</v>
      </c>
      <c r="Q2829">
        <v>0.109</v>
      </c>
      <c r="R2829" t="s">
        <v>875</v>
      </c>
      <c r="S2829" t="s">
        <v>875</v>
      </c>
      <c r="T2829" t="s">
        <v>875</v>
      </c>
      <c r="U2829" t="s">
        <v>875</v>
      </c>
      <c r="V2829" t="s">
        <v>56</v>
      </c>
      <c r="W2829">
        <v>1</v>
      </c>
      <c r="X2829" t="s">
        <v>875</v>
      </c>
      <c r="Y2829" t="s">
        <v>875</v>
      </c>
      <c r="Z2829">
        <v>0.61299999999999999</v>
      </c>
      <c r="AA2829" s="19">
        <v>45733.90592571759</v>
      </c>
      <c r="AB2829" t="s">
        <v>1425</v>
      </c>
    </row>
    <row r="2830" spans="1:28" x14ac:dyDescent="0.35">
      <c r="A2830" t="s">
        <v>1381</v>
      </c>
      <c r="B2830" t="s">
        <v>311</v>
      </c>
      <c r="C2830">
        <v>1423</v>
      </c>
      <c r="D2830" s="9">
        <v>42842.188113425924</v>
      </c>
      <c r="E2830" s="9">
        <v>44265.480243055557</v>
      </c>
      <c r="F2830">
        <v>191</v>
      </c>
      <c r="G2830">
        <v>191</v>
      </c>
      <c r="H2830">
        <v>139</v>
      </c>
      <c r="I2830">
        <v>52</v>
      </c>
      <c r="J2830">
        <v>11</v>
      </c>
      <c r="K2830">
        <v>180</v>
      </c>
      <c r="L2830">
        <v>172</v>
      </c>
      <c r="M2830">
        <v>8</v>
      </c>
      <c r="N2830">
        <v>0.16200000000000001</v>
      </c>
      <c r="O2830">
        <v>7.5999999999999998E-2</v>
      </c>
      <c r="P2830">
        <v>1.4E-2</v>
      </c>
      <c r="Q2830">
        <v>0.215</v>
      </c>
      <c r="R2830">
        <v>0.96</v>
      </c>
      <c r="S2830">
        <v>0.68100000000000005</v>
      </c>
      <c r="T2830">
        <v>0.94099999999999995</v>
      </c>
      <c r="U2830">
        <v>37.209000000000003</v>
      </c>
      <c r="V2830" t="s">
        <v>56</v>
      </c>
      <c r="W2830">
        <v>0.90500000000000003</v>
      </c>
      <c r="X2830">
        <v>0.95699999999999996</v>
      </c>
      <c r="Y2830">
        <v>0.48399999999999999</v>
      </c>
      <c r="Z2830">
        <v>0.93799999999999994</v>
      </c>
      <c r="AA2830" s="19">
        <v>45733.90592571759</v>
      </c>
      <c r="AB2830" t="s">
        <v>1425</v>
      </c>
    </row>
    <row r="2831" spans="1:28" hidden="1" x14ac:dyDescent="0.35">
      <c r="A2831" t="s">
        <v>1380</v>
      </c>
      <c r="B2831" t="s">
        <v>312</v>
      </c>
      <c r="C2831">
        <v>0</v>
      </c>
      <c r="D2831" s="9">
        <v>44111.499664351853</v>
      </c>
      <c r="E2831" s="9">
        <v>44111.499664351853</v>
      </c>
      <c r="F2831" t="s">
        <v>872</v>
      </c>
      <c r="G2831" t="s">
        <v>872</v>
      </c>
      <c r="H2831">
        <v>1</v>
      </c>
      <c r="I2831">
        <v>1</v>
      </c>
      <c r="J2831">
        <v>1</v>
      </c>
      <c r="K2831" t="s">
        <v>873</v>
      </c>
      <c r="L2831">
        <v>1</v>
      </c>
      <c r="M2831">
        <v>0</v>
      </c>
      <c r="N2831" t="s">
        <v>875</v>
      </c>
      <c r="O2831" t="s">
        <v>875</v>
      </c>
      <c r="P2831" t="s">
        <v>875</v>
      </c>
      <c r="Q2831" t="s">
        <v>875</v>
      </c>
      <c r="R2831" t="s">
        <v>875</v>
      </c>
      <c r="S2831" t="s">
        <v>875</v>
      </c>
      <c r="T2831" t="s">
        <v>875</v>
      </c>
      <c r="U2831" t="s">
        <v>875</v>
      </c>
      <c r="V2831" t="s">
        <v>56</v>
      </c>
      <c r="W2831" t="s">
        <v>875</v>
      </c>
      <c r="X2831" t="s">
        <v>875</v>
      </c>
      <c r="Y2831" t="s">
        <v>875</v>
      </c>
      <c r="Z2831" t="s">
        <v>875</v>
      </c>
      <c r="AA2831" s="19">
        <v>45733.905859062499</v>
      </c>
      <c r="AB2831" t="s">
        <v>1425</v>
      </c>
    </row>
    <row r="2832" spans="1:28" x14ac:dyDescent="0.35">
      <c r="A2832" t="s">
        <v>1380</v>
      </c>
      <c r="B2832" t="s">
        <v>311</v>
      </c>
      <c r="C2832">
        <v>2786</v>
      </c>
      <c r="D2832" s="9">
        <v>41325.444131944445</v>
      </c>
      <c r="E2832" s="9">
        <v>44111.499664351853</v>
      </c>
      <c r="F2832">
        <v>37</v>
      </c>
      <c r="G2832">
        <v>37</v>
      </c>
      <c r="H2832">
        <v>16</v>
      </c>
      <c r="I2832">
        <v>21</v>
      </c>
      <c r="J2832">
        <v>3</v>
      </c>
      <c r="K2832">
        <v>34</v>
      </c>
      <c r="L2832">
        <v>33</v>
      </c>
      <c r="M2832">
        <v>1</v>
      </c>
      <c r="N2832">
        <v>7.0000000000000001E-3</v>
      </c>
      <c r="O2832">
        <v>8.9999999999999993E-3</v>
      </c>
      <c r="P2832">
        <v>2.1000000000000001E-2</v>
      </c>
      <c r="Q2832">
        <v>1.7000000000000001E-2</v>
      </c>
      <c r="R2832">
        <v>-3.4</v>
      </c>
      <c r="S2832">
        <v>0.438</v>
      </c>
      <c r="T2832">
        <v>-0.313</v>
      </c>
      <c r="U2832">
        <v>58.823999999999998</v>
      </c>
      <c r="V2832" t="s">
        <v>56</v>
      </c>
      <c r="W2832">
        <v>0.94599999999999995</v>
      </c>
      <c r="X2832">
        <v>0.85599999999999998</v>
      </c>
      <c r="Y2832">
        <v>0.75</v>
      </c>
      <c r="Z2832">
        <v>0.94199999999999995</v>
      </c>
      <c r="AA2832" s="19">
        <v>45733.905858888887</v>
      </c>
      <c r="AB2832" t="s">
        <v>1425</v>
      </c>
    </row>
    <row r="2833" spans="1:28" hidden="1" x14ac:dyDescent="0.35">
      <c r="A2833" t="s">
        <v>1379</v>
      </c>
      <c r="B2833" t="s">
        <v>312</v>
      </c>
      <c r="C2833">
        <v>0</v>
      </c>
      <c r="D2833" s="9">
        <v>44235.455416666664</v>
      </c>
      <c r="E2833" s="9">
        <v>44235.455416666664</v>
      </c>
      <c r="F2833" t="s">
        <v>872</v>
      </c>
      <c r="G2833" t="s">
        <v>872</v>
      </c>
      <c r="H2833">
        <v>1</v>
      </c>
      <c r="I2833">
        <v>1</v>
      </c>
      <c r="J2833">
        <v>1</v>
      </c>
      <c r="K2833" t="s">
        <v>873</v>
      </c>
      <c r="L2833">
        <v>1</v>
      </c>
      <c r="M2833">
        <v>0</v>
      </c>
      <c r="N2833" t="s">
        <v>875</v>
      </c>
      <c r="O2833" t="s">
        <v>875</v>
      </c>
      <c r="P2833">
        <v>0</v>
      </c>
      <c r="Q2833" t="s">
        <v>875</v>
      </c>
      <c r="R2833" t="s">
        <v>875</v>
      </c>
      <c r="S2833" t="s">
        <v>875</v>
      </c>
      <c r="T2833" t="s">
        <v>875</v>
      </c>
      <c r="U2833" t="s">
        <v>875</v>
      </c>
      <c r="V2833" t="s">
        <v>56</v>
      </c>
      <c r="W2833" t="s">
        <v>875</v>
      </c>
      <c r="X2833" t="s">
        <v>875</v>
      </c>
      <c r="Y2833">
        <v>0</v>
      </c>
      <c r="Z2833" t="s">
        <v>875</v>
      </c>
      <c r="AA2833" s="19">
        <v>45733.905797754633</v>
      </c>
      <c r="AB2833" t="s">
        <v>1425</v>
      </c>
    </row>
    <row r="2834" spans="1:28" x14ac:dyDescent="0.35">
      <c r="A2834" t="s">
        <v>1379</v>
      </c>
      <c r="B2834" t="s">
        <v>311</v>
      </c>
      <c r="C2834">
        <v>2214</v>
      </c>
      <c r="D2834" s="9">
        <v>42020.493217592593</v>
      </c>
      <c r="E2834" s="9">
        <v>44235.455416666664</v>
      </c>
      <c r="F2834">
        <v>36</v>
      </c>
      <c r="G2834">
        <v>36</v>
      </c>
      <c r="H2834">
        <v>19</v>
      </c>
      <c r="I2834">
        <v>17</v>
      </c>
      <c r="J2834">
        <v>0</v>
      </c>
      <c r="K2834">
        <v>36</v>
      </c>
      <c r="L2834">
        <v>16</v>
      </c>
      <c r="M2834">
        <v>20</v>
      </c>
      <c r="N2834">
        <v>7.1999999999999995E-2</v>
      </c>
      <c r="O2834">
        <v>8.2000000000000003E-2</v>
      </c>
      <c r="P2834">
        <v>0</v>
      </c>
      <c r="Q2834">
        <v>4.0000000000000001E-3</v>
      </c>
      <c r="R2834">
        <v>2.5999999999999999E-2</v>
      </c>
      <c r="S2834">
        <v>0.46800000000000003</v>
      </c>
      <c r="T2834">
        <v>1</v>
      </c>
      <c r="U2834">
        <v>5000</v>
      </c>
      <c r="V2834" t="s">
        <v>56</v>
      </c>
      <c r="W2834">
        <v>0.878</v>
      </c>
      <c r="X2834">
        <v>0.52200000000000002</v>
      </c>
      <c r="Y2834">
        <v>0</v>
      </c>
      <c r="Z2834">
        <v>0.192</v>
      </c>
      <c r="AA2834" s="19">
        <v>45733.905797754633</v>
      </c>
      <c r="AB2834" t="s">
        <v>1425</v>
      </c>
    </row>
    <row r="2835" spans="1:28" hidden="1" x14ac:dyDescent="0.35">
      <c r="A2835" t="s">
        <v>1580</v>
      </c>
      <c r="B2835" t="s">
        <v>312</v>
      </c>
      <c r="C2835">
        <v>0</v>
      </c>
      <c r="D2835" s="9">
        <v>44551.744988425926</v>
      </c>
      <c r="E2835" s="9">
        <v>44551.746261574073</v>
      </c>
      <c r="F2835" t="s">
        <v>872</v>
      </c>
      <c r="G2835" t="s">
        <v>872</v>
      </c>
      <c r="H2835">
        <v>1</v>
      </c>
      <c r="I2835">
        <v>2</v>
      </c>
      <c r="J2835">
        <v>1</v>
      </c>
      <c r="K2835" t="s">
        <v>873</v>
      </c>
      <c r="L2835">
        <v>1</v>
      </c>
      <c r="M2835">
        <v>1</v>
      </c>
      <c r="N2835" t="s">
        <v>875</v>
      </c>
      <c r="O2835">
        <v>1</v>
      </c>
      <c r="P2835" t="s">
        <v>875</v>
      </c>
      <c r="Q2835" t="s">
        <v>875</v>
      </c>
      <c r="R2835" t="s">
        <v>875</v>
      </c>
      <c r="S2835" t="s">
        <v>875</v>
      </c>
      <c r="T2835" t="s">
        <v>875</v>
      </c>
      <c r="U2835" t="s">
        <v>875</v>
      </c>
      <c r="V2835" t="s">
        <v>56</v>
      </c>
      <c r="W2835" t="s">
        <v>875</v>
      </c>
      <c r="X2835">
        <v>1</v>
      </c>
      <c r="Y2835" t="s">
        <v>875</v>
      </c>
      <c r="Z2835" t="s">
        <v>875</v>
      </c>
      <c r="AA2835" s="19">
        <v>45733.996688113424</v>
      </c>
      <c r="AB2835" t="s">
        <v>2040</v>
      </c>
    </row>
    <row r="2836" spans="1:28" x14ac:dyDescent="0.35">
      <c r="A2836" t="s">
        <v>1580</v>
      </c>
      <c r="B2836" t="s">
        <v>311</v>
      </c>
      <c r="C2836">
        <v>2714</v>
      </c>
      <c r="D2836" s="9">
        <v>41836.924699074072</v>
      </c>
      <c r="E2836" s="9">
        <v>44551.746261574073</v>
      </c>
      <c r="F2836">
        <v>280</v>
      </c>
      <c r="G2836">
        <v>280</v>
      </c>
      <c r="H2836">
        <v>162</v>
      </c>
      <c r="I2836">
        <v>118</v>
      </c>
      <c r="J2836">
        <v>19</v>
      </c>
      <c r="K2836">
        <v>261</v>
      </c>
      <c r="L2836">
        <v>167</v>
      </c>
      <c r="M2836">
        <v>94</v>
      </c>
      <c r="N2836">
        <v>7.3999999999999996E-2</v>
      </c>
      <c r="O2836">
        <v>5.1999999999999998E-2</v>
      </c>
      <c r="P2836">
        <v>8.9999999999999993E-3</v>
      </c>
      <c r="Q2836">
        <v>7.0999999999999994E-2</v>
      </c>
      <c r="R2836">
        <v>0.60699999999999998</v>
      </c>
      <c r="S2836">
        <v>0.58699999999999997</v>
      </c>
      <c r="T2836">
        <v>0.92900000000000005</v>
      </c>
      <c r="U2836">
        <v>1323.944</v>
      </c>
      <c r="V2836" t="s">
        <v>56</v>
      </c>
      <c r="W2836">
        <v>0.84299999999999997</v>
      </c>
      <c r="X2836">
        <v>0.90700000000000003</v>
      </c>
      <c r="Y2836">
        <v>0.88500000000000001</v>
      </c>
      <c r="Z2836">
        <v>0.90500000000000003</v>
      </c>
      <c r="AA2836" s="19">
        <v>45733.996688055558</v>
      </c>
      <c r="AB2836" t="s">
        <v>2040</v>
      </c>
    </row>
    <row r="2837" spans="1:28" hidden="1" x14ac:dyDescent="0.35">
      <c r="A2837" t="s">
        <v>279</v>
      </c>
      <c r="B2837" t="s">
        <v>312</v>
      </c>
      <c r="C2837">
        <v>0</v>
      </c>
      <c r="D2837" s="9">
        <v>44468.338865740741</v>
      </c>
      <c r="E2837" s="9">
        <v>44468.33902777778</v>
      </c>
      <c r="F2837" t="s">
        <v>872</v>
      </c>
      <c r="G2837" t="s">
        <v>872</v>
      </c>
      <c r="H2837">
        <v>1</v>
      </c>
      <c r="I2837">
        <v>1</v>
      </c>
      <c r="J2837">
        <v>1</v>
      </c>
      <c r="K2837" t="s">
        <v>873</v>
      </c>
      <c r="L2837">
        <v>4</v>
      </c>
      <c r="M2837">
        <v>-3</v>
      </c>
      <c r="N2837" t="s">
        <v>875</v>
      </c>
      <c r="O2837" t="s">
        <v>875</v>
      </c>
      <c r="P2837" t="s">
        <v>875</v>
      </c>
      <c r="Q2837">
        <v>2</v>
      </c>
      <c r="R2837" t="s">
        <v>875</v>
      </c>
      <c r="S2837" t="s">
        <v>875</v>
      </c>
      <c r="T2837" t="s">
        <v>875</v>
      </c>
      <c r="U2837" t="s">
        <v>875</v>
      </c>
      <c r="V2837" t="s">
        <v>56</v>
      </c>
      <c r="W2837" t="s">
        <v>875</v>
      </c>
      <c r="X2837" t="s">
        <v>875</v>
      </c>
      <c r="Y2837" t="s">
        <v>875</v>
      </c>
      <c r="Z2837">
        <v>0.6</v>
      </c>
      <c r="AA2837" s="19">
        <v>45733.905728668979</v>
      </c>
      <c r="AB2837" t="s">
        <v>1425</v>
      </c>
    </row>
    <row r="2838" spans="1:28" x14ac:dyDescent="0.35">
      <c r="A2838" t="s">
        <v>279</v>
      </c>
      <c r="B2838" t="s">
        <v>311</v>
      </c>
      <c r="C2838">
        <v>4203</v>
      </c>
      <c r="D2838" s="9">
        <v>41399.118750000001</v>
      </c>
      <c r="E2838" s="9">
        <v>45602.256249999999</v>
      </c>
      <c r="F2838">
        <v>506</v>
      </c>
      <c r="G2838">
        <v>490</v>
      </c>
      <c r="H2838">
        <v>392</v>
      </c>
      <c r="I2838">
        <v>98</v>
      </c>
      <c r="J2838">
        <v>13</v>
      </c>
      <c r="K2838">
        <v>477</v>
      </c>
      <c r="L2838">
        <v>153</v>
      </c>
      <c r="M2838">
        <v>324</v>
      </c>
      <c r="N2838">
        <v>0.16</v>
      </c>
      <c r="O2838">
        <v>2.1000000000000001E-2</v>
      </c>
      <c r="P2838">
        <v>2E-3</v>
      </c>
      <c r="Q2838">
        <v>5.7000000000000002E-2</v>
      </c>
      <c r="R2838">
        <v>0.318</v>
      </c>
      <c r="S2838">
        <v>0.88400000000000001</v>
      </c>
      <c r="T2838">
        <v>0.98899999999999999</v>
      </c>
      <c r="U2838">
        <v>5684.2110000000002</v>
      </c>
      <c r="V2838" t="s">
        <v>56</v>
      </c>
      <c r="W2838">
        <v>0.79200000000000004</v>
      </c>
      <c r="X2838">
        <v>0.61299999999999999</v>
      </c>
      <c r="Y2838">
        <v>0.76700000000000002</v>
      </c>
      <c r="Z2838">
        <v>0.38300000000000001</v>
      </c>
      <c r="AA2838" s="9">
        <v>45713.684899826389</v>
      </c>
      <c r="AB2838" t="s">
        <v>871</v>
      </c>
    </row>
    <row r="2839" spans="1:28" x14ac:dyDescent="0.35">
      <c r="A2839" t="s">
        <v>279</v>
      </c>
      <c r="B2839" t="s">
        <v>311</v>
      </c>
      <c r="C2839">
        <v>3069</v>
      </c>
      <c r="D2839" s="9">
        <v>41399.118993055556</v>
      </c>
      <c r="E2839" s="9">
        <v>44468.33902777778</v>
      </c>
      <c r="F2839">
        <v>165</v>
      </c>
      <c r="G2839">
        <v>165</v>
      </c>
      <c r="H2839">
        <v>141</v>
      </c>
      <c r="I2839">
        <v>24</v>
      </c>
      <c r="J2839">
        <v>1</v>
      </c>
      <c r="K2839">
        <v>164</v>
      </c>
      <c r="L2839">
        <v>139</v>
      </c>
      <c r="M2839">
        <v>25</v>
      </c>
      <c r="N2839">
        <v>0.05</v>
      </c>
      <c r="O2839">
        <v>8.0000000000000002E-3</v>
      </c>
      <c r="P2839">
        <v>0</v>
      </c>
      <c r="Q2839">
        <v>5.7000000000000002E-2</v>
      </c>
      <c r="R2839">
        <v>0.98299999999999998</v>
      </c>
      <c r="S2839">
        <v>0.86199999999999999</v>
      </c>
      <c r="T2839">
        <v>1</v>
      </c>
      <c r="U2839">
        <v>438.596</v>
      </c>
      <c r="V2839" t="s">
        <v>56</v>
      </c>
      <c r="W2839">
        <v>0.23899999999999999</v>
      </c>
      <c r="X2839">
        <v>0.92900000000000005</v>
      </c>
      <c r="Y2839">
        <v>0</v>
      </c>
      <c r="Z2839">
        <v>0.14499999999999999</v>
      </c>
      <c r="AA2839" s="19">
        <v>45733.905728611113</v>
      </c>
      <c r="AB2839" t="s">
        <v>1425</v>
      </c>
    </row>
    <row r="2840" spans="1:28" hidden="1" x14ac:dyDescent="0.35">
      <c r="A2840" t="s">
        <v>1579</v>
      </c>
      <c r="B2840" t="s">
        <v>312</v>
      </c>
      <c r="C2840">
        <v>86</v>
      </c>
      <c r="D2840" s="9">
        <v>44360.611643518518</v>
      </c>
      <c r="E2840" s="9">
        <v>44446.862141203703</v>
      </c>
      <c r="F2840" t="s">
        <v>872</v>
      </c>
      <c r="G2840" t="s">
        <v>872</v>
      </c>
      <c r="H2840">
        <v>4</v>
      </c>
      <c r="I2840">
        <v>3</v>
      </c>
      <c r="J2840">
        <v>1</v>
      </c>
      <c r="K2840" t="s">
        <v>873</v>
      </c>
      <c r="L2840">
        <v>3</v>
      </c>
      <c r="M2840">
        <v>3</v>
      </c>
      <c r="N2840">
        <v>2.9000000000000001E-2</v>
      </c>
      <c r="O2840">
        <v>0.105</v>
      </c>
      <c r="P2840" t="s">
        <v>875</v>
      </c>
      <c r="Q2840">
        <v>0.05</v>
      </c>
      <c r="R2840" t="s">
        <v>875</v>
      </c>
      <c r="S2840" t="s">
        <v>875</v>
      </c>
      <c r="T2840" t="s">
        <v>875</v>
      </c>
      <c r="U2840" t="s">
        <v>875</v>
      </c>
      <c r="V2840" t="s">
        <v>62</v>
      </c>
      <c r="W2840">
        <v>0.90500000000000003</v>
      </c>
      <c r="X2840">
        <v>0.84199999999999997</v>
      </c>
      <c r="Y2840" t="s">
        <v>875</v>
      </c>
      <c r="Z2840">
        <v>0.94399999999999995</v>
      </c>
      <c r="AA2840" s="19">
        <v>45733.996601666666</v>
      </c>
      <c r="AB2840" t="s">
        <v>2040</v>
      </c>
    </row>
    <row r="2841" spans="1:28" x14ac:dyDescent="0.35">
      <c r="A2841" t="s">
        <v>1579</v>
      </c>
      <c r="B2841" t="s">
        <v>311</v>
      </c>
      <c r="C2841">
        <v>5435</v>
      </c>
      <c r="D2841" s="9">
        <v>39011.494317129633</v>
      </c>
      <c r="E2841" s="9">
        <v>44446.862141203703</v>
      </c>
      <c r="F2841">
        <v>192</v>
      </c>
      <c r="G2841">
        <v>192</v>
      </c>
      <c r="H2841">
        <v>127</v>
      </c>
      <c r="I2841">
        <v>65</v>
      </c>
      <c r="J2841">
        <v>13</v>
      </c>
      <c r="K2841">
        <v>179</v>
      </c>
      <c r="L2841">
        <v>143</v>
      </c>
      <c r="M2841">
        <v>36</v>
      </c>
      <c r="N2841">
        <v>4.1000000000000002E-2</v>
      </c>
      <c r="O2841">
        <v>2.5999999999999999E-2</v>
      </c>
      <c r="P2841">
        <v>8.0000000000000002E-3</v>
      </c>
      <c r="Q2841">
        <v>7.3999999999999996E-2</v>
      </c>
      <c r="R2841">
        <v>1.254</v>
      </c>
      <c r="S2841">
        <v>0.61199999999999999</v>
      </c>
      <c r="T2841">
        <v>0.88100000000000001</v>
      </c>
      <c r="U2841">
        <v>486.48599999999999</v>
      </c>
      <c r="V2841" t="s">
        <v>62</v>
      </c>
      <c r="W2841">
        <v>0.78100000000000003</v>
      </c>
      <c r="X2841">
        <v>0.87</v>
      </c>
      <c r="Y2841">
        <v>0.89100000000000001</v>
      </c>
      <c r="Z2841">
        <v>0.92100000000000004</v>
      </c>
      <c r="AA2841" s="19">
        <v>45733.996601597224</v>
      </c>
      <c r="AB2841" t="s">
        <v>2040</v>
      </c>
    </row>
    <row r="2842" spans="1:28" hidden="1" x14ac:dyDescent="0.35">
      <c r="A2842" t="s">
        <v>1578</v>
      </c>
      <c r="B2842" t="s">
        <v>312</v>
      </c>
      <c r="C2842">
        <v>99</v>
      </c>
      <c r="D2842" s="9">
        <v>44466.610115740739</v>
      </c>
      <c r="E2842" s="9">
        <v>44565.752164351848</v>
      </c>
      <c r="F2842" t="s">
        <v>872</v>
      </c>
      <c r="G2842" t="s">
        <v>872</v>
      </c>
      <c r="H2842">
        <v>9</v>
      </c>
      <c r="I2842">
        <v>10</v>
      </c>
      <c r="J2842">
        <v>1</v>
      </c>
      <c r="K2842" t="s">
        <v>873</v>
      </c>
      <c r="L2842">
        <v>11</v>
      </c>
      <c r="M2842">
        <v>6</v>
      </c>
      <c r="N2842">
        <v>0.09</v>
      </c>
      <c r="O2842">
        <v>9.5000000000000001E-2</v>
      </c>
      <c r="P2842" t="s">
        <v>875</v>
      </c>
      <c r="Q2842">
        <v>0.10199999999999999</v>
      </c>
      <c r="R2842" t="s">
        <v>875</v>
      </c>
      <c r="S2842" t="s">
        <v>875</v>
      </c>
      <c r="T2842" t="s">
        <v>875</v>
      </c>
      <c r="U2842" t="s">
        <v>875</v>
      </c>
      <c r="V2842" t="s">
        <v>56</v>
      </c>
      <c r="W2842">
        <v>0.91700000000000004</v>
      </c>
      <c r="X2842">
        <v>0.94199999999999995</v>
      </c>
      <c r="Y2842" t="s">
        <v>875</v>
      </c>
      <c r="Z2842">
        <v>0.89600000000000002</v>
      </c>
      <c r="AA2842" s="19">
        <v>45733.996510868055</v>
      </c>
      <c r="AB2842" t="s">
        <v>2040</v>
      </c>
    </row>
    <row r="2843" spans="1:28" x14ac:dyDescent="0.35">
      <c r="A2843" t="s">
        <v>1578</v>
      </c>
      <c r="B2843" t="s">
        <v>311</v>
      </c>
      <c r="C2843">
        <v>3207</v>
      </c>
      <c r="D2843" s="9">
        <v>41358.605023148149</v>
      </c>
      <c r="E2843" s="9">
        <v>44565.752164351848</v>
      </c>
      <c r="F2843">
        <v>3459</v>
      </c>
      <c r="G2843">
        <v>3459</v>
      </c>
      <c r="H2843">
        <v>1072</v>
      </c>
      <c r="I2843">
        <v>2387</v>
      </c>
      <c r="J2843">
        <v>411</v>
      </c>
      <c r="K2843">
        <v>3048</v>
      </c>
      <c r="L2843">
        <v>2142</v>
      </c>
      <c r="M2843">
        <v>906</v>
      </c>
      <c r="N2843">
        <v>0.35099999999999998</v>
      </c>
      <c r="O2843">
        <v>0.99</v>
      </c>
      <c r="P2843">
        <v>0.14699999999999999</v>
      </c>
      <c r="Q2843">
        <v>0.80400000000000005</v>
      </c>
      <c r="R2843">
        <v>0.67300000000000004</v>
      </c>
      <c r="S2843">
        <v>0.26200000000000001</v>
      </c>
      <c r="T2843">
        <v>0.89</v>
      </c>
      <c r="U2843">
        <v>1126.866</v>
      </c>
      <c r="V2843" t="s">
        <v>56</v>
      </c>
      <c r="W2843">
        <v>0.84499999999999997</v>
      </c>
      <c r="X2843">
        <v>0.84899999999999998</v>
      </c>
      <c r="Y2843">
        <v>0.83399999999999996</v>
      </c>
      <c r="Z2843">
        <v>0.83799999999999997</v>
      </c>
      <c r="AA2843" s="19">
        <v>45733.996510752317</v>
      </c>
      <c r="AB2843" t="s">
        <v>2040</v>
      </c>
    </row>
    <row r="2844" spans="1:28" hidden="1" x14ac:dyDescent="0.35">
      <c r="A2844" t="s">
        <v>1378</v>
      </c>
      <c r="B2844" t="s">
        <v>312</v>
      </c>
      <c r="C2844">
        <v>98</v>
      </c>
      <c r="D2844" s="9">
        <v>44013.323796296296</v>
      </c>
      <c r="E2844" s="9">
        <v>44112.175682870373</v>
      </c>
      <c r="F2844" t="s">
        <v>872</v>
      </c>
      <c r="G2844" t="s">
        <v>872</v>
      </c>
      <c r="H2844">
        <v>1</v>
      </c>
      <c r="I2844">
        <v>6</v>
      </c>
      <c r="J2844">
        <v>1</v>
      </c>
      <c r="K2844" t="s">
        <v>873</v>
      </c>
      <c r="L2844">
        <v>158</v>
      </c>
      <c r="M2844">
        <v>-152</v>
      </c>
      <c r="N2844" t="s">
        <v>875</v>
      </c>
      <c r="O2844">
        <v>4.5999999999999999E-2</v>
      </c>
      <c r="P2844" t="s">
        <v>875</v>
      </c>
      <c r="Q2844">
        <v>1.585</v>
      </c>
      <c r="R2844" t="s">
        <v>875</v>
      </c>
      <c r="S2844" t="s">
        <v>875</v>
      </c>
      <c r="T2844" t="s">
        <v>875</v>
      </c>
      <c r="U2844" t="s">
        <v>875</v>
      </c>
      <c r="V2844" t="s">
        <v>80</v>
      </c>
      <c r="W2844" t="s">
        <v>875</v>
      </c>
      <c r="X2844">
        <v>0.94799999999999995</v>
      </c>
      <c r="Y2844" t="s">
        <v>875</v>
      </c>
      <c r="Z2844">
        <v>9.9000000000000005E-2</v>
      </c>
      <c r="AA2844" s="19">
        <v>45733.905659976852</v>
      </c>
      <c r="AB2844" t="s">
        <v>1425</v>
      </c>
    </row>
    <row r="2845" spans="1:28" x14ac:dyDescent="0.35">
      <c r="A2845" t="s">
        <v>1378</v>
      </c>
      <c r="B2845" t="s">
        <v>311</v>
      </c>
      <c r="C2845">
        <v>1995</v>
      </c>
      <c r="D2845" s="9">
        <v>42116.676655092589</v>
      </c>
      <c r="E2845" s="9">
        <v>44112.175682870373</v>
      </c>
      <c r="F2845">
        <v>2447</v>
      </c>
      <c r="G2845">
        <v>2447</v>
      </c>
      <c r="H2845">
        <v>1392</v>
      </c>
      <c r="I2845">
        <v>1055</v>
      </c>
      <c r="J2845">
        <v>97</v>
      </c>
      <c r="K2845">
        <v>2350</v>
      </c>
      <c r="L2845">
        <v>2350</v>
      </c>
      <c r="M2845">
        <v>0</v>
      </c>
      <c r="N2845">
        <v>0.879</v>
      </c>
      <c r="O2845">
        <v>0.76500000000000001</v>
      </c>
      <c r="P2845">
        <v>8.2000000000000003E-2</v>
      </c>
      <c r="Q2845">
        <v>1.35</v>
      </c>
      <c r="R2845">
        <v>0.86399999999999999</v>
      </c>
      <c r="S2845">
        <v>0.53500000000000003</v>
      </c>
      <c r="T2845">
        <v>0.95</v>
      </c>
      <c r="U2845">
        <v>0</v>
      </c>
      <c r="V2845" t="s">
        <v>80</v>
      </c>
      <c r="W2845">
        <v>0.97399999999999998</v>
      </c>
      <c r="X2845">
        <v>0.94799999999999995</v>
      </c>
      <c r="Y2845">
        <v>0.98299999999999998</v>
      </c>
      <c r="Z2845">
        <v>0.97499999999999998</v>
      </c>
      <c r="AA2845" s="19">
        <v>45733.905659976852</v>
      </c>
      <c r="AB2845" t="s">
        <v>1425</v>
      </c>
    </row>
    <row r="2846" spans="1:28" hidden="1" x14ac:dyDescent="0.35">
      <c r="A2846" t="s">
        <v>280</v>
      </c>
      <c r="B2846" t="s">
        <v>312</v>
      </c>
      <c r="C2846">
        <v>100</v>
      </c>
      <c r="D2846" s="9">
        <v>45510.299305555556</v>
      </c>
      <c r="E2846" s="9">
        <v>45610.464583333334</v>
      </c>
      <c r="F2846" t="s">
        <v>872</v>
      </c>
      <c r="G2846" t="s">
        <v>872</v>
      </c>
      <c r="H2846">
        <v>53</v>
      </c>
      <c r="I2846">
        <v>45</v>
      </c>
      <c r="J2846">
        <v>37</v>
      </c>
      <c r="K2846" t="s">
        <v>873</v>
      </c>
      <c r="L2846">
        <v>63</v>
      </c>
      <c r="M2846">
        <v>-1</v>
      </c>
      <c r="N2846">
        <v>0.52600000000000002</v>
      </c>
      <c r="O2846">
        <v>0.47499999999999998</v>
      </c>
      <c r="P2846">
        <v>0.496</v>
      </c>
      <c r="Q2846">
        <v>0.59599999999999997</v>
      </c>
      <c r="R2846">
        <v>1.18</v>
      </c>
      <c r="S2846">
        <v>0.52500000000000002</v>
      </c>
      <c r="T2846">
        <v>0.504</v>
      </c>
      <c r="U2846">
        <v>1394.2950000000001</v>
      </c>
      <c r="V2846" t="s">
        <v>62</v>
      </c>
      <c r="W2846">
        <v>0.97599999999999998</v>
      </c>
      <c r="X2846">
        <v>0.98899999999999999</v>
      </c>
      <c r="Y2846">
        <v>0.871</v>
      </c>
      <c r="Z2846">
        <v>0.95499999999999996</v>
      </c>
      <c r="AA2846" s="9">
        <v>45713.685033437498</v>
      </c>
      <c r="AB2846" t="s">
        <v>871</v>
      </c>
    </row>
    <row r="2847" spans="1:28" hidden="1" x14ac:dyDescent="0.35">
      <c r="A2847" t="s">
        <v>280</v>
      </c>
      <c r="B2847" t="s">
        <v>312</v>
      </c>
      <c r="C2847">
        <v>97</v>
      </c>
      <c r="D2847" s="9">
        <v>44466.407604166663</v>
      </c>
      <c r="E2847" s="9">
        <v>44564.363159722219</v>
      </c>
      <c r="F2847" t="s">
        <v>872</v>
      </c>
      <c r="G2847" t="s">
        <v>872</v>
      </c>
      <c r="H2847">
        <v>140</v>
      </c>
      <c r="I2847">
        <v>80</v>
      </c>
      <c r="J2847">
        <v>9</v>
      </c>
      <c r="K2847" t="s">
        <v>873</v>
      </c>
      <c r="L2847">
        <v>236</v>
      </c>
      <c r="M2847">
        <v>-26</v>
      </c>
      <c r="N2847">
        <v>1.5309999999999999</v>
      </c>
      <c r="O2847">
        <v>0.88200000000000001</v>
      </c>
      <c r="P2847">
        <v>8.7999999999999995E-2</v>
      </c>
      <c r="Q2847">
        <v>2.7509999999999999</v>
      </c>
      <c r="R2847">
        <v>1.1830000000000001</v>
      </c>
      <c r="S2847">
        <v>0.63400000000000001</v>
      </c>
      <c r="T2847">
        <v>0.96399999999999997</v>
      </c>
      <c r="U2847">
        <v>352.59899999999999</v>
      </c>
      <c r="V2847" t="s">
        <v>62</v>
      </c>
      <c r="W2847">
        <v>0.98299999999999998</v>
      </c>
      <c r="X2847">
        <v>0.97399999999999998</v>
      </c>
      <c r="Y2847">
        <v>0.96299999999999997</v>
      </c>
      <c r="Z2847">
        <v>0.68100000000000005</v>
      </c>
      <c r="AA2847" s="19">
        <v>45733.905580810184</v>
      </c>
      <c r="AB2847" t="s">
        <v>1425</v>
      </c>
    </row>
    <row r="2848" spans="1:28" x14ac:dyDescent="0.35">
      <c r="A2848" t="s">
        <v>280</v>
      </c>
      <c r="B2848" t="s">
        <v>311</v>
      </c>
      <c r="C2848">
        <v>2957</v>
      </c>
      <c r="D2848" s="9">
        <v>42653.404861111114</v>
      </c>
      <c r="E2848" s="9">
        <v>45610.464583333334</v>
      </c>
      <c r="F2848">
        <v>6095</v>
      </c>
      <c r="G2848">
        <v>5797</v>
      </c>
      <c r="H2848">
        <v>3652</v>
      </c>
      <c r="I2848">
        <v>2145</v>
      </c>
      <c r="J2848">
        <v>2089</v>
      </c>
      <c r="K2848">
        <v>3708</v>
      </c>
      <c r="L2848">
        <v>2877</v>
      </c>
      <c r="M2848">
        <v>831</v>
      </c>
      <c r="N2848">
        <v>1.419</v>
      </c>
      <c r="O2848">
        <v>0.85199999999999998</v>
      </c>
      <c r="P2848">
        <v>0.90100000000000002</v>
      </c>
      <c r="Q2848">
        <v>1.143</v>
      </c>
      <c r="R2848">
        <v>0.83399999999999996</v>
      </c>
      <c r="S2848">
        <v>0.625</v>
      </c>
      <c r="T2848">
        <v>0.60299999999999998</v>
      </c>
      <c r="U2848">
        <v>727.03399999999999</v>
      </c>
      <c r="V2848" t="s">
        <v>56</v>
      </c>
      <c r="W2848">
        <v>0.98899999999999999</v>
      </c>
      <c r="X2848">
        <v>0.96799999999999997</v>
      </c>
      <c r="Y2848">
        <v>0.97</v>
      </c>
      <c r="Z2848">
        <v>0.97599999999999998</v>
      </c>
      <c r="AA2848" s="9">
        <v>45713.685009606481</v>
      </c>
      <c r="AB2848" t="s">
        <v>871</v>
      </c>
    </row>
    <row r="2849" spans="1:28" x14ac:dyDescent="0.35">
      <c r="A2849" t="s">
        <v>280</v>
      </c>
      <c r="B2849" t="s">
        <v>311</v>
      </c>
      <c r="C2849">
        <v>1910</v>
      </c>
      <c r="D2849" s="9">
        <v>42653.405219907407</v>
      </c>
      <c r="E2849" s="9">
        <v>44564.363159722219</v>
      </c>
      <c r="F2849">
        <v>4136</v>
      </c>
      <c r="G2849">
        <v>4136</v>
      </c>
      <c r="H2849">
        <v>2506</v>
      </c>
      <c r="I2849">
        <v>1630</v>
      </c>
      <c r="J2849">
        <v>267</v>
      </c>
      <c r="K2849">
        <v>3869</v>
      </c>
      <c r="L2849">
        <v>2899</v>
      </c>
      <c r="M2849">
        <v>970</v>
      </c>
      <c r="N2849">
        <v>1.645</v>
      </c>
      <c r="O2849">
        <v>1.05</v>
      </c>
      <c r="P2849">
        <v>0.20899999999999999</v>
      </c>
      <c r="Q2849">
        <v>1.9890000000000001</v>
      </c>
      <c r="R2849">
        <v>0.8</v>
      </c>
      <c r="S2849">
        <v>0.61</v>
      </c>
      <c r="T2849">
        <v>0.92200000000000004</v>
      </c>
      <c r="U2849">
        <v>487.68200000000002</v>
      </c>
      <c r="V2849" t="s">
        <v>56</v>
      </c>
      <c r="W2849">
        <v>0.98599999999999999</v>
      </c>
      <c r="X2849">
        <v>0.98399999999999999</v>
      </c>
      <c r="Y2849">
        <v>0.84699999999999998</v>
      </c>
      <c r="Z2849">
        <v>0.97399999999999998</v>
      </c>
      <c r="AA2849" s="19">
        <v>45733.905565995374</v>
      </c>
      <c r="AB2849" t="s">
        <v>1425</v>
      </c>
    </row>
    <row r="2850" spans="1:28" hidden="1" x14ac:dyDescent="0.35">
      <c r="A2850" t="s">
        <v>1577</v>
      </c>
      <c r="B2850" t="s">
        <v>312</v>
      </c>
      <c r="C2850">
        <v>97</v>
      </c>
      <c r="D2850" s="9">
        <v>44467.794166666667</v>
      </c>
      <c r="E2850" s="9">
        <v>44565.667708333334</v>
      </c>
      <c r="F2850" t="s">
        <v>872</v>
      </c>
      <c r="G2850" t="s">
        <v>872</v>
      </c>
      <c r="H2850">
        <v>9</v>
      </c>
      <c r="I2850">
        <v>22</v>
      </c>
      <c r="J2850">
        <v>2</v>
      </c>
      <c r="K2850" t="s">
        <v>873</v>
      </c>
      <c r="L2850">
        <v>15</v>
      </c>
      <c r="M2850">
        <v>13</v>
      </c>
      <c r="N2850">
        <v>0.122</v>
      </c>
      <c r="O2850">
        <v>0.192</v>
      </c>
      <c r="P2850">
        <v>4.4999999999999998E-2</v>
      </c>
      <c r="Q2850">
        <v>0.17699999999999999</v>
      </c>
      <c r="R2850">
        <v>0.65800000000000003</v>
      </c>
      <c r="S2850">
        <v>0.38900000000000001</v>
      </c>
      <c r="T2850">
        <v>0.85699999999999998</v>
      </c>
      <c r="U2850">
        <v>4355.9319999999998</v>
      </c>
      <c r="V2850" t="s">
        <v>56</v>
      </c>
      <c r="W2850">
        <v>0.93500000000000005</v>
      </c>
      <c r="X2850">
        <v>0.98</v>
      </c>
      <c r="Y2850">
        <v>1</v>
      </c>
      <c r="Z2850">
        <v>0.85299999999999998</v>
      </c>
      <c r="AA2850" s="19">
        <v>45733.996412129629</v>
      </c>
      <c r="AB2850" t="s">
        <v>2040</v>
      </c>
    </row>
    <row r="2851" spans="1:28" x14ac:dyDescent="0.35">
      <c r="A2851" t="s">
        <v>1577</v>
      </c>
      <c r="B2851" t="s">
        <v>311</v>
      </c>
      <c r="C2851">
        <v>4988</v>
      </c>
      <c r="D2851" s="9">
        <v>39576.922627314816</v>
      </c>
      <c r="E2851" s="9">
        <v>44565.667708333334</v>
      </c>
      <c r="F2851">
        <v>5204</v>
      </c>
      <c r="G2851">
        <v>5204</v>
      </c>
      <c r="H2851">
        <v>2022</v>
      </c>
      <c r="I2851">
        <v>3182</v>
      </c>
      <c r="J2851">
        <v>711</v>
      </c>
      <c r="K2851">
        <v>4493</v>
      </c>
      <c r="L2851">
        <v>3722</v>
      </c>
      <c r="M2851">
        <v>771</v>
      </c>
      <c r="N2851">
        <v>0.42399999999999999</v>
      </c>
      <c r="O2851">
        <v>0.74099999999999999</v>
      </c>
      <c r="P2851">
        <v>0.16200000000000001</v>
      </c>
      <c r="Q2851">
        <v>0.85499999999999998</v>
      </c>
      <c r="R2851">
        <v>0.85199999999999998</v>
      </c>
      <c r="S2851">
        <v>0.36399999999999999</v>
      </c>
      <c r="T2851">
        <v>0.86099999999999999</v>
      </c>
      <c r="U2851">
        <v>901.75400000000002</v>
      </c>
      <c r="V2851" t="s">
        <v>56</v>
      </c>
      <c r="W2851">
        <v>0.997</v>
      </c>
      <c r="X2851">
        <v>0.98399999999999999</v>
      </c>
      <c r="Y2851">
        <v>0.98</v>
      </c>
      <c r="Z2851">
        <v>0.98699999999999999</v>
      </c>
      <c r="AA2851" s="19">
        <v>45733.996397372684</v>
      </c>
      <c r="AB2851" t="s">
        <v>2040</v>
      </c>
    </row>
    <row r="2852" spans="1:28" x14ac:dyDescent="0.35">
      <c r="A2852" t="s">
        <v>2046</v>
      </c>
      <c r="B2852" t="s">
        <v>311</v>
      </c>
      <c r="C2852">
        <v>3457</v>
      </c>
      <c r="D2852" s="9">
        <v>40648.148611111108</v>
      </c>
      <c r="E2852" s="9">
        <v>44105.43472222222</v>
      </c>
      <c r="F2852">
        <v>3044</v>
      </c>
      <c r="G2852">
        <v>2919</v>
      </c>
      <c r="H2852">
        <v>1575</v>
      </c>
      <c r="I2852">
        <v>1344</v>
      </c>
      <c r="J2852">
        <v>227</v>
      </c>
      <c r="K2852">
        <v>2692</v>
      </c>
      <c r="L2852">
        <v>2422</v>
      </c>
      <c r="M2852">
        <v>270</v>
      </c>
      <c r="N2852">
        <v>0.60799999999999998</v>
      </c>
      <c r="O2852">
        <v>0.495</v>
      </c>
      <c r="P2852">
        <v>7.0999999999999994E-2</v>
      </c>
      <c r="Q2852">
        <v>0.84799999999999998</v>
      </c>
      <c r="R2852">
        <v>0.82199999999999995</v>
      </c>
      <c r="S2852">
        <v>0.55100000000000005</v>
      </c>
      <c r="T2852">
        <v>0.93600000000000005</v>
      </c>
      <c r="U2852">
        <v>318.39600000000002</v>
      </c>
      <c r="V2852" t="s">
        <v>56</v>
      </c>
      <c r="W2852">
        <v>0.98</v>
      </c>
      <c r="X2852">
        <v>0.89400000000000002</v>
      </c>
      <c r="Y2852">
        <v>0.98799999999999999</v>
      </c>
      <c r="Z2852">
        <v>0.97699999999999998</v>
      </c>
      <c r="AA2852" s="19">
        <v>45736.486435763887</v>
      </c>
      <c r="AB2852" t="s">
        <v>2054</v>
      </c>
    </row>
    <row r="2853" spans="1:28" hidden="1" x14ac:dyDescent="0.35">
      <c r="A2853" t="s">
        <v>2046</v>
      </c>
      <c r="B2853" t="s">
        <v>312</v>
      </c>
      <c r="C2853">
        <v>51</v>
      </c>
      <c r="D2853" s="9">
        <v>44053.602777777778</v>
      </c>
      <c r="E2853" s="9">
        <v>44105.43472222222</v>
      </c>
      <c r="F2853" t="s">
        <v>872</v>
      </c>
      <c r="G2853" t="s">
        <v>872</v>
      </c>
      <c r="H2853">
        <v>2</v>
      </c>
      <c r="I2853">
        <v>1</v>
      </c>
      <c r="J2853">
        <v>1</v>
      </c>
      <c r="K2853" t="s">
        <v>873</v>
      </c>
      <c r="L2853">
        <v>3</v>
      </c>
      <c r="M2853">
        <v>-1</v>
      </c>
      <c r="N2853">
        <v>0.02</v>
      </c>
      <c r="O2853" t="s">
        <v>875</v>
      </c>
      <c r="P2853" t="s">
        <v>875</v>
      </c>
      <c r="Q2853">
        <v>9.5000000000000001E-2</v>
      </c>
      <c r="R2853" t="s">
        <v>875</v>
      </c>
      <c r="S2853" t="s">
        <v>875</v>
      </c>
      <c r="T2853" t="s">
        <v>875</v>
      </c>
      <c r="U2853" t="s">
        <v>875</v>
      </c>
      <c r="V2853" t="s">
        <v>56</v>
      </c>
      <c r="W2853">
        <v>1</v>
      </c>
      <c r="X2853" t="s">
        <v>875</v>
      </c>
      <c r="Y2853" t="s">
        <v>875</v>
      </c>
      <c r="Z2853">
        <v>0.999</v>
      </c>
      <c r="AA2853" s="19">
        <v>45736.486435891202</v>
      </c>
      <c r="AB2853" t="s">
        <v>2054</v>
      </c>
    </row>
    <row r="2854" spans="1:28" hidden="1" x14ac:dyDescent="0.35">
      <c r="A2854" t="s">
        <v>1429</v>
      </c>
      <c r="B2854" t="s">
        <v>312</v>
      </c>
      <c r="C2854">
        <v>45</v>
      </c>
      <c r="D2854" s="9">
        <v>43609.428831018522</v>
      </c>
      <c r="E2854" s="9">
        <v>43655.209606481483</v>
      </c>
      <c r="F2854" t="s">
        <v>872</v>
      </c>
      <c r="G2854" t="s">
        <v>872</v>
      </c>
      <c r="H2854">
        <v>3</v>
      </c>
      <c r="I2854">
        <v>1</v>
      </c>
      <c r="J2854">
        <v>2</v>
      </c>
      <c r="K2854" t="s">
        <v>873</v>
      </c>
      <c r="L2854">
        <v>2</v>
      </c>
      <c r="M2854">
        <v>-1</v>
      </c>
      <c r="N2854">
        <v>0.214</v>
      </c>
      <c r="O2854" t="s">
        <v>875</v>
      </c>
      <c r="P2854">
        <v>2.5999999999999999E-2</v>
      </c>
      <c r="Q2854" t="s">
        <v>875</v>
      </c>
      <c r="R2854" t="s">
        <v>875</v>
      </c>
      <c r="S2854" t="s">
        <v>875</v>
      </c>
      <c r="T2854" t="s">
        <v>875</v>
      </c>
      <c r="U2854" t="s">
        <v>875</v>
      </c>
      <c r="V2854" t="s">
        <v>56</v>
      </c>
      <c r="W2854">
        <v>0.75</v>
      </c>
      <c r="X2854" t="s">
        <v>875</v>
      </c>
      <c r="Y2854">
        <v>1</v>
      </c>
      <c r="Z2854" t="s">
        <v>875</v>
      </c>
      <c r="AA2854" s="19">
        <v>45733.838444745372</v>
      </c>
      <c r="AB2854" t="s">
        <v>1449</v>
      </c>
    </row>
    <row r="2855" spans="1:28" x14ac:dyDescent="0.35">
      <c r="A2855" t="s">
        <v>1429</v>
      </c>
      <c r="B2855" t="s">
        <v>311</v>
      </c>
      <c r="C2855">
        <v>4494</v>
      </c>
      <c r="D2855" s="9">
        <v>39160.260520833333</v>
      </c>
      <c r="E2855" s="9">
        <v>43655.209606481483</v>
      </c>
      <c r="F2855">
        <v>248</v>
      </c>
      <c r="G2855">
        <v>248</v>
      </c>
      <c r="H2855">
        <v>102</v>
      </c>
      <c r="I2855">
        <v>146</v>
      </c>
      <c r="J2855">
        <v>27</v>
      </c>
      <c r="K2855">
        <v>221</v>
      </c>
      <c r="L2855">
        <v>199</v>
      </c>
      <c r="M2855">
        <v>22</v>
      </c>
      <c r="N2855">
        <v>2.1000000000000001E-2</v>
      </c>
      <c r="O2855">
        <v>3.6999999999999998E-2</v>
      </c>
      <c r="P2855">
        <v>6.0000000000000001E-3</v>
      </c>
      <c r="Q2855">
        <v>4.4999999999999998E-2</v>
      </c>
      <c r="R2855">
        <v>0.86499999999999999</v>
      </c>
      <c r="S2855">
        <v>0.36199999999999999</v>
      </c>
      <c r="T2855">
        <v>0.89700000000000002</v>
      </c>
      <c r="U2855">
        <v>488.88900000000001</v>
      </c>
      <c r="V2855" t="s">
        <v>56</v>
      </c>
      <c r="W2855">
        <v>0.92100000000000004</v>
      </c>
      <c r="X2855">
        <v>0.98699999999999999</v>
      </c>
      <c r="Y2855">
        <v>0.97799999999999998</v>
      </c>
      <c r="Z2855">
        <v>0.96299999999999997</v>
      </c>
      <c r="AA2855" s="19">
        <v>45733.838444745372</v>
      </c>
      <c r="AB2855" t="s">
        <v>1449</v>
      </c>
    </row>
    <row r="2856" spans="1:28" hidden="1" x14ac:dyDescent="0.35">
      <c r="A2856" t="s">
        <v>1576</v>
      </c>
      <c r="B2856" t="s">
        <v>312</v>
      </c>
      <c r="C2856">
        <v>99</v>
      </c>
      <c r="D2856" s="9">
        <v>44466.949444444443</v>
      </c>
      <c r="E2856" s="9">
        <v>44566.534930555557</v>
      </c>
      <c r="F2856" t="s">
        <v>872</v>
      </c>
      <c r="G2856" t="s">
        <v>872</v>
      </c>
      <c r="H2856">
        <v>42</v>
      </c>
      <c r="I2856">
        <v>39</v>
      </c>
      <c r="J2856">
        <v>6</v>
      </c>
      <c r="K2856" t="s">
        <v>873</v>
      </c>
      <c r="L2856">
        <v>54</v>
      </c>
      <c r="M2856">
        <v>20</v>
      </c>
      <c r="N2856">
        <v>0.40200000000000002</v>
      </c>
      <c r="O2856">
        <v>0.39700000000000002</v>
      </c>
      <c r="P2856">
        <v>5.3999999999999999E-2</v>
      </c>
      <c r="Q2856">
        <v>0.51300000000000001</v>
      </c>
      <c r="R2856">
        <v>0.68899999999999995</v>
      </c>
      <c r="S2856">
        <v>0.503</v>
      </c>
      <c r="T2856">
        <v>0.93200000000000005</v>
      </c>
      <c r="U2856">
        <v>1805.068</v>
      </c>
      <c r="V2856" t="s">
        <v>56</v>
      </c>
      <c r="W2856">
        <v>0.92</v>
      </c>
      <c r="X2856">
        <v>0.98199999999999998</v>
      </c>
      <c r="Y2856">
        <v>0.90900000000000003</v>
      </c>
      <c r="Z2856">
        <v>0.97699999999999998</v>
      </c>
      <c r="AA2856" s="19">
        <v>45733.99629221065</v>
      </c>
      <c r="AB2856" t="s">
        <v>2040</v>
      </c>
    </row>
    <row r="2857" spans="1:28" x14ac:dyDescent="0.35">
      <c r="A2857" t="s">
        <v>1576</v>
      </c>
      <c r="B2857" t="s">
        <v>311</v>
      </c>
      <c r="C2857">
        <v>5394</v>
      </c>
      <c r="D2857" s="9">
        <v>39172.287604166668</v>
      </c>
      <c r="E2857" s="9">
        <v>44566.534930555557</v>
      </c>
      <c r="F2857">
        <v>3568</v>
      </c>
      <c r="G2857">
        <v>3568</v>
      </c>
      <c r="H2857">
        <v>1785</v>
      </c>
      <c r="I2857">
        <v>1783</v>
      </c>
      <c r="J2857">
        <v>436</v>
      </c>
      <c r="K2857">
        <v>3132</v>
      </c>
      <c r="L2857">
        <v>2206</v>
      </c>
      <c r="M2857">
        <v>926</v>
      </c>
      <c r="N2857">
        <v>0.32700000000000001</v>
      </c>
      <c r="O2857">
        <v>0.39200000000000002</v>
      </c>
      <c r="P2857">
        <v>0.1</v>
      </c>
      <c r="Q2857">
        <v>0.434</v>
      </c>
      <c r="R2857">
        <v>0.70099999999999996</v>
      </c>
      <c r="S2857">
        <v>0.45500000000000002</v>
      </c>
      <c r="T2857">
        <v>0.86099999999999999</v>
      </c>
      <c r="U2857">
        <v>2133.6410000000001</v>
      </c>
      <c r="V2857" t="s">
        <v>56</v>
      </c>
      <c r="W2857">
        <v>0.99</v>
      </c>
      <c r="X2857">
        <v>0.99199999999999999</v>
      </c>
      <c r="Y2857">
        <v>0.97399999999999998</v>
      </c>
      <c r="Z2857">
        <v>0.99299999999999999</v>
      </c>
      <c r="AA2857" s="19">
        <v>45733.996277824073</v>
      </c>
      <c r="AB2857" t="s">
        <v>2040</v>
      </c>
    </row>
    <row r="2858" spans="1:28" hidden="1" x14ac:dyDescent="0.35">
      <c r="A2858" t="s">
        <v>1575</v>
      </c>
      <c r="B2858" t="s">
        <v>312</v>
      </c>
      <c r="C2858">
        <v>0</v>
      </c>
      <c r="D2858" s="9">
        <v>43581.887627314813</v>
      </c>
      <c r="E2858" s="9">
        <v>43581.887627314813</v>
      </c>
      <c r="F2858" t="s">
        <v>872</v>
      </c>
      <c r="G2858" t="s">
        <v>872</v>
      </c>
      <c r="H2858">
        <v>1</v>
      </c>
      <c r="I2858">
        <v>1</v>
      </c>
      <c r="J2858">
        <v>1</v>
      </c>
      <c r="K2858" t="s">
        <v>873</v>
      </c>
      <c r="L2858">
        <v>1</v>
      </c>
      <c r="M2858">
        <v>0</v>
      </c>
      <c r="N2858" t="s">
        <v>875</v>
      </c>
      <c r="O2858" t="s">
        <v>875</v>
      </c>
      <c r="P2858" t="s">
        <v>875</v>
      </c>
      <c r="Q2858" t="s">
        <v>875</v>
      </c>
      <c r="R2858" t="s">
        <v>875</v>
      </c>
      <c r="S2858" t="s">
        <v>875</v>
      </c>
      <c r="T2858" t="s">
        <v>875</v>
      </c>
      <c r="U2858" t="s">
        <v>875</v>
      </c>
      <c r="V2858" t="s">
        <v>62</v>
      </c>
      <c r="W2858" t="s">
        <v>875</v>
      </c>
      <c r="X2858" t="s">
        <v>875</v>
      </c>
      <c r="Y2858" t="s">
        <v>875</v>
      </c>
      <c r="Z2858" t="s">
        <v>875</v>
      </c>
      <c r="AA2858" s="19">
        <v>45733.996178518515</v>
      </c>
      <c r="AB2858" t="s">
        <v>2040</v>
      </c>
    </row>
    <row r="2859" spans="1:28" x14ac:dyDescent="0.35">
      <c r="A2859" t="s">
        <v>1575</v>
      </c>
      <c r="B2859" t="s">
        <v>311</v>
      </c>
      <c r="C2859">
        <v>5981</v>
      </c>
      <c r="D2859" s="9">
        <v>37600.082511574074</v>
      </c>
      <c r="E2859" s="9">
        <v>43581.887627314813</v>
      </c>
      <c r="F2859">
        <v>540</v>
      </c>
      <c r="G2859">
        <v>540</v>
      </c>
      <c r="H2859">
        <v>279</v>
      </c>
      <c r="I2859">
        <v>261</v>
      </c>
      <c r="J2859">
        <v>100</v>
      </c>
      <c r="K2859">
        <v>440</v>
      </c>
      <c r="L2859">
        <v>407</v>
      </c>
      <c r="M2859">
        <v>33</v>
      </c>
      <c r="N2859">
        <v>8.4000000000000005E-2</v>
      </c>
      <c r="O2859">
        <v>7.2999999999999995E-2</v>
      </c>
      <c r="P2859">
        <v>3.5000000000000003E-2</v>
      </c>
      <c r="Q2859">
        <v>0.154</v>
      </c>
      <c r="R2859">
        <v>1.262</v>
      </c>
      <c r="S2859">
        <v>0.53500000000000003</v>
      </c>
      <c r="T2859">
        <v>0.77700000000000002</v>
      </c>
      <c r="U2859">
        <v>214.286</v>
      </c>
      <c r="V2859" t="s">
        <v>62</v>
      </c>
      <c r="W2859">
        <v>0.76400000000000001</v>
      </c>
      <c r="X2859">
        <v>0.76900000000000002</v>
      </c>
      <c r="Y2859">
        <v>0.79900000000000004</v>
      </c>
      <c r="Z2859">
        <v>0.76300000000000001</v>
      </c>
      <c r="AA2859" s="19">
        <v>45733.996178460649</v>
      </c>
      <c r="AB2859" t="s">
        <v>2040</v>
      </c>
    </row>
    <row r="2860" spans="1:28" hidden="1" x14ac:dyDescent="0.35">
      <c r="A2860" t="s">
        <v>1428</v>
      </c>
      <c r="B2860" t="s">
        <v>312</v>
      </c>
      <c r="C2860">
        <v>0</v>
      </c>
      <c r="D2860" s="9">
        <v>43349.400590277779</v>
      </c>
      <c r="E2860" s="9">
        <v>43349.562708333331</v>
      </c>
      <c r="F2860" t="s">
        <v>872</v>
      </c>
      <c r="G2860" t="s">
        <v>872</v>
      </c>
      <c r="H2860">
        <v>1</v>
      </c>
      <c r="I2860">
        <v>1</v>
      </c>
      <c r="J2860">
        <v>1</v>
      </c>
      <c r="K2860" t="s">
        <v>873</v>
      </c>
      <c r="L2860">
        <v>1</v>
      </c>
      <c r="M2860">
        <v>0</v>
      </c>
      <c r="N2860" t="s">
        <v>875</v>
      </c>
      <c r="O2860" t="s">
        <v>875</v>
      </c>
      <c r="P2860" t="s">
        <v>875</v>
      </c>
      <c r="Q2860" t="s">
        <v>875</v>
      </c>
      <c r="R2860" t="s">
        <v>875</v>
      </c>
      <c r="S2860" t="s">
        <v>875</v>
      </c>
      <c r="T2860" t="s">
        <v>875</v>
      </c>
      <c r="U2860" t="s">
        <v>875</v>
      </c>
      <c r="V2860" t="s">
        <v>56</v>
      </c>
      <c r="W2860" t="s">
        <v>875</v>
      </c>
      <c r="X2860" t="s">
        <v>875</v>
      </c>
      <c r="Y2860" t="s">
        <v>875</v>
      </c>
      <c r="Z2860" t="s">
        <v>875</v>
      </c>
      <c r="AA2860" s="19">
        <v>45733.838374247687</v>
      </c>
      <c r="AB2860" t="s">
        <v>1449</v>
      </c>
    </row>
    <row r="2861" spans="1:28" x14ac:dyDescent="0.35">
      <c r="A2861" t="s">
        <v>1428</v>
      </c>
      <c r="B2861" t="s">
        <v>311</v>
      </c>
      <c r="C2861">
        <v>3663</v>
      </c>
      <c r="D2861" s="9">
        <v>39686.298518518517</v>
      </c>
      <c r="E2861" s="9">
        <v>43349.562708333331</v>
      </c>
      <c r="F2861">
        <v>75</v>
      </c>
      <c r="G2861">
        <v>75</v>
      </c>
      <c r="H2861">
        <v>45</v>
      </c>
      <c r="I2861">
        <v>30</v>
      </c>
      <c r="J2861">
        <v>8</v>
      </c>
      <c r="K2861">
        <v>67</v>
      </c>
      <c r="L2861">
        <v>29</v>
      </c>
      <c r="M2861">
        <v>38</v>
      </c>
      <c r="N2861">
        <v>0.01</v>
      </c>
      <c r="O2861">
        <v>7.0000000000000001E-3</v>
      </c>
      <c r="P2861">
        <v>1E-3</v>
      </c>
      <c r="Q2861">
        <v>1.2999999999999999E-2</v>
      </c>
      <c r="R2861">
        <v>0.81200000000000006</v>
      </c>
      <c r="S2861">
        <v>0.58799999999999997</v>
      </c>
      <c r="T2861">
        <v>0.94099999999999995</v>
      </c>
      <c r="U2861">
        <v>2923.0770000000002</v>
      </c>
      <c r="V2861" t="s">
        <v>56</v>
      </c>
      <c r="W2861">
        <v>0.246</v>
      </c>
      <c r="X2861">
        <v>0.314</v>
      </c>
      <c r="Y2861">
        <v>0.36399999999999999</v>
      </c>
      <c r="Z2861">
        <v>0.47699999999999998</v>
      </c>
      <c r="AA2861" s="19">
        <v>45733.838374131941</v>
      </c>
      <c r="AB2861" t="s">
        <v>1449</v>
      </c>
    </row>
    <row r="2862" spans="1:28" x14ac:dyDescent="0.35">
      <c r="A2862" t="s">
        <v>2052</v>
      </c>
      <c r="B2862" t="s">
        <v>311</v>
      </c>
      <c r="C2862">
        <v>3495</v>
      </c>
      <c r="D2862" s="9">
        <v>40631.699999999997</v>
      </c>
      <c r="E2862" s="9">
        <v>44127.428472222222</v>
      </c>
      <c r="F2862">
        <v>21954</v>
      </c>
      <c r="G2862">
        <v>20722</v>
      </c>
      <c r="H2862">
        <v>4980</v>
      </c>
      <c r="I2862">
        <v>15742</v>
      </c>
      <c r="J2862">
        <v>5565</v>
      </c>
      <c r="K2862">
        <v>15157</v>
      </c>
      <c r="L2862">
        <v>12738</v>
      </c>
      <c r="M2862">
        <v>2484</v>
      </c>
      <c r="N2862">
        <v>1.4610000000000001</v>
      </c>
      <c r="O2862">
        <v>4.75</v>
      </c>
      <c r="P2862">
        <v>1.619</v>
      </c>
      <c r="Q2862">
        <v>3.6579999999999999</v>
      </c>
      <c r="R2862">
        <v>0.79700000000000004</v>
      </c>
      <c r="S2862">
        <v>0.23499999999999999</v>
      </c>
      <c r="T2862">
        <v>0.73899999999999999</v>
      </c>
      <c r="U2862">
        <v>679.06</v>
      </c>
      <c r="V2862" t="s">
        <v>56</v>
      </c>
      <c r="W2862">
        <v>0.96299999999999997</v>
      </c>
      <c r="X2862">
        <v>0.871</v>
      </c>
      <c r="Y2862">
        <v>0.96099999999999997</v>
      </c>
      <c r="Z2862">
        <v>0.94199999999999995</v>
      </c>
      <c r="AA2862" s="19">
        <v>45736.489523715281</v>
      </c>
      <c r="AB2862" t="s">
        <v>2054</v>
      </c>
    </row>
    <row r="2863" spans="1:28" hidden="1" x14ac:dyDescent="0.35">
      <c r="A2863" t="s">
        <v>2052</v>
      </c>
      <c r="B2863" t="s">
        <v>312</v>
      </c>
      <c r="C2863">
        <v>99</v>
      </c>
      <c r="D2863" s="9">
        <v>44027.906944444447</v>
      </c>
      <c r="E2863" s="9">
        <v>44127.428472222222</v>
      </c>
      <c r="F2863" t="s">
        <v>872</v>
      </c>
      <c r="G2863" t="s">
        <v>872</v>
      </c>
      <c r="H2863">
        <v>51</v>
      </c>
      <c r="I2863">
        <v>91</v>
      </c>
      <c r="J2863">
        <v>9</v>
      </c>
      <c r="K2863" t="s">
        <v>873</v>
      </c>
      <c r="L2863">
        <v>137</v>
      </c>
      <c r="M2863">
        <v>-3</v>
      </c>
      <c r="N2863">
        <v>0.51100000000000001</v>
      </c>
      <c r="O2863">
        <v>0.93799999999999994</v>
      </c>
      <c r="P2863">
        <v>9.8000000000000004E-2</v>
      </c>
      <c r="Q2863">
        <v>1.4730000000000001</v>
      </c>
      <c r="R2863">
        <v>1.0900000000000001</v>
      </c>
      <c r="S2863">
        <v>0.35299999999999998</v>
      </c>
      <c r="T2863">
        <v>0.93200000000000005</v>
      </c>
      <c r="U2863">
        <v>1686.354</v>
      </c>
      <c r="V2863" t="s">
        <v>62</v>
      </c>
      <c r="W2863">
        <v>0.96099999999999997</v>
      </c>
      <c r="X2863">
        <v>0.96699999999999997</v>
      </c>
      <c r="Y2863">
        <v>0.88700000000000001</v>
      </c>
      <c r="Z2863">
        <v>0.97899999999999998</v>
      </c>
      <c r="AA2863" s="19">
        <v>45736.489539062502</v>
      </c>
      <c r="AB2863" t="s">
        <v>2054</v>
      </c>
    </row>
    <row r="2864" spans="1:28" hidden="1" x14ac:dyDescent="0.35">
      <c r="A2864" t="s">
        <v>1574</v>
      </c>
      <c r="B2864" t="s">
        <v>312</v>
      </c>
      <c r="C2864">
        <v>99</v>
      </c>
      <c r="D2864" s="9">
        <v>44466.515567129631</v>
      </c>
      <c r="E2864" s="9">
        <v>44565.912766203706</v>
      </c>
      <c r="F2864" t="s">
        <v>872</v>
      </c>
      <c r="G2864" t="s">
        <v>872</v>
      </c>
      <c r="H2864">
        <v>44</v>
      </c>
      <c r="I2864">
        <v>13</v>
      </c>
      <c r="J2864">
        <v>4</v>
      </c>
      <c r="K2864" t="s">
        <v>873</v>
      </c>
      <c r="L2864">
        <v>39</v>
      </c>
      <c r="M2864">
        <v>13</v>
      </c>
      <c r="N2864">
        <v>0.48799999999999999</v>
      </c>
      <c r="O2864">
        <v>0.13700000000000001</v>
      </c>
      <c r="P2864">
        <v>3.5999999999999997E-2</v>
      </c>
      <c r="Q2864">
        <v>0.39300000000000002</v>
      </c>
      <c r="R2864">
        <v>0.66700000000000004</v>
      </c>
      <c r="S2864">
        <v>0.78100000000000003</v>
      </c>
      <c r="T2864">
        <v>0.94199999999999995</v>
      </c>
      <c r="U2864">
        <v>460.56</v>
      </c>
      <c r="V2864" t="s">
        <v>56</v>
      </c>
      <c r="W2864">
        <v>0.96699999999999997</v>
      </c>
      <c r="X2864">
        <v>0.97399999999999998</v>
      </c>
      <c r="Y2864">
        <v>0.90200000000000002</v>
      </c>
      <c r="Z2864">
        <v>0.94699999999999995</v>
      </c>
      <c r="AA2864" s="19">
        <v>45733.996089664353</v>
      </c>
      <c r="AB2864" t="s">
        <v>2040</v>
      </c>
    </row>
    <row r="2865" spans="1:28" x14ac:dyDescent="0.35">
      <c r="A2865" t="s">
        <v>1574</v>
      </c>
      <c r="B2865" t="s">
        <v>311</v>
      </c>
      <c r="C2865">
        <v>3002</v>
      </c>
      <c r="D2865" s="9">
        <v>41563.700312499997</v>
      </c>
      <c r="E2865" s="9">
        <v>44565.912766203706</v>
      </c>
      <c r="F2865">
        <v>2681</v>
      </c>
      <c r="G2865">
        <v>2681</v>
      </c>
      <c r="H2865">
        <v>1922</v>
      </c>
      <c r="I2865">
        <v>759</v>
      </c>
      <c r="J2865">
        <v>517</v>
      </c>
      <c r="K2865">
        <v>2164</v>
      </c>
      <c r="L2865">
        <v>1983</v>
      </c>
      <c r="M2865">
        <v>181</v>
      </c>
      <c r="N2865">
        <v>0.69199999999999995</v>
      </c>
      <c r="O2865">
        <v>0.28999999999999998</v>
      </c>
      <c r="P2865">
        <v>0.247</v>
      </c>
      <c r="Q2865">
        <v>0.752</v>
      </c>
      <c r="R2865">
        <v>1.0229999999999999</v>
      </c>
      <c r="S2865">
        <v>0.70499999999999996</v>
      </c>
      <c r="T2865">
        <v>0.748</v>
      </c>
      <c r="U2865">
        <v>240.691</v>
      </c>
      <c r="V2865" t="s">
        <v>62</v>
      </c>
      <c r="W2865">
        <v>0.89500000000000002</v>
      </c>
      <c r="X2865">
        <v>0.97499999999999998</v>
      </c>
      <c r="Y2865">
        <v>0.95799999999999996</v>
      </c>
      <c r="Z2865">
        <v>0.90200000000000002</v>
      </c>
      <c r="AA2865" s="19">
        <v>45733.996075995368</v>
      </c>
      <c r="AB2865" t="s">
        <v>2040</v>
      </c>
    </row>
    <row r="2866" spans="1:28" x14ac:dyDescent="0.35">
      <c r="A2866" t="s">
        <v>2051</v>
      </c>
      <c r="B2866" t="s">
        <v>311</v>
      </c>
      <c r="C2866">
        <v>3522</v>
      </c>
      <c r="D2866" s="9">
        <v>40603.493055555555</v>
      </c>
      <c r="E2866" s="9">
        <v>44125.628472222219</v>
      </c>
      <c r="F2866">
        <v>5944</v>
      </c>
      <c r="G2866">
        <v>5907</v>
      </c>
      <c r="H2866">
        <v>2452</v>
      </c>
      <c r="I2866">
        <v>3455</v>
      </c>
      <c r="J2866">
        <v>1106</v>
      </c>
      <c r="K2866">
        <v>4801</v>
      </c>
      <c r="L2866">
        <v>4002</v>
      </c>
      <c r="M2866">
        <v>799</v>
      </c>
      <c r="N2866">
        <v>1.1379999999999999</v>
      </c>
      <c r="O2866">
        <v>1.331</v>
      </c>
      <c r="P2866">
        <v>0.40899999999999997</v>
      </c>
      <c r="Q2866">
        <v>1.635</v>
      </c>
      <c r="R2866">
        <v>0.79400000000000004</v>
      </c>
      <c r="S2866">
        <v>0.46100000000000002</v>
      </c>
      <c r="T2866">
        <v>0.83399999999999996</v>
      </c>
      <c r="U2866">
        <v>488.685</v>
      </c>
      <c r="V2866" t="s">
        <v>56</v>
      </c>
      <c r="W2866">
        <v>0.83099999999999996</v>
      </c>
      <c r="X2866">
        <v>0.92300000000000004</v>
      </c>
      <c r="Y2866">
        <v>0.92200000000000004</v>
      </c>
      <c r="Z2866">
        <v>0.875</v>
      </c>
      <c r="AA2866" s="19">
        <v>45736.48938684028</v>
      </c>
      <c r="AB2866" t="s">
        <v>2054</v>
      </c>
    </row>
    <row r="2867" spans="1:28" hidden="1" x14ac:dyDescent="0.35">
      <c r="A2867" t="s">
        <v>2051</v>
      </c>
      <c r="B2867" t="s">
        <v>312</v>
      </c>
      <c r="C2867">
        <v>90</v>
      </c>
      <c r="D2867" s="9">
        <v>44034.724999999999</v>
      </c>
      <c r="E2867" s="9">
        <v>44125.628472222219</v>
      </c>
      <c r="F2867" t="s">
        <v>872</v>
      </c>
      <c r="G2867" t="s">
        <v>872</v>
      </c>
      <c r="H2867">
        <v>1</v>
      </c>
      <c r="I2867">
        <v>4</v>
      </c>
      <c r="J2867">
        <v>1</v>
      </c>
      <c r="K2867" t="s">
        <v>873</v>
      </c>
      <c r="L2867">
        <v>1</v>
      </c>
      <c r="M2867">
        <v>4</v>
      </c>
      <c r="N2867" t="s">
        <v>875</v>
      </c>
      <c r="O2867">
        <v>3.1E-2</v>
      </c>
      <c r="P2867" t="s">
        <v>875</v>
      </c>
      <c r="Q2867" t="s">
        <v>875</v>
      </c>
      <c r="R2867" t="s">
        <v>875</v>
      </c>
      <c r="S2867" t="s">
        <v>875</v>
      </c>
      <c r="T2867" t="s">
        <v>875</v>
      </c>
      <c r="U2867" t="s">
        <v>875</v>
      </c>
      <c r="V2867" t="s">
        <v>56</v>
      </c>
      <c r="W2867" t="s">
        <v>875</v>
      </c>
      <c r="X2867">
        <v>0.93600000000000005</v>
      </c>
      <c r="Y2867" t="s">
        <v>875</v>
      </c>
      <c r="Z2867" t="s">
        <v>875</v>
      </c>
      <c r="AA2867" s="19">
        <v>45736.489386967594</v>
      </c>
      <c r="AB2867" t="s">
        <v>2054</v>
      </c>
    </row>
    <row r="2868" spans="1:28" hidden="1" x14ac:dyDescent="0.35">
      <c r="A2868" t="s">
        <v>1573</v>
      </c>
      <c r="B2868" t="s">
        <v>312</v>
      </c>
      <c r="C2868">
        <v>77</v>
      </c>
      <c r="D2868" s="9">
        <v>44376.410474537035</v>
      </c>
      <c r="E2868" s="9">
        <v>44454.260312500002</v>
      </c>
      <c r="F2868" t="s">
        <v>872</v>
      </c>
      <c r="G2868" t="s">
        <v>872</v>
      </c>
      <c r="H2868">
        <v>9</v>
      </c>
      <c r="I2868">
        <v>2</v>
      </c>
      <c r="J2868">
        <v>1</v>
      </c>
      <c r="K2868" t="s">
        <v>873</v>
      </c>
      <c r="L2868">
        <v>1</v>
      </c>
      <c r="M2868">
        <v>10</v>
      </c>
      <c r="N2868">
        <v>0.111</v>
      </c>
      <c r="O2868">
        <v>0.111</v>
      </c>
      <c r="P2868">
        <v>0</v>
      </c>
      <c r="Q2868" t="s">
        <v>875</v>
      </c>
      <c r="R2868" t="s">
        <v>875</v>
      </c>
      <c r="S2868" t="s">
        <v>875</v>
      </c>
      <c r="T2868" t="s">
        <v>875</v>
      </c>
      <c r="U2868" t="s">
        <v>875</v>
      </c>
      <c r="V2868" t="s">
        <v>876</v>
      </c>
      <c r="W2868">
        <v>0.82</v>
      </c>
      <c r="X2868">
        <v>1</v>
      </c>
      <c r="Y2868">
        <v>0</v>
      </c>
      <c r="Z2868" t="s">
        <v>875</v>
      </c>
      <c r="AA2868" s="19">
        <v>45733.99597635417</v>
      </c>
      <c r="AB2868" t="s">
        <v>2040</v>
      </c>
    </row>
    <row r="2869" spans="1:28" x14ac:dyDescent="0.35">
      <c r="A2869" t="s">
        <v>1573</v>
      </c>
      <c r="B2869" t="s">
        <v>311</v>
      </c>
      <c r="C2869">
        <v>3521</v>
      </c>
      <c r="D2869" s="9">
        <v>40932.796168981484</v>
      </c>
      <c r="E2869" s="9">
        <v>44454.260312500002</v>
      </c>
      <c r="F2869">
        <v>39</v>
      </c>
      <c r="G2869">
        <v>39</v>
      </c>
      <c r="H2869">
        <v>23</v>
      </c>
      <c r="I2869">
        <v>16</v>
      </c>
      <c r="J2869">
        <v>0</v>
      </c>
      <c r="K2869">
        <v>39</v>
      </c>
      <c r="L2869">
        <v>0</v>
      </c>
      <c r="M2869">
        <v>39</v>
      </c>
      <c r="N2869">
        <v>1.0999999999999999E-2</v>
      </c>
      <c r="O2869">
        <v>4.0000000000000001E-3</v>
      </c>
      <c r="P2869">
        <v>0</v>
      </c>
      <c r="Q2869">
        <v>0</v>
      </c>
      <c r="R2869">
        <v>0</v>
      </c>
      <c r="S2869">
        <v>0.73299999999999998</v>
      </c>
      <c r="T2869">
        <v>1</v>
      </c>
      <c r="U2869" t="s">
        <v>875</v>
      </c>
      <c r="V2869" t="s">
        <v>876</v>
      </c>
      <c r="W2869">
        <v>0.46100000000000002</v>
      </c>
      <c r="X2869">
        <v>0.66800000000000004</v>
      </c>
      <c r="Y2869">
        <v>0</v>
      </c>
      <c r="Z2869">
        <v>0</v>
      </c>
      <c r="AA2869" s="19">
        <v>45733.995976296297</v>
      </c>
      <c r="AB2869" t="s">
        <v>2040</v>
      </c>
    </row>
    <row r="2870" spans="1:28" hidden="1" x14ac:dyDescent="0.35">
      <c r="A2870" t="s">
        <v>1572</v>
      </c>
      <c r="B2870" t="s">
        <v>312</v>
      </c>
      <c r="C2870">
        <v>85</v>
      </c>
      <c r="D2870" s="9">
        <v>44461.413854166669</v>
      </c>
      <c r="E2870" s="9">
        <v>44546.713761574072</v>
      </c>
      <c r="F2870" t="s">
        <v>872</v>
      </c>
      <c r="G2870" t="s">
        <v>872</v>
      </c>
      <c r="H2870">
        <v>10</v>
      </c>
      <c r="I2870">
        <v>3</v>
      </c>
      <c r="J2870">
        <v>9</v>
      </c>
      <c r="K2870" t="s">
        <v>873</v>
      </c>
      <c r="L2870">
        <v>14</v>
      </c>
      <c r="M2870">
        <v>-11</v>
      </c>
      <c r="N2870">
        <v>0.111</v>
      </c>
      <c r="O2870">
        <v>3.3000000000000002E-2</v>
      </c>
      <c r="P2870" t="s">
        <v>875</v>
      </c>
      <c r="Q2870">
        <v>0.246</v>
      </c>
      <c r="R2870" t="s">
        <v>875</v>
      </c>
      <c r="S2870" t="s">
        <v>875</v>
      </c>
      <c r="T2870" t="s">
        <v>875</v>
      </c>
      <c r="U2870" t="s">
        <v>875</v>
      </c>
      <c r="V2870" t="s">
        <v>56</v>
      </c>
      <c r="W2870">
        <v>0.91300000000000003</v>
      </c>
      <c r="X2870">
        <v>0.95399999999999996</v>
      </c>
      <c r="Y2870" t="s">
        <v>875</v>
      </c>
      <c r="Z2870">
        <v>0.70799999999999996</v>
      </c>
      <c r="AA2870" s="19">
        <v>45733.995903564813</v>
      </c>
      <c r="AB2870" t="s">
        <v>2040</v>
      </c>
    </row>
    <row r="2871" spans="1:28" x14ac:dyDescent="0.35">
      <c r="A2871" t="s">
        <v>1572</v>
      </c>
      <c r="B2871" t="s">
        <v>311</v>
      </c>
      <c r="C2871">
        <v>5858</v>
      </c>
      <c r="D2871" s="9">
        <v>38687.970810185187</v>
      </c>
      <c r="E2871" s="9">
        <v>44546.713761574072</v>
      </c>
      <c r="F2871">
        <v>2035</v>
      </c>
      <c r="G2871">
        <v>2035</v>
      </c>
      <c r="H2871">
        <v>1073</v>
      </c>
      <c r="I2871">
        <v>962</v>
      </c>
      <c r="J2871">
        <v>238</v>
      </c>
      <c r="K2871">
        <v>1797</v>
      </c>
      <c r="L2871">
        <v>1730</v>
      </c>
      <c r="M2871">
        <v>67</v>
      </c>
      <c r="N2871">
        <v>0.184</v>
      </c>
      <c r="O2871">
        <v>0.16900000000000001</v>
      </c>
      <c r="P2871">
        <v>3.5000000000000003E-2</v>
      </c>
      <c r="Q2871">
        <v>0.308</v>
      </c>
      <c r="R2871">
        <v>0.96899999999999997</v>
      </c>
      <c r="S2871">
        <v>0.52100000000000002</v>
      </c>
      <c r="T2871">
        <v>0.90100000000000002</v>
      </c>
      <c r="U2871">
        <v>217.53200000000001</v>
      </c>
      <c r="V2871" t="s">
        <v>56</v>
      </c>
      <c r="W2871">
        <v>0.97099999999999997</v>
      </c>
      <c r="X2871">
        <v>0.97799999999999998</v>
      </c>
      <c r="Y2871">
        <v>0.97799999999999998</v>
      </c>
      <c r="Z2871">
        <v>0.99099999999999999</v>
      </c>
      <c r="AA2871" s="19">
        <v>45733.995903495372</v>
      </c>
      <c r="AB2871" t="s">
        <v>2040</v>
      </c>
    </row>
    <row r="2872" spans="1:28" hidden="1" x14ac:dyDescent="0.35">
      <c r="A2872" t="s">
        <v>1571</v>
      </c>
      <c r="B2872" t="s">
        <v>312</v>
      </c>
      <c r="C2872">
        <v>0</v>
      </c>
      <c r="D2872" s="9">
        <v>44454.411921296298</v>
      </c>
      <c r="E2872" s="9">
        <v>44454.411921296298</v>
      </c>
      <c r="F2872" t="s">
        <v>872</v>
      </c>
      <c r="G2872" t="s">
        <v>872</v>
      </c>
      <c r="H2872">
        <v>1</v>
      </c>
      <c r="I2872">
        <v>1</v>
      </c>
      <c r="J2872">
        <v>1</v>
      </c>
      <c r="K2872" t="s">
        <v>873</v>
      </c>
      <c r="L2872">
        <v>1</v>
      </c>
      <c r="M2872">
        <v>0</v>
      </c>
      <c r="N2872" t="s">
        <v>875</v>
      </c>
      <c r="O2872" t="s">
        <v>875</v>
      </c>
      <c r="P2872" t="s">
        <v>875</v>
      </c>
      <c r="Q2872" t="s">
        <v>875</v>
      </c>
      <c r="R2872" t="s">
        <v>875</v>
      </c>
      <c r="S2872" t="s">
        <v>875</v>
      </c>
      <c r="T2872" t="s">
        <v>875</v>
      </c>
      <c r="U2872" t="s">
        <v>875</v>
      </c>
      <c r="V2872" t="s">
        <v>56</v>
      </c>
      <c r="W2872" t="s">
        <v>875</v>
      </c>
      <c r="X2872" t="s">
        <v>875</v>
      </c>
      <c r="Y2872" t="s">
        <v>875</v>
      </c>
      <c r="Z2872" t="s">
        <v>875</v>
      </c>
      <c r="AA2872" s="19">
        <v>45733.995805706021</v>
      </c>
      <c r="AB2872" t="s">
        <v>2040</v>
      </c>
    </row>
    <row r="2873" spans="1:28" x14ac:dyDescent="0.35">
      <c r="A2873" t="s">
        <v>1571</v>
      </c>
      <c r="B2873" t="s">
        <v>311</v>
      </c>
      <c r="C2873">
        <v>6141</v>
      </c>
      <c r="D2873" s="9">
        <v>38312.537847222222</v>
      </c>
      <c r="E2873" s="9">
        <v>44454.411921296298</v>
      </c>
      <c r="F2873">
        <v>1675</v>
      </c>
      <c r="G2873">
        <v>1675</v>
      </c>
      <c r="H2873">
        <v>477</v>
      </c>
      <c r="I2873">
        <v>1198</v>
      </c>
      <c r="J2873">
        <v>312</v>
      </c>
      <c r="K2873">
        <v>1363</v>
      </c>
      <c r="L2873">
        <v>878</v>
      </c>
      <c r="M2873">
        <v>485</v>
      </c>
      <c r="N2873">
        <v>0.18099999999999999</v>
      </c>
      <c r="O2873">
        <v>0.378</v>
      </c>
      <c r="P2873">
        <v>0.107</v>
      </c>
      <c r="Q2873">
        <v>0.315</v>
      </c>
      <c r="R2873">
        <v>0.69699999999999995</v>
      </c>
      <c r="S2873">
        <v>0.32400000000000001</v>
      </c>
      <c r="T2873">
        <v>0.80900000000000005</v>
      </c>
      <c r="U2873">
        <v>1539.683</v>
      </c>
      <c r="V2873" t="s">
        <v>56</v>
      </c>
      <c r="W2873">
        <v>0.76200000000000001</v>
      </c>
      <c r="X2873">
        <v>0.70099999999999996</v>
      </c>
      <c r="Y2873">
        <v>0.78800000000000003</v>
      </c>
      <c r="Z2873">
        <v>0.83399999999999996</v>
      </c>
      <c r="AA2873" s="19">
        <v>45733.995805636572</v>
      </c>
      <c r="AB2873" t="s">
        <v>2040</v>
      </c>
    </row>
    <row r="2874" spans="1:28" hidden="1" x14ac:dyDescent="0.35">
      <c r="A2874" t="s">
        <v>1570</v>
      </c>
      <c r="B2874" t="s">
        <v>312</v>
      </c>
      <c r="C2874">
        <v>93</v>
      </c>
      <c r="D2874" s="9">
        <v>44473.401400462964</v>
      </c>
      <c r="E2874" s="9">
        <v>44566.653738425928</v>
      </c>
      <c r="F2874" t="s">
        <v>872</v>
      </c>
      <c r="G2874" t="s">
        <v>872</v>
      </c>
      <c r="H2874">
        <v>14</v>
      </c>
      <c r="I2874">
        <v>10</v>
      </c>
      <c r="J2874">
        <v>1</v>
      </c>
      <c r="K2874" t="s">
        <v>873</v>
      </c>
      <c r="L2874">
        <v>17</v>
      </c>
      <c r="M2874">
        <v>6</v>
      </c>
      <c r="N2874">
        <v>0.16600000000000001</v>
      </c>
      <c r="O2874">
        <v>0.09</v>
      </c>
      <c r="P2874" t="s">
        <v>875</v>
      </c>
      <c r="Q2874">
        <v>0.17299999999999999</v>
      </c>
      <c r="R2874" t="s">
        <v>875</v>
      </c>
      <c r="S2874" t="s">
        <v>875</v>
      </c>
      <c r="T2874" t="s">
        <v>875</v>
      </c>
      <c r="U2874" t="s">
        <v>875</v>
      </c>
      <c r="V2874" t="s">
        <v>56</v>
      </c>
      <c r="W2874">
        <v>0.94599999999999995</v>
      </c>
      <c r="X2874">
        <v>0.92700000000000005</v>
      </c>
      <c r="Y2874" t="s">
        <v>875</v>
      </c>
      <c r="Z2874">
        <v>0.97599999999999998</v>
      </c>
      <c r="AA2874" s="19">
        <v>45733.995715405094</v>
      </c>
      <c r="AB2874" t="s">
        <v>2040</v>
      </c>
    </row>
    <row r="2875" spans="1:28" x14ac:dyDescent="0.35">
      <c r="A2875" t="s">
        <v>1570</v>
      </c>
      <c r="B2875" t="s">
        <v>311</v>
      </c>
      <c r="C2875">
        <v>5280</v>
      </c>
      <c r="D2875" s="9">
        <v>39286.518831018519</v>
      </c>
      <c r="E2875" s="9">
        <v>44566.653738425928</v>
      </c>
      <c r="F2875">
        <v>2630</v>
      </c>
      <c r="G2875">
        <v>2630</v>
      </c>
      <c r="H2875">
        <v>1506</v>
      </c>
      <c r="I2875">
        <v>1124</v>
      </c>
      <c r="J2875">
        <v>127</v>
      </c>
      <c r="K2875">
        <v>2503</v>
      </c>
      <c r="L2875">
        <v>2082</v>
      </c>
      <c r="M2875">
        <v>421</v>
      </c>
      <c r="N2875">
        <v>0.38500000000000001</v>
      </c>
      <c r="O2875">
        <v>0.32600000000000001</v>
      </c>
      <c r="P2875">
        <v>3.5999999999999997E-2</v>
      </c>
      <c r="Q2875">
        <v>0.56599999999999995</v>
      </c>
      <c r="R2875">
        <v>0.83899999999999997</v>
      </c>
      <c r="S2875">
        <v>0.54100000000000004</v>
      </c>
      <c r="T2875">
        <v>0.94899999999999995</v>
      </c>
      <c r="U2875">
        <v>743.81600000000003</v>
      </c>
      <c r="V2875" t="s">
        <v>56</v>
      </c>
      <c r="W2875">
        <v>0.95799999999999996</v>
      </c>
      <c r="X2875">
        <v>0.96</v>
      </c>
      <c r="Y2875">
        <v>0.99299999999999999</v>
      </c>
      <c r="Z2875">
        <v>0.93600000000000005</v>
      </c>
      <c r="AA2875" s="19">
        <v>45733.9957153125</v>
      </c>
      <c r="AB2875" t="s">
        <v>2040</v>
      </c>
    </row>
    <row r="2876" spans="1:28" hidden="1" x14ac:dyDescent="0.35">
      <c r="A2876" t="s">
        <v>1330</v>
      </c>
      <c r="B2876" t="s">
        <v>312</v>
      </c>
      <c r="C2876">
        <v>92</v>
      </c>
      <c r="D2876" s="9">
        <v>44467.538854166669</v>
      </c>
      <c r="E2876" s="9">
        <v>44560.352627314816</v>
      </c>
      <c r="F2876" t="s">
        <v>872</v>
      </c>
      <c r="G2876" t="s">
        <v>872</v>
      </c>
      <c r="H2876">
        <v>27</v>
      </c>
      <c r="I2876">
        <v>6</v>
      </c>
      <c r="J2876">
        <v>10</v>
      </c>
      <c r="K2876" t="s">
        <v>873</v>
      </c>
      <c r="L2876">
        <v>6</v>
      </c>
      <c r="M2876">
        <v>18</v>
      </c>
      <c r="N2876">
        <v>0.35799999999999998</v>
      </c>
      <c r="O2876">
        <v>5.8999999999999997E-2</v>
      </c>
      <c r="P2876">
        <v>0.106</v>
      </c>
      <c r="Q2876">
        <v>8.7999999999999995E-2</v>
      </c>
      <c r="R2876">
        <v>0.28299999999999997</v>
      </c>
      <c r="S2876">
        <v>0.85899999999999999</v>
      </c>
      <c r="T2876">
        <v>0.746</v>
      </c>
      <c r="U2876">
        <v>3306.8180000000002</v>
      </c>
      <c r="V2876" t="s">
        <v>56</v>
      </c>
      <c r="W2876">
        <v>0.98</v>
      </c>
      <c r="X2876">
        <v>0.88600000000000001</v>
      </c>
      <c r="Y2876">
        <v>0.94699999999999995</v>
      </c>
      <c r="Z2876">
        <v>0.93799999999999994</v>
      </c>
      <c r="AA2876" s="19">
        <v>45733.865717418979</v>
      </c>
      <c r="AB2876" t="s">
        <v>1355</v>
      </c>
    </row>
    <row r="2877" spans="1:28" x14ac:dyDescent="0.35">
      <c r="A2877" t="s">
        <v>1330</v>
      </c>
      <c r="B2877" t="s">
        <v>311</v>
      </c>
      <c r="C2877">
        <v>4536</v>
      </c>
      <c r="D2877" s="9">
        <v>40024.139398148145</v>
      </c>
      <c r="E2877" s="9">
        <v>44560.352627314816</v>
      </c>
      <c r="F2877">
        <v>2327</v>
      </c>
      <c r="G2877">
        <v>2327</v>
      </c>
      <c r="H2877">
        <v>1270</v>
      </c>
      <c r="I2877">
        <v>1057</v>
      </c>
      <c r="J2877">
        <v>766</v>
      </c>
      <c r="K2877">
        <v>1561</v>
      </c>
      <c r="L2877">
        <v>1270</v>
      </c>
      <c r="M2877">
        <v>291</v>
      </c>
      <c r="N2877">
        <v>0.36</v>
      </c>
      <c r="O2877">
        <v>0.35</v>
      </c>
      <c r="P2877">
        <v>0.29499999999999998</v>
      </c>
      <c r="Q2877">
        <v>0.45700000000000002</v>
      </c>
      <c r="R2877">
        <v>1.101</v>
      </c>
      <c r="S2877">
        <v>0.50700000000000001</v>
      </c>
      <c r="T2877">
        <v>0.58499999999999996</v>
      </c>
      <c r="U2877">
        <v>636.76099999999997</v>
      </c>
      <c r="V2877" t="s">
        <v>62</v>
      </c>
      <c r="W2877">
        <v>0.96799999999999997</v>
      </c>
      <c r="X2877">
        <v>0.96099999999999997</v>
      </c>
      <c r="Y2877">
        <v>0.98899999999999999</v>
      </c>
      <c r="Z2877">
        <v>0.94299999999999995</v>
      </c>
      <c r="AA2877" s="19">
        <v>45733.86569997685</v>
      </c>
      <c r="AB2877" t="s">
        <v>1355</v>
      </c>
    </row>
    <row r="2878" spans="1:28" hidden="1" x14ac:dyDescent="0.35">
      <c r="A2878" t="s">
        <v>1569</v>
      </c>
      <c r="B2878" t="s">
        <v>312</v>
      </c>
      <c r="C2878">
        <v>83</v>
      </c>
      <c r="D2878" s="9">
        <v>44277.964837962965</v>
      </c>
      <c r="E2878" s="9">
        <v>44361.179131944446</v>
      </c>
      <c r="F2878" t="s">
        <v>872</v>
      </c>
      <c r="G2878" t="s">
        <v>872</v>
      </c>
      <c r="H2878">
        <v>3</v>
      </c>
      <c r="I2878">
        <v>3</v>
      </c>
      <c r="J2878">
        <v>8</v>
      </c>
      <c r="K2878" t="s">
        <v>873</v>
      </c>
      <c r="L2878">
        <v>3</v>
      </c>
      <c r="M2878">
        <v>-6</v>
      </c>
      <c r="N2878" t="s">
        <v>875</v>
      </c>
      <c r="O2878">
        <v>2.5000000000000001E-2</v>
      </c>
      <c r="P2878">
        <v>0.21099999999999999</v>
      </c>
      <c r="Q2878">
        <v>0.107</v>
      </c>
      <c r="R2878" t="s">
        <v>875</v>
      </c>
      <c r="S2878" t="s">
        <v>875</v>
      </c>
      <c r="T2878" t="s">
        <v>875</v>
      </c>
      <c r="U2878" t="s">
        <v>875</v>
      </c>
      <c r="V2878" t="s">
        <v>56</v>
      </c>
      <c r="W2878" t="s">
        <v>875</v>
      </c>
      <c r="X2878">
        <v>0.89600000000000002</v>
      </c>
      <c r="Y2878">
        <v>0.69099999999999995</v>
      </c>
      <c r="Z2878">
        <v>0.75</v>
      </c>
      <c r="AA2878" s="19">
        <v>45733.995617361114</v>
      </c>
      <c r="AB2878" t="s">
        <v>2040</v>
      </c>
    </row>
    <row r="2879" spans="1:28" x14ac:dyDescent="0.35">
      <c r="A2879" t="s">
        <v>1569</v>
      </c>
      <c r="B2879" t="s">
        <v>311</v>
      </c>
      <c r="C2879">
        <v>2374</v>
      </c>
      <c r="D2879" s="9">
        <v>41986.188391203701</v>
      </c>
      <c r="E2879" s="9">
        <v>44361.179131944446</v>
      </c>
      <c r="F2879">
        <v>523</v>
      </c>
      <c r="G2879">
        <v>523</v>
      </c>
      <c r="H2879">
        <v>123</v>
      </c>
      <c r="I2879">
        <v>400</v>
      </c>
      <c r="J2879">
        <v>139</v>
      </c>
      <c r="K2879">
        <v>384</v>
      </c>
      <c r="L2879">
        <v>239</v>
      </c>
      <c r="M2879">
        <v>145</v>
      </c>
      <c r="N2879">
        <v>6.5000000000000002E-2</v>
      </c>
      <c r="O2879">
        <v>0.21099999999999999</v>
      </c>
      <c r="P2879">
        <v>5.1999999999999998E-2</v>
      </c>
      <c r="Q2879">
        <v>0.13600000000000001</v>
      </c>
      <c r="R2879">
        <v>0.60699999999999998</v>
      </c>
      <c r="S2879">
        <v>0.23599999999999999</v>
      </c>
      <c r="T2879">
        <v>0.81200000000000006</v>
      </c>
      <c r="U2879">
        <v>1066.1759999999999</v>
      </c>
      <c r="V2879" t="s">
        <v>56</v>
      </c>
      <c r="W2879">
        <v>0.83099999999999996</v>
      </c>
      <c r="X2879">
        <v>0.82899999999999996</v>
      </c>
      <c r="Y2879">
        <v>0.72199999999999998</v>
      </c>
      <c r="Z2879">
        <v>0.67100000000000004</v>
      </c>
      <c r="AA2879" s="19">
        <v>45733.995617291665</v>
      </c>
      <c r="AB2879" t="s">
        <v>2040</v>
      </c>
    </row>
    <row r="2880" spans="1:28" hidden="1" x14ac:dyDescent="0.35">
      <c r="A2880" t="s">
        <v>1568</v>
      </c>
      <c r="B2880" t="s">
        <v>312</v>
      </c>
      <c r="C2880">
        <v>10</v>
      </c>
      <c r="D2880" s="9">
        <v>44515.407071759262</v>
      </c>
      <c r="E2880" s="9">
        <v>44525.499502314815</v>
      </c>
      <c r="F2880" t="s">
        <v>872</v>
      </c>
      <c r="G2880" t="s">
        <v>872</v>
      </c>
      <c r="H2880">
        <v>1</v>
      </c>
      <c r="I2880">
        <v>1</v>
      </c>
      <c r="J2880">
        <v>1</v>
      </c>
      <c r="K2880" t="s">
        <v>873</v>
      </c>
      <c r="L2880">
        <v>1</v>
      </c>
      <c r="M2880">
        <v>-1</v>
      </c>
      <c r="N2880" t="s">
        <v>875</v>
      </c>
      <c r="O2880" t="s">
        <v>875</v>
      </c>
      <c r="P2880" t="s">
        <v>875</v>
      </c>
      <c r="Q2880" t="s">
        <v>875</v>
      </c>
      <c r="R2880" t="s">
        <v>875</v>
      </c>
      <c r="S2880" t="s">
        <v>875</v>
      </c>
      <c r="T2880" t="s">
        <v>875</v>
      </c>
      <c r="U2880" t="s">
        <v>875</v>
      </c>
      <c r="V2880" t="s">
        <v>92</v>
      </c>
      <c r="W2880" t="s">
        <v>875</v>
      </c>
      <c r="X2880" t="s">
        <v>875</v>
      </c>
      <c r="Y2880" t="s">
        <v>875</v>
      </c>
      <c r="Z2880" t="s">
        <v>875</v>
      </c>
      <c r="AA2880" s="19">
        <v>45733.995524988422</v>
      </c>
      <c r="AB2880" t="s">
        <v>2040</v>
      </c>
    </row>
    <row r="2881" spans="1:28" x14ac:dyDescent="0.35">
      <c r="A2881" t="s">
        <v>1568</v>
      </c>
      <c r="B2881" t="s">
        <v>311</v>
      </c>
      <c r="C2881">
        <v>5736</v>
      </c>
      <c r="D2881" s="9">
        <v>38788.77621527778</v>
      </c>
      <c r="E2881" s="9">
        <v>44525.499502314815</v>
      </c>
      <c r="F2881">
        <v>328</v>
      </c>
      <c r="G2881">
        <v>328</v>
      </c>
      <c r="H2881">
        <v>137</v>
      </c>
      <c r="I2881">
        <v>191</v>
      </c>
      <c r="J2881">
        <v>34</v>
      </c>
      <c r="K2881">
        <v>294</v>
      </c>
      <c r="L2881">
        <v>293</v>
      </c>
      <c r="M2881">
        <v>1</v>
      </c>
      <c r="N2881">
        <v>3.2000000000000001E-2</v>
      </c>
      <c r="O2881">
        <v>4.2000000000000003E-2</v>
      </c>
      <c r="P2881">
        <v>7.0000000000000001E-3</v>
      </c>
      <c r="Q2881">
        <v>6.9000000000000006E-2</v>
      </c>
      <c r="R2881">
        <v>1.03</v>
      </c>
      <c r="S2881">
        <v>0.432</v>
      </c>
      <c r="T2881">
        <v>0.90500000000000003</v>
      </c>
      <c r="U2881">
        <v>14.493</v>
      </c>
      <c r="V2881" t="s">
        <v>92</v>
      </c>
      <c r="W2881">
        <v>0.88400000000000001</v>
      </c>
      <c r="X2881">
        <v>0.92700000000000005</v>
      </c>
      <c r="Y2881">
        <v>0.93200000000000005</v>
      </c>
      <c r="Z2881">
        <v>0.87</v>
      </c>
      <c r="AA2881" s="19">
        <v>45733.995524918981</v>
      </c>
      <c r="AB2881" t="s">
        <v>2040</v>
      </c>
    </row>
    <row r="2882" spans="1:28" hidden="1" x14ac:dyDescent="0.35">
      <c r="A2882" t="s">
        <v>1567</v>
      </c>
      <c r="B2882" t="s">
        <v>312</v>
      </c>
      <c r="C2882">
        <v>12</v>
      </c>
      <c r="D2882" s="9">
        <v>38986.302835648145</v>
      </c>
      <c r="E2882" s="9">
        <v>38998.881261574075</v>
      </c>
      <c r="F2882" t="s">
        <v>872</v>
      </c>
      <c r="G2882" t="s">
        <v>872</v>
      </c>
      <c r="H2882">
        <v>145</v>
      </c>
      <c r="I2882">
        <v>233</v>
      </c>
      <c r="J2882">
        <v>20</v>
      </c>
      <c r="K2882" t="s">
        <v>873</v>
      </c>
      <c r="L2882">
        <v>11</v>
      </c>
      <c r="M2882">
        <v>346</v>
      </c>
      <c r="N2882" t="s">
        <v>875</v>
      </c>
      <c r="O2882" t="s">
        <v>875</v>
      </c>
      <c r="P2882">
        <v>0.90900000000000003</v>
      </c>
      <c r="Q2882" t="s">
        <v>875</v>
      </c>
      <c r="R2882" t="s">
        <v>875</v>
      </c>
      <c r="S2882" t="s">
        <v>875</v>
      </c>
      <c r="T2882" t="s">
        <v>875</v>
      </c>
      <c r="U2882" t="s">
        <v>875</v>
      </c>
      <c r="V2882" t="s">
        <v>876</v>
      </c>
      <c r="W2882" t="s">
        <v>875</v>
      </c>
      <c r="X2882" t="s">
        <v>875</v>
      </c>
      <c r="Y2882">
        <v>0.38300000000000001</v>
      </c>
      <c r="Z2882" t="s">
        <v>875</v>
      </c>
      <c r="AA2882" s="19">
        <v>45733.995432719908</v>
      </c>
      <c r="AB2882" t="s">
        <v>2040</v>
      </c>
    </row>
    <row r="2883" spans="1:28" x14ac:dyDescent="0.35">
      <c r="A2883" t="s">
        <v>1567</v>
      </c>
      <c r="B2883" t="s">
        <v>311</v>
      </c>
      <c r="C2883">
        <v>12</v>
      </c>
      <c r="D2883" s="9">
        <v>38986.302835648145</v>
      </c>
      <c r="E2883" s="9">
        <v>38998.881261574075</v>
      </c>
      <c r="F2883">
        <v>378</v>
      </c>
      <c r="G2883">
        <v>378</v>
      </c>
      <c r="H2883">
        <v>145</v>
      </c>
      <c r="I2883">
        <v>233</v>
      </c>
      <c r="J2883">
        <v>20</v>
      </c>
      <c r="K2883">
        <v>358</v>
      </c>
      <c r="L2883">
        <v>11</v>
      </c>
      <c r="M2883">
        <v>347</v>
      </c>
      <c r="N2883">
        <v>0</v>
      </c>
      <c r="O2883">
        <v>0</v>
      </c>
      <c r="P2883">
        <v>1</v>
      </c>
      <c r="Q2883">
        <v>0</v>
      </c>
      <c r="R2883">
        <v>0</v>
      </c>
      <c r="S2883" t="s">
        <v>875</v>
      </c>
      <c r="T2883" t="s">
        <v>875</v>
      </c>
      <c r="U2883" t="s">
        <v>875</v>
      </c>
      <c r="V2883" t="s">
        <v>876</v>
      </c>
      <c r="W2883">
        <v>0</v>
      </c>
      <c r="X2883">
        <v>0</v>
      </c>
      <c r="Y2883">
        <v>0.38300000000000001</v>
      </c>
      <c r="Z2883">
        <v>0</v>
      </c>
      <c r="AA2883" s="19">
        <v>45733.995432662035</v>
      </c>
      <c r="AB2883" t="s">
        <v>2040</v>
      </c>
    </row>
    <row r="2884" spans="1:28" hidden="1" x14ac:dyDescent="0.35">
      <c r="A2884" t="s">
        <v>281</v>
      </c>
      <c r="B2884" t="s">
        <v>312</v>
      </c>
      <c r="C2884">
        <v>99</v>
      </c>
      <c r="D2884" s="9">
        <v>45505.275000000001</v>
      </c>
      <c r="E2884" s="9">
        <v>45604.509722222225</v>
      </c>
      <c r="F2884" t="s">
        <v>872</v>
      </c>
      <c r="G2884" t="s">
        <v>872</v>
      </c>
      <c r="H2884">
        <v>159</v>
      </c>
      <c r="I2884">
        <v>46</v>
      </c>
      <c r="J2884">
        <v>24</v>
      </c>
      <c r="K2884" t="s">
        <v>873</v>
      </c>
      <c r="L2884">
        <v>102</v>
      </c>
      <c r="M2884">
        <v>78</v>
      </c>
      <c r="N2884">
        <v>1.778</v>
      </c>
      <c r="O2884">
        <v>0.66100000000000003</v>
      </c>
      <c r="P2884">
        <v>0.26200000000000001</v>
      </c>
      <c r="Q2884">
        <v>1.0269999999999999</v>
      </c>
      <c r="R2884">
        <v>0.47199999999999998</v>
      </c>
      <c r="S2884">
        <v>0.72899999999999998</v>
      </c>
      <c r="T2884">
        <v>0.89300000000000002</v>
      </c>
      <c r="U2884">
        <v>299.90300000000002</v>
      </c>
      <c r="V2884" t="s">
        <v>56</v>
      </c>
      <c r="W2884">
        <v>0.91400000000000003</v>
      </c>
      <c r="X2884">
        <v>0.97799999999999998</v>
      </c>
      <c r="Y2884">
        <v>0.876</v>
      </c>
      <c r="Z2884">
        <v>0.99</v>
      </c>
      <c r="AA2884" s="9">
        <v>45713.685152094906</v>
      </c>
      <c r="AB2884" t="s">
        <v>871</v>
      </c>
    </row>
    <row r="2885" spans="1:28" hidden="1" x14ac:dyDescent="0.35">
      <c r="A2885" t="s">
        <v>281</v>
      </c>
      <c r="B2885" t="s">
        <v>312</v>
      </c>
      <c r="C2885">
        <v>98</v>
      </c>
      <c r="D2885" s="9">
        <v>44452.775289351855</v>
      </c>
      <c r="E2885" s="9">
        <v>44551.687337962961</v>
      </c>
      <c r="F2885" t="s">
        <v>872</v>
      </c>
      <c r="G2885" t="s">
        <v>872</v>
      </c>
      <c r="H2885">
        <v>67</v>
      </c>
      <c r="I2885">
        <v>8</v>
      </c>
      <c r="J2885">
        <v>1</v>
      </c>
      <c r="K2885" t="s">
        <v>873</v>
      </c>
      <c r="L2885">
        <v>49</v>
      </c>
      <c r="M2885">
        <v>27</v>
      </c>
      <c r="N2885">
        <v>0.64300000000000002</v>
      </c>
      <c r="O2885">
        <v>0.109</v>
      </c>
      <c r="P2885">
        <v>0</v>
      </c>
      <c r="Q2885">
        <v>0.497</v>
      </c>
      <c r="R2885">
        <v>0.66100000000000003</v>
      </c>
      <c r="S2885">
        <v>0.85499999999999998</v>
      </c>
      <c r="T2885">
        <v>1</v>
      </c>
      <c r="U2885">
        <v>1627.7670000000001</v>
      </c>
      <c r="V2885" t="s">
        <v>56</v>
      </c>
      <c r="W2885">
        <v>0.98199999999999998</v>
      </c>
      <c r="X2885">
        <v>0.94699999999999995</v>
      </c>
      <c r="Y2885">
        <v>0</v>
      </c>
      <c r="Z2885">
        <v>0.95899999999999996</v>
      </c>
      <c r="AA2885" s="19">
        <v>45733.905481898146</v>
      </c>
      <c r="AB2885" t="s">
        <v>1425</v>
      </c>
    </row>
    <row r="2886" spans="1:28" x14ac:dyDescent="0.35">
      <c r="A2886" t="s">
        <v>281</v>
      </c>
      <c r="B2886" t="s">
        <v>311</v>
      </c>
      <c r="C2886">
        <v>2478</v>
      </c>
      <c r="D2886" s="9">
        <v>43126.15902777778</v>
      </c>
      <c r="E2886" s="9">
        <v>45604.509722222225</v>
      </c>
      <c r="F2886">
        <v>2728</v>
      </c>
      <c r="G2886">
        <v>2728</v>
      </c>
      <c r="H2886">
        <v>2333</v>
      </c>
      <c r="I2886">
        <v>395</v>
      </c>
      <c r="J2886">
        <v>1205</v>
      </c>
      <c r="K2886">
        <v>1523</v>
      </c>
      <c r="L2886">
        <v>1215</v>
      </c>
      <c r="M2886">
        <v>308</v>
      </c>
      <c r="N2886">
        <v>0.91600000000000004</v>
      </c>
      <c r="O2886">
        <v>0.14599999999999999</v>
      </c>
      <c r="P2886">
        <v>0.52500000000000002</v>
      </c>
      <c r="Q2886">
        <v>0.47599999999999998</v>
      </c>
      <c r="R2886">
        <v>0.88600000000000001</v>
      </c>
      <c r="S2886">
        <v>0.86299999999999999</v>
      </c>
      <c r="T2886">
        <v>0.50600000000000001</v>
      </c>
      <c r="U2886">
        <v>647.05899999999997</v>
      </c>
      <c r="V2886" t="s">
        <v>56</v>
      </c>
      <c r="W2886">
        <v>0.99099999999999999</v>
      </c>
      <c r="X2886">
        <v>0.95399999999999996</v>
      </c>
      <c r="Y2886">
        <v>0.65600000000000003</v>
      </c>
      <c r="Z2886">
        <v>0.85499999999999998</v>
      </c>
      <c r="AA2886" s="9">
        <v>45713.685128703706</v>
      </c>
      <c r="AB2886" t="s">
        <v>871</v>
      </c>
    </row>
    <row r="2887" spans="1:28" x14ac:dyDescent="0.35">
      <c r="A2887" t="s">
        <v>281</v>
      </c>
      <c r="B2887" t="s">
        <v>311</v>
      </c>
      <c r="C2887">
        <v>1425</v>
      </c>
      <c r="D2887" s="9">
        <v>43126.159317129626</v>
      </c>
      <c r="E2887" s="9">
        <v>44551.687337962961</v>
      </c>
      <c r="F2887">
        <v>1340</v>
      </c>
      <c r="G2887">
        <v>1340</v>
      </c>
      <c r="H2887">
        <v>1178</v>
      </c>
      <c r="I2887">
        <v>162</v>
      </c>
      <c r="J2887">
        <v>0</v>
      </c>
      <c r="K2887">
        <v>1340</v>
      </c>
      <c r="L2887">
        <v>531</v>
      </c>
      <c r="M2887">
        <v>809</v>
      </c>
      <c r="N2887">
        <v>0.86799999999999999</v>
      </c>
      <c r="O2887">
        <v>0.13300000000000001</v>
      </c>
      <c r="P2887">
        <v>0</v>
      </c>
      <c r="Q2887">
        <v>0.377</v>
      </c>
      <c r="R2887">
        <v>0.377</v>
      </c>
      <c r="S2887">
        <v>0.86699999999999999</v>
      </c>
      <c r="T2887">
        <v>1</v>
      </c>
      <c r="U2887">
        <v>2145.8890000000001</v>
      </c>
      <c r="V2887" t="s">
        <v>56</v>
      </c>
      <c r="W2887">
        <v>0.995</v>
      </c>
      <c r="X2887">
        <v>0.96899999999999997</v>
      </c>
      <c r="Y2887">
        <v>0</v>
      </c>
      <c r="Z2887">
        <v>0.98599999999999999</v>
      </c>
      <c r="AA2887" s="19">
        <v>45733.905469780089</v>
      </c>
      <c r="AB2887" t="s">
        <v>1425</v>
      </c>
    </row>
    <row r="2888" spans="1:28" hidden="1" x14ac:dyDescent="0.35">
      <c r="A2888" t="s">
        <v>1566</v>
      </c>
      <c r="B2888" t="s">
        <v>312</v>
      </c>
      <c r="C2888">
        <v>0</v>
      </c>
      <c r="D2888" s="9">
        <v>44180.338148148148</v>
      </c>
      <c r="E2888" s="9">
        <v>44180.338148148148</v>
      </c>
      <c r="F2888" t="s">
        <v>872</v>
      </c>
      <c r="G2888" t="s">
        <v>872</v>
      </c>
      <c r="H2888">
        <v>1</v>
      </c>
      <c r="I2888">
        <v>1</v>
      </c>
      <c r="J2888">
        <v>1</v>
      </c>
      <c r="K2888" t="s">
        <v>873</v>
      </c>
      <c r="L2888">
        <v>1</v>
      </c>
      <c r="M2888">
        <v>0</v>
      </c>
      <c r="N2888" t="s">
        <v>875</v>
      </c>
      <c r="O2888" t="s">
        <v>875</v>
      </c>
      <c r="P2888" t="s">
        <v>875</v>
      </c>
      <c r="Q2888" t="s">
        <v>875</v>
      </c>
      <c r="R2888" t="s">
        <v>875</v>
      </c>
      <c r="S2888" t="s">
        <v>875</v>
      </c>
      <c r="T2888" t="s">
        <v>875</v>
      </c>
      <c r="U2888" t="s">
        <v>875</v>
      </c>
      <c r="V2888" t="s">
        <v>56</v>
      </c>
      <c r="W2888" t="s">
        <v>875</v>
      </c>
      <c r="X2888" t="s">
        <v>875</v>
      </c>
      <c r="Y2888" t="s">
        <v>875</v>
      </c>
      <c r="Z2888" t="s">
        <v>875</v>
      </c>
      <c r="AA2888" s="19">
        <v>45733.995349131947</v>
      </c>
      <c r="AB2888" t="s">
        <v>2040</v>
      </c>
    </row>
    <row r="2889" spans="1:28" x14ac:dyDescent="0.35">
      <c r="A2889" t="s">
        <v>1566</v>
      </c>
      <c r="B2889" t="s">
        <v>311</v>
      </c>
      <c r="C2889">
        <v>2005</v>
      </c>
      <c r="D2889" s="9">
        <v>42175.122986111113</v>
      </c>
      <c r="E2889" s="9">
        <v>44180.338148148148</v>
      </c>
      <c r="F2889">
        <v>3076</v>
      </c>
      <c r="G2889">
        <v>3076</v>
      </c>
      <c r="H2889">
        <v>707</v>
      </c>
      <c r="I2889">
        <v>2369</v>
      </c>
      <c r="J2889">
        <v>123</v>
      </c>
      <c r="K2889">
        <v>2953</v>
      </c>
      <c r="L2889">
        <v>2191</v>
      </c>
      <c r="M2889">
        <v>762</v>
      </c>
      <c r="N2889">
        <v>0.46100000000000002</v>
      </c>
      <c r="O2889">
        <v>1.631</v>
      </c>
      <c r="P2889">
        <v>9.8000000000000004E-2</v>
      </c>
      <c r="Q2889">
        <v>1.4119999999999999</v>
      </c>
      <c r="R2889">
        <v>0.70799999999999996</v>
      </c>
      <c r="S2889">
        <v>0.22</v>
      </c>
      <c r="T2889">
        <v>0.95299999999999996</v>
      </c>
      <c r="U2889">
        <v>539.66</v>
      </c>
      <c r="V2889" t="s">
        <v>56</v>
      </c>
      <c r="W2889">
        <v>0.98</v>
      </c>
      <c r="X2889">
        <v>0.749</v>
      </c>
      <c r="Y2889">
        <v>0.92</v>
      </c>
      <c r="Z2889">
        <v>0.77900000000000003</v>
      </c>
      <c r="AA2889" s="19">
        <v>45733.995349062498</v>
      </c>
      <c r="AB2889" t="s">
        <v>2040</v>
      </c>
    </row>
    <row r="2890" spans="1:28" hidden="1" x14ac:dyDescent="0.35">
      <c r="A2890" t="s">
        <v>1565</v>
      </c>
      <c r="B2890" t="s">
        <v>312</v>
      </c>
      <c r="C2890">
        <v>56</v>
      </c>
      <c r="D2890" s="9">
        <v>44274.457384259258</v>
      </c>
      <c r="E2890" s="9">
        <v>44330.729814814818</v>
      </c>
      <c r="F2890" t="s">
        <v>872</v>
      </c>
      <c r="G2890" t="s">
        <v>872</v>
      </c>
      <c r="H2890">
        <v>2</v>
      </c>
      <c r="I2890">
        <v>1</v>
      </c>
      <c r="J2890">
        <v>1</v>
      </c>
      <c r="K2890" t="s">
        <v>873</v>
      </c>
      <c r="L2890">
        <v>2</v>
      </c>
      <c r="M2890">
        <v>1</v>
      </c>
      <c r="N2890">
        <v>1.9E-2</v>
      </c>
      <c r="O2890" t="s">
        <v>875</v>
      </c>
      <c r="P2890" t="s">
        <v>875</v>
      </c>
      <c r="Q2890">
        <v>0.02</v>
      </c>
      <c r="R2890" t="s">
        <v>875</v>
      </c>
      <c r="S2890" t="s">
        <v>875</v>
      </c>
      <c r="T2890" t="s">
        <v>875</v>
      </c>
      <c r="U2890" t="s">
        <v>875</v>
      </c>
      <c r="V2890" t="s">
        <v>56</v>
      </c>
      <c r="W2890">
        <v>1</v>
      </c>
      <c r="X2890" t="s">
        <v>875</v>
      </c>
      <c r="Y2890" t="s">
        <v>875</v>
      </c>
      <c r="Z2890">
        <v>1</v>
      </c>
      <c r="AA2890" s="19">
        <v>45733.995255532405</v>
      </c>
      <c r="AB2890" t="s">
        <v>2040</v>
      </c>
    </row>
    <row r="2891" spans="1:28" x14ac:dyDescent="0.35">
      <c r="A2891" t="s">
        <v>1565</v>
      </c>
      <c r="B2891" t="s">
        <v>311</v>
      </c>
      <c r="C2891">
        <v>807</v>
      </c>
      <c r="D2891" s="9">
        <v>43522.872245370374</v>
      </c>
      <c r="E2891" s="9">
        <v>44330.729814814818</v>
      </c>
      <c r="F2891">
        <v>37</v>
      </c>
      <c r="G2891">
        <v>37</v>
      </c>
      <c r="H2891">
        <v>30</v>
      </c>
      <c r="I2891">
        <v>7</v>
      </c>
      <c r="J2891">
        <v>3</v>
      </c>
      <c r="K2891">
        <v>34</v>
      </c>
      <c r="L2891">
        <v>27</v>
      </c>
      <c r="M2891">
        <v>7</v>
      </c>
      <c r="N2891">
        <v>3.3000000000000002E-2</v>
      </c>
      <c r="O2891">
        <v>1.7999999999999999E-2</v>
      </c>
      <c r="P2891">
        <v>7.0000000000000001E-3</v>
      </c>
      <c r="Q2891">
        <v>3.1E-2</v>
      </c>
      <c r="R2891">
        <v>0.70499999999999996</v>
      </c>
      <c r="S2891">
        <v>0.64700000000000002</v>
      </c>
      <c r="T2891">
        <v>0.86299999999999999</v>
      </c>
      <c r="U2891">
        <v>225.80600000000001</v>
      </c>
      <c r="V2891" t="s">
        <v>56</v>
      </c>
      <c r="W2891">
        <v>0.83199999999999996</v>
      </c>
      <c r="X2891">
        <v>0.95299999999999996</v>
      </c>
      <c r="Y2891">
        <v>0.99299999999999999</v>
      </c>
      <c r="Z2891">
        <v>0.86899999999999999</v>
      </c>
      <c r="AA2891" s="19">
        <v>45733.99525547454</v>
      </c>
      <c r="AB2891" t="s">
        <v>2040</v>
      </c>
    </row>
    <row r="2892" spans="1:28" hidden="1" x14ac:dyDescent="0.35">
      <c r="A2892" t="s">
        <v>1564</v>
      </c>
      <c r="B2892" t="s">
        <v>312</v>
      </c>
      <c r="C2892">
        <v>0</v>
      </c>
      <c r="D2892" s="9">
        <v>41548.638090277775</v>
      </c>
      <c r="E2892" s="9">
        <v>41548.638090277775</v>
      </c>
      <c r="F2892" t="s">
        <v>872</v>
      </c>
      <c r="G2892" t="s">
        <v>872</v>
      </c>
      <c r="H2892">
        <v>1</v>
      </c>
      <c r="I2892">
        <v>1</v>
      </c>
      <c r="J2892">
        <v>1</v>
      </c>
      <c r="K2892" t="s">
        <v>873</v>
      </c>
      <c r="L2892">
        <v>1</v>
      </c>
      <c r="M2892">
        <v>0</v>
      </c>
      <c r="N2892" t="s">
        <v>875</v>
      </c>
      <c r="O2892" t="s">
        <v>875</v>
      </c>
      <c r="P2892" t="s">
        <v>875</v>
      </c>
      <c r="Q2892" t="s">
        <v>875</v>
      </c>
      <c r="R2892" t="s">
        <v>875</v>
      </c>
      <c r="S2892" t="s">
        <v>875</v>
      </c>
      <c r="T2892" t="s">
        <v>875</v>
      </c>
      <c r="U2892" t="s">
        <v>875</v>
      </c>
      <c r="V2892" t="s">
        <v>62</v>
      </c>
      <c r="W2892" t="s">
        <v>875</v>
      </c>
      <c r="X2892" t="s">
        <v>875</v>
      </c>
      <c r="Y2892" t="s">
        <v>875</v>
      </c>
      <c r="Z2892" t="s">
        <v>875</v>
      </c>
      <c r="AA2892" s="19">
        <v>45733.99516726852</v>
      </c>
      <c r="AB2892" t="s">
        <v>2040</v>
      </c>
    </row>
    <row r="2893" spans="1:28" x14ac:dyDescent="0.35">
      <c r="A2893" t="s">
        <v>1564</v>
      </c>
      <c r="B2893" t="s">
        <v>311</v>
      </c>
      <c r="C2893">
        <v>3211</v>
      </c>
      <c r="D2893" s="9">
        <v>38337.181840277779</v>
      </c>
      <c r="E2893" s="9">
        <v>41548.638090277775</v>
      </c>
      <c r="F2893">
        <v>42</v>
      </c>
      <c r="G2893">
        <v>42</v>
      </c>
      <c r="H2893">
        <v>15</v>
      </c>
      <c r="I2893">
        <v>27</v>
      </c>
      <c r="J2893">
        <v>7</v>
      </c>
      <c r="K2893">
        <v>35</v>
      </c>
      <c r="L2893">
        <v>14</v>
      </c>
      <c r="M2893">
        <v>21</v>
      </c>
      <c r="N2893">
        <v>8.0000000000000002E-3</v>
      </c>
      <c r="O2893">
        <v>0.01</v>
      </c>
      <c r="P2893">
        <v>0.01</v>
      </c>
      <c r="Q2893">
        <v>1.0999999999999999E-2</v>
      </c>
      <c r="R2893">
        <v>1.375</v>
      </c>
      <c r="S2893">
        <v>0.44400000000000001</v>
      </c>
      <c r="T2893">
        <v>0.44400000000000001</v>
      </c>
      <c r="U2893">
        <v>1909.0909999999999</v>
      </c>
      <c r="V2893" t="s">
        <v>62</v>
      </c>
      <c r="W2893">
        <v>0.77900000000000003</v>
      </c>
      <c r="X2893">
        <v>0.93200000000000005</v>
      </c>
      <c r="Y2893">
        <v>0.73</v>
      </c>
      <c r="Z2893">
        <v>0.71399999999999997</v>
      </c>
      <c r="AA2893" s="19">
        <v>45733.995167210647</v>
      </c>
      <c r="AB2893" t="s">
        <v>2040</v>
      </c>
    </row>
    <row r="2894" spans="1:28" hidden="1" x14ac:dyDescent="0.35">
      <c r="A2894" t="s">
        <v>1563</v>
      </c>
      <c r="B2894" t="s">
        <v>312</v>
      </c>
      <c r="C2894">
        <v>41</v>
      </c>
      <c r="D2894" s="9">
        <v>44445.556851851848</v>
      </c>
      <c r="E2894" s="9">
        <v>44487.275266203702</v>
      </c>
      <c r="F2894" t="s">
        <v>872</v>
      </c>
      <c r="G2894" t="s">
        <v>872</v>
      </c>
      <c r="H2894">
        <v>2</v>
      </c>
      <c r="I2894">
        <v>1</v>
      </c>
      <c r="J2894">
        <v>1</v>
      </c>
      <c r="K2894" t="s">
        <v>873</v>
      </c>
      <c r="L2894">
        <v>1</v>
      </c>
      <c r="M2894">
        <v>0</v>
      </c>
      <c r="N2894">
        <v>2.4E-2</v>
      </c>
      <c r="O2894" t="s">
        <v>875</v>
      </c>
      <c r="P2894" t="s">
        <v>875</v>
      </c>
      <c r="Q2894" t="s">
        <v>875</v>
      </c>
      <c r="R2894" t="s">
        <v>875</v>
      </c>
      <c r="S2894" t="s">
        <v>875</v>
      </c>
      <c r="T2894" t="s">
        <v>875</v>
      </c>
      <c r="U2894" t="s">
        <v>875</v>
      </c>
      <c r="V2894" t="s">
        <v>56</v>
      </c>
      <c r="W2894">
        <v>1</v>
      </c>
      <c r="X2894" t="s">
        <v>875</v>
      </c>
      <c r="Y2894" t="s">
        <v>875</v>
      </c>
      <c r="Z2894" t="s">
        <v>875</v>
      </c>
      <c r="AA2894" s="19">
        <v>45733.995082453701</v>
      </c>
      <c r="AB2894" t="s">
        <v>2040</v>
      </c>
    </row>
    <row r="2895" spans="1:28" x14ac:dyDescent="0.35">
      <c r="A2895" t="s">
        <v>1563</v>
      </c>
      <c r="B2895" t="s">
        <v>311</v>
      </c>
      <c r="C2895">
        <v>5900</v>
      </c>
      <c r="D2895" s="9">
        <v>38587.046550925923</v>
      </c>
      <c r="E2895" s="9">
        <v>44487.275266203702</v>
      </c>
      <c r="F2895">
        <v>82</v>
      </c>
      <c r="G2895">
        <v>82</v>
      </c>
      <c r="H2895">
        <v>38</v>
      </c>
      <c r="I2895">
        <v>44</v>
      </c>
      <c r="J2895">
        <v>11</v>
      </c>
      <c r="K2895">
        <v>71</v>
      </c>
      <c r="L2895">
        <v>59</v>
      </c>
      <c r="M2895">
        <v>12</v>
      </c>
      <c r="N2895">
        <v>6.0000000000000001E-3</v>
      </c>
      <c r="O2895">
        <v>8.0000000000000002E-3</v>
      </c>
      <c r="P2895">
        <v>2E-3</v>
      </c>
      <c r="Q2895">
        <v>1.0999999999999999E-2</v>
      </c>
      <c r="R2895">
        <v>0.91700000000000004</v>
      </c>
      <c r="S2895">
        <v>0.42899999999999999</v>
      </c>
      <c r="T2895">
        <v>0.85699999999999998</v>
      </c>
      <c r="U2895">
        <v>1090.9090000000001</v>
      </c>
      <c r="V2895" t="s">
        <v>56</v>
      </c>
      <c r="W2895">
        <v>0.747</v>
      </c>
      <c r="X2895">
        <v>0.78600000000000003</v>
      </c>
      <c r="Y2895">
        <v>0.90400000000000003</v>
      </c>
      <c r="Z2895">
        <v>0.88200000000000001</v>
      </c>
      <c r="AA2895" s="19">
        <v>45733.995082384259</v>
      </c>
      <c r="AB2895" t="s">
        <v>2040</v>
      </c>
    </row>
    <row r="2896" spans="1:28" hidden="1" x14ac:dyDescent="0.35">
      <c r="A2896" t="s">
        <v>1562</v>
      </c>
      <c r="B2896" t="s">
        <v>312</v>
      </c>
      <c r="C2896">
        <v>0</v>
      </c>
      <c r="D2896" s="9">
        <v>44238.143969907411</v>
      </c>
      <c r="E2896" s="9">
        <v>44238.143969907411</v>
      </c>
      <c r="F2896" t="s">
        <v>872</v>
      </c>
      <c r="G2896" t="s">
        <v>872</v>
      </c>
      <c r="H2896">
        <v>1</v>
      </c>
      <c r="I2896">
        <v>1</v>
      </c>
      <c r="J2896">
        <v>1</v>
      </c>
      <c r="K2896" t="s">
        <v>873</v>
      </c>
      <c r="L2896">
        <v>1</v>
      </c>
      <c r="M2896">
        <v>0</v>
      </c>
      <c r="N2896" t="s">
        <v>875</v>
      </c>
      <c r="O2896" t="s">
        <v>875</v>
      </c>
      <c r="P2896" t="s">
        <v>875</v>
      </c>
      <c r="Q2896" t="s">
        <v>875</v>
      </c>
      <c r="R2896" t="s">
        <v>875</v>
      </c>
      <c r="S2896" t="s">
        <v>875</v>
      </c>
      <c r="T2896" t="s">
        <v>875</v>
      </c>
      <c r="U2896" t="s">
        <v>875</v>
      </c>
      <c r="V2896" t="s">
        <v>56</v>
      </c>
      <c r="W2896" t="s">
        <v>875</v>
      </c>
      <c r="X2896" t="s">
        <v>875</v>
      </c>
      <c r="Y2896" t="s">
        <v>875</v>
      </c>
      <c r="Z2896" t="s">
        <v>875</v>
      </c>
      <c r="AA2896" s="19">
        <v>45733.994992372682</v>
      </c>
      <c r="AB2896" t="s">
        <v>2040</v>
      </c>
    </row>
    <row r="2897" spans="1:28" x14ac:dyDescent="0.35">
      <c r="A2897" t="s">
        <v>1562</v>
      </c>
      <c r="B2897" t="s">
        <v>311</v>
      </c>
      <c r="C2897">
        <v>5410</v>
      </c>
      <c r="D2897" s="9">
        <v>38827.157199074078</v>
      </c>
      <c r="E2897" s="9">
        <v>44238.143969907411</v>
      </c>
      <c r="F2897">
        <v>2543</v>
      </c>
      <c r="G2897">
        <v>2543</v>
      </c>
      <c r="H2897">
        <v>815</v>
      </c>
      <c r="I2897">
        <v>1728</v>
      </c>
      <c r="J2897">
        <v>259</v>
      </c>
      <c r="K2897">
        <v>2284</v>
      </c>
      <c r="L2897">
        <v>1585</v>
      </c>
      <c r="M2897">
        <v>699</v>
      </c>
      <c r="N2897">
        <v>0.28199999999999997</v>
      </c>
      <c r="O2897">
        <v>0.55100000000000005</v>
      </c>
      <c r="P2897">
        <v>8.7999999999999995E-2</v>
      </c>
      <c r="Q2897">
        <v>0.5</v>
      </c>
      <c r="R2897">
        <v>0.67100000000000004</v>
      </c>
      <c r="S2897">
        <v>0.33900000000000002</v>
      </c>
      <c r="T2897">
        <v>0.89400000000000002</v>
      </c>
      <c r="U2897">
        <v>1398</v>
      </c>
      <c r="V2897" t="s">
        <v>56</v>
      </c>
      <c r="W2897">
        <v>0.89</v>
      </c>
      <c r="X2897">
        <v>0.89900000000000002</v>
      </c>
      <c r="Y2897">
        <v>0.89</v>
      </c>
      <c r="Z2897">
        <v>0.90800000000000003</v>
      </c>
      <c r="AA2897" s="19">
        <v>45733.99499230324</v>
      </c>
      <c r="AB2897" t="s">
        <v>2040</v>
      </c>
    </row>
    <row r="2898" spans="1:28" hidden="1" x14ac:dyDescent="0.35">
      <c r="A2898" t="s">
        <v>282</v>
      </c>
      <c r="B2898" t="s">
        <v>312</v>
      </c>
      <c r="C2898">
        <v>98</v>
      </c>
      <c r="D2898" s="9">
        <v>45509.531944444447</v>
      </c>
      <c r="E2898" s="9">
        <v>45607.595833333333</v>
      </c>
      <c r="F2898" t="s">
        <v>872</v>
      </c>
      <c r="G2898" t="s">
        <v>872</v>
      </c>
      <c r="H2898">
        <v>74</v>
      </c>
      <c r="I2898">
        <v>27</v>
      </c>
      <c r="J2898">
        <v>10</v>
      </c>
      <c r="K2898" t="s">
        <v>873</v>
      </c>
      <c r="L2898">
        <v>75</v>
      </c>
      <c r="M2898">
        <v>17</v>
      </c>
      <c r="N2898">
        <v>0.88900000000000001</v>
      </c>
      <c r="O2898">
        <v>0.42499999999999999</v>
      </c>
      <c r="P2898">
        <v>0.14000000000000001</v>
      </c>
      <c r="Q2898">
        <v>0.88500000000000001</v>
      </c>
      <c r="R2898">
        <v>0.754</v>
      </c>
      <c r="S2898">
        <v>0.67700000000000005</v>
      </c>
      <c r="T2898">
        <v>0.89300000000000002</v>
      </c>
      <c r="U2898">
        <v>186.441</v>
      </c>
      <c r="V2898" t="s">
        <v>56</v>
      </c>
      <c r="W2898">
        <v>0.98</v>
      </c>
      <c r="X2898">
        <v>0.94499999999999995</v>
      </c>
      <c r="Y2898">
        <v>0.91700000000000004</v>
      </c>
      <c r="Z2898">
        <v>0.97</v>
      </c>
      <c r="AA2898" s="9">
        <v>45713.685272488423</v>
      </c>
      <c r="AB2898" t="s">
        <v>871</v>
      </c>
    </row>
    <row r="2899" spans="1:28" x14ac:dyDescent="0.35">
      <c r="A2899" t="s">
        <v>282</v>
      </c>
      <c r="B2899" t="s">
        <v>311</v>
      </c>
      <c r="C2899">
        <v>1679</v>
      </c>
      <c r="D2899" s="9">
        <v>43928.405555555553</v>
      </c>
      <c r="E2899" s="9">
        <v>45607.595833333333</v>
      </c>
      <c r="F2899">
        <v>1725</v>
      </c>
      <c r="G2899">
        <v>1694</v>
      </c>
      <c r="H2899">
        <v>1434</v>
      </c>
      <c r="I2899">
        <v>260</v>
      </c>
      <c r="J2899">
        <v>172</v>
      </c>
      <c r="K2899">
        <v>1522</v>
      </c>
      <c r="L2899">
        <v>1357</v>
      </c>
      <c r="M2899">
        <v>165</v>
      </c>
      <c r="N2899">
        <v>1.369</v>
      </c>
      <c r="O2899">
        <v>0.16400000000000001</v>
      </c>
      <c r="P2899">
        <v>0.20699999999999999</v>
      </c>
      <c r="Q2899">
        <v>1.254</v>
      </c>
      <c r="R2899">
        <v>0.94599999999999995</v>
      </c>
      <c r="S2899">
        <v>0.89300000000000002</v>
      </c>
      <c r="T2899">
        <v>0.86499999999999999</v>
      </c>
      <c r="U2899">
        <v>131.57900000000001</v>
      </c>
      <c r="V2899" t="s">
        <v>56</v>
      </c>
      <c r="W2899">
        <v>0.97699999999999998</v>
      </c>
      <c r="X2899">
        <v>0.77200000000000002</v>
      </c>
      <c r="Y2899">
        <v>0.9</v>
      </c>
      <c r="Z2899">
        <v>0.94699999999999995</v>
      </c>
      <c r="AA2899" s="9">
        <v>45713.685249641203</v>
      </c>
      <c r="AB2899" t="s">
        <v>871</v>
      </c>
    </row>
    <row r="2900" spans="1:28" hidden="1" x14ac:dyDescent="0.35">
      <c r="A2900" t="s">
        <v>1561</v>
      </c>
      <c r="B2900" t="s">
        <v>312</v>
      </c>
      <c r="C2900">
        <v>100</v>
      </c>
      <c r="D2900" s="9">
        <v>42640.857222222221</v>
      </c>
      <c r="E2900" s="9">
        <v>42741.703518518516</v>
      </c>
      <c r="F2900" t="s">
        <v>872</v>
      </c>
      <c r="G2900" t="s">
        <v>872</v>
      </c>
      <c r="H2900">
        <v>68</v>
      </c>
      <c r="I2900">
        <v>142</v>
      </c>
      <c r="J2900">
        <v>13</v>
      </c>
      <c r="K2900" t="s">
        <v>873</v>
      </c>
      <c r="L2900">
        <v>146</v>
      </c>
      <c r="M2900">
        <v>52</v>
      </c>
      <c r="N2900">
        <v>0.873</v>
      </c>
      <c r="O2900">
        <v>1.4450000000000001</v>
      </c>
      <c r="P2900">
        <v>0.17100000000000001</v>
      </c>
      <c r="Q2900">
        <v>1.329</v>
      </c>
      <c r="R2900">
        <v>0.61899999999999999</v>
      </c>
      <c r="S2900">
        <v>0.377</v>
      </c>
      <c r="T2900">
        <v>0.92600000000000005</v>
      </c>
      <c r="U2900">
        <v>518.43499999999995</v>
      </c>
      <c r="V2900" t="s">
        <v>56</v>
      </c>
      <c r="W2900">
        <v>0.93799999999999994</v>
      </c>
      <c r="X2900">
        <v>0.94099999999999995</v>
      </c>
      <c r="Y2900">
        <v>0.95399999999999996</v>
      </c>
      <c r="Z2900">
        <v>0.90600000000000003</v>
      </c>
      <c r="AA2900" s="19">
        <v>45733.994901134261</v>
      </c>
      <c r="AB2900" t="s">
        <v>2040</v>
      </c>
    </row>
    <row r="2901" spans="1:28" x14ac:dyDescent="0.35">
      <c r="A2901" t="s">
        <v>1561</v>
      </c>
      <c r="B2901" t="s">
        <v>311</v>
      </c>
      <c r="C2901">
        <v>2625</v>
      </c>
      <c r="D2901" s="9">
        <v>40116.003564814811</v>
      </c>
      <c r="E2901" s="9">
        <v>42741.703518518516</v>
      </c>
      <c r="F2901">
        <v>5066</v>
      </c>
      <c r="G2901">
        <v>5066</v>
      </c>
      <c r="H2901">
        <v>2020</v>
      </c>
      <c r="I2901">
        <v>3046</v>
      </c>
      <c r="J2901">
        <v>914</v>
      </c>
      <c r="K2901">
        <v>4152</v>
      </c>
      <c r="L2901">
        <v>3463</v>
      </c>
      <c r="M2901">
        <v>689</v>
      </c>
      <c r="N2901">
        <v>0.76100000000000001</v>
      </c>
      <c r="O2901">
        <v>1.1970000000000001</v>
      </c>
      <c r="P2901">
        <v>0.43099999999999999</v>
      </c>
      <c r="Q2901">
        <v>1.3360000000000001</v>
      </c>
      <c r="R2901">
        <v>0.875</v>
      </c>
      <c r="S2901">
        <v>0.38900000000000001</v>
      </c>
      <c r="T2901">
        <v>0.78</v>
      </c>
      <c r="U2901">
        <v>515.71900000000005</v>
      </c>
      <c r="V2901" t="s">
        <v>56</v>
      </c>
      <c r="W2901">
        <v>0.97799999999999998</v>
      </c>
      <c r="X2901">
        <v>0.98399999999999999</v>
      </c>
      <c r="Y2901">
        <v>0.93400000000000005</v>
      </c>
      <c r="Z2901">
        <v>0.98</v>
      </c>
      <c r="AA2901" s="19">
        <v>45733.99488677083</v>
      </c>
      <c r="AB2901" t="s">
        <v>2040</v>
      </c>
    </row>
    <row r="2902" spans="1:28" hidden="1" x14ac:dyDescent="0.35">
      <c r="A2902" t="s">
        <v>1560</v>
      </c>
      <c r="B2902" t="s">
        <v>312</v>
      </c>
      <c r="C2902">
        <v>0</v>
      </c>
      <c r="D2902" s="9">
        <v>44389.207511574074</v>
      </c>
      <c r="E2902" s="9">
        <v>44389.207511574074</v>
      </c>
      <c r="F2902" t="s">
        <v>872</v>
      </c>
      <c r="G2902" t="s">
        <v>872</v>
      </c>
      <c r="H2902">
        <v>1</v>
      </c>
      <c r="I2902">
        <v>1</v>
      </c>
      <c r="J2902">
        <v>1</v>
      </c>
      <c r="K2902" t="s">
        <v>873</v>
      </c>
      <c r="L2902">
        <v>1</v>
      </c>
      <c r="M2902">
        <v>0</v>
      </c>
      <c r="N2902" t="s">
        <v>875</v>
      </c>
      <c r="O2902" t="s">
        <v>875</v>
      </c>
      <c r="P2902" t="s">
        <v>875</v>
      </c>
      <c r="Q2902" t="s">
        <v>875</v>
      </c>
      <c r="R2902" t="s">
        <v>875</v>
      </c>
      <c r="S2902" t="s">
        <v>875</v>
      </c>
      <c r="T2902" t="s">
        <v>875</v>
      </c>
      <c r="U2902" t="s">
        <v>875</v>
      </c>
      <c r="V2902" t="s">
        <v>56</v>
      </c>
      <c r="W2902" t="s">
        <v>875</v>
      </c>
      <c r="X2902" t="s">
        <v>875</v>
      </c>
      <c r="Y2902" t="s">
        <v>875</v>
      </c>
      <c r="Z2902" t="s">
        <v>875</v>
      </c>
      <c r="AA2902" s="19">
        <v>45733.994782384259</v>
      </c>
      <c r="AB2902" t="s">
        <v>2040</v>
      </c>
    </row>
    <row r="2903" spans="1:28" x14ac:dyDescent="0.35">
      <c r="A2903" t="s">
        <v>1560</v>
      </c>
      <c r="B2903" t="s">
        <v>311</v>
      </c>
      <c r="C2903">
        <v>5882</v>
      </c>
      <c r="D2903" s="9">
        <v>38506.77003472222</v>
      </c>
      <c r="E2903" s="9">
        <v>44389.207511574074</v>
      </c>
      <c r="F2903">
        <v>56</v>
      </c>
      <c r="G2903">
        <v>56</v>
      </c>
      <c r="H2903">
        <v>11</v>
      </c>
      <c r="I2903">
        <v>45</v>
      </c>
      <c r="J2903">
        <v>6</v>
      </c>
      <c r="K2903">
        <v>50</v>
      </c>
      <c r="L2903">
        <v>14</v>
      </c>
      <c r="M2903">
        <v>36</v>
      </c>
      <c r="N2903">
        <v>2E-3</v>
      </c>
      <c r="O2903">
        <v>8.9999999999999993E-3</v>
      </c>
      <c r="P2903">
        <v>1E-3</v>
      </c>
      <c r="Q2903">
        <v>3.0000000000000001E-3</v>
      </c>
      <c r="R2903">
        <v>0.3</v>
      </c>
      <c r="S2903">
        <v>0.182</v>
      </c>
      <c r="T2903">
        <v>0.90900000000000003</v>
      </c>
      <c r="U2903">
        <v>12000</v>
      </c>
      <c r="V2903" t="s">
        <v>56</v>
      </c>
      <c r="W2903">
        <v>0.97899999999999998</v>
      </c>
      <c r="X2903">
        <v>0.91200000000000003</v>
      </c>
      <c r="Y2903">
        <v>0.83599999999999997</v>
      </c>
      <c r="Z2903">
        <v>0.80300000000000005</v>
      </c>
      <c r="AA2903" s="19">
        <v>45733.994782337963</v>
      </c>
      <c r="AB2903" t="s">
        <v>2040</v>
      </c>
    </row>
    <row r="2904" spans="1:28" hidden="1" x14ac:dyDescent="0.35">
      <c r="A2904" t="s">
        <v>1559</v>
      </c>
      <c r="B2904" t="s">
        <v>312</v>
      </c>
      <c r="C2904">
        <v>0</v>
      </c>
      <c r="D2904" s="9">
        <v>42019.164479166669</v>
      </c>
      <c r="E2904" s="9">
        <v>42019.164479166669</v>
      </c>
      <c r="F2904" t="s">
        <v>872</v>
      </c>
      <c r="G2904" t="s">
        <v>872</v>
      </c>
      <c r="H2904">
        <v>1</v>
      </c>
      <c r="I2904">
        <v>1</v>
      </c>
      <c r="J2904">
        <v>1</v>
      </c>
      <c r="K2904" t="s">
        <v>873</v>
      </c>
      <c r="L2904">
        <v>1</v>
      </c>
      <c r="M2904">
        <v>0</v>
      </c>
      <c r="N2904" t="s">
        <v>875</v>
      </c>
      <c r="O2904" t="s">
        <v>875</v>
      </c>
      <c r="P2904" t="s">
        <v>875</v>
      </c>
      <c r="Q2904" t="s">
        <v>875</v>
      </c>
      <c r="R2904" t="s">
        <v>875</v>
      </c>
      <c r="S2904" t="s">
        <v>875</v>
      </c>
      <c r="T2904" t="s">
        <v>875</v>
      </c>
      <c r="U2904" t="s">
        <v>875</v>
      </c>
      <c r="V2904" t="s">
        <v>56</v>
      </c>
      <c r="W2904" t="s">
        <v>875</v>
      </c>
      <c r="X2904" t="s">
        <v>875</v>
      </c>
      <c r="Y2904" t="s">
        <v>875</v>
      </c>
      <c r="Z2904" t="s">
        <v>875</v>
      </c>
      <c r="AA2904" s="19">
        <v>45733.994697407405</v>
      </c>
      <c r="AB2904" t="s">
        <v>2040</v>
      </c>
    </row>
    <row r="2905" spans="1:28" x14ac:dyDescent="0.35">
      <c r="A2905" t="s">
        <v>1559</v>
      </c>
      <c r="B2905" t="s">
        <v>311</v>
      </c>
      <c r="C2905">
        <v>3291</v>
      </c>
      <c r="D2905" s="9">
        <v>38727.226701388892</v>
      </c>
      <c r="E2905" s="9">
        <v>42019.164479166669</v>
      </c>
      <c r="F2905">
        <v>4015</v>
      </c>
      <c r="G2905">
        <v>4015</v>
      </c>
      <c r="H2905">
        <v>1150</v>
      </c>
      <c r="I2905">
        <v>2865</v>
      </c>
      <c r="J2905">
        <v>384</v>
      </c>
      <c r="K2905">
        <v>3631</v>
      </c>
      <c r="L2905">
        <v>3055</v>
      </c>
      <c r="M2905">
        <v>576</v>
      </c>
      <c r="N2905">
        <v>0.55900000000000005</v>
      </c>
      <c r="O2905">
        <v>1.4059999999999999</v>
      </c>
      <c r="P2905">
        <v>0.16800000000000001</v>
      </c>
      <c r="Q2905">
        <v>1.528</v>
      </c>
      <c r="R2905">
        <v>0.85</v>
      </c>
      <c r="S2905">
        <v>0.28399999999999997</v>
      </c>
      <c r="T2905">
        <v>0.91500000000000004</v>
      </c>
      <c r="U2905">
        <v>376.96300000000002</v>
      </c>
      <c r="V2905" t="s">
        <v>56</v>
      </c>
      <c r="W2905">
        <v>0.89700000000000002</v>
      </c>
      <c r="X2905">
        <v>0.95699999999999996</v>
      </c>
      <c r="Y2905">
        <v>0.93100000000000005</v>
      </c>
      <c r="Z2905">
        <v>0.95</v>
      </c>
      <c r="AA2905" s="19">
        <v>45733.994697314818</v>
      </c>
      <c r="AB2905" t="s">
        <v>2040</v>
      </c>
    </row>
    <row r="2906" spans="1:28" hidden="1" x14ac:dyDescent="0.35">
      <c r="A2906" t="s">
        <v>1558</v>
      </c>
      <c r="B2906" t="s">
        <v>312</v>
      </c>
      <c r="C2906">
        <v>93</v>
      </c>
      <c r="D2906" s="9">
        <v>43815.361134259256</v>
      </c>
      <c r="E2906" s="9">
        <v>43908.540983796294</v>
      </c>
      <c r="F2906" t="s">
        <v>872</v>
      </c>
      <c r="G2906" t="s">
        <v>872</v>
      </c>
      <c r="H2906">
        <v>1</v>
      </c>
      <c r="I2906">
        <v>2</v>
      </c>
      <c r="J2906">
        <v>1</v>
      </c>
      <c r="K2906" t="s">
        <v>873</v>
      </c>
      <c r="L2906">
        <v>8</v>
      </c>
      <c r="M2906">
        <v>-5</v>
      </c>
      <c r="N2906" t="s">
        <v>875</v>
      </c>
      <c r="O2906">
        <v>1.6E-2</v>
      </c>
      <c r="P2906" t="s">
        <v>875</v>
      </c>
      <c r="Q2906">
        <v>7.0000000000000007E-2</v>
      </c>
      <c r="R2906" t="s">
        <v>875</v>
      </c>
      <c r="S2906" t="s">
        <v>875</v>
      </c>
      <c r="T2906" t="s">
        <v>875</v>
      </c>
      <c r="U2906" t="s">
        <v>875</v>
      </c>
      <c r="V2906" t="s">
        <v>56</v>
      </c>
      <c r="W2906" t="s">
        <v>875</v>
      </c>
      <c r="X2906">
        <v>1</v>
      </c>
      <c r="Y2906" t="s">
        <v>875</v>
      </c>
      <c r="Z2906">
        <v>0.71399999999999997</v>
      </c>
      <c r="AA2906" s="19">
        <v>45733.994601030092</v>
      </c>
      <c r="AB2906" t="s">
        <v>2040</v>
      </c>
    </row>
    <row r="2907" spans="1:28" x14ac:dyDescent="0.35">
      <c r="A2907" t="s">
        <v>1558</v>
      </c>
      <c r="B2907" t="s">
        <v>311</v>
      </c>
      <c r="C2907">
        <v>353</v>
      </c>
      <c r="D2907" s="9">
        <v>43555.397337962961</v>
      </c>
      <c r="E2907" s="9">
        <v>43908.540983796294</v>
      </c>
      <c r="F2907">
        <v>32</v>
      </c>
      <c r="G2907">
        <v>32</v>
      </c>
      <c r="H2907">
        <v>17</v>
      </c>
      <c r="I2907">
        <v>15</v>
      </c>
      <c r="J2907">
        <v>1</v>
      </c>
      <c r="K2907">
        <v>31</v>
      </c>
      <c r="L2907">
        <v>22</v>
      </c>
      <c r="M2907">
        <v>9</v>
      </c>
      <c r="N2907">
        <v>0.19800000000000001</v>
      </c>
      <c r="O2907">
        <v>0.04</v>
      </c>
      <c r="P2907">
        <v>0</v>
      </c>
      <c r="Q2907">
        <v>4.8000000000000001E-2</v>
      </c>
      <c r="R2907">
        <v>0.20200000000000001</v>
      </c>
      <c r="S2907">
        <v>0.83199999999999996</v>
      </c>
      <c r="T2907">
        <v>1</v>
      </c>
      <c r="U2907">
        <v>187.5</v>
      </c>
      <c r="V2907" t="s">
        <v>56</v>
      </c>
      <c r="W2907">
        <v>0.88100000000000001</v>
      </c>
      <c r="X2907">
        <v>0.78800000000000003</v>
      </c>
      <c r="Y2907">
        <v>0</v>
      </c>
      <c r="Z2907">
        <v>0.82499999999999996</v>
      </c>
      <c r="AA2907" s="19">
        <v>45733.994600972219</v>
      </c>
      <c r="AB2907" t="s">
        <v>2040</v>
      </c>
    </row>
    <row r="2908" spans="1:28" hidden="1" x14ac:dyDescent="0.35">
      <c r="A2908" t="s">
        <v>1557</v>
      </c>
      <c r="B2908" t="s">
        <v>312</v>
      </c>
      <c r="C2908">
        <v>15</v>
      </c>
      <c r="D2908" s="9">
        <v>43836.363645833335</v>
      </c>
      <c r="E2908" s="9">
        <v>43851.835358796299</v>
      </c>
      <c r="F2908" t="s">
        <v>872</v>
      </c>
      <c r="G2908" t="s">
        <v>872</v>
      </c>
      <c r="H2908">
        <v>1</v>
      </c>
      <c r="I2908">
        <v>1</v>
      </c>
      <c r="J2908">
        <v>1</v>
      </c>
      <c r="K2908" t="s">
        <v>873</v>
      </c>
      <c r="L2908">
        <v>9</v>
      </c>
      <c r="M2908">
        <v>-6</v>
      </c>
      <c r="N2908" t="s">
        <v>875</v>
      </c>
      <c r="O2908" t="s">
        <v>875</v>
      </c>
      <c r="P2908" t="s">
        <v>875</v>
      </c>
      <c r="Q2908">
        <v>0.49099999999999999</v>
      </c>
      <c r="R2908" t="s">
        <v>875</v>
      </c>
      <c r="S2908" t="s">
        <v>875</v>
      </c>
      <c r="T2908" t="s">
        <v>875</v>
      </c>
      <c r="U2908" t="s">
        <v>875</v>
      </c>
      <c r="V2908" t="s">
        <v>56</v>
      </c>
      <c r="W2908" t="s">
        <v>875</v>
      </c>
      <c r="X2908" t="s">
        <v>875</v>
      </c>
      <c r="Y2908" t="s">
        <v>875</v>
      </c>
      <c r="Z2908">
        <v>0.76900000000000002</v>
      </c>
      <c r="AA2908" s="19">
        <v>45733.994514120372</v>
      </c>
      <c r="AB2908" t="s">
        <v>2040</v>
      </c>
    </row>
    <row r="2909" spans="1:28" x14ac:dyDescent="0.35">
      <c r="A2909" t="s">
        <v>1557</v>
      </c>
      <c r="B2909" t="s">
        <v>311</v>
      </c>
      <c r="C2909">
        <v>2251</v>
      </c>
      <c r="D2909" s="9">
        <v>41599.929652777777</v>
      </c>
      <c r="E2909" s="9">
        <v>43851.835358796299</v>
      </c>
      <c r="F2909">
        <v>251</v>
      </c>
      <c r="G2909">
        <v>251</v>
      </c>
      <c r="H2909">
        <v>135</v>
      </c>
      <c r="I2909">
        <v>116</v>
      </c>
      <c r="J2909">
        <v>18</v>
      </c>
      <c r="K2909">
        <v>233</v>
      </c>
      <c r="L2909">
        <v>163</v>
      </c>
      <c r="M2909">
        <v>70</v>
      </c>
      <c r="N2909">
        <v>7.0999999999999994E-2</v>
      </c>
      <c r="O2909">
        <v>5.8999999999999997E-2</v>
      </c>
      <c r="P2909">
        <v>0.01</v>
      </c>
      <c r="Q2909">
        <v>7.5999999999999998E-2</v>
      </c>
      <c r="R2909">
        <v>0.63300000000000001</v>
      </c>
      <c r="S2909">
        <v>0.54600000000000004</v>
      </c>
      <c r="T2909">
        <v>0.92300000000000004</v>
      </c>
      <c r="U2909">
        <v>921.053</v>
      </c>
      <c r="V2909" t="s">
        <v>56</v>
      </c>
      <c r="W2909">
        <v>0.95499999999999996</v>
      </c>
      <c r="X2909">
        <v>0.94499999999999995</v>
      </c>
      <c r="Y2909">
        <v>0.96599999999999997</v>
      </c>
      <c r="Z2909">
        <v>0.91900000000000004</v>
      </c>
      <c r="AA2909" s="19">
        <v>45733.994514062499</v>
      </c>
      <c r="AB2909" t="s">
        <v>2040</v>
      </c>
    </row>
    <row r="2910" spans="1:28" hidden="1" x14ac:dyDescent="0.35">
      <c r="A2910" t="s">
        <v>1179</v>
      </c>
      <c r="B2910" t="s">
        <v>312</v>
      </c>
      <c r="C2910">
        <v>69</v>
      </c>
      <c r="D2910" s="9">
        <v>43802.792256944442</v>
      </c>
      <c r="E2910" s="9">
        <v>43872.649421296293</v>
      </c>
      <c r="F2910" t="s">
        <v>872</v>
      </c>
      <c r="G2910" t="s">
        <v>872</v>
      </c>
      <c r="H2910">
        <v>1</v>
      </c>
      <c r="I2910">
        <v>1</v>
      </c>
      <c r="J2910">
        <v>1</v>
      </c>
      <c r="K2910" t="s">
        <v>873</v>
      </c>
      <c r="L2910">
        <v>1</v>
      </c>
      <c r="M2910">
        <v>-1</v>
      </c>
      <c r="N2910" t="s">
        <v>875</v>
      </c>
      <c r="O2910">
        <v>0</v>
      </c>
      <c r="P2910">
        <v>0</v>
      </c>
      <c r="Q2910" t="s">
        <v>875</v>
      </c>
      <c r="R2910" t="s">
        <v>875</v>
      </c>
      <c r="S2910" t="s">
        <v>875</v>
      </c>
      <c r="T2910" t="s">
        <v>875</v>
      </c>
      <c r="U2910" t="s">
        <v>875</v>
      </c>
      <c r="V2910" t="s">
        <v>56</v>
      </c>
      <c r="W2910" t="s">
        <v>875</v>
      </c>
      <c r="X2910">
        <v>0</v>
      </c>
      <c r="Y2910">
        <v>0</v>
      </c>
      <c r="Z2910" t="s">
        <v>875</v>
      </c>
      <c r="AA2910" s="19">
        <v>45733.802902222225</v>
      </c>
      <c r="AB2910" t="s">
        <v>1197</v>
      </c>
    </row>
    <row r="2911" spans="1:28" x14ac:dyDescent="0.35">
      <c r="A2911" t="s">
        <v>1179</v>
      </c>
      <c r="B2911" t="s">
        <v>311</v>
      </c>
      <c r="C2911">
        <v>271</v>
      </c>
      <c r="D2911" s="9">
        <v>43600.835972222223</v>
      </c>
      <c r="E2911" s="9">
        <v>43872.649421296293</v>
      </c>
      <c r="F2911">
        <v>53</v>
      </c>
      <c r="G2911">
        <v>53</v>
      </c>
      <c r="H2911">
        <v>53</v>
      </c>
      <c r="I2911">
        <v>0</v>
      </c>
      <c r="J2911">
        <v>0</v>
      </c>
      <c r="K2911">
        <v>53</v>
      </c>
      <c r="L2911">
        <v>20</v>
      </c>
      <c r="M2911">
        <v>33</v>
      </c>
      <c r="N2911">
        <v>0.24</v>
      </c>
      <c r="O2911">
        <v>0</v>
      </c>
      <c r="P2911">
        <v>0</v>
      </c>
      <c r="Q2911">
        <v>7.0999999999999994E-2</v>
      </c>
      <c r="R2911">
        <v>0.29599999999999999</v>
      </c>
      <c r="S2911">
        <v>1</v>
      </c>
      <c r="T2911">
        <v>1</v>
      </c>
      <c r="U2911">
        <v>464.78899999999999</v>
      </c>
      <c r="V2911" t="s">
        <v>56</v>
      </c>
      <c r="W2911">
        <v>0.40799999999999997</v>
      </c>
      <c r="X2911">
        <v>0</v>
      </c>
      <c r="Y2911">
        <v>0</v>
      </c>
      <c r="Z2911">
        <v>0.55600000000000005</v>
      </c>
      <c r="AA2911" s="19">
        <v>45733.802902222225</v>
      </c>
      <c r="AB2911" t="s">
        <v>1197</v>
      </c>
    </row>
    <row r="2912" spans="1:28" hidden="1" x14ac:dyDescent="0.35">
      <c r="A2912" t="s">
        <v>1427</v>
      </c>
      <c r="B2912" t="s">
        <v>312</v>
      </c>
      <c r="C2912">
        <v>72</v>
      </c>
      <c r="D2912" s="9">
        <v>41178.156435185185</v>
      </c>
      <c r="E2912" s="9">
        <v>41250.239768518521</v>
      </c>
      <c r="F2912" t="s">
        <v>872</v>
      </c>
      <c r="G2912" t="s">
        <v>872</v>
      </c>
      <c r="H2912">
        <v>1</v>
      </c>
      <c r="I2912">
        <v>2</v>
      </c>
      <c r="J2912">
        <v>1</v>
      </c>
      <c r="K2912" t="s">
        <v>873</v>
      </c>
      <c r="L2912">
        <v>2</v>
      </c>
      <c r="M2912">
        <v>-1</v>
      </c>
      <c r="N2912" t="s">
        <v>875</v>
      </c>
      <c r="O2912">
        <v>4.8000000000000001E-2</v>
      </c>
      <c r="P2912" t="s">
        <v>875</v>
      </c>
      <c r="Q2912">
        <v>1.9E-2</v>
      </c>
      <c r="R2912" t="s">
        <v>875</v>
      </c>
      <c r="S2912" t="s">
        <v>875</v>
      </c>
      <c r="T2912" t="s">
        <v>875</v>
      </c>
      <c r="U2912" t="s">
        <v>875</v>
      </c>
      <c r="V2912" t="s">
        <v>56</v>
      </c>
      <c r="W2912" t="s">
        <v>875</v>
      </c>
      <c r="X2912">
        <v>1</v>
      </c>
      <c r="Y2912" t="s">
        <v>875</v>
      </c>
      <c r="Z2912">
        <v>1</v>
      </c>
      <c r="AA2912" s="19">
        <v>45733.838303993056</v>
      </c>
      <c r="AB2912" t="s">
        <v>1449</v>
      </c>
    </row>
    <row r="2913" spans="1:28" x14ac:dyDescent="0.35">
      <c r="A2913" t="s">
        <v>1427</v>
      </c>
      <c r="B2913" t="s">
        <v>311</v>
      </c>
      <c r="C2913">
        <v>1669</v>
      </c>
      <c r="D2913" s="9">
        <v>39581.008321759262</v>
      </c>
      <c r="E2913" s="9">
        <v>41250.239768518521</v>
      </c>
      <c r="F2913">
        <v>222</v>
      </c>
      <c r="G2913">
        <v>222</v>
      </c>
      <c r="H2913">
        <v>94</v>
      </c>
      <c r="I2913">
        <v>128</v>
      </c>
      <c r="J2913">
        <v>27</v>
      </c>
      <c r="K2913">
        <v>195</v>
      </c>
      <c r="L2913">
        <v>161</v>
      </c>
      <c r="M2913">
        <v>34</v>
      </c>
      <c r="N2913">
        <v>0.106</v>
      </c>
      <c r="O2913">
        <v>9.6000000000000002E-2</v>
      </c>
      <c r="P2913">
        <v>2.5000000000000001E-2</v>
      </c>
      <c r="Q2913">
        <v>0.125</v>
      </c>
      <c r="R2913">
        <v>0.70599999999999996</v>
      </c>
      <c r="S2913">
        <v>0.52500000000000002</v>
      </c>
      <c r="T2913">
        <v>0.876</v>
      </c>
      <c r="U2913">
        <v>272</v>
      </c>
      <c r="V2913" t="s">
        <v>56</v>
      </c>
      <c r="W2913">
        <v>0.51400000000000001</v>
      </c>
      <c r="X2913">
        <v>0.59199999999999997</v>
      </c>
      <c r="Y2913">
        <v>0.36899999999999999</v>
      </c>
      <c r="Z2913">
        <v>0.51700000000000002</v>
      </c>
      <c r="AA2913" s="19">
        <v>45733.838303888886</v>
      </c>
      <c r="AB2913" t="s">
        <v>1449</v>
      </c>
    </row>
    <row r="2914" spans="1:28" x14ac:dyDescent="0.35">
      <c r="A2914" t="s">
        <v>1172</v>
      </c>
      <c r="B2914" t="s">
        <v>311</v>
      </c>
      <c r="C2914">
        <v>786</v>
      </c>
      <c r="D2914" s="9">
        <v>43109.65</v>
      </c>
      <c r="E2914" s="9">
        <v>43896.460416666669</v>
      </c>
      <c r="F2914">
        <v>3184</v>
      </c>
      <c r="G2914">
        <v>3155</v>
      </c>
      <c r="H2914">
        <v>2549</v>
      </c>
      <c r="I2914">
        <v>606</v>
      </c>
      <c r="J2914">
        <v>0</v>
      </c>
      <c r="K2914">
        <v>3155</v>
      </c>
      <c r="L2914">
        <v>2660</v>
      </c>
      <c r="M2914">
        <v>495</v>
      </c>
      <c r="N2914">
        <v>3.36</v>
      </c>
      <c r="O2914">
        <v>0.86499999999999999</v>
      </c>
      <c r="P2914">
        <v>0</v>
      </c>
      <c r="Q2914">
        <v>3.5369999999999999</v>
      </c>
      <c r="R2914">
        <v>0.83699999999999997</v>
      </c>
      <c r="S2914">
        <v>0.79500000000000004</v>
      </c>
      <c r="T2914">
        <v>1</v>
      </c>
      <c r="U2914">
        <v>139.94900000000001</v>
      </c>
      <c r="V2914" t="s">
        <v>56</v>
      </c>
      <c r="W2914">
        <v>0.96199999999999997</v>
      </c>
      <c r="X2914">
        <v>0.998</v>
      </c>
      <c r="Y2914">
        <v>0</v>
      </c>
      <c r="Z2914">
        <v>0.92800000000000005</v>
      </c>
      <c r="AA2914" s="19">
        <v>45733.004193043984</v>
      </c>
      <c r="AB2914" t="s">
        <v>1178</v>
      </c>
    </row>
    <row r="2915" spans="1:28" hidden="1" x14ac:dyDescent="0.35">
      <c r="A2915" t="s">
        <v>1172</v>
      </c>
      <c r="B2915" t="s">
        <v>312</v>
      </c>
      <c r="C2915">
        <v>99</v>
      </c>
      <c r="D2915" s="9">
        <v>43796.472222222219</v>
      </c>
      <c r="E2915" s="9">
        <v>43896.460416666669</v>
      </c>
      <c r="F2915" t="s">
        <v>872</v>
      </c>
      <c r="G2915" t="s">
        <v>872</v>
      </c>
      <c r="H2915">
        <v>194</v>
      </c>
      <c r="I2915">
        <v>70</v>
      </c>
      <c r="J2915">
        <v>1</v>
      </c>
      <c r="K2915" t="s">
        <v>873</v>
      </c>
      <c r="L2915">
        <v>25</v>
      </c>
      <c r="M2915">
        <v>238</v>
      </c>
      <c r="N2915">
        <v>1.8380000000000001</v>
      </c>
      <c r="O2915">
        <v>0.69499999999999995</v>
      </c>
      <c r="P2915">
        <v>0</v>
      </c>
      <c r="Q2915">
        <v>0.224</v>
      </c>
      <c r="R2915">
        <v>8.7999999999999995E-2</v>
      </c>
      <c r="S2915">
        <v>0.72599999999999998</v>
      </c>
      <c r="T2915">
        <v>1</v>
      </c>
      <c r="U2915">
        <v>2209.8209999999999</v>
      </c>
      <c r="V2915" t="s">
        <v>56</v>
      </c>
      <c r="W2915">
        <v>0.99399999999999999</v>
      </c>
      <c r="X2915">
        <v>0.99099999999999999</v>
      </c>
      <c r="Y2915">
        <v>0</v>
      </c>
      <c r="Z2915">
        <v>0.94799999999999995</v>
      </c>
      <c r="AA2915" s="19">
        <v>45733.004204236109</v>
      </c>
      <c r="AB2915" t="s">
        <v>1178</v>
      </c>
    </row>
    <row r="2916" spans="1:28" hidden="1" x14ac:dyDescent="0.35">
      <c r="A2916" t="s">
        <v>1556</v>
      </c>
      <c r="B2916" t="s">
        <v>312</v>
      </c>
      <c r="C2916">
        <v>88</v>
      </c>
      <c r="D2916" s="9">
        <v>44475.711597222224</v>
      </c>
      <c r="E2916" s="9">
        <v>44564.618171296293</v>
      </c>
      <c r="F2916" t="s">
        <v>872</v>
      </c>
      <c r="G2916" t="s">
        <v>872</v>
      </c>
      <c r="H2916">
        <v>4</v>
      </c>
      <c r="I2916">
        <v>19</v>
      </c>
      <c r="J2916">
        <v>1</v>
      </c>
      <c r="K2916" t="s">
        <v>873</v>
      </c>
      <c r="L2916">
        <v>13</v>
      </c>
      <c r="M2916">
        <v>9</v>
      </c>
      <c r="N2916">
        <v>6.0999999999999999E-2</v>
      </c>
      <c r="O2916">
        <v>0.17199999999999999</v>
      </c>
      <c r="P2916" t="s">
        <v>875</v>
      </c>
      <c r="Q2916">
        <v>0.14699999999999999</v>
      </c>
      <c r="R2916" t="s">
        <v>875</v>
      </c>
      <c r="S2916" t="s">
        <v>875</v>
      </c>
      <c r="T2916" t="s">
        <v>875</v>
      </c>
      <c r="U2916" t="s">
        <v>875</v>
      </c>
      <c r="V2916" t="s">
        <v>56</v>
      </c>
      <c r="W2916">
        <v>0.999</v>
      </c>
      <c r="X2916">
        <v>0.96099999999999997</v>
      </c>
      <c r="Y2916" t="s">
        <v>875</v>
      </c>
      <c r="Z2916">
        <v>0.97</v>
      </c>
      <c r="AA2916" s="19">
        <v>45733.994422696756</v>
      </c>
      <c r="AB2916" t="s">
        <v>2040</v>
      </c>
    </row>
    <row r="2917" spans="1:28" x14ac:dyDescent="0.35">
      <c r="A2917" t="s">
        <v>1556</v>
      </c>
      <c r="B2917" t="s">
        <v>311</v>
      </c>
      <c r="C2917">
        <v>5532</v>
      </c>
      <c r="D2917" s="9">
        <v>39031.63108796296</v>
      </c>
      <c r="E2917" s="9">
        <v>44564.618171296293</v>
      </c>
      <c r="F2917">
        <v>6335</v>
      </c>
      <c r="G2917">
        <v>6335</v>
      </c>
      <c r="H2917">
        <v>2784</v>
      </c>
      <c r="I2917">
        <v>3551</v>
      </c>
      <c r="J2917">
        <v>440</v>
      </c>
      <c r="K2917">
        <v>5895</v>
      </c>
      <c r="L2917">
        <v>5369</v>
      </c>
      <c r="M2917">
        <v>526</v>
      </c>
      <c r="N2917">
        <v>0.55700000000000005</v>
      </c>
      <c r="O2917">
        <v>0.73699999999999999</v>
      </c>
      <c r="P2917">
        <v>7.9000000000000001E-2</v>
      </c>
      <c r="Q2917">
        <v>1.1020000000000001</v>
      </c>
      <c r="R2917">
        <v>0.90700000000000003</v>
      </c>
      <c r="S2917">
        <v>0.43</v>
      </c>
      <c r="T2917">
        <v>0.93899999999999995</v>
      </c>
      <c r="U2917">
        <v>477.31400000000002</v>
      </c>
      <c r="V2917" t="s">
        <v>56</v>
      </c>
      <c r="W2917">
        <v>0.98699999999999999</v>
      </c>
      <c r="X2917">
        <v>0.98199999999999998</v>
      </c>
      <c r="Y2917">
        <v>0.97599999999999998</v>
      </c>
      <c r="Z2917">
        <v>0.98299999999999998</v>
      </c>
      <c r="AA2917" s="19">
        <v>45733.994422592594</v>
      </c>
      <c r="AB2917" t="s">
        <v>2040</v>
      </c>
    </row>
    <row r="2918" spans="1:28" hidden="1" x14ac:dyDescent="0.35">
      <c r="A2918" t="s">
        <v>283</v>
      </c>
      <c r="B2918" t="s">
        <v>312</v>
      </c>
      <c r="C2918">
        <v>95</v>
      </c>
      <c r="D2918" s="9">
        <v>45506.942361111112</v>
      </c>
      <c r="E2918" s="9">
        <v>45601.988888888889</v>
      </c>
      <c r="F2918" t="s">
        <v>872</v>
      </c>
      <c r="G2918" t="s">
        <v>872</v>
      </c>
      <c r="H2918">
        <v>12</v>
      </c>
      <c r="I2918">
        <v>18</v>
      </c>
      <c r="J2918">
        <v>3</v>
      </c>
      <c r="K2918" t="s">
        <v>873</v>
      </c>
      <c r="L2918">
        <v>34</v>
      </c>
      <c r="M2918">
        <v>-8</v>
      </c>
      <c r="N2918">
        <v>0.11799999999999999</v>
      </c>
      <c r="O2918">
        <v>0.188</v>
      </c>
      <c r="P2918">
        <v>3.3000000000000002E-2</v>
      </c>
      <c r="Q2918">
        <v>0.374</v>
      </c>
      <c r="R2918">
        <v>1.37</v>
      </c>
      <c r="S2918">
        <v>0.38600000000000001</v>
      </c>
      <c r="T2918">
        <v>0.89200000000000002</v>
      </c>
      <c r="U2918">
        <v>641.71100000000001</v>
      </c>
      <c r="V2918" t="s">
        <v>62</v>
      </c>
      <c r="W2918">
        <v>0.96099999999999997</v>
      </c>
      <c r="X2918">
        <v>0.98799999999999999</v>
      </c>
      <c r="Y2918">
        <v>0.96199999999999997</v>
      </c>
      <c r="Z2918">
        <v>0.90600000000000003</v>
      </c>
      <c r="AA2918" s="9">
        <v>45713.685392627318</v>
      </c>
      <c r="AB2918" t="s">
        <v>871</v>
      </c>
    </row>
    <row r="2919" spans="1:28" hidden="1" x14ac:dyDescent="0.35">
      <c r="A2919" t="s">
        <v>283</v>
      </c>
      <c r="B2919" t="s">
        <v>312</v>
      </c>
      <c r="C2919">
        <v>97</v>
      </c>
      <c r="D2919" s="9">
        <v>44462.353900462964</v>
      </c>
      <c r="E2919" s="9">
        <v>44560.282037037039</v>
      </c>
      <c r="F2919" t="s">
        <v>872</v>
      </c>
      <c r="G2919" t="s">
        <v>872</v>
      </c>
      <c r="H2919">
        <v>14</v>
      </c>
      <c r="I2919">
        <v>24</v>
      </c>
      <c r="J2919">
        <v>1</v>
      </c>
      <c r="K2919" t="s">
        <v>873</v>
      </c>
      <c r="L2919">
        <v>43</v>
      </c>
      <c r="M2919">
        <v>-7</v>
      </c>
      <c r="N2919">
        <v>0.125</v>
      </c>
      <c r="O2919">
        <v>0.223</v>
      </c>
      <c r="P2919" t="s">
        <v>875</v>
      </c>
      <c r="Q2919">
        <v>0.495</v>
      </c>
      <c r="R2919" t="s">
        <v>875</v>
      </c>
      <c r="S2919" t="s">
        <v>875</v>
      </c>
      <c r="T2919" t="s">
        <v>875</v>
      </c>
      <c r="U2919" t="s">
        <v>875</v>
      </c>
      <c r="V2919" t="s">
        <v>56</v>
      </c>
      <c r="W2919">
        <v>0.98</v>
      </c>
      <c r="X2919">
        <v>0.94899999999999995</v>
      </c>
      <c r="Y2919" t="s">
        <v>875</v>
      </c>
      <c r="Z2919">
        <v>0.92400000000000004</v>
      </c>
      <c r="AA2919" s="19">
        <v>45733.905399305557</v>
      </c>
      <c r="AB2919" t="s">
        <v>1425</v>
      </c>
    </row>
    <row r="2920" spans="1:28" x14ac:dyDescent="0.35">
      <c r="A2920" t="s">
        <v>283</v>
      </c>
      <c r="B2920" t="s">
        <v>311</v>
      </c>
      <c r="C2920">
        <v>4633</v>
      </c>
      <c r="D2920" s="9">
        <v>40968.604861111111</v>
      </c>
      <c r="E2920" s="9">
        <v>45601.988888888889</v>
      </c>
      <c r="F2920">
        <v>2093</v>
      </c>
      <c r="G2920">
        <v>2092</v>
      </c>
      <c r="H2920">
        <v>638</v>
      </c>
      <c r="I2920">
        <v>1454</v>
      </c>
      <c r="J2920">
        <v>319</v>
      </c>
      <c r="K2920">
        <v>1773</v>
      </c>
      <c r="L2920">
        <v>1533</v>
      </c>
      <c r="M2920">
        <v>240</v>
      </c>
      <c r="N2920">
        <v>0.14099999999999999</v>
      </c>
      <c r="O2920">
        <v>0.38400000000000001</v>
      </c>
      <c r="P2920">
        <v>0.08</v>
      </c>
      <c r="Q2920">
        <v>0.374</v>
      </c>
      <c r="R2920">
        <v>0.84</v>
      </c>
      <c r="S2920">
        <v>0.26900000000000002</v>
      </c>
      <c r="T2920">
        <v>0.84799999999999998</v>
      </c>
      <c r="U2920">
        <v>641.71100000000001</v>
      </c>
      <c r="V2920" t="s">
        <v>56</v>
      </c>
      <c r="W2920">
        <v>0.996</v>
      </c>
      <c r="X2920">
        <v>0.96799999999999997</v>
      </c>
      <c r="Y2920">
        <v>0.97799999999999998</v>
      </c>
      <c r="Z2920">
        <v>0.97399999999999998</v>
      </c>
      <c r="AA2920" s="9">
        <v>45713.685370995372</v>
      </c>
      <c r="AB2920" t="s">
        <v>871</v>
      </c>
    </row>
    <row r="2921" spans="1:28" x14ac:dyDescent="0.35">
      <c r="A2921" t="s">
        <v>283</v>
      </c>
      <c r="B2921" t="s">
        <v>311</v>
      </c>
      <c r="C2921">
        <v>3591</v>
      </c>
      <c r="D2921" s="9">
        <v>40968.605046296296</v>
      </c>
      <c r="E2921" s="9">
        <v>44560.282037037039</v>
      </c>
      <c r="F2921">
        <v>1725</v>
      </c>
      <c r="G2921">
        <v>1725</v>
      </c>
      <c r="H2921">
        <v>469</v>
      </c>
      <c r="I2921">
        <v>1256</v>
      </c>
      <c r="J2921">
        <v>36</v>
      </c>
      <c r="K2921">
        <v>1689</v>
      </c>
      <c r="L2921">
        <v>1510</v>
      </c>
      <c r="M2921">
        <v>179</v>
      </c>
      <c r="N2921">
        <v>0.13500000000000001</v>
      </c>
      <c r="O2921">
        <v>0.44400000000000001</v>
      </c>
      <c r="P2921">
        <v>1.0999999999999999E-2</v>
      </c>
      <c r="Q2921">
        <v>0.5</v>
      </c>
      <c r="R2921">
        <v>0.88</v>
      </c>
      <c r="S2921">
        <v>0.23300000000000001</v>
      </c>
      <c r="T2921">
        <v>0.98099999999999998</v>
      </c>
      <c r="U2921">
        <v>358</v>
      </c>
      <c r="V2921" t="s">
        <v>56</v>
      </c>
      <c r="W2921">
        <v>0.995</v>
      </c>
      <c r="X2921">
        <v>0.98099999999999998</v>
      </c>
      <c r="Y2921">
        <v>0.89500000000000002</v>
      </c>
      <c r="Z2921">
        <v>0.97799999999999998</v>
      </c>
      <c r="AA2921" s="19">
        <v>45733.905399236108</v>
      </c>
      <c r="AB2921" t="s">
        <v>1425</v>
      </c>
    </row>
    <row r="2922" spans="1:28" hidden="1" x14ac:dyDescent="0.35">
      <c r="A2922" t="s">
        <v>1555</v>
      </c>
      <c r="B2922" t="s">
        <v>312</v>
      </c>
      <c r="C2922">
        <v>98</v>
      </c>
      <c r="D2922" s="9">
        <v>44468.4059837963</v>
      </c>
      <c r="E2922" s="9">
        <v>44566.583726851852</v>
      </c>
      <c r="F2922" t="s">
        <v>872</v>
      </c>
      <c r="G2922" t="s">
        <v>872</v>
      </c>
      <c r="H2922">
        <v>15</v>
      </c>
      <c r="I2922">
        <v>17</v>
      </c>
      <c r="J2922">
        <v>1</v>
      </c>
      <c r="K2922" t="s">
        <v>873</v>
      </c>
      <c r="L2922">
        <v>22</v>
      </c>
      <c r="M2922">
        <v>9</v>
      </c>
      <c r="N2922">
        <v>0.156</v>
      </c>
      <c r="O2922">
        <v>0.17399999999999999</v>
      </c>
      <c r="P2922" t="s">
        <v>875</v>
      </c>
      <c r="Q2922">
        <v>0.23200000000000001</v>
      </c>
      <c r="R2922" t="s">
        <v>875</v>
      </c>
      <c r="S2922" t="s">
        <v>875</v>
      </c>
      <c r="T2922" t="s">
        <v>875</v>
      </c>
      <c r="U2922" t="s">
        <v>875</v>
      </c>
      <c r="V2922" t="s">
        <v>56</v>
      </c>
      <c r="W2922">
        <v>0.97799999999999998</v>
      </c>
      <c r="X2922">
        <v>0.879</v>
      </c>
      <c r="Y2922" t="s">
        <v>875</v>
      </c>
      <c r="Z2922">
        <v>0.96299999999999997</v>
      </c>
      <c r="AA2922" s="19">
        <v>45733.994315497686</v>
      </c>
      <c r="AB2922" t="s">
        <v>2040</v>
      </c>
    </row>
    <row r="2923" spans="1:28" x14ac:dyDescent="0.35">
      <c r="A2923" t="s">
        <v>1555</v>
      </c>
      <c r="B2923" t="s">
        <v>311</v>
      </c>
      <c r="C2923">
        <v>2253</v>
      </c>
      <c r="D2923" s="9">
        <v>42313.527442129627</v>
      </c>
      <c r="E2923" s="9">
        <v>44566.583726851852</v>
      </c>
      <c r="F2923">
        <v>457</v>
      </c>
      <c r="G2923">
        <v>457</v>
      </c>
      <c r="H2923">
        <v>230</v>
      </c>
      <c r="I2923">
        <v>227</v>
      </c>
      <c r="J2923">
        <v>19</v>
      </c>
      <c r="K2923">
        <v>438</v>
      </c>
      <c r="L2923">
        <v>361</v>
      </c>
      <c r="M2923">
        <v>77</v>
      </c>
      <c r="N2923">
        <v>9.8000000000000004E-2</v>
      </c>
      <c r="O2923">
        <v>9.5000000000000001E-2</v>
      </c>
      <c r="P2923">
        <v>8.9999999999999993E-3</v>
      </c>
      <c r="Q2923">
        <v>0.152</v>
      </c>
      <c r="R2923">
        <v>0.82599999999999996</v>
      </c>
      <c r="S2923">
        <v>0.50800000000000001</v>
      </c>
      <c r="T2923">
        <v>0.95299999999999996</v>
      </c>
      <c r="U2923">
        <v>506.57900000000001</v>
      </c>
      <c r="V2923" t="s">
        <v>56</v>
      </c>
      <c r="W2923">
        <v>0.99099999999999999</v>
      </c>
      <c r="X2923">
        <v>0.97499999999999998</v>
      </c>
      <c r="Y2923">
        <v>0.94899999999999995</v>
      </c>
      <c r="Z2923">
        <v>0.98699999999999999</v>
      </c>
      <c r="AA2923" s="19">
        <v>45733.994315439813</v>
      </c>
      <c r="AB2923" t="s">
        <v>2040</v>
      </c>
    </row>
    <row r="2924" spans="1:28" hidden="1" x14ac:dyDescent="0.35">
      <c r="A2924" t="s">
        <v>1239</v>
      </c>
      <c r="B2924" t="s">
        <v>312</v>
      </c>
      <c r="C2924">
        <v>19</v>
      </c>
      <c r="D2924" s="9">
        <v>44344.024895833332</v>
      </c>
      <c r="E2924" s="9">
        <v>44363.8280787037</v>
      </c>
      <c r="F2924" t="s">
        <v>872</v>
      </c>
      <c r="G2924" t="s">
        <v>872</v>
      </c>
      <c r="H2924">
        <v>1</v>
      </c>
      <c r="I2924">
        <v>1</v>
      </c>
      <c r="J2924">
        <v>1</v>
      </c>
      <c r="K2924" t="s">
        <v>873</v>
      </c>
      <c r="L2924">
        <v>1</v>
      </c>
      <c r="M2924">
        <v>-1</v>
      </c>
      <c r="N2924" t="s">
        <v>875</v>
      </c>
      <c r="O2924" t="s">
        <v>875</v>
      </c>
      <c r="P2924" t="s">
        <v>875</v>
      </c>
      <c r="Q2924" t="s">
        <v>875</v>
      </c>
      <c r="R2924" t="s">
        <v>875</v>
      </c>
      <c r="S2924" t="s">
        <v>875</v>
      </c>
      <c r="T2924" t="s">
        <v>875</v>
      </c>
      <c r="U2924" t="s">
        <v>875</v>
      </c>
      <c r="V2924" t="s">
        <v>56</v>
      </c>
      <c r="W2924" t="s">
        <v>875</v>
      </c>
      <c r="X2924" t="s">
        <v>875</v>
      </c>
      <c r="Y2924" t="s">
        <v>875</v>
      </c>
      <c r="Z2924" t="s">
        <v>875</v>
      </c>
      <c r="AA2924" s="19">
        <v>45733.826359895837</v>
      </c>
      <c r="AB2924" t="s">
        <v>1303</v>
      </c>
    </row>
    <row r="2925" spans="1:28" x14ac:dyDescent="0.35">
      <c r="A2925" t="s">
        <v>1239</v>
      </c>
      <c r="B2925" t="s">
        <v>311</v>
      </c>
      <c r="C2925">
        <v>4503</v>
      </c>
      <c r="D2925" s="9">
        <v>39860.74795138889</v>
      </c>
      <c r="E2925" s="9">
        <v>44363.8280787037</v>
      </c>
      <c r="F2925">
        <v>3372</v>
      </c>
      <c r="G2925">
        <v>3372</v>
      </c>
      <c r="H2925">
        <v>1361</v>
      </c>
      <c r="I2925">
        <v>2011</v>
      </c>
      <c r="J2925">
        <v>1368</v>
      </c>
      <c r="K2925">
        <v>2004</v>
      </c>
      <c r="L2925">
        <v>1949</v>
      </c>
      <c r="M2925">
        <v>55</v>
      </c>
      <c r="N2925">
        <v>0.41</v>
      </c>
      <c r="O2925">
        <v>0.68600000000000005</v>
      </c>
      <c r="P2925">
        <v>0.39100000000000001</v>
      </c>
      <c r="Q2925">
        <v>0.67900000000000005</v>
      </c>
      <c r="R2925">
        <v>0.96299999999999997</v>
      </c>
      <c r="S2925">
        <v>0.374</v>
      </c>
      <c r="T2925">
        <v>0.64300000000000002</v>
      </c>
      <c r="U2925">
        <v>81.001000000000005</v>
      </c>
      <c r="V2925" t="s">
        <v>56</v>
      </c>
      <c r="W2925">
        <v>0.76900000000000002</v>
      </c>
      <c r="X2925">
        <v>0.77400000000000002</v>
      </c>
      <c r="Y2925">
        <v>0.79600000000000004</v>
      </c>
      <c r="Z2925">
        <v>0.79</v>
      </c>
      <c r="AA2925" s="19">
        <v>45733.826359675928</v>
      </c>
      <c r="AB2925" t="s">
        <v>1303</v>
      </c>
    </row>
    <row r="2926" spans="1:28" hidden="1" x14ac:dyDescent="0.35">
      <c r="A2926" t="s">
        <v>1554</v>
      </c>
      <c r="B2926" t="s">
        <v>312</v>
      </c>
      <c r="C2926">
        <v>0</v>
      </c>
      <c r="D2926" s="9">
        <v>44480.413645833331</v>
      </c>
      <c r="E2926" s="9">
        <v>44480.413645833331</v>
      </c>
      <c r="F2926" t="s">
        <v>872</v>
      </c>
      <c r="G2926" t="s">
        <v>872</v>
      </c>
      <c r="H2926">
        <v>1</v>
      </c>
      <c r="I2926">
        <v>1</v>
      </c>
      <c r="J2926">
        <v>1</v>
      </c>
      <c r="K2926" t="s">
        <v>873</v>
      </c>
      <c r="L2926">
        <v>1</v>
      </c>
      <c r="M2926">
        <v>0</v>
      </c>
      <c r="N2926" t="s">
        <v>875</v>
      </c>
      <c r="O2926" t="s">
        <v>875</v>
      </c>
      <c r="P2926" t="s">
        <v>875</v>
      </c>
      <c r="Q2926" t="s">
        <v>875</v>
      </c>
      <c r="R2926" t="s">
        <v>875</v>
      </c>
      <c r="S2926" t="s">
        <v>875</v>
      </c>
      <c r="T2926" t="s">
        <v>875</v>
      </c>
      <c r="U2926" t="s">
        <v>875</v>
      </c>
      <c r="V2926" t="s">
        <v>56</v>
      </c>
      <c r="W2926" t="s">
        <v>875</v>
      </c>
      <c r="X2926" t="s">
        <v>875</v>
      </c>
      <c r="Y2926" t="s">
        <v>875</v>
      </c>
      <c r="Z2926" t="s">
        <v>875</v>
      </c>
      <c r="AA2926" s="19">
        <v>45733.994223020833</v>
      </c>
      <c r="AB2926" t="s">
        <v>2040</v>
      </c>
    </row>
    <row r="2927" spans="1:28" x14ac:dyDescent="0.35">
      <c r="A2927" t="s">
        <v>1554</v>
      </c>
      <c r="B2927" t="s">
        <v>311</v>
      </c>
      <c r="C2927">
        <v>2883</v>
      </c>
      <c r="D2927" s="9">
        <v>41596.612488425926</v>
      </c>
      <c r="E2927" s="9">
        <v>44480.413645833331</v>
      </c>
      <c r="F2927">
        <v>1241</v>
      </c>
      <c r="G2927">
        <v>1241</v>
      </c>
      <c r="H2927">
        <v>887</v>
      </c>
      <c r="I2927">
        <v>354</v>
      </c>
      <c r="J2927">
        <v>139</v>
      </c>
      <c r="K2927">
        <v>1102</v>
      </c>
      <c r="L2927">
        <v>642</v>
      </c>
      <c r="M2927">
        <v>460</v>
      </c>
      <c r="N2927">
        <v>0.83099999999999996</v>
      </c>
      <c r="O2927">
        <v>0.27700000000000002</v>
      </c>
      <c r="P2927">
        <v>0.17799999999999999</v>
      </c>
      <c r="Q2927">
        <v>0.66500000000000004</v>
      </c>
      <c r="R2927">
        <v>0.71499999999999997</v>
      </c>
      <c r="S2927">
        <v>0.75</v>
      </c>
      <c r="T2927">
        <v>0.83899999999999997</v>
      </c>
      <c r="U2927">
        <v>691.72900000000004</v>
      </c>
      <c r="V2927" t="s">
        <v>56</v>
      </c>
      <c r="W2927">
        <v>0.76</v>
      </c>
      <c r="X2927">
        <v>0.751</v>
      </c>
      <c r="Y2927">
        <v>0.92700000000000005</v>
      </c>
      <c r="Z2927">
        <v>0.80400000000000005</v>
      </c>
      <c r="AA2927" s="19">
        <v>45733.99422296296</v>
      </c>
      <c r="AB2927" t="s">
        <v>2040</v>
      </c>
    </row>
    <row r="2928" spans="1:28" x14ac:dyDescent="0.35">
      <c r="A2928" t="s">
        <v>1554</v>
      </c>
      <c r="B2928" t="s">
        <v>311</v>
      </c>
      <c r="C2928">
        <v>1898</v>
      </c>
      <c r="D2928" s="9">
        <v>41596.611805555556</v>
      </c>
      <c r="E2928" s="9">
        <v>43494.953472222223</v>
      </c>
      <c r="F2928">
        <v>913</v>
      </c>
      <c r="G2928">
        <v>913</v>
      </c>
      <c r="H2928">
        <v>909</v>
      </c>
      <c r="I2928">
        <v>4</v>
      </c>
      <c r="J2928">
        <v>84</v>
      </c>
      <c r="K2928">
        <v>829</v>
      </c>
      <c r="L2928">
        <v>458</v>
      </c>
      <c r="M2928">
        <v>371</v>
      </c>
      <c r="N2928">
        <v>0.97399999999999998</v>
      </c>
      <c r="O2928">
        <v>3.0000000000000001E-3</v>
      </c>
      <c r="P2928">
        <v>0.112</v>
      </c>
      <c r="Q2928">
        <v>0.56899999999999995</v>
      </c>
      <c r="R2928">
        <v>0.65800000000000003</v>
      </c>
      <c r="S2928">
        <v>0.997</v>
      </c>
      <c r="T2928">
        <v>0.88500000000000001</v>
      </c>
      <c r="U2928">
        <v>652.02099999999996</v>
      </c>
      <c r="V2928" t="s">
        <v>56</v>
      </c>
      <c r="W2928">
        <v>0.85199999999999998</v>
      </c>
      <c r="X2928">
        <v>0.94799999999999995</v>
      </c>
      <c r="Y2928">
        <v>0.90300000000000002</v>
      </c>
      <c r="Z2928">
        <v>0.95199999999999996</v>
      </c>
      <c r="AA2928" s="19">
        <v>45735.954303009261</v>
      </c>
      <c r="AB2928" t="s">
        <v>2043</v>
      </c>
    </row>
    <row r="2929" spans="1:28" x14ac:dyDescent="0.35">
      <c r="A2929" t="s">
        <v>1554</v>
      </c>
      <c r="B2929" t="s">
        <v>311</v>
      </c>
      <c r="C2929">
        <v>2019</v>
      </c>
      <c r="D2929" s="9">
        <v>41596.612500000003</v>
      </c>
      <c r="E2929" s="9">
        <v>43616.300694444442</v>
      </c>
      <c r="F2929">
        <v>1265</v>
      </c>
      <c r="G2929">
        <v>1265</v>
      </c>
      <c r="H2929">
        <v>912</v>
      </c>
      <c r="I2929">
        <v>353</v>
      </c>
      <c r="J2929">
        <v>99</v>
      </c>
      <c r="K2929">
        <v>1166</v>
      </c>
      <c r="L2929">
        <v>704</v>
      </c>
      <c r="M2929">
        <v>462</v>
      </c>
      <c r="N2929">
        <v>0.90900000000000003</v>
      </c>
      <c r="O2929">
        <v>0.30399999999999999</v>
      </c>
      <c r="P2929">
        <v>0.11899999999999999</v>
      </c>
      <c r="Q2929">
        <v>0.73299999999999998</v>
      </c>
      <c r="R2929">
        <v>0.67</v>
      </c>
      <c r="S2929">
        <v>0.749</v>
      </c>
      <c r="T2929">
        <v>0.90200000000000002</v>
      </c>
      <c r="U2929">
        <v>630.28599999999994</v>
      </c>
      <c r="V2929" t="s">
        <v>56</v>
      </c>
      <c r="W2929">
        <v>0.81499999999999995</v>
      </c>
      <c r="X2929">
        <v>0.80100000000000005</v>
      </c>
      <c r="Y2929">
        <v>0.93600000000000005</v>
      </c>
      <c r="Z2929">
        <v>0.81899999999999995</v>
      </c>
      <c r="AA2929" s="19">
        <v>45736.485856701387</v>
      </c>
      <c r="AB2929" t="s">
        <v>2054</v>
      </c>
    </row>
    <row r="2930" spans="1:28" hidden="1" x14ac:dyDescent="0.35">
      <c r="A2930" t="s">
        <v>1554</v>
      </c>
      <c r="B2930" t="s">
        <v>312</v>
      </c>
      <c r="C2930">
        <v>99</v>
      </c>
      <c r="D2930" s="9">
        <v>43395.945833333331</v>
      </c>
      <c r="E2930" s="9">
        <v>43494.953472222223</v>
      </c>
      <c r="F2930" t="s">
        <v>872</v>
      </c>
      <c r="G2930" t="s">
        <v>872</v>
      </c>
      <c r="H2930">
        <v>5</v>
      </c>
      <c r="I2930">
        <v>1</v>
      </c>
      <c r="J2930">
        <v>1</v>
      </c>
      <c r="K2930" t="s">
        <v>873</v>
      </c>
      <c r="L2930">
        <v>1</v>
      </c>
      <c r="M2930">
        <v>4</v>
      </c>
      <c r="N2930">
        <v>0.03</v>
      </c>
      <c r="O2930" t="s">
        <v>875</v>
      </c>
      <c r="P2930" t="s">
        <v>875</v>
      </c>
      <c r="Q2930" t="s">
        <v>875</v>
      </c>
      <c r="R2930" t="s">
        <v>875</v>
      </c>
      <c r="S2930" t="s">
        <v>875</v>
      </c>
      <c r="T2930" t="s">
        <v>875</v>
      </c>
      <c r="U2930" t="s">
        <v>875</v>
      </c>
      <c r="V2930" t="s">
        <v>56</v>
      </c>
      <c r="W2930">
        <v>0.9</v>
      </c>
      <c r="X2930" t="s">
        <v>875</v>
      </c>
      <c r="Y2930" t="s">
        <v>875</v>
      </c>
      <c r="Z2930" t="s">
        <v>875</v>
      </c>
      <c r="AA2930" s="19">
        <v>45735.954303125</v>
      </c>
      <c r="AB2930" t="s">
        <v>2043</v>
      </c>
    </row>
    <row r="2931" spans="1:28" hidden="1" x14ac:dyDescent="0.35">
      <c r="A2931" t="s">
        <v>1554</v>
      </c>
      <c r="B2931" t="s">
        <v>312</v>
      </c>
      <c r="C2931">
        <v>54</v>
      </c>
      <c r="D2931" s="9">
        <v>43561.690972222219</v>
      </c>
      <c r="E2931" s="9">
        <v>43616.300694444442</v>
      </c>
      <c r="F2931" t="s">
        <v>872</v>
      </c>
      <c r="G2931" t="s">
        <v>872</v>
      </c>
      <c r="H2931">
        <v>3</v>
      </c>
      <c r="I2931">
        <v>1</v>
      </c>
      <c r="J2931">
        <v>1</v>
      </c>
      <c r="K2931" t="s">
        <v>873</v>
      </c>
      <c r="L2931">
        <v>1</v>
      </c>
      <c r="M2931">
        <v>1</v>
      </c>
      <c r="N2931">
        <v>0.03</v>
      </c>
      <c r="O2931" t="s">
        <v>875</v>
      </c>
      <c r="P2931" t="s">
        <v>875</v>
      </c>
      <c r="Q2931" t="s">
        <v>875</v>
      </c>
      <c r="R2931" t="s">
        <v>875</v>
      </c>
      <c r="S2931" t="s">
        <v>875</v>
      </c>
      <c r="T2931" t="s">
        <v>875</v>
      </c>
      <c r="U2931" t="s">
        <v>875</v>
      </c>
      <c r="V2931" t="s">
        <v>56</v>
      </c>
      <c r="W2931">
        <v>0.75</v>
      </c>
      <c r="X2931" t="s">
        <v>875</v>
      </c>
      <c r="Y2931" t="s">
        <v>875</v>
      </c>
      <c r="Z2931" t="s">
        <v>875</v>
      </c>
      <c r="AA2931" s="19">
        <v>45736.485856828702</v>
      </c>
      <c r="AB2931" t="s">
        <v>2054</v>
      </c>
    </row>
    <row r="2932" spans="1:28" hidden="1" x14ac:dyDescent="0.35">
      <c r="A2932" t="s">
        <v>284</v>
      </c>
      <c r="B2932" t="s">
        <v>312</v>
      </c>
      <c r="C2932">
        <v>99</v>
      </c>
      <c r="D2932" s="9">
        <v>45509.35833333333</v>
      </c>
      <c r="E2932" s="9">
        <v>45608.429861111108</v>
      </c>
      <c r="F2932" t="s">
        <v>872</v>
      </c>
      <c r="G2932" t="s">
        <v>872</v>
      </c>
      <c r="H2932">
        <v>238</v>
      </c>
      <c r="I2932">
        <v>44</v>
      </c>
      <c r="J2932">
        <v>58</v>
      </c>
      <c r="K2932" t="s">
        <v>873</v>
      </c>
      <c r="L2932">
        <v>170</v>
      </c>
      <c r="M2932">
        <v>55</v>
      </c>
      <c r="N2932">
        <v>2.6259999999999999</v>
      </c>
      <c r="O2932">
        <v>0.41499999999999998</v>
      </c>
      <c r="P2932">
        <v>0.54200000000000004</v>
      </c>
      <c r="Q2932">
        <v>1.665</v>
      </c>
      <c r="R2932">
        <v>0.66600000000000004</v>
      </c>
      <c r="S2932">
        <v>0.86399999999999999</v>
      </c>
      <c r="T2932">
        <v>0.82199999999999995</v>
      </c>
      <c r="U2932">
        <v>140.541</v>
      </c>
      <c r="V2932" t="s">
        <v>56</v>
      </c>
      <c r="W2932">
        <v>0.90500000000000003</v>
      </c>
      <c r="X2932">
        <v>0.96099999999999997</v>
      </c>
      <c r="Y2932">
        <v>0.79500000000000004</v>
      </c>
      <c r="Z2932">
        <v>0.99099999999999999</v>
      </c>
      <c r="AA2932" s="9">
        <v>45713.685507083334</v>
      </c>
      <c r="AB2932" t="s">
        <v>871</v>
      </c>
    </row>
    <row r="2933" spans="1:28" x14ac:dyDescent="0.35">
      <c r="A2933" t="s">
        <v>284</v>
      </c>
      <c r="B2933" t="s">
        <v>311</v>
      </c>
      <c r="C2933">
        <v>919</v>
      </c>
      <c r="D2933" s="9">
        <v>44689.420138888891</v>
      </c>
      <c r="E2933" s="9">
        <v>45608.429861111108</v>
      </c>
      <c r="F2933">
        <v>1983</v>
      </c>
      <c r="G2933">
        <v>1860</v>
      </c>
      <c r="H2933">
        <v>1363</v>
      </c>
      <c r="I2933">
        <v>497</v>
      </c>
      <c r="J2933">
        <v>302</v>
      </c>
      <c r="K2933">
        <v>1558</v>
      </c>
      <c r="L2933">
        <v>1324</v>
      </c>
      <c r="M2933">
        <v>234</v>
      </c>
      <c r="N2933">
        <v>1.786</v>
      </c>
      <c r="O2933">
        <v>0.63900000000000001</v>
      </c>
      <c r="P2933">
        <v>0.441</v>
      </c>
      <c r="Q2933">
        <v>1.7929999999999999</v>
      </c>
      <c r="R2933">
        <v>0.90400000000000003</v>
      </c>
      <c r="S2933">
        <v>0.73599999999999999</v>
      </c>
      <c r="T2933">
        <v>0.81799999999999995</v>
      </c>
      <c r="U2933">
        <v>130.50800000000001</v>
      </c>
      <c r="V2933" t="s">
        <v>56</v>
      </c>
      <c r="W2933">
        <v>0.99199999999999999</v>
      </c>
      <c r="X2933">
        <v>0.98399999999999999</v>
      </c>
      <c r="Y2933">
        <v>0.96899999999999997</v>
      </c>
      <c r="Z2933">
        <v>0.99099999999999999</v>
      </c>
      <c r="AA2933" s="9">
        <v>45713.685485798611</v>
      </c>
      <c r="AB2933" t="s">
        <v>871</v>
      </c>
    </row>
    <row r="2934" spans="1:28" hidden="1" x14ac:dyDescent="0.35">
      <c r="A2934" t="s">
        <v>1377</v>
      </c>
      <c r="B2934" t="s">
        <v>312</v>
      </c>
      <c r="C2934">
        <v>77</v>
      </c>
      <c r="D2934" s="9">
        <v>44467.592905092592</v>
      </c>
      <c r="E2934" s="9">
        <v>44544.752476851849</v>
      </c>
      <c r="F2934" t="s">
        <v>872</v>
      </c>
      <c r="G2934" t="s">
        <v>872</v>
      </c>
      <c r="H2934">
        <v>105</v>
      </c>
      <c r="I2934">
        <v>1</v>
      </c>
      <c r="J2934">
        <v>1</v>
      </c>
      <c r="K2934" t="s">
        <v>873</v>
      </c>
      <c r="L2934">
        <v>34</v>
      </c>
      <c r="M2934">
        <v>70</v>
      </c>
      <c r="N2934">
        <v>1.512</v>
      </c>
      <c r="O2934">
        <v>0</v>
      </c>
      <c r="P2934">
        <v>0</v>
      </c>
      <c r="Q2934">
        <v>0.307</v>
      </c>
      <c r="R2934">
        <v>0.20300000000000001</v>
      </c>
      <c r="S2934">
        <v>1</v>
      </c>
      <c r="T2934">
        <v>1</v>
      </c>
      <c r="U2934">
        <v>237.785</v>
      </c>
      <c r="V2934" t="s">
        <v>56</v>
      </c>
      <c r="W2934">
        <v>0.65500000000000003</v>
      </c>
      <c r="X2934">
        <v>0</v>
      </c>
      <c r="Y2934">
        <v>0</v>
      </c>
      <c r="Z2934">
        <v>0.71799999999999997</v>
      </c>
      <c r="AA2934" s="19">
        <v>45733.90532366898</v>
      </c>
      <c r="AB2934" t="s">
        <v>1425</v>
      </c>
    </row>
    <row r="2935" spans="1:28" x14ac:dyDescent="0.35">
      <c r="A2935" t="s">
        <v>1377</v>
      </c>
      <c r="B2935" t="s">
        <v>311</v>
      </c>
      <c r="C2935">
        <v>106</v>
      </c>
      <c r="D2935" s="9">
        <v>44438.676030092596</v>
      </c>
      <c r="E2935" s="9">
        <v>44544.752476851849</v>
      </c>
      <c r="F2935">
        <v>107</v>
      </c>
      <c r="G2935">
        <v>107</v>
      </c>
      <c r="H2935">
        <v>107</v>
      </c>
      <c r="I2935">
        <v>0</v>
      </c>
      <c r="J2935">
        <v>0</v>
      </c>
      <c r="K2935">
        <v>107</v>
      </c>
      <c r="L2935">
        <v>34</v>
      </c>
      <c r="M2935">
        <v>73</v>
      </c>
      <c r="N2935">
        <v>1.3540000000000001</v>
      </c>
      <c r="O2935">
        <v>0</v>
      </c>
      <c r="P2935">
        <v>0</v>
      </c>
      <c r="Q2935">
        <v>0.309</v>
      </c>
      <c r="R2935">
        <v>0.22800000000000001</v>
      </c>
      <c r="S2935">
        <v>1</v>
      </c>
      <c r="T2935">
        <v>1</v>
      </c>
      <c r="U2935">
        <v>236.24600000000001</v>
      </c>
      <c r="V2935" t="s">
        <v>56</v>
      </c>
      <c r="W2935">
        <v>0.63300000000000001</v>
      </c>
      <c r="X2935">
        <v>0</v>
      </c>
      <c r="Y2935">
        <v>0</v>
      </c>
      <c r="Z2935">
        <v>0.71799999999999997</v>
      </c>
      <c r="AA2935" s="19">
        <v>45733.905313437499</v>
      </c>
      <c r="AB2935" t="s">
        <v>1425</v>
      </c>
    </row>
    <row r="2936" spans="1:28" x14ac:dyDescent="0.35">
      <c r="A2936" t="s">
        <v>1173</v>
      </c>
      <c r="B2936" t="s">
        <v>311</v>
      </c>
      <c r="C2936">
        <v>540</v>
      </c>
      <c r="D2936" s="9">
        <v>42851.355555555558</v>
      </c>
      <c r="E2936" s="9">
        <v>43391.429166666669</v>
      </c>
      <c r="F2936">
        <v>882</v>
      </c>
      <c r="G2936">
        <v>866</v>
      </c>
      <c r="H2936">
        <v>723</v>
      </c>
      <c r="I2936">
        <v>143</v>
      </c>
      <c r="J2936">
        <v>0</v>
      </c>
      <c r="K2936">
        <v>866</v>
      </c>
      <c r="L2936">
        <v>771</v>
      </c>
      <c r="M2936">
        <v>95</v>
      </c>
      <c r="N2936">
        <v>1.619</v>
      </c>
      <c r="O2936">
        <v>0.373</v>
      </c>
      <c r="P2936">
        <v>0</v>
      </c>
      <c r="Q2936">
        <v>1.5780000000000001</v>
      </c>
      <c r="R2936">
        <v>0.79200000000000004</v>
      </c>
      <c r="S2936">
        <v>0.81299999999999994</v>
      </c>
      <c r="T2936">
        <v>1</v>
      </c>
      <c r="U2936">
        <v>60.203000000000003</v>
      </c>
      <c r="V2936" t="s">
        <v>56</v>
      </c>
      <c r="W2936">
        <v>0.90600000000000003</v>
      </c>
      <c r="X2936">
        <v>0.84</v>
      </c>
      <c r="Y2936">
        <v>0</v>
      </c>
      <c r="Z2936">
        <v>0.90900000000000003</v>
      </c>
      <c r="AA2936" s="19">
        <v>45733.004267812503</v>
      </c>
      <c r="AB2936" t="s">
        <v>1178</v>
      </c>
    </row>
    <row r="2937" spans="1:28" hidden="1" x14ac:dyDescent="0.35">
      <c r="A2937" t="s">
        <v>1173</v>
      </c>
      <c r="B2937" t="s">
        <v>312</v>
      </c>
      <c r="C2937">
        <v>97</v>
      </c>
      <c r="D2937" s="9">
        <v>43293.682638888888</v>
      </c>
      <c r="E2937" s="9">
        <v>43391.429166666669</v>
      </c>
      <c r="F2937" t="s">
        <v>872</v>
      </c>
      <c r="G2937" t="s">
        <v>872</v>
      </c>
      <c r="H2937">
        <v>17</v>
      </c>
      <c r="I2937">
        <v>6</v>
      </c>
      <c r="J2937">
        <v>1</v>
      </c>
      <c r="K2937" t="s">
        <v>873</v>
      </c>
      <c r="L2937">
        <v>12</v>
      </c>
      <c r="M2937">
        <v>10</v>
      </c>
      <c r="N2937">
        <v>0.128</v>
      </c>
      <c r="O2937">
        <v>0.40899999999999997</v>
      </c>
      <c r="P2937">
        <v>0</v>
      </c>
      <c r="Q2937">
        <v>0.14299999999999999</v>
      </c>
      <c r="R2937">
        <v>0.26600000000000001</v>
      </c>
      <c r="S2937">
        <v>0.23799999999999999</v>
      </c>
      <c r="T2937">
        <v>1</v>
      </c>
      <c r="U2937">
        <v>664.33600000000001</v>
      </c>
      <c r="V2937" t="s">
        <v>56</v>
      </c>
      <c r="W2937">
        <v>0.56599999999999995</v>
      </c>
      <c r="X2937">
        <v>0.61899999999999999</v>
      </c>
      <c r="Y2937">
        <v>0</v>
      </c>
      <c r="Z2937">
        <v>0.23100000000000001</v>
      </c>
      <c r="AA2937" s="19">
        <v>45733.004278321758</v>
      </c>
      <c r="AB2937" t="s">
        <v>1178</v>
      </c>
    </row>
    <row r="2938" spans="1:28" hidden="1" x14ac:dyDescent="0.35">
      <c r="A2938" t="s">
        <v>1553</v>
      </c>
      <c r="B2938" t="s">
        <v>312</v>
      </c>
      <c r="C2938">
        <v>73</v>
      </c>
      <c r="D2938" s="9">
        <v>44343.855150462965</v>
      </c>
      <c r="E2938" s="9">
        <v>44417.511689814812</v>
      </c>
      <c r="F2938" t="s">
        <v>872</v>
      </c>
      <c r="G2938" t="s">
        <v>872</v>
      </c>
      <c r="H2938">
        <v>1</v>
      </c>
      <c r="I2938">
        <v>3</v>
      </c>
      <c r="J2938">
        <v>1</v>
      </c>
      <c r="K2938" t="s">
        <v>873</v>
      </c>
      <c r="L2938">
        <v>1</v>
      </c>
      <c r="M2938">
        <v>2</v>
      </c>
      <c r="N2938" t="s">
        <v>875</v>
      </c>
      <c r="O2938">
        <v>2.7E-2</v>
      </c>
      <c r="P2938" t="s">
        <v>875</v>
      </c>
      <c r="Q2938" t="s">
        <v>875</v>
      </c>
      <c r="R2938" t="s">
        <v>875</v>
      </c>
      <c r="S2938" t="s">
        <v>875</v>
      </c>
      <c r="T2938" t="s">
        <v>875</v>
      </c>
      <c r="U2938" t="s">
        <v>875</v>
      </c>
      <c r="V2938" t="s">
        <v>62</v>
      </c>
      <c r="W2938" t="s">
        <v>875</v>
      </c>
      <c r="X2938">
        <v>0.998</v>
      </c>
      <c r="Y2938" t="s">
        <v>875</v>
      </c>
      <c r="Z2938" t="s">
        <v>875</v>
      </c>
      <c r="AA2938" s="19">
        <v>45733.994131944448</v>
      </c>
      <c r="AB2938" t="s">
        <v>2040</v>
      </c>
    </row>
    <row r="2939" spans="1:28" x14ac:dyDescent="0.35">
      <c r="A2939" t="s">
        <v>1553</v>
      </c>
      <c r="B2939" t="s">
        <v>311</v>
      </c>
      <c r="C2939">
        <v>7103</v>
      </c>
      <c r="D2939" s="9">
        <v>37314.051851851851</v>
      </c>
      <c r="E2939" s="9">
        <v>44417.511689814812</v>
      </c>
      <c r="F2939">
        <v>478</v>
      </c>
      <c r="G2939">
        <v>478</v>
      </c>
      <c r="H2939">
        <v>191</v>
      </c>
      <c r="I2939">
        <v>287</v>
      </c>
      <c r="J2939">
        <v>201</v>
      </c>
      <c r="K2939">
        <v>277</v>
      </c>
      <c r="L2939">
        <v>265</v>
      </c>
      <c r="M2939">
        <v>12</v>
      </c>
      <c r="N2939">
        <v>2.7E-2</v>
      </c>
      <c r="O2939">
        <v>3.7999999999999999E-2</v>
      </c>
      <c r="P2939">
        <v>2.9000000000000001E-2</v>
      </c>
      <c r="Q2939">
        <v>4.1000000000000002E-2</v>
      </c>
      <c r="R2939">
        <v>1.139</v>
      </c>
      <c r="S2939">
        <v>0.41499999999999998</v>
      </c>
      <c r="T2939">
        <v>0.55400000000000005</v>
      </c>
      <c r="U2939">
        <v>292.68299999999999</v>
      </c>
      <c r="V2939" t="s">
        <v>62</v>
      </c>
      <c r="W2939">
        <v>0.88300000000000001</v>
      </c>
      <c r="X2939">
        <v>0.97799999999999998</v>
      </c>
      <c r="Y2939">
        <v>0.92600000000000005</v>
      </c>
      <c r="Z2939">
        <v>0.90400000000000003</v>
      </c>
      <c r="AA2939" s="19">
        <v>45733.994131851854</v>
      </c>
      <c r="AB2939" t="s">
        <v>2040</v>
      </c>
    </row>
    <row r="2940" spans="1:28" hidden="1" x14ac:dyDescent="0.35">
      <c r="A2940" t="s">
        <v>1238</v>
      </c>
      <c r="B2940" t="s">
        <v>312</v>
      </c>
      <c r="C2940">
        <v>0</v>
      </c>
      <c r="D2940" s="9">
        <v>43647.291446759256</v>
      </c>
      <c r="E2940" s="9">
        <v>43647.291446759256</v>
      </c>
      <c r="F2940" t="s">
        <v>872</v>
      </c>
      <c r="G2940" t="s">
        <v>872</v>
      </c>
      <c r="H2940">
        <v>1</v>
      </c>
      <c r="I2940">
        <v>1</v>
      </c>
      <c r="J2940">
        <v>1</v>
      </c>
      <c r="K2940" t="s">
        <v>873</v>
      </c>
      <c r="L2940">
        <v>1</v>
      </c>
      <c r="M2940">
        <v>0</v>
      </c>
      <c r="N2940" t="s">
        <v>875</v>
      </c>
      <c r="O2940" t="s">
        <v>875</v>
      </c>
      <c r="P2940" t="s">
        <v>875</v>
      </c>
      <c r="Q2940" t="s">
        <v>875</v>
      </c>
      <c r="R2940" t="s">
        <v>875</v>
      </c>
      <c r="S2940" t="s">
        <v>875</v>
      </c>
      <c r="T2940" t="s">
        <v>875</v>
      </c>
      <c r="U2940" t="s">
        <v>875</v>
      </c>
      <c r="V2940" t="s">
        <v>56</v>
      </c>
      <c r="W2940" t="s">
        <v>875</v>
      </c>
      <c r="X2940" t="s">
        <v>875</v>
      </c>
      <c r="Y2940" t="s">
        <v>875</v>
      </c>
      <c r="Z2940" t="s">
        <v>875</v>
      </c>
      <c r="AA2940" s="19">
        <v>45733.826288750002</v>
      </c>
      <c r="AB2940" t="s">
        <v>1303</v>
      </c>
    </row>
    <row r="2941" spans="1:28" x14ac:dyDescent="0.35">
      <c r="A2941" t="s">
        <v>1238</v>
      </c>
      <c r="B2941" t="s">
        <v>311</v>
      </c>
      <c r="C2941">
        <v>1449</v>
      </c>
      <c r="D2941" s="9">
        <v>42197.970995370371</v>
      </c>
      <c r="E2941" s="9">
        <v>43647.291446759256</v>
      </c>
      <c r="F2941">
        <v>99</v>
      </c>
      <c r="G2941">
        <v>99</v>
      </c>
      <c r="H2941">
        <v>71</v>
      </c>
      <c r="I2941">
        <v>28</v>
      </c>
      <c r="J2941">
        <v>8</v>
      </c>
      <c r="K2941">
        <v>91</v>
      </c>
      <c r="L2941">
        <v>86</v>
      </c>
      <c r="M2941">
        <v>5</v>
      </c>
      <c r="N2941">
        <v>7.8E-2</v>
      </c>
      <c r="O2941">
        <v>2.7E-2</v>
      </c>
      <c r="P2941">
        <v>1.0999999999999999E-2</v>
      </c>
      <c r="Q2941">
        <v>8.7999999999999995E-2</v>
      </c>
      <c r="R2941">
        <v>0.93600000000000005</v>
      </c>
      <c r="S2941">
        <v>0.74299999999999999</v>
      </c>
      <c r="T2941">
        <v>0.89500000000000002</v>
      </c>
      <c r="U2941">
        <v>56.817999999999998</v>
      </c>
      <c r="V2941" t="s">
        <v>56</v>
      </c>
      <c r="W2941">
        <v>0.81699999999999995</v>
      </c>
      <c r="X2941">
        <v>0.56499999999999995</v>
      </c>
      <c r="Y2941">
        <v>0.59899999999999998</v>
      </c>
      <c r="Z2941">
        <v>0.71099999999999997</v>
      </c>
      <c r="AA2941" s="19">
        <v>45733.826288750002</v>
      </c>
      <c r="AB2941" t="s">
        <v>1303</v>
      </c>
    </row>
    <row r="2942" spans="1:28" hidden="1" x14ac:dyDescent="0.35">
      <c r="A2942" t="s">
        <v>1552</v>
      </c>
      <c r="B2942" t="s">
        <v>312</v>
      </c>
      <c r="C2942">
        <v>0</v>
      </c>
      <c r="D2942" s="9">
        <v>44453.609722222223</v>
      </c>
      <c r="E2942" s="9">
        <v>44453.609722222223</v>
      </c>
      <c r="F2942" t="s">
        <v>872</v>
      </c>
      <c r="G2942" t="s">
        <v>872</v>
      </c>
      <c r="H2942">
        <v>1</v>
      </c>
      <c r="I2942">
        <v>1</v>
      </c>
      <c r="J2942">
        <v>1</v>
      </c>
      <c r="K2942" t="s">
        <v>873</v>
      </c>
      <c r="L2942">
        <v>1</v>
      </c>
      <c r="M2942">
        <v>0</v>
      </c>
      <c r="N2942" t="s">
        <v>875</v>
      </c>
      <c r="O2942" t="s">
        <v>875</v>
      </c>
      <c r="P2942" t="s">
        <v>875</v>
      </c>
      <c r="Q2942" t="s">
        <v>875</v>
      </c>
      <c r="R2942" t="s">
        <v>875</v>
      </c>
      <c r="S2942" t="s">
        <v>875</v>
      </c>
      <c r="T2942" t="s">
        <v>875</v>
      </c>
      <c r="U2942" t="s">
        <v>875</v>
      </c>
      <c r="V2942" t="s">
        <v>56</v>
      </c>
      <c r="W2942" t="s">
        <v>875</v>
      </c>
      <c r="X2942" t="s">
        <v>875</v>
      </c>
      <c r="Y2942" t="s">
        <v>875</v>
      </c>
      <c r="Z2942" t="s">
        <v>875</v>
      </c>
      <c r="AA2942" s="19">
        <v>45733.994038807868</v>
      </c>
      <c r="AB2942" t="s">
        <v>2040</v>
      </c>
    </row>
    <row r="2943" spans="1:28" x14ac:dyDescent="0.35">
      <c r="A2943" t="s">
        <v>1552</v>
      </c>
      <c r="B2943" t="s">
        <v>311</v>
      </c>
      <c r="C2943">
        <v>4633</v>
      </c>
      <c r="D2943" s="9">
        <v>39819.667696759258</v>
      </c>
      <c r="E2943" s="9">
        <v>44453.609722222223</v>
      </c>
      <c r="F2943">
        <v>1088</v>
      </c>
      <c r="G2943">
        <v>1088</v>
      </c>
      <c r="H2943">
        <v>618</v>
      </c>
      <c r="I2943">
        <v>470</v>
      </c>
      <c r="J2943">
        <v>53</v>
      </c>
      <c r="K2943">
        <v>1035</v>
      </c>
      <c r="L2943">
        <v>903</v>
      </c>
      <c r="M2943">
        <v>132</v>
      </c>
      <c r="N2943">
        <v>0.154</v>
      </c>
      <c r="O2943">
        <v>0.126</v>
      </c>
      <c r="P2943">
        <v>1.4999999999999999E-2</v>
      </c>
      <c r="Q2943">
        <v>0.252</v>
      </c>
      <c r="R2943">
        <v>0.95099999999999996</v>
      </c>
      <c r="S2943">
        <v>0.55000000000000004</v>
      </c>
      <c r="T2943">
        <v>0.94599999999999995</v>
      </c>
      <c r="U2943">
        <v>523.80999999999995</v>
      </c>
      <c r="V2943" t="s">
        <v>56</v>
      </c>
      <c r="W2943">
        <v>0.95399999999999996</v>
      </c>
      <c r="X2943">
        <v>0.96199999999999997</v>
      </c>
      <c r="Y2943">
        <v>0.98099999999999998</v>
      </c>
      <c r="Z2943">
        <v>0.97799999999999998</v>
      </c>
      <c r="AA2943" s="19">
        <v>45733.994038726851</v>
      </c>
      <c r="AB2943" t="s">
        <v>2040</v>
      </c>
    </row>
    <row r="2944" spans="1:28" hidden="1" x14ac:dyDescent="0.35">
      <c r="A2944" t="s">
        <v>1551</v>
      </c>
      <c r="B2944" t="s">
        <v>312</v>
      </c>
      <c r="C2944">
        <v>3</v>
      </c>
      <c r="D2944" s="9">
        <v>44552.507465277777</v>
      </c>
      <c r="E2944" s="9">
        <v>44555.848587962966</v>
      </c>
      <c r="F2944" t="s">
        <v>872</v>
      </c>
      <c r="G2944" t="s">
        <v>872</v>
      </c>
      <c r="H2944">
        <v>1</v>
      </c>
      <c r="I2944">
        <v>3</v>
      </c>
      <c r="J2944">
        <v>1</v>
      </c>
      <c r="K2944" t="s">
        <v>873</v>
      </c>
      <c r="L2944">
        <v>1</v>
      </c>
      <c r="M2944">
        <v>1</v>
      </c>
      <c r="N2944" t="s">
        <v>875</v>
      </c>
      <c r="O2944">
        <v>0.375</v>
      </c>
      <c r="P2944" t="s">
        <v>875</v>
      </c>
      <c r="Q2944" t="s">
        <v>875</v>
      </c>
      <c r="R2944" t="s">
        <v>875</v>
      </c>
      <c r="S2944" t="s">
        <v>875</v>
      </c>
      <c r="T2944" t="s">
        <v>875</v>
      </c>
      <c r="U2944" t="s">
        <v>875</v>
      </c>
      <c r="V2944" t="s">
        <v>62</v>
      </c>
      <c r="W2944" t="s">
        <v>875</v>
      </c>
      <c r="X2944">
        <v>0.75</v>
      </c>
      <c r="Y2944" t="s">
        <v>875</v>
      </c>
      <c r="Z2944" t="s">
        <v>875</v>
      </c>
      <c r="AA2944" s="19">
        <v>45733.993949282405</v>
      </c>
      <c r="AB2944" t="s">
        <v>2040</v>
      </c>
    </row>
    <row r="2945" spans="1:28" x14ac:dyDescent="0.35">
      <c r="A2945" t="s">
        <v>1551</v>
      </c>
      <c r="B2945" t="s">
        <v>311</v>
      </c>
      <c r="C2945">
        <v>7583</v>
      </c>
      <c r="D2945" s="9">
        <v>36971.963449074072</v>
      </c>
      <c r="E2945" s="9">
        <v>44555.848587962966</v>
      </c>
      <c r="F2945">
        <v>864</v>
      </c>
      <c r="G2945">
        <v>864</v>
      </c>
      <c r="H2945">
        <v>280</v>
      </c>
      <c r="I2945">
        <v>584</v>
      </c>
      <c r="J2945">
        <v>288</v>
      </c>
      <c r="K2945">
        <v>576</v>
      </c>
      <c r="L2945">
        <v>563</v>
      </c>
      <c r="M2945">
        <v>13</v>
      </c>
      <c r="N2945">
        <v>4.4999999999999998E-2</v>
      </c>
      <c r="O2945">
        <v>8.5000000000000006E-2</v>
      </c>
      <c r="P2945">
        <v>4.8000000000000001E-2</v>
      </c>
      <c r="Q2945">
        <v>8.8999999999999996E-2</v>
      </c>
      <c r="R2945">
        <v>1.085</v>
      </c>
      <c r="S2945">
        <v>0.34599999999999997</v>
      </c>
      <c r="T2945">
        <v>0.63100000000000001</v>
      </c>
      <c r="U2945">
        <v>146.06700000000001</v>
      </c>
      <c r="V2945" t="s">
        <v>62</v>
      </c>
      <c r="W2945">
        <v>0.85</v>
      </c>
      <c r="X2945">
        <v>0.874</v>
      </c>
      <c r="Y2945">
        <v>0.81599999999999995</v>
      </c>
      <c r="Z2945">
        <v>0.77700000000000002</v>
      </c>
      <c r="AA2945" s="19">
        <v>45733.993949212963</v>
      </c>
      <c r="AB2945" t="s">
        <v>2040</v>
      </c>
    </row>
    <row r="2946" spans="1:28" hidden="1" x14ac:dyDescent="0.35">
      <c r="A2946" t="s">
        <v>1550</v>
      </c>
      <c r="B2946" t="s">
        <v>312</v>
      </c>
      <c r="C2946">
        <v>61</v>
      </c>
      <c r="D2946" s="9">
        <v>44491.62195601852</v>
      </c>
      <c r="E2946" s="9">
        <v>44553.159155092595</v>
      </c>
      <c r="F2946" t="s">
        <v>872</v>
      </c>
      <c r="G2946" t="s">
        <v>872</v>
      </c>
      <c r="H2946">
        <v>1</v>
      </c>
      <c r="I2946">
        <v>4</v>
      </c>
      <c r="J2946">
        <v>1</v>
      </c>
      <c r="K2946" t="s">
        <v>873</v>
      </c>
      <c r="L2946">
        <v>3</v>
      </c>
      <c r="M2946">
        <v>0</v>
      </c>
      <c r="N2946" t="s">
        <v>875</v>
      </c>
      <c r="O2946">
        <v>5.7000000000000002E-2</v>
      </c>
      <c r="P2946" t="s">
        <v>875</v>
      </c>
      <c r="Q2946">
        <v>2.5999999999999999E-2</v>
      </c>
      <c r="R2946" t="s">
        <v>875</v>
      </c>
      <c r="S2946" t="s">
        <v>875</v>
      </c>
      <c r="T2946" t="s">
        <v>875</v>
      </c>
      <c r="U2946" t="s">
        <v>875</v>
      </c>
      <c r="V2946" t="s">
        <v>56</v>
      </c>
      <c r="W2946" t="s">
        <v>875</v>
      </c>
      <c r="X2946">
        <v>0.6</v>
      </c>
      <c r="Y2946" t="s">
        <v>875</v>
      </c>
      <c r="Z2946">
        <v>0.75</v>
      </c>
      <c r="AA2946" s="19">
        <v>45733.993854652777</v>
      </c>
      <c r="AB2946" t="s">
        <v>2040</v>
      </c>
    </row>
    <row r="2947" spans="1:28" x14ac:dyDescent="0.35">
      <c r="A2947" t="s">
        <v>1550</v>
      </c>
      <c r="B2947" t="s">
        <v>311</v>
      </c>
      <c r="C2947">
        <v>7160</v>
      </c>
      <c r="D2947" s="9">
        <v>37392.336793981478</v>
      </c>
      <c r="E2947" s="9">
        <v>44553.159155092595</v>
      </c>
      <c r="F2947">
        <v>192</v>
      </c>
      <c r="G2947">
        <v>192</v>
      </c>
      <c r="H2947">
        <v>81</v>
      </c>
      <c r="I2947">
        <v>111</v>
      </c>
      <c r="J2947">
        <v>46</v>
      </c>
      <c r="K2947">
        <v>146</v>
      </c>
      <c r="L2947">
        <v>139</v>
      </c>
      <c r="M2947">
        <v>7</v>
      </c>
      <c r="N2947">
        <v>1.2999999999999999E-2</v>
      </c>
      <c r="O2947">
        <v>1.6E-2</v>
      </c>
      <c r="P2947">
        <v>6.0000000000000001E-3</v>
      </c>
      <c r="Q2947">
        <v>0.02</v>
      </c>
      <c r="R2947">
        <v>0.87</v>
      </c>
      <c r="S2947">
        <v>0.44800000000000001</v>
      </c>
      <c r="T2947">
        <v>0.79300000000000004</v>
      </c>
      <c r="U2947">
        <v>350</v>
      </c>
      <c r="V2947" t="s">
        <v>56</v>
      </c>
      <c r="W2947">
        <v>0.79300000000000004</v>
      </c>
      <c r="X2947">
        <v>0.92900000000000005</v>
      </c>
      <c r="Y2947">
        <v>0.89300000000000002</v>
      </c>
      <c r="Z2947">
        <v>0.83399999999999996</v>
      </c>
      <c r="AA2947" s="19">
        <v>45733.99385460648</v>
      </c>
      <c r="AB2947" t="s">
        <v>2040</v>
      </c>
    </row>
    <row r="2948" spans="1:28" hidden="1" x14ac:dyDescent="0.35">
      <c r="A2948" t="s">
        <v>1549</v>
      </c>
      <c r="B2948" t="s">
        <v>312</v>
      </c>
      <c r="C2948">
        <v>32</v>
      </c>
      <c r="D2948" s="9">
        <v>44525.375497685185</v>
      </c>
      <c r="E2948" s="9">
        <v>44557.894965277781</v>
      </c>
      <c r="F2948" t="s">
        <v>872</v>
      </c>
      <c r="G2948" t="s">
        <v>872</v>
      </c>
      <c r="H2948">
        <v>2</v>
      </c>
      <c r="I2948">
        <v>2</v>
      </c>
      <c r="J2948">
        <v>1</v>
      </c>
      <c r="K2948" t="s">
        <v>873</v>
      </c>
      <c r="L2948">
        <v>11</v>
      </c>
      <c r="M2948">
        <v>-9</v>
      </c>
      <c r="N2948" t="s">
        <v>875</v>
      </c>
      <c r="O2948">
        <v>3.6999999999999998E-2</v>
      </c>
      <c r="P2948" t="s">
        <v>875</v>
      </c>
      <c r="Q2948">
        <v>0.26800000000000002</v>
      </c>
      <c r="R2948" t="s">
        <v>875</v>
      </c>
      <c r="S2948" t="s">
        <v>875</v>
      </c>
      <c r="T2948" t="s">
        <v>875</v>
      </c>
      <c r="U2948" t="s">
        <v>875</v>
      </c>
      <c r="V2948" t="s">
        <v>56</v>
      </c>
      <c r="W2948" t="s">
        <v>875</v>
      </c>
      <c r="X2948">
        <v>1</v>
      </c>
      <c r="Y2948" t="s">
        <v>875</v>
      </c>
      <c r="Z2948">
        <v>0.80400000000000005</v>
      </c>
      <c r="AA2948" s="19">
        <v>45733.993763217593</v>
      </c>
      <c r="AB2948" t="s">
        <v>2040</v>
      </c>
    </row>
    <row r="2949" spans="1:28" x14ac:dyDescent="0.35">
      <c r="A2949" t="s">
        <v>1549</v>
      </c>
      <c r="B2949" t="s">
        <v>311</v>
      </c>
      <c r="C2949">
        <v>6492</v>
      </c>
      <c r="D2949" s="9">
        <v>38064.960960648146</v>
      </c>
      <c r="E2949" s="9">
        <v>44557.894965277781</v>
      </c>
      <c r="F2949">
        <v>804</v>
      </c>
      <c r="G2949">
        <v>804</v>
      </c>
      <c r="H2949">
        <v>293</v>
      </c>
      <c r="I2949">
        <v>511</v>
      </c>
      <c r="J2949">
        <v>76</v>
      </c>
      <c r="K2949">
        <v>728</v>
      </c>
      <c r="L2949">
        <v>476</v>
      </c>
      <c r="M2949">
        <v>252</v>
      </c>
      <c r="N2949">
        <v>4.7E-2</v>
      </c>
      <c r="O2949">
        <v>8.5999999999999993E-2</v>
      </c>
      <c r="P2949">
        <v>1.4E-2</v>
      </c>
      <c r="Q2949">
        <v>0.08</v>
      </c>
      <c r="R2949">
        <v>0.67200000000000004</v>
      </c>
      <c r="S2949">
        <v>0.35299999999999998</v>
      </c>
      <c r="T2949">
        <v>0.89500000000000002</v>
      </c>
      <c r="U2949">
        <v>3150</v>
      </c>
      <c r="V2949" t="s">
        <v>56</v>
      </c>
      <c r="W2949">
        <v>0.98899999999999999</v>
      </c>
      <c r="X2949">
        <v>0.98599999999999999</v>
      </c>
      <c r="Y2949">
        <v>0.93300000000000005</v>
      </c>
      <c r="Z2949">
        <v>0.99</v>
      </c>
      <c r="AA2949" s="19">
        <v>45733.993763148152</v>
      </c>
      <c r="AB2949" t="s">
        <v>2040</v>
      </c>
    </row>
    <row r="2950" spans="1:28" hidden="1" x14ac:dyDescent="0.35">
      <c r="A2950" t="s">
        <v>1237</v>
      </c>
      <c r="B2950" t="s">
        <v>312</v>
      </c>
      <c r="C2950">
        <v>0</v>
      </c>
      <c r="D2950" s="9">
        <v>44461.065358796295</v>
      </c>
      <c r="E2950" s="9">
        <v>44461.065520833334</v>
      </c>
      <c r="F2950" t="s">
        <v>872</v>
      </c>
      <c r="G2950" t="s">
        <v>872</v>
      </c>
      <c r="H2950">
        <v>1</v>
      </c>
      <c r="I2950">
        <v>1</v>
      </c>
      <c r="J2950">
        <v>2</v>
      </c>
      <c r="K2950" t="s">
        <v>873</v>
      </c>
      <c r="L2950">
        <v>1</v>
      </c>
      <c r="M2950">
        <v>-1</v>
      </c>
      <c r="N2950" t="s">
        <v>875</v>
      </c>
      <c r="O2950" t="s">
        <v>875</v>
      </c>
      <c r="P2950">
        <v>1</v>
      </c>
      <c r="Q2950" t="s">
        <v>875</v>
      </c>
      <c r="R2950" t="s">
        <v>875</v>
      </c>
      <c r="S2950" t="s">
        <v>875</v>
      </c>
      <c r="T2950" t="s">
        <v>875</v>
      </c>
      <c r="U2950" t="s">
        <v>875</v>
      </c>
      <c r="V2950" t="s">
        <v>56</v>
      </c>
      <c r="W2950" t="s">
        <v>875</v>
      </c>
      <c r="X2950" t="s">
        <v>875</v>
      </c>
      <c r="Y2950">
        <v>1</v>
      </c>
      <c r="Z2950" t="s">
        <v>875</v>
      </c>
      <c r="AA2950" s="19">
        <v>45733.826228449077</v>
      </c>
      <c r="AB2950" t="s">
        <v>1303</v>
      </c>
    </row>
    <row r="2951" spans="1:28" x14ac:dyDescent="0.35">
      <c r="A2951" t="s">
        <v>1237</v>
      </c>
      <c r="B2951" t="s">
        <v>311</v>
      </c>
      <c r="C2951">
        <v>4474</v>
      </c>
      <c r="D2951" s="9">
        <v>39986.733877314815</v>
      </c>
      <c r="E2951" s="9">
        <v>44461.065520833334</v>
      </c>
      <c r="F2951">
        <v>33</v>
      </c>
      <c r="G2951">
        <v>33</v>
      </c>
      <c r="H2951">
        <v>26</v>
      </c>
      <c r="I2951">
        <v>7</v>
      </c>
      <c r="J2951">
        <v>5</v>
      </c>
      <c r="K2951">
        <v>28</v>
      </c>
      <c r="L2951">
        <v>23</v>
      </c>
      <c r="M2951">
        <v>5</v>
      </c>
      <c r="N2951">
        <v>6.0000000000000001E-3</v>
      </c>
      <c r="O2951">
        <v>2E-3</v>
      </c>
      <c r="P2951">
        <v>1E-3</v>
      </c>
      <c r="Q2951">
        <v>6.0000000000000001E-3</v>
      </c>
      <c r="R2951">
        <v>0.85699999999999998</v>
      </c>
      <c r="S2951">
        <v>0.75</v>
      </c>
      <c r="T2951">
        <v>0.875</v>
      </c>
      <c r="U2951">
        <v>833.33299999999997</v>
      </c>
      <c r="V2951" t="s">
        <v>56</v>
      </c>
      <c r="W2951">
        <v>0.92900000000000005</v>
      </c>
      <c r="X2951">
        <v>0.92700000000000005</v>
      </c>
      <c r="Y2951">
        <v>0.90500000000000003</v>
      </c>
      <c r="Z2951">
        <v>0.91100000000000003</v>
      </c>
      <c r="AA2951" s="19">
        <v>45733.826228449077</v>
      </c>
      <c r="AB2951" t="s">
        <v>1303</v>
      </c>
    </row>
    <row r="2952" spans="1:28" x14ac:dyDescent="0.35">
      <c r="A2952" t="s">
        <v>874</v>
      </c>
      <c r="B2952" t="s">
        <v>311</v>
      </c>
      <c r="C2952">
        <v>345</v>
      </c>
      <c r="D2952" s="9">
        <v>45265.720833333333</v>
      </c>
      <c r="E2952" s="9">
        <v>45610.744444444441</v>
      </c>
      <c r="F2952">
        <v>44</v>
      </c>
      <c r="G2952">
        <v>44</v>
      </c>
      <c r="H2952">
        <v>44</v>
      </c>
      <c r="I2952">
        <v>0</v>
      </c>
      <c r="J2952">
        <v>1</v>
      </c>
      <c r="K2952">
        <v>43</v>
      </c>
      <c r="L2952">
        <v>0</v>
      </c>
      <c r="M2952">
        <v>43</v>
      </c>
      <c r="N2952">
        <v>0.14499999999999999</v>
      </c>
      <c r="O2952">
        <v>0</v>
      </c>
      <c r="P2952">
        <v>0</v>
      </c>
      <c r="Q2952">
        <v>0</v>
      </c>
      <c r="R2952">
        <v>0</v>
      </c>
      <c r="S2952">
        <v>1</v>
      </c>
      <c r="T2952">
        <v>1</v>
      </c>
      <c r="U2952" t="s">
        <v>875</v>
      </c>
      <c r="V2952" t="s">
        <v>876</v>
      </c>
      <c r="W2952">
        <v>0.36399999999999999</v>
      </c>
      <c r="X2952">
        <v>0</v>
      </c>
      <c r="Y2952">
        <v>0</v>
      </c>
      <c r="Z2952">
        <v>0</v>
      </c>
      <c r="AA2952" s="9">
        <v>45713.685579143515</v>
      </c>
      <c r="AB2952" t="s">
        <v>871</v>
      </c>
    </row>
    <row r="2953" spans="1:28" hidden="1" x14ac:dyDescent="0.35">
      <c r="A2953" t="s">
        <v>1236</v>
      </c>
      <c r="B2953" t="s">
        <v>312</v>
      </c>
      <c r="C2953">
        <v>83</v>
      </c>
      <c r="D2953" s="9">
        <v>41387.642280092594</v>
      </c>
      <c r="E2953" s="9">
        <v>41471.015277777777</v>
      </c>
      <c r="F2953" t="s">
        <v>872</v>
      </c>
      <c r="G2953" t="s">
        <v>872</v>
      </c>
      <c r="H2953">
        <v>2</v>
      </c>
      <c r="I2953">
        <v>3</v>
      </c>
      <c r="J2953">
        <v>3</v>
      </c>
      <c r="K2953" t="s">
        <v>873</v>
      </c>
      <c r="L2953">
        <v>4</v>
      </c>
      <c r="M2953">
        <v>-3</v>
      </c>
      <c r="N2953">
        <v>9.0999999999999998E-2</v>
      </c>
      <c r="O2953">
        <v>2.4E-2</v>
      </c>
      <c r="P2953">
        <v>0.16700000000000001</v>
      </c>
      <c r="Q2953">
        <v>9.6000000000000002E-2</v>
      </c>
      <c r="R2953">
        <v>-1.8460000000000001</v>
      </c>
      <c r="S2953">
        <v>0.79100000000000004</v>
      </c>
      <c r="T2953">
        <v>-0.45200000000000001</v>
      </c>
      <c r="U2953">
        <v>114.583</v>
      </c>
      <c r="V2953" t="s">
        <v>56</v>
      </c>
      <c r="W2953">
        <v>1</v>
      </c>
      <c r="X2953">
        <v>0.94199999999999995</v>
      </c>
      <c r="Y2953">
        <v>0.75</v>
      </c>
      <c r="Z2953">
        <v>0.92200000000000004</v>
      </c>
      <c r="AA2953" s="19">
        <v>45733.826168599539</v>
      </c>
      <c r="AB2953" t="s">
        <v>1303</v>
      </c>
    </row>
    <row r="2954" spans="1:28" x14ac:dyDescent="0.35">
      <c r="A2954" t="s">
        <v>1236</v>
      </c>
      <c r="B2954" t="s">
        <v>311</v>
      </c>
      <c r="C2954">
        <v>2480</v>
      </c>
      <c r="D2954" s="9">
        <v>38990.465983796297</v>
      </c>
      <c r="E2954" s="9">
        <v>41471.015277777777</v>
      </c>
      <c r="F2954">
        <v>62</v>
      </c>
      <c r="G2954">
        <v>62</v>
      </c>
      <c r="H2954">
        <v>30</v>
      </c>
      <c r="I2954">
        <v>32</v>
      </c>
      <c r="J2954">
        <v>7</v>
      </c>
      <c r="K2954">
        <v>55</v>
      </c>
      <c r="L2954">
        <v>44</v>
      </c>
      <c r="M2954">
        <v>11</v>
      </c>
      <c r="N2954">
        <v>1.0999999999999999E-2</v>
      </c>
      <c r="O2954">
        <v>1.2E-2</v>
      </c>
      <c r="P2954">
        <v>2E-3</v>
      </c>
      <c r="Q2954">
        <v>1.9E-2</v>
      </c>
      <c r="R2954">
        <v>0.90500000000000003</v>
      </c>
      <c r="S2954">
        <v>0.47799999999999998</v>
      </c>
      <c r="T2954">
        <v>0.91300000000000003</v>
      </c>
      <c r="U2954">
        <v>578.947</v>
      </c>
      <c r="V2954" t="s">
        <v>56</v>
      </c>
      <c r="W2954">
        <v>0.94</v>
      </c>
      <c r="X2954">
        <v>0.97199999999999998</v>
      </c>
      <c r="Y2954">
        <v>0.876</v>
      </c>
      <c r="Z2954">
        <v>0.94799999999999995</v>
      </c>
      <c r="AA2954" s="19">
        <v>45733.826155891205</v>
      </c>
      <c r="AB2954" t="s">
        <v>1303</v>
      </c>
    </row>
    <row r="2955" spans="1:28" hidden="1" x14ac:dyDescent="0.35">
      <c r="A2955" t="s">
        <v>1329</v>
      </c>
      <c r="B2955" t="s">
        <v>312</v>
      </c>
      <c r="C2955">
        <v>99</v>
      </c>
      <c r="D2955" s="9">
        <v>44452.003067129626</v>
      </c>
      <c r="E2955" s="9">
        <v>44551.577881944446</v>
      </c>
      <c r="F2955" t="s">
        <v>872</v>
      </c>
      <c r="G2955" t="s">
        <v>872</v>
      </c>
      <c r="H2955">
        <v>15</v>
      </c>
      <c r="I2955">
        <v>4</v>
      </c>
      <c r="J2955">
        <v>3</v>
      </c>
      <c r="K2955" t="s">
        <v>873</v>
      </c>
      <c r="L2955">
        <v>13</v>
      </c>
      <c r="M2955">
        <v>2</v>
      </c>
      <c r="N2955">
        <v>0.152</v>
      </c>
      <c r="O2955">
        <v>2.8000000000000001E-2</v>
      </c>
      <c r="P2955">
        <v>3.5999999999999997E-2</v>
      </c>
      <c r="Q2955">
        <v>0.16900000000000001</v>
      </c>
      <c r="R2955">
        <v>1.1739999999999999</v>
      </c>
      <c r="S2955">
        <v>0.84399999999999997</v>
      </c>
      <c r="T2955">
        <v>0.8</v>
      </c>
      <c r="U2955">
        <v>236.68600000000001</v>
      </c>
      <c r="V2955" t="s">
        <v>62</v>
      </c>
      <c r="W2955">
        <v>0.88800000000000001</v>
      </c>
      <c r="X2955">
        <v>0.93400000000000005</v>
      </c>
      <c r="Y2955">
        <v>0.75</v>
      </c>
      <c r="Z2955">
        <v>0.88700000000000001</v>
      </c>
      <c r="AA2955" s="19">
        <v>45733.865614560185</v>
      </c>
      <c r="AB2955" t="s">
        <v>1355</v>
      </c>
    </row>
    <row r="2956" spans="1:28" x14ac:dyDescent="0.35">
      <c r="A2956" t="s">
        <v>1329</v>
      </c>
      <c r="B2956" t="s">
        <v>311</v>
      </c>
      <c r="C2956">
        <v>662</v>
      </c>
      <c r="D2956" s="9">
        <v>43889.404675925929</v>
      </c>
      <c r="E2956" s="9">
        <v>44551.577881944446</v>
      </c>
      <c r="F2956">
        <v>160</v>
      </c>
      <c r="G2956">
        <v>160</v>
      </c>
      <c r="H2956">
        <v>106</v>
      </c>
      <c r="I2956">
        <v>54</v>
      </c>
      <c r="J2956">
        <v>20</v>
      </c>
      <c r="K2956">
        <v>140</v>
      </c>
      <c r="L2956">
        <v>100</v>
      </c>
      <c r="M2956">
        <v>40</v>
      </c>
      <c r="N2956">
        <v>0.17699999999999999</v>
      </c>
      <c r="O2956">
        <v>9.1999999999999998E-2</v>
      </c>
      <c r="P2956">
        <v>3.3000000000000002E-2</v>
      </c>
      <c r="Q2956">
        <v>0.186</v>
      </c>
      <c r="R2956">
        <v>0.78800000000000003</v>
      </c>
      <c r="S2956">
        <v>0.65800000000000003</v>
      </c>
      <c r="T2956">
        <v>0.877</v>
      </c>
      <c r="U2956">
        <v>215.054</v>
      </c>
      <c r="V2956" t="s">
        <v>56</v>
      </c>
      <c r="W2956">
        <v>0.98199999999999998</v>
      </c>
      <c r="X2956">
        <v>0.98199999999999998</v>
      </c>
      <c r="Y2956">
        <v>0.89900000000000002</v>
      </c>
      <c r="Z2956">
        <v>0.97799999999999998</v>
      </c>
      <c r="AA2956" s="19">
        <v>45733.865597881944</v>
      </c>
      <c r="AB2956" t="s">
        <v>1355</v>
      </c>
    </row>
    <row r="2957" spans="1:28" hidden="1" x14ac:dyDescent="0.35">
      <c r="A2957" t="s">
        <v>1548</v>
      </c>
      <c r="B2957" t="s">
        <v>312</v>
      </c>
      <c r="C2957">
        <v>0</v>
      </c>
      <c r="D2957" s="9">
        <v>44232.78402777778</v>
      </c>
      <c r="E2957" s="9">
        <v>44232.809733796297</v>
      </c>
      <c r="F2957" t="s">
        <v>872</v>
      </c>
      <c r="G2957" t="s">
        <v>872</v>
      </c>
      <c r="H2957">
        <v>1</v>
      </c>
      <c r="I2957">
        <v>1</v>
      </c>
      <c r="J2957">
        <v>1</v>
      </c>
      <c r="K2957" t="s">
        <v>873</v>
      </c>
      <c r="L2957">
        <v>1</v>
      </c>
      <c r="M2957">
        <v>-1</v>
      </c>
      <c r="N2957" t="s">
        <v>875</v>
      </c>
      <c r="O2957" t="s">
        <v>875</v>
      </c>
      <c r="P2957" t="s">
        <v>875</v>
      </c>
      <c r="Q2957" t="s">
        <v>875</v>
      </c>
      <c r="R2957" t="s">
        <v>875</v>
      </c>
      <c r="S2957" t="s">
        <v>875</v>
      </c>
      <c r="T2957" t="s">
        <v>875</v>
      </c>
      <c r="U2957" t="s">
        <v>875</v>
      </c>
      <c r="V2957" t="s">
        <v>56</v>
      </c>
      <c r="W2957" t="s">
        <v>875</v>
      </c>
      <c r="X2957" t="s">
        <v>875</v>
      </c>
      <c r="Y2957" t="s">
        <v>875</v>
      </c>
      <c r="Z2957" t="s">
        <v>875</v>
      </c>
      <c r="AA2957" s="19">
        <v>45733.99366925926</v>
      </c>
      <c r="AB2957" t="s">
        <v>2040</v>
      </c>
    </row>
    <row r="2958" spans="1:28" x14ac:dyDescent="0.35">
      <c r="A2958" t="s">
        <v>1548</v>
      </c>
      <c r="B2958" t="s">
        <v>311</v>
      </c>
      <c r="C2958">
        <v>4224</v>
      </c>
      <c r="D2958" s="9">
        <v>40008.348009259258</v>
      </c>
      <c r="E2958" s="9">
        <v>44232.809733796297</v>
      </c>
      <c r="F2958">
        <v>199</v>
      </c>
      <c r="G2958">
        <v>199</v>
      </c>
      <c r="H2958">
        <v>87</v>
      </c>
      <c r="I2958">
        <v>112</v>
      </c>
      <c r="J2958">
        <v>7</v>
      </c>
      <c r="K2958">
        <v>192</v>
      </c>
      <c r="L2958">
        <v>96</v>
      </c>
      <c r="M2958">
        <v>96</v>
      </c>
      <c r="N2958">
        <v>0.03</v>
      </c>
      <c r="O2958">
        <v>0.05</v>
      </c>
      <c r="P2958">
        <v>2E-3</v>
      </c>
      <c r="Q2958">
        <v>3.9E-2</v>
      </c>
      <c r="R2958">
        <v>0.5</v>
      </c>
      <c r="S2958">
        <v>0.375</v>
      </c>
      <c r="T2958">
        <v>0.97499999999999998</v>
      </c>
      <c r="U2958">
        <v>2461.538</v>
      </c>
      <c r="V2958" t="s">
        <v>56</v>
      </c>
      <c r="W2958">
        <v>0.871</v>
      </c>
      <c r="X2958">
        <v>0.88600000000000001</v>
      </c>
      <c r="Y2958">
        <v>0.85899999999999999</v>
      </c>
      <c r="Z2958">
        <v>0.877</v>
      </c>
      <c r="AA2958" s="19">
        <v>45733.993669212963</v>
      </c>
      <c r="AB2958" t="s">
        <v>2040</v>
      </c>
    </row>
    <row r="2959" spans="1:28" hidden="1" x14ac:dyDescent="0.35">
      <c r="A2959" t="s">
        <v>1547</v>
      </c>
      <c r="B2959" t="s">
        <v>312</v>
      </c>
      <c r="C2959">
        <v>0</v>
      </c>
      <c r="D2959" s="9">
        <v>43832.468958333331</v>
      </c>
      <c r="E2959" s="9">
        <v>43832.468958333331</v>
      </c>
      <c r="F2959" t="s">
        <v>872</v>
      </c>
      <c r="G2959" t="s">
        <v>872</v>
      </c>
      <c r="H2959">
        <v>1</v>
      </c>
      <c r="I2959">
        <v>1</v>
      </c>
      <c r="J2959">
        <v>1</v>
      </c>
      <c r="K2959" t="s">
        <v>873</v>
      </c>
      <c r="L2959">
        <v>1</v>
      </c>
      <c r="M2959">
        <v>0</v>
      </c>
      <c r="N2959" t="s">
        <v>875</v>
      </c>
      <c r="O2959" t="s">
        <v>875</v>
      </c>
      <c r="P2959" t="s">
        <v>875</v>
      </c>
      <c r="Q2959" t="s">
        <v>875</v>
      </c>
      <c r="R2959" t="s">
        <v>875</v>
      </c>
      <c r="S2959" t="s">
        <v>875</v>
      </c>
      <c r="T2959" t="s">
        <v>875</v>
      </c>
      <c r="U2959" t="s">
        <v>875</v>
      </c>
      <c r="V2959" t="s">
        <v>62</v>
      </c>
      <c r="W2959" t="s">
        <v>875</v>
      </c>
      <c r="X2959" t="s">
        <v>875</v>
      </c>
      <c r="Y2959" t="s">
        <v>875</v>
      </c>
      <c r="Z2959" t="s">
        <v>875</v>
      </c>
      <c r="AA2959" s="19">
        <v>45733.993576701389</v>
      </c>
      <c r="AB2959" t="s">
        <v>2040</v>
      </c>
    </row>
    <row r="2960" spans="1:28" x14ac:dyDescent="0.35">
      <c r="A2960" t="s">
        <v>1547</v>
      </c>
      <c r="B2960" t="s">
        <v>311</v>
      </c>
      <c r="C2960">
        <v>4443</v>
      </c>
      <c r="D2960" s="9">
        <v>39389.351724537039</v>
      </c>
      <c r="E2960" s="9">
        <v>43832.468958333331</v>
      </c>
      <c r="F2960">
        <v>254</v>
      </c>
      <c r="G2960">
        <v>254</v>
      </c>
      <c r="H2960">
        <v>146</v>
      </c>
      <c r="I2960">
        <v>108</v>
      </c>
      <c r="J2960">
        <v>16</v>
      </c>
      <c r="K2960">
        <v>238</v>
      </c>
      <c r="L2960">
        <v>176</v>
      </c>
      <c r="M2960">
        <v>62</v>
      </c>
      <c r="N2960">
        <v>7.2999999999999995E-2</v>
      </c>
      <c r="O2960">
        <v>4.4999999999999998E-2</v>
      </c>
      <c r="P2960">
        <v>0.01</v>
      </c>
      <c r="Q2960">
        <v>0.115</v>
      </c>
      <c r="R2960">
        <v>1.0649999999999999</v>
      </c>
      <c r="S2960">
        <v>0.61899999999999999</v>
      </c>
      <c r="T2960">
        <v>0.91500000000000004</v>
      </c>
      <c r="U2960">
        <v>539.13</v>
      </c>
      <c r="V2960" t="s">
        <v>62</v>
      </c>
      <c r="W2960">
        <v>0.67900000000000005</v>
      </c>
      <c r="X2960">
        <v>0.94599999999999995</v>
      </c>
      <c r="Y2960">
        <v>0.96099999999999997</v>
      </c>
      <c r="Z2960">
        <v>0.88</v>
      </c>
      <c r="AA2960" s="19">
        <v>45733.993576643516</v>
      </c>
      <c r="AB2960" t="s">
        <v>2040</v>
      </c>
    </row>
    <row r="2961" spans="1:28" x14ac:dyDescent="0.35">
      <c r="A2961" t="s">
        <v>1174</v>
      </c>
      <c r="B2961" t="s">
        <v>311</v>
      </c>
      <c r="C2961">
        <v>780</v>
      </c>
      <c r="D2961" s="9">
        <v>42464.521527777775</v>
      </c>
      <c r="E2961" s="9">
        <v>43244.708333333336</v>
      </c>
      <c r="F2961">
        <v>1327</v>
      </c>
      <c r="G2961">
        <v>1302</v>
      </c>
      <c r="H2961">
        <v>760</v>
      </c>
      <c r="I2961">
        <v>542</v>
      </c>
      <c r="J2961">
        <v>0</v>
      </c>
      <c r="K2961">
        <v>1302</v>
      </c>
      <c r="L2961">
        <v>1188</v>
      </c>
      <c r="M2961">
        <v>114</v>
      </c>
      <c r="N2961">
        <v>1.944</v>
      </c>
      <c r="O2961">
        <v>2.6309999999999998</v>
      </c>
      <c r="P2961">
        <v>0</v>
      </c>
      <c r="Q2961">
        <v>3.4340000000000002</v>
      </c>
      <c r="R2961">
        <v>0.751</v>
      </c>
      <c r="S2961">
        <v>0.42499999999999999</v>
      </c>
      <c r="T2961">
        <v>1</v>
      </c>
      <c r="U2961">
        <v>33.197000000000003</v>
      </c>
      <c r="V2961" t="s">
        <v>56</v>
      </c>
      <c r="W2961">
        <v>0.69899999999999995</v>
      </c>
      <c r="X2961">
        <v>0.90200000000000002</v>
      </c>
      <c r="Y2961">
        <v>0</v>
      </c>
      <c r="Z2961">
        <v>0.67400000000000004</v>
      </c>
      <c r="AA2961" s="19">
        <v>45733.004343564811</v>
      </c>
      <c r="AB2961" t="s">
        <v>1178</v>
      </c>
    </row>
    <row r="2962" spans="1:28" hidden="1" x14ac:dyDescent="0.35">
      <c r="A2962" t="s">
        <v>1174</v>
      </c>
      <c r="B2962" t="s">
        <v>312</v>
      </c>
      <c r="C2962">
        <v>99</v>
      </c>
      <c r="D2962" s="9">
        <v>43145.35833333333</v>
      </c>
      <c r="E2962" s="9">
        <v>43244.708333333336</v>
      </c>
      <c r="F2962" t="s">
        <v>872</v>
      </c>
      <c r="G2962" t="s">
        <v>872</v>
      </c>
      <c r="H2962">
        <v>44</v>
      </c>
      <c r="I2962">
        <v>62</v>
      </c>
      <c r="J2962">
        <v>1</v>
      </c>
      <c r="K2962" t="s">
        <v>873</v>
      </c>
      <c r="L2962">
        <v>126</v>
      </c>
      <c r="M2962">
        <v>-21</v>
      </c>
      <c r="N2962">
        <v>0.434</v>
      </c>
      <c r="O2962">
        <v>0.86299999999999999</v>
      </c>
      <c r="P2962">
        <v>0</v>
      </c>
      <c r="Q2962">
        <v>2.4990000000000001</v>
      </c>
      <c r="R2962">
        <v>1.927</v>
      </c>
      <c r="S2962">
        <v>0.33500000000000002</v>
      </c>
      <c r="T2962">
        <v>1</v>
      </c>
      <c r="U2962">
        <v>45.618000000000002</v>
      </c>
      <c r="V2962" t="s">
        <v>62</v>
      </c>
      <c r="W2962">
        <v>0.84199999999999997</v>
      </c>
      <c r="X2962">
        <v>0.71099999999999997</v>
      </c>
      <c r="Y2962">
        <v>0</v>
      </c>
      <c r="Z2962">
        <v>0.83399999999999996</v>
      </c>
      <c r="AA2962" s="19">
        <v>45733.004354756944</v>
      </c>
      <c r="AB2962" t="s">
        <v>1178</v>
      </c>
    </row>
    <row r="2963" spans="1:28" x14ac:dyDescent="0.35">
      <c r="A2963" t="s">
        <v>877</v>
      </c>
      <c r="B2963" t="s">
        <v>311</v>
      </c>
      <c r="C2963">
        <v>91</v>
      </c>
      <c r="D2963" s="9">
        <v>44686.599305555559</v>
      </c>
      <c r="E2963" s="9">
        <v>44777.627083333333</v>
      </c>
      <c r="F2963">
        <v>65</v>
      </c>
      <c r="G2963">
        <v>65</v>
      </c>
      <c r="H2963">
        <v>65</v>
      </c>
      <c r="I2963">
        <v>0</v>
      </c>
      <c r="J2963">
        <v>25</v>
      </c>
      <c r="K2963">
        <v>40</v>
      </c>
      <c r="L2963">
        <v>40</v>
      </c>
      <c r="M2963">
        <v>0</v>
      </c>
      <c r="N2963">
        <v>0.36899999999999999</v>
      </c>
      <c r="O2963">
        <v>0</v>
      </c>
      <c r="P2963">
        <v>0</v>
      </c>
      <c r="Q2963">
        <v>0</v>
      </c>
      <c r="R2963">
        <v>0</v>
      </c>
      <c r="S2963">
        <v>1</v>
      </c>
      <c r="T2963">
        <v>1</v>
      </c>
      <c r="U2963" t="s">
        <v>875</v>
      </c>
      <c r="V2963" t="s">
        <v>876</v>
      </c>
      <c r="W2963">
        <v>0.71199999999999997</v>
      </c>
      <c r="X2963">
        <v>0</v>
      </c>
      <c r="Y2963">
        <v>0</v>
      </c>
      <c r="Z2963">
        <v>0</v>
      </c>
      <c r="AA2963" s="9">
        <v>45713.68781560185</v>
      </c>
      <c r="AB2963" t="s">
        <v>871</v>
      </c>
    </row>
    <row r="2964" spans="1:28" hidden="1" x14ac:dyDescent="0.35">
      <c r="A2964" t="s">
        <v>1546</v>
      </c>
      <c r="B2964" t="s">
        <v>312</v>
      </c>
      <c r="C2964">
        <v>45</v>
      </c>
      <c r="D2964" s="9">
        <v>44511.338240740741</v>
      </c>
      <c r="E2964" s="9">
        <v>44556.746516203704</v>
      </c>
      <c r="F2964" t="s">
        <v>872</v>
      </c>
      <c r="G2964" t="s">
        <v>872</v>
      </c>
      <c r="H2964">
        <v>11</v>
      </c>
      <c r="I2964">
        <v>1</v>
      </c>
      <c r="J2964">
        <v>2</v>
      </c>
      <c r="K2964" t="s">
        <v>873</v>
      </c>
      <c r="L2964">
        <v>10</v>
      </c>
      <c r="M2964">
        <v>-2</v>
      </c>
      <c r="N2964">
        <v>0.16700000000000001</v>
      </c>
      <c r="O2964" t="s">
        <v>875</v>
      </c>
      <c r="P2964">
        <v>1</v>
      </c>
      <c r="Q2964">
        <v>1.25</v>
      </c>
      <c r="R2964" t="s">
        <v>875</v>
      </c>
      <c r="S2964" t="s">
        <v>875</v>
      </c>
      <c r="T2964" t="s">
        <v>875</v>
      </c>
      <c r="U2964" t="s">
        <v>875</v>
      </c>
      <c r="V2964" t="s">
        <v>56</v>
      </c>
      <c r="W2964">
        <v>0.38</v>
      </c>
      <c r="X2964" t="s">
        <v>875</v>
      </c>
      <c r="Y2964">
        <v>1</v>
      </c>
      <c r="Z2964">
        <v>0.75800000000000001</v>
      </c>
      <c r="AA2964" s="19">
        <v>45733.993488784719</v>
      </c>
      <c r="AB2964" t="s">
        <v>2040</v>
      </c>
    </row>
    <row r="2965" spans="1:28" x14ac:dyDescent="0.35">
      <c r="A2965" t="s">
        <v>1546</v>
      </c>
      <c r="B2965" t="s">
        <v>311</v>
      </c>
      <c r="C2965">
        <v>6480</v>
      </c>
      <c r="D2965" s="9">
        <v>38076.532094907408</v>
      </c>
      <c r="E2965" s="9">
        <v>44556.746516203704</v>
      </c>
      <c r="F2965">
        <v>594</v>
      </c>
      <c r="G2965">
        <v>594</v>
      </c>
      <c r="H2965">
        <v>248</v>
      </c>
      <c r="I2965">
        <v>346</v>
      </c>
      <c r="J2965">
        <v>205</v>
      </c>
      <c r="K2965">
        <v>389</v>
      </c>
      <c r="L2965">
        <v>374</v>
      </c>
      <c r="M2965">
        <v>15</v>
      </c>
      <c r="N2965">
        <v>3.4000000000000002E-2</v>
      </c>
      <c r="O2965">
        <v>5.8999999999999997E-2</v>
      </c>
      <c r="P2965">
        <v>3.5000000000000003E-2</v>
      </c>
      <c r="Q2965">
        <v>5.6000000000000001E-2</v>
      </c>
      <c r="R2965">
        <v>0.96599999999999997</v>
      </c>
      <c r="S2965">
        <v>0.36599999999999999</v>
      </c>
      <c r="T2965">
        <v>0.624</v>
      </c>
      <c r="U2965">
        <v>267.85700000000003</v>
      </c>
      <c r="V2965" t="s">
        <v>56</v>
      </c>
      <c r="W2965">
        <v>0.98</v>
      </c>
      <c r="X2965">
        <v>0.94699999999999995</v>
      </c>
      <c r="Y2965">
        <v>0.95699999999999996</v>
      </c>
      <c r="Z2965">
        <v>0.98099999999999998</v>
      </c>
      <c r="AA2965" s="19">
        <v>45733.993488715278</v>
      </c>
      <c r="AB2965" t="s">
        <v>2040</v>
      </c>
    </row>
    <row r="2966" spans="1:28" hidden="1" x14ac:dyDescent="0.35">
      <c r="A2966" t="s">
        <v>1545</v>
      </c>
      <c r="B2966" t="s">
        <v>312</v>
      </c>
      <c r="C2966">
        <v>97</v>
      </c>
      <c r="D2966" s="9">
        <v>42844.718287037038</v>
      </c>
      <c r="E2966" s="9">
        <v>42942.395671296297</v>
      </c>
      <c r="F2966" t="s">
        <v>872</v>
      </c>
      <c r="G2966" t="s">
        <v>872</v>
      </c>
      <c r="H2966">
        <v>1</v>
      </c>
      <c r="I2966">
        <v>3</v>
      </c>
      <c r="J2966">
        <v>1</v>
      </c>
      <c r="K2966" t="s">
        <v>873</v>
      </c>
      <c r="L2966">
        <v>2</v>
      </c>
      <c r="M2966">
        <v>2</v>
      </c>
      <c r="N2966" t="s">
        <v>875</v>
      </c>
      <c r="O2966">
        <v>1.7999999999999999E-2</v>
      </c>
      <c r="P2966" t="s">
        <v>875</v>
      </c>
      <c r="Q2966">
        <v>0.01</v>
      </c>
      <c r="R2966" t="s">
        <v>875</v>
      </c>
      <c r="S2966" t="s">
        <v>875</v>
      </c>
      <c r="T2966" t="s">
        <v>875</v>
      </c>
      <c r="U2966" t="s">
        <v>875</v>
      </c>
      <c r="V2966" t="s">
        <v>56</v>
      </c>
      <c r="W2966" t="s">
        <v>875</v>
      </c>
      <c r="X2966">
        <v>0.76700000000000002</v>
      </c>
      <c r="Y2966" t="s">
        <v>875</v>
      </c>
      <c r="Z2966">
        <v>1</v>
      </c>
      <c r="AA2966" s="19">
        <v>45733.993394594909</v>
      </c>
      <c r="AB2966" t="s">
        <v>2040</v>
      </c>
    </row>
    <row r="2967" spans="1:28" x14ac:dyDescent="0.35">
      <c r="A2967" t="s">
        <v>1545</v>
      </c>
      <c r="B2967" t="s">
        <v>311</v>
      </c>
      <c r="C2967">
        <v>2280</v>
      </c>
      <c r="D2967" s="9">
        <v>40661.766701388886</v>
      </c>
      <c r="E2967" s="9">
        <v>42942.395671296297</v>
      </c>
      <c r="F2967">
        <v>443</v>
      </c>
      <c r="G2967">
        <v>443</v>
      </c>
      <c r="H2967">
        <v>95</v>
      </c>
      <c r="I2967">
        <v>348</v>
      </c>
      <c r="J2967">
        <v>100</v>
      </c>
      <c r="K2967">
        <v>343</v>
      </c>
      <c r="L2967">
        <v>235</v>
      </c>
      <c r="M2967">
        <v>111</v>
      </c>
      <c r="N2967">
        <v>4.1000000000000002E-2</v>
      </c>
      <c r="O2967">
        <v>0.161</v>
      </c>
      <c r="P2967">
        <v>4.8000000000000001E-2</v>
      </c>
      <c r="Q2967">
        <v>0.10299999999999999</v>
      </c>
      <c r="R2967">
        <v>0.66900000000000004</v>
      </c>
      <c r="S2967">
        <v>0.20300000000000001</v>
      </c>
      <c r="T2967">
        <v>0.76200000000000001</v>
      </c>
      <c r="U2967">
        <v>1077.67</v>
      </c>
      <c r="V2967" t="s">
        <v>56</v>
      </c>
      <c r="W2967">
        <v>0.76</v>
      </c>
      <c r="X2967">
        <v>0.45600000000000002</v>
      </c>
      <c r="Y2967">
        <v>0.85199999999999998</v>
      </c>
      <c r="Z2967">
        <v>0.60199999999999998</v>
      </c>
      <c r="AA2967" s="19">
        <v>45733.993394537036</v>
      </c>
      <c r="AB2967" t="s">
        <v>2040</v>
      </c>
    </row>
    <row r="2968" spans="1:28" hidden="1" x14ac:dyDescent="0.35">
      <c r="A2968" t="s">
        <v>1544</v>
      </c>
      <c r="B2968" t="s">
        <v>312</v>
      </c>
      <c r="C2968">
        <v>49</v>
      </c>
      <c r="D2968" s="9">
        <v>44438.456331018519</v>
      </c>
      <c r="E2968" s="9">
        <v>44488.00540509259</v>
      </c>
      <c r="F2968" t="s">
        <v>872</v>
      </c>
      <c r="G2968" t="s">
        <v>872</v>
      </c>
      <c r="H2968">
        <v>8</v>
      </c>
      <c r="I2968">
        <v>4</v>
      </c>
      <c r="J2968">
        <v>1</v>
      </c>
      <c r="K2968" t="s">
        <v>873</v>
      </c>
      <c r="L2968">
        <v>9</v>
      </c>
      <c r="M2968">
        <v>2</v>
      </c>
      <c r="N2968">
        <v>0.13500000000000001</v>
      </c>
      <c r="O2968">
        <v>0.34200000000000003</v>
      </c>
      <c r="P2968">
        <v>0</v>
      </c>
      <c r="Q2968">
        <v>0.16300000000000001</v>
      </c>
      <c r="R2968">
        <v>0.34200000000000003</v>
      </c>
      <c r="S2968">
        <v>0.28299999999999997</v>
      </c>
      <c r="T2968">
        <v>1</v>
      </c>
      <c r="U2968">
        <v>98.16</v>
      </c>
      <c r="V2968" t="s">
        <v>56</v>
      </c>
      <c r="W2968">
        <v>0.81100000000000005</v>
      </c>
      <c r="X2968">
        <v>0.88900000000000001</v>
      </c>
      <c r="Y2968">
        <v>0</v>
      </c>
      <c r="Z2968">
        <v>0.78500000000000003</v>
      </c>
      <c r="AA2968" s="19">
        <v>45733.993303564814</v>
      </c>
      <c r="AB2968" t="s">
        <v>2040</v>
      </c>
    </row>
    <row r="2969" spans="1:28" x14ac:dyDescent="0.35">
      <c r="A2969" t="s">
        <v>1544</v>
      </c>
      <c r="B2969" t="s">
        <v>311</v>
      </c>
      <c r="C2969">
        <v>253</v>
      </c>
      <c r="D2969" s="9">
        <v>44234.153009259258</v>
      </c>
      <c r="E2969" s="9">
        <v>44488.00540509259</v>
      </c>
      <c r="F2969">
        <v>35</v>
      </c>
      <c r="G2969">
        <v>35</v>
      </c>
      <c r="H2969">
        <v>27</v>
      </c>
      <c r="I2969">
        <v>8</v>
      </c>
      <c r="J2969">
        <v>0</v>
      </c>
      <c r="K2969">
        <v>35</v>
      </c>
      <c r="L2969">
        <v>19</v>
      </c>
      <c r="M2969">
        <v>16</v>
      </c>
      <c r="N2969">
        <v>7.6999999999999999E-2</v>
      </c>
      <c r="O2969">
        <v>2.1000000000000001E-2</v>
      </c>
      <c r="P2969">
        <v>0</v>
      </c>
      <c r="Q2969">
        <v>4.9000000000000002E-2</v>
      </c>
      <c r="R2969">
        <v>0.5</v>
      </c>
      <c r="S2969">
        <v>0.78600000000000003</v>
      </c>
      <c r="T2969">
        <v>1</v>
      </c>
      <c r="U2969">
        <v>326.53100000000001</v>
      </c>
      <c r="V2969" t="s">
        <v>56</v>
      </c>
      <c r="W2969">
        <v>0.81299999999999994</v>
      </c>
      <c r="X2969">
        <v>0.83199999999999996</v>
      </c>
      <c r="Y2969">
        <v>0</v>
      </c>
      <c r="Z2969">
        <v>0.84099999999999997</v>
      </c>
      <c r="AA2969" s="19">
        <v>45733.993291932871</v>
      </c>
      <c r="AB2969" t="s">
        <v>2040</v>
      </c>
    </row>
    <row r="2970" spans="1:28" hidden="1" x14ac:dyDescent="0.35">
      <c r="A2970" t="s">
        <v>1320</v>
      </c>
      <c r="B2970" t="s">
        <v>312</v>
      </c>
      <c r="C2970">
        <v>99</v>
      </c>
      <c r="D2970" s="9">
        <v>44465.727581018517</v>
      </c>
      <c r="E2970" s="9">
        <v>44565.599224537036</v>
      </c>
      <c r="F2970" t="s">
        <v>872</v>
      </c>
      <c r="G2970" t="s">
        <v>872</v>
      </c>
      <c r="H2970">
        <v>1</v>
      </c>
      <c r="I2970">
        <v>225</v>
      </c>
      <c r="J2970">
        <v>241</v>
      </c>
      <c r="K2970" t="s">
        <v>873</v>
      </c>
      <c r="L2970">
        <v>118</v>
      </c>
      <c r="M2970">
        <v>-133</v>
      </c>
      <c r="N2970">
        <v>0</v>
      </c>
      <c r="O2970">
        <v>2.3809999999999998</v>
      </c>
      <c r="P2970">
        <v>2.4620000000000002</v>
      </c>
      <c r="Q2970">
        <v>0.97899999999999998</v>
      </c>
      <c r="R2970">
        <v>-12.086</v>
      </c>
      <c r="S2970">
        <v>0</v>
      </c>
      <c r="T2970">
        <v>-3.4000000000000002E-2</v>
      </c>
      <c r="U2970">
        <v>220.63300000000001</v>
      </c>
      <c r="V2970" t="s">
        <v>56</v>
      </c>
      <c r="W2970">
        <v>0</v>
      </c>
      <c r="X2970">
        <v>0.97599999999999998</v>
      </c>
      <c r="Y2970">
        <v>0.98799999999999999</v>
      </c>
      <c r="Z2970">
        <v>0.97699999999999998</v>
      </c>
      <c r="AA2970" s="19">
        <v>45733.927497604163</v>
      </c>
      <c r="AB2970" t="s">
        <v>1327</v>
      </c>
    </row>
    <row r="2971" spans="1:28" x14ac:dyDescent="0.35">
      <c r="A2971" t="s">
        <v>1320</v>
      </c>
      <c r="B2971" t="s">
        <v>311</v>
      </c>
      <c r="C2971">
        <v>2900</v>
      </c>
      <c r="D2971" s="9">
        <v>41665.024421296293</v>
      </c>
      <c r="E2971" s="9">
        <v>44565.599224537036</v>
      </c>
      <c r="F2971">
        <v>3473</v>
      </c>
      <c r="G2971">
        <v>3473</v>
      </c>
      <c r="H2971">
        <v>0</v>
      </c>
      <c r="I2971">
        <v>3473</v>
      </c>
      <c r="J2971">
        <v>2565</v>
      </c>
      <c r="K2971">
        <v>908</v>
      </c>
      <c r="L2971">
        <v>692</v>
      </c>
      <c r="M2971">
        <v>216</v>
      </c>
      <c r="N2971">
        <v>0</v>
      </c>
      <c r="O2971">
        <v>1.633</v>
      </c>
      <c r="P2971">
        <v>1.349</v>
      </c>
      <c r="Q2971">
        <v>0.28799999999999998</v>
      </c>
      <c r="R2971">
        <v>1.014</v>
      </c>
      <c r="S2971">
        <v>0</v>
      </c>
      <c r="T2971">
        <v>0.17399999999999999</v>
      </c>
      <c r="U2971">
        <v>750</v>
      </c>
      <c r="V2971" t="s">
        <v>62</v>
      </c>
      <c r="W2971">
        <v>0</v>
      </c>
      <c r="X2971">
        <v>0.74099999999999999</v>
      </c>
      <c r="Y2971">
        <v>0.74</v>
      </c>
      <c r="Z2971">
        <v>0.745</v>
      </c>
      <c r="AA2971" s="19">
        <v>45733.927485092594</v>
      </c>
      <c r="AB2971" t="s">
        <v>1327</v>
      </c>
    </row>
    <row r="2972" spans="1:28" hidden="1" x14ac:dyDescent="0.35">
      <c r="A2972" t="s">
        <v>1235</v>
      </c>
      <c r="B2972" t="s">
        <v>312</v>
      </c>
      <c r="C2972">
        <v>0</v>
      </c>
      <c r="D2972" s="9">
        <v>44549.742395833331</v>
      </c>
      <c r="E2972" s="9">
        <v>44549.742395833331</v>
      </c>
      <c r="F2972" t="s">
        <v>872</v>
      </c>
      <c r="G2972" t="s">
        <v>872</v>
      </c>
      <c r="H2972">
        <v>1</v>
      </c>
      <c r="I2972">
        <v>1</v>
      </c>
      <c r="J2972">
        <v>1</v>
      </c>
      <c r="K2972" t="s">
        <v>873</v>
      </c>
      <c r="L2972">
        <v>1</v>
      </c>
      <c r="M2972">
        <v>0</v>
      </c>
      <c r="N2972" t="s">
        <v>875</v>
      </c>
      <c r="O2972" t="s">
        <v>875</v>
      </c>
      <c r="P2972" t="s">
        <v>875</v>
      </c>
      <c r="Q2972" t="s">
        <v>875</v>
      </c>
      <c r="R2972" t="s">
        <v>875</v>
      </c>
      <c r="S2972" t="s">
        <v>875</v>
      </c>
      <c r="T2972" t="s">
        <v>875</v>
      </c>
      <c r="U2972" t="s">
        <v>875</v>
      </c>
      <c r="V2972" t="s">
        <v>56</v>
      </c>
      <c r="W2972" t="s">
        <v>875</v>
      </c>
      <c r="X2972" t="s">
        <v>875</v>
      </c>
      <c r="Y2972" t="s">
        <v>875</v>
      </c>
      <c r="Z2972" t="s">
        <v>875</v>
      </c>
      <c r="AA2972" s="19">
        <v>45733.826091215276</v>
      </c>
      <c r="AB2972" t="s">
        <v>1303</v>
      </c>
    </row>
    <row r="2973" spans="1:28" x14ac:dyDescent="0.35">
      <c r="A2973" t="s">
        <v>1235</v>
      </c>
      <c r="B2973" t="s">
        <v>311</v>
      </c>
      <c r="C2973">
        <v>3341</v>
      </c>
      <c r="D2973" s="9">
        <v>41208.100914351853</v>
      </c>
      <c r="E2973" s="9">
        <v>44549.742395833331</v>
      </c>
      <c r="F2973">
        <v>125</v>
      </c>
      <c r="G2973">
        <v>125</v>
      </c>
      <c r="H2973">
        <v>64</v>
      </c>
      <c r="I2973">
        <v>61</v>
      </c>
      <c r="J2973">
        <v>13</v>
      </c>
      <c r="K2973">
        <v>112</v>
      </c>
      <c r="L2973">
        <v>71</v>
      </c>
      <c r="M2973">
        <v>41</v>
      </c>
      <c r="N2973">
        <v>2.5000000000000001E-2</v>
      </c>
      <c r="O2973">
        <v>0.02</v>
      </c>
      <c r="P2973">
        <v>3.0000000000000001E-3</v>
      </c>
      <c r="Q2973">
        <v>3.1E-2</v>
      </c>
      <c r="R2973">
        <v>0.73799999999999999</v>
      </c>
      <c r="S2973">
        <v>0.55600000000000005</v>
      </c>
      <c r="T2973">
        <v>0.93300000000000005</v>
      </c>
      <c r="U2973">
        <v>1322.5809999999999</v>
      </c>
      <c r="V2973" t="s">
        <v>56</v>
      </c>
      <c r="W2973">
        <v>0.83499999999999996</v>
      </c>
      <c r="X2973">
        <v>0.69099999999999995</v>
      </c>
      <c r="Y2973">
        <v>0.93899999999999995</v>
      </c>
      <c r="Z2973">
        <v>0.84899999999999998</v>
      </c>
      <c r="AA2973" s="19">
        <v>45733.826091134259</v>
      </c>
      <c r="AB2973" t="s">
        <v>1303</v>
      </c>
    </row>
    <row r="2974" spans="1:28" hidden="1" x14ac:dyDescent="0.35">
      <c r="A2974" t="s">
        <v>1543</v>
      </c>
      <c r="B2974" t="s">
        <v>312</v>
      </c>
      <c r="C2974">
        <v>0</v>
      </c>
      <c r="D2974" s="9">
        <v>44305.656157407408</v>
      </c>
      <c r="E2974" s="9">
        <v>44305.656157407408</v>
      </c>
      <c r="F2974" t="s">
        <v>872</v>
      </c>
      <c r="G2974" t="s">
        <v>872</v>
      </c>
      <c r="H2974">
        <v>1</v>
      </c>
      <c r="I2974">
        <v>1</v>
      </c>
      <c r="J2974">
        <v>1</v>
      </c>
      <c r="K2974" t="s">
        <v>873</v>
      </c>
      <c r="L2974">
        <v>1</v>
      </c>
      <c r="M2974">
        <v>0</v>
      </c>
      <c r="N2974" t="s">
        <v>875</v>
      </c>
      <c r="O2974" t="s">
        <v>875</v>
      </c>
      <c r="P2974" t="s">
        <v>875</v>
      </c>
      <c r="Q2974" t="s">
        <v>875</v>
      </c>
      <c r="R2974" t="s">
        <v>875</v>
      </c>
      <c r="S2974" t="s">
        <v>875</v>
      </c>
      <c r="T2974" t="s">
        <v>875</v>
      </c>
      <c r="U2974" t="s">
        <v>875</v>
      </c>
      <c r="V2974" t="s">
        <v>56</v>
      </c>
      <c r="W2974" t="s">
        <v>875</v>
      </c>
      <c r="X2974" t="s">
        <v>875</v>
      </c>
      <c r="Y2974" t="s">
        <v>875</v>
      </c>
      <c r="Z2974" t="s">
        <v>875</v>
      </c>
      <c r="AA2974" s="19">
        <v>45733.993202511578</v>
      </c>
      <c r="AB2974" t="s">
        <v>2040</v>
      </c>
    </row>
    <row r="2975" spans="1:28" x14ac:dyDescent="0.35">
      <c r="A2975" t="s">
        <v>1543</v>
      </c>
      <c r="B2975" t="s">
        <v>311</v>
      </c>
      <c r="C2975">
        <v>1566</v>
      </c>
      <c r="D2975" s="9">
        <v>42739.285092592596</v>
      </c>
      <c r="E2975" s="9">
        <v>44305.656157407408</v>
      </c>
      <c r="F2975">
        <v>659</v>
      </c>
      <c r="G2975">
        <v>659</v>
      </c>
      <c r="H2975">
        <v>270</v>
      </c>
      <c r="I2975">
        <v>389</v>
      </c>
      <c r="J2975">
        <v>38</v>
      </c>
      <c r="K2975">
        <v>621</v>
      </c>
      <c r="L2975">
        <v>390</v>
      </c>
      <c r="M2975">
        <v>231</v>
      </c>
      <c r="N2975">
        <v>0.51</v>
      </c>
      <c r="O2975">
        <v>0.70699999999999996</v>
      </c>
      <c r="P2975">
        <v>6.6000000000000003E-2</v>
      </c>
      <c r="Q2975">
        <v>0.91100000000000003</v>
      </c>
      <c r="R2975">
        <v>0.79100000000000004</v>
      </c>
      <c r="S2975">
        <v>0.41899999999999998</v>
      </c>
      <c r="T2975">
        <v>0.94599999999999995</v>
      </c>
      <c r="U2975">
        <v>253.56800000000001</v>
      </c>
      <c r="V2975" t="s">
        <v>56</v>
      </c>
      <c r="W2975">
        <v>0.93200000000000005</v>
      </c>
      <c r="X2975">
        <v>0.81499999999999995</v>
      </c>
      <c r="Y2975">
        <v>0.69899999999999995</v>
      </c>
      <c r="Z2975">
        <v>0.76800000000000002</v>
      </c>
      <c r="AA2975" s="19">
        <v>45733.993202430553</v>
      </c>
      <c r="AB2975" t="s">
        <v>2040</v>
      </c>
    </row>
    <row r="2976" spans="1:28" hidden="1" x14ac:dyDescent="0.35">
      <c r="A2976" t="s">
        <v>285</v>
      </c>
      <c r="B2976" t="s">
        <v>312</v>
      </c>
      <c r="C2976">
        <v>29</v>
      </c>
      <c r="D2976" s="9">
        <v>44508.172129629631</v>
      </c>
      <c r="E2976" s="9">
        <v>44537.383796296293</v>
      </c>
      <c r="F2976" t="s">
        <v>872</v>
      </c>
      <c r="G2976" t="s">
        <v>872</v>
      </c>
      <c r="H2976">
        <v>3</v>
      </c>
      <c r="I2976">
        <v>2</v>
      </c>
      <c r="J2976">
        <v>1</v>
      </c>
      <c r="K2976" t="s">
        <v>873</v>
      </c>
      <c r="L2976">
        <v>4</v>
      </c>
      <c r="M2976">
        <v>0</v>
      </c>
      <c r="N2976">
        <v>6.2E-2</v>
      </c>
      <c r="O2976">
        <v>0.16700000000000001</v>
      </c>
      <c r="P2976">
        <v>0</v>
      </c>
      <c r="Q2976">
        <v>0.13300000000000001</v>
      </c>
      <c r="R2976">
        <v>0.58099999999999996</v>
      </c>
      <c r="S2976">
        <v>0.27100000000000002</v>
      </c>
      <c r="T2976">
        <v>1</v>
      </c>
      <c r="U2976">
        <v>60.15</v>
      </c>
      <c r="V2976" t="s">
        <v>56</v>
      </c>
      <c r="W2976">
        <v>0.75</v>
      </c>
      <c r="X2976">
        <v>1</v>
      </c>
      <c r="Y2976">
        <v>0</v>
      </c>
      <c r="Z2976">
        <v>0.8</v>
      </c>
      <c r="AA2976" s="19">
        <v>45733.905250717595</v>
      </c>
      <c r="AB2976" t="s">
        <v>1425</v>
      </c>
    </row>
    <row r="2977" spans="1:28" x14ac:dyDescent="0.35">
      <c r="A2977" t="s">
        <v>285</v>
      </c>
      <c r="B2977" t="s">
        <v>311</v>
      </c>
      <c r="C2977">
        <v>2597</v>
      </c>
      <c r="D2977" s="9">
        <v>42990.587500000001</v>
      </c>
      <c r="E2977" s="9">
        <v>45587.912499999999</v>
      </c>
      <c r="F2977">
        <v>127</v>
      </c>
      <c r="G2977">
        <v>127</v>
      </c>
      <c r="H2977">
        <v>73</v>
      </c>
      <c r="I2977">
        <v>54</v>
      </c>
      <c r="J2977">
        <v>4</v>
      </c>
      <c r="K2977">
        <v>123</v>
      </c>
      <c r="L2977">
        <v>104</v>
      </c>
      <c r="M2977">
        <v>19</v>
      </c>
      <c r="N2977">
        <v>3.5999999999999997E-2</v>
      </c>
      <c r="O2977">
        <v>2.1999999999999999E-2</v>
      </c>
      <c r="P2977">
        <v>2E-3</v>
      </c>
      <c r="Q2977">
        <v>3.7999999999999999E-2</v>
      </c>
      <c r="R2977">
        <v>0.67900000000000005</v>
      </c>
      <c r="S2977">
        <v>0.621</v>
      </c>
      <c r="T2977">
        <v>0.96599999999999997</v>
      </c>
      <c r="U2977">
        <v>500</v>
      </c>
      <c r="V2977" t="s">
        <v>56</v>
      </c>
      <c r="W2977">
        <v>0.81299999999999994</v>
      </c>
      <c r="X2977">
        <v>0.98799999999999999</v>
      </c>
      <c r="Y2977">
        <v>0.88300000000000001</v>
      </c>
      <c r="Z2977">
        <v>0.92900000000000005</v>
      </c>
      <c r="AA2977" s="9">
        <v>45713.685664004632</v>
      </c>
      <c r="AB2977" t="s">
        <v>871</v>
      </c>
    </row>
    <row r="2978" spans="1:28" x14ac:dyDescent="0.35">
      <c r="A2978" t="s">
        <v>285</v>
      </c>
      <c r="B2978" t="s">
        <v>311</v>
      </c>
      <c r="C2978">
        <v>1546</v>
      </c>
      <c r="D2978" s="9">
        <v>42990.58798611111</v>
      </c>
      <c r="E2978" s="9">
        <v>44537.383796296293</v>
      </c>
      <c r="F2978">
        <v>60</v>
      </c>
      <c r="G2978">
        <v>60</v>
      </c>
      <c r="H2978">
        <v>19</v>
      </c>
      <c r="I2978">
        <v>41</v>
      </c>
      <c r="J2978">
        <v>0</v>
      </c>
      <c r="K2978">
        <v>60</v>
      </c>
      <c r="L2978">
        <v>52</v>
      </c>
      <c r="M2978">
        <v>8</v>
      </c>
      <c r="N2978">
        <v>1.2E-2</v>
      </c>
      <c r="O2978">
        <v>2.3E-2</v>
      </c>
      <c r="P2978">
        <v>0</v>
      </c>
      <c r="Q2978">
        <v>2.8000000000000001E-2</v>
      </c>
      <c r="R2978">
        <v>0.8</v>
      </c>
      <c r="S2978">
        <v>0.34300000000000003</v>
      </c>
      <c r="T2978">
        <v>1</v>
      </c>
      <c r="U2978">
        <v>285.714</v>
      </c>
      <c r="V2978" t="s">
        <v>56</v>
      </c>
      <c r="W2978">
        <v>0.83699999999999997</v>
      </c>
      <c r="X2978">
        <v>0.97599999999999998</v>
      </c>
      <c r="Y2978">
        <v>0</v>
      </c>
      <c r="Z2978">
        <v>0.97299999999999998</v>
      </c>
      <c r="AA2978" s="19">
        <v>45733.905239074076</v>
      </c>
      <c r="AB2978" t="s">
        <v>1425</v>
      </c>
    </row>
    <row r="2979" spans="1:28" hidden="1" x14ac:dyDescent="0.35">
      <c r="A2979" t="s">
        <v>286</v>
      </c>
      <c r="B2979" t="s">
        <v>312</v>
      </c>
      <c r="C2979">
        <v>92</v>
      </c>
      <c r="D2979" s="9">
        <v>44473.361203703702</v>
      </c>
      <c r="E2979" s="9">
        <v>44565.459710648145</v>
      </c>
      <c r="F2979" t="s">
        <v>872</v>
      </c>
      <c r="G2979" t="s">
        <v>872</v>
      </c>
      <c r="H2979">
        <v>13</v>
      </c>
      <c r="I2979">
        <v>5</v>
      </c>
      <c r="J2979">
        <v>1</v>
      </c>
      <c r="K2979" t="s">
        <v>873</v>
      </c>
      <c r="L2979">
        <v>15</v>
      </c>
      <c r="M2979">
        <v>1</v>
      </c>
      <c r="N2979">
        <v>0.224</v>
      </c>
      <c r="O2979">
        <v>4.7E-2</v>
      </c>
      <c r="P2979" t="s">
        <v>875</v>
      </c>
      <c r="Q2979">
        <v>0.182</v>
      </c>
      <c r="R2979" t="s">
        <v>875</v>
      </c>
      <c r="S2979" t="s">
        <v>875</v>
      </c>
      <c r="T2979" t="s">
        <v>875</v>
      </c>
      <c r="U2979" t="s">
        <v>875</v>
      </c>
      <c r="V2979" t="s">
        <v>62</v>
      </c>
      <c r="W2979">
        <v>0.95799999999999996</v>
      </c>
      <c r="X2979">
        <v>0.95499999999999996</v>
      </c>
      <c r="Y2979" t="s">
        <v>875</v>
      </c>
      <c r="Z2979">
        <v>0.88200000000000001</v>
      </c>
      <c r="AA2979" s="19">
        <v>45733.90517489583</v>
      </c>
      <c r="AB2979" t="s">
        <v>1425</v>
      </c>
    </row>
    <row r="2980" spans="1:28" x14ac:dyDescent="0.35">
      <c r="A2980" t="s">
        <v>286</v>
      </c>
      <c r="B2980" t="s">
        <v>311</v>
      </c>
      <c r="C2980">
        <v>6006</v>
      </c>
      <c r="D2980" s="9">
        <v>39601.399305555555</v>
      </c>
      <c r="E2980" s="9">
        <v>45607.525694444441</v>
      </c>
      <c r="F2980">
        <v>2577</v>
      </c>
      <c r="G2980">
        <v>2577</v>
      </c>
      <c r="H2980">
        <v>1043</v>
      </c>
      <c r="I2980">
        <v>1534</v>
      </c>
      <c r="J2980">
        <v>536</v>
      </c>
      <c r="K2980">
        <v>2041</v>
      </c>
      <c r="L2980">
        <v>1949</v>
      </c>
      <c r="M2980">
        <v>92</v>
      </c>
      <c r="N2980">
        <v>0.224</v>
      </c>
      <c r="O2980">
        <v>0.32</v>
      </c>
      <c r="P2980">
        <v>0.124</v>
      </c>
      <c r="Q2980">
        <v>0.41599999999999998</v>
      </c>
      <c r="R2980">
        <v>0.99</v>
      </c>
      <c r="S2980">
        <v>0.41199999999999998</v>
      </c>
      <c r="T2980">
        <v>0.77200000000000002</v>
      </c>
      <c r="U2980">
        <v>221.154</v>
      </c>
      <c r="V2980" t="s">
        <v>56</v>
      </c>
      <c r="W2980">
        <v>0.93500000000000005</v>
      </c>
      <c r="X2980">
        <v>0.89500000000000002</v>
      </c>
      <c r="Y2980">
        <v>0.92</v>
      </c>
      <c r="Z2980">
        <v>0.91600000000000004</v>
      </c>
      <c r="AA2980" s="9">
        <v>45713.685756712963</v>
      </c>
      <c r="AB2980" t="s">
        <v>871</v>
      </c>
    </row>
    <row r="2981" spans="1:28" x14ac:dyDescent="0.35">
      <c r="A2981" t="s">
        <v>286</v>
      </c>
      <c r="B2981" t="s">
        <v>311</v>
      </c>
      <c r="C2981">
        <v>4964</v>
      </c>
      <c r="D2981" s="9">
        <v>39601.399710648147</v>
      </c>
      <c r="E2981" s="9">
        <v>44565.459710648145</v>
      </c>
      <c r="F2981">
        <v>2481</v>
      </c>
      <c r="G2981">
        <v>2481</v>
      </c>
      <c r="H2981">
        <v>1003</v>
      </c>
      <c r="I2981">
        <v>1478</v>
      </c>
      <c r="J2981">
        <v>45</v>
      </c>
      <c r="K2981">
        <v>2436</v>
      </c>
      <c r="L2981">
        <v>2337</v>
      </c>
      <c r="M2981">
        <v>99</v>
      </c>
      <c r="N2981">
        <v>0.252</v>
      </c>
      <c r="O2981">
        <v>0.36599999999999999</v>
      </c>
      <c r="P2981">
        <v>0.01</v>
      </c>
      <c r="Q2981">
        <v>0.61199999999999999</v>
      </c>
      <c r="R2981">
        <v>1.0069999999999999</v>
      </c>
      <c r="S2981">
        <v>0.40799999999999997</v>
      </c>
      <c r="T2981">
        <v>0.98399999999999999</v>
      </c>
      <c r="U2981">
        <v>161.76499999999999</v>
      </c>
      <c r="V2981" t="s">
        <v>62</v>
      </c>
      <c r="W2981">
        <v>0.97099999999999997</v>
      </c>
      <c r="X2981">
        <v>0.93400000000000005</v>
      </c>
      <c r="Y2981">
        <v>0.83799999999999997</v>
      </c>
      <c r="Z2981">
        <v>0.96099999999999997</v>
      </c>
      <c r="AA2981" s="19">
        <v>45733.905174803243</v>
      </c>
      <c r="AB2981" t="s">
        <v>1425</v>
      </c>
    </row>
    <row r="2982" spans="1:28" hidden="1" x14ac:dyDescent="0.35">
      <c r="A2982" t="s">
        <v>287</v>
      </c>
      <c r="B2982" t="s">
        <v>312</v>
      </c>
      <c r="C2982">
        <v>11</v>
      </c>
      <c r="D2982" s="9">
        <v>44539.953761574077</v>
      </c>
      <c r="E2982" s="9">
        <v>44551.055856481478</v>
      </c>
      <c r="F2982" t="s">
        <v>872</v>
      </c>
      <c r="G2982" t="s">
        <v>872</v>
      </c>
      <c r="H2982">
        <v>2</v>
      </c>
      <c r="I2982">
        <v>2</v>
      </c>
      <c r="J2982">
        <v>1</v>
      </c>
      <c r="K2982" t="s">
        <v>873</v>
      </c>
      <c r="L2982">
        <v>4</v>
      </c>
      <c r="M2982">
        <v>-1</v>
      </c>
      <c r="N2982">
        <v>8.3000000000000004E-2</v>
      </c>
      <c r="O2982">
        <v>9.0999999999999998E-2</v>
      </c>
      <c r="P2982" t="s">
        <v>875</v>
      </c>
      <c r="Q2982">
        <v>0.189</v>
      </c>
      <c r="R2982" t="s">
        <v>875</v>
      </c>
      <c r="S2982" t="s">
        <v>875</v>
      </c>
      <c r="T2982" t="s">
        <v>875</v>
      </c>
      <c r="U2982" t="s">
        <v>875</v>
      </c>
      <c r="V2982" t="s">
        <v>62</v>
      </c>
      <c r="W2982">
        <v>1</v>
      </c>
      <c r="X2982">
        <v>1</v>
      </c>
      <c r="Y2982" t="s">
        <v>875</v>
      </c>
      <c r="Z2982">
        <v>0.86699999999999999</v>
      </c>
      <c r="AA2982" s="19">
        <v>45733.905101412034</v>
      </c>
      <c r="AB2982" t="s">
        <v>1425</v>
      </c>
    </row>
    <row r="2983" spans="1:28" x14ac:dyDescent="0.35">
      <c r="A2983" t="s">
        <v>287</v>
      </c>
      <c r="B2983" t="s">
        <v>311</v>
      </c>
      <c r="C2983">
        <v>4748</v>
      </c>
      <c r="D2983" s="9">
        <v>40862.601388888892</v>
      </c>
      <c r="E2983" s="9">
        <v>45610.611805555556</v>
      </c>
      <c r="F2983">
        <v>186</v>
      </c>
      <c r="G2983">
        <v>186</v>
      </c>
      <c r="H2983">
        <v>128</v>
      </c>
      <c r="I2983">
        <v>58</v>
      </c>
      <c r="J2983">
        <v>24</v>
      </c>
      <c r="K2983">
        <v>162</v>
      </c>
      <c r="L2983">
        <v>151</v>
      </c>
      <c r="M2983">
        <v>11</v>
      </c>
      <c r="N2983">
        <v>3.4000000000000002E-2</v>
      </c>
      <c r="O2983">
        <v>1.4E-2</v>
      </c>
      <c r="P2983">
        <v>7.0000000000000001E-3</v>
      </c>
      <c r="Q2983">
        <v>4.4999999999999998E-2</v>
      </c>
      <c r="R2983">
        <v>1.0980000000000001</v>
      </c>
      <c r="S2983">
        <v>0.70799999999999996</v>
      </c>
      <c r="T2983">
        <v>0.85399999999999998</v>
      </c>
      <c r="U2983">
        <v>244.44399999999999</v>
      </c>
      <c r="V2983" t="s">
        <v>62</v>
      </c>
      <c r="W2983">
        <v>0.91100000000000003</v>
      </c>
      <c r="X2983">
        <v>0.96499999999999997</v>
      </c>
      <c r="Y2983">
        <v>0.92700000000000005</v>
      </c>
      <c r="Z2983">
        <v>0.94899999999999995</v>
      </c>
      <c r="AA2983" s="9">
        <v>45713.685841446757</v>
      </c>
      <c r="AB2983" t="s">
        <v>871</v>
      </c>
    </row>
    <row r="2984" spans="1:28" x14ac:dyDescent="0.35">
      <c r="A2984" t="s">
        <v>287</v>
      </c>
      <c r="B2984" t="s">
        <v>311</v>
      </c>
      <c r="C2984">
        <v>3688</v>
      </c>
      <c r="D2984" s="9">
        <v>40862.601689814815</v>
      </c>
      <c r="E2984" s="9">
        <v>44551.055856481478</v>
      </c>
      <c r="F2984">
        <v>100</v>
      </c>
      <c r="G2984">
        <v>100</v>
      </c>
      <c r="H2984">
        <v>61</v>
      </c>
      <c r="I2984">
        <v>39</v>
      </c>
      <c r="J2984">
        <v>4</v>
      </c>
      <c r="K2984">
        <v>96</v>
      </c>
      <c r="L2984">
        <v>84</v>
      </c>
      <c r="M2984">
        <v>12</v>
      </c>
      <c r="N2984">
        <v>2.1000000000000001E-2</v>
      </c>
      <c r="O2984">
        <v>1.2999999999999999E-2</v>
      </c>
      <c r="P2984">
        <v>2E-3</v>
      </c>
      <c r="Q2984">
        <v>3.5000000000000003E-2</v>
      </c>
      <c r="R2984">
        <v>1.0940000000000001</v>
      </c>
      <c r="S2984">
        <v>0.61799999999999999</v>
      </c>
      <c r="T2984">
        <v>0.94099999999999995</v>
      </c>
      <c r="U2984">
        <v>342.85700000000003</v>
      </c>
      <c r="V2984" t="s">
        <v>62</v>
      </c>
      <c r="W2984">
        <v>0.90800000000000003</v>
      </c>
      <c r="X2984">
        <v>0.91400000000000003</v>
      </c>
      <c r="Y2984">
        <v>0.80600000000000005</v>
      </c>
      <c r="Z2984">
        <v>0.93799999999999994</v>
      </c>
      <c r="AA2984" s="19">
        <v>45733.905101157405</v>
      </c>
      <c r="AB2984" t="s">
        <v>1425</v>
      </c>
    </row>
    <row r="2985" spans="1:28" hidden="1" x14ac:dyDescent="0.35">
      <c r="A2985" t="s">
        <v>288</v>
      </c>
      <c r="B2985" t="s">
        <v>312</v>
      </c>
      <c r="C2985">
        <v>35</v>
      </c>
      <c r="D2985" s="9">
        <v>44516.592847222222</v>
      </c>
      <c r="E2985" s="9">
        <v>44552.373391203706</v>
      </c>
      <c r="F2985" t="s">
        <v>872</v>
      </c>
      <c r="G2985" t="s">
        <v>872</v>
      </c>
      <c r="H2985">
        <v>1</v>
      </c>
      <c r="I2985">
        <v>1</v>
      </c>
      <c r="J2985">
        <v>1</v>
      </c>
      <c r="K2985" t="s">
        <v>873</v>
      </c>
      <c r="L2985">
        <v>2</v>
      </c>
      <c r="M2985">
        <v>-1</v>
      </c>
      <c r="N2985" t="s">
        <v>875</v>
      </c>
      <c r="O2985" t="s">
        <v>875</v>
      </c>
      <c r="P2985">
        <v>0</v>
      </c>
      <c r="Q2985">
        <v>2.8000000000000001E-2</v>
      </c>
      <c r="R2985" t="s">
        <v>875</v>
      </c>
      <c r="S2985" t="s">
        <v>875</v>
      </c>
      <c r="T2985" t="s">
        <v>875</v>
      </c>
      <c r="U2985" t="s">
        <v>875</v>
      </c>
      <c r="V2985" t="s">
        <v>56</v>
      </c>
      <c r="W2985" t="s">
        <v>875</v>
      </c>
      <c r="X2985" t="s">
        <v>875</v>
      </c>
      <c r="Y2985">
        <v>0</v>
      </c>
      <c r="Z2985">
        <v>1</v>
      </c>
      <c r="AA2985" s="19">
        <v>45733.905034837961</v>
      </c>
      <c r="AB2985" t="s">
        <v>1425</v>
      </c>
    </row>
    <row r="2986" spans="1:28" x14ac:dyDescent="0.35">
      <c r="A2986" t="s">
        <v>288</v>
      </c>
      <c r="B2986" t="s">
        <v>311</v>
      </c>
      <c r="C2986">
        <v>2695</v>
      </c>
      <c r="D2986" s="9">
        <v>42852.776388888888</v>
      </c>
      <c r="E2986" s="9">
        <v>45548.691666666666</v>
      </c>
      <c r="F2986">
        <v>302</v>
      </c>
      <c r="G2986">
        <v>302</v>
      </c>
      <c r="H2986">
        <v>253</v>
      </c>
      <c r="I2986">
        <v>49</v>
      </c>
      <c r="J2986">
        <v>41</v>
      </c>
      <c r="K2986">
        <v>261</v>
      </c>
      <c r="L2986">
        <v>21</v>
      </c>
      <c r="M2986">
        <v>240</v>
      </c>
      <c r="N2986">
        <v>0.08</v>
      </c>
      <c r="O2986">
        <v>1.6E-2</v>
      </c>
      <c r="P2986">
        <v>2.3E-2</v>
      </c>
      <c r="Q2986">
        <v>6.0000000000000001E-3</v>
      </c>
      <c r="R2986">
        <v>8.2000000000000003E-2</v>
      </c>
      <c r="S2986">
        <v>0.83299999999999996</v>
      </c>
      <c r="T2986">
        <v>0.76</v>
      </c>
      <c r="U2986">
        <v>40000</v>
      </c>
      <c r="V2986" t="s">
        <v>56</v>
      </c>
      <c r="W2986">
        <v>0.316</v>
      </c>
      <c r="X2986">
        <v>0.93500000000000005</v>
      </c>
      <c r="Y2986">
        <v>0.55500000000000005</v>
      </c>
      <c r="Z2986">
        <v>0.91600000000000004</v>
      </c>
      <c r="AA2986" s="9">
        <v>45713.685929965279</v>
      </c>
      <c r="AB2986" t="s">
        <v>871</v>
      </c>
    </row>
    <row r="2987" spans="1:28" x14ac:dyDescent="0.35">
      <c r="A2987" t="s">
        <v>288</v>
      </c>
      <c r="B2987" t="s">
        <v>311</v>
      </c>
      <c r="C2987">
        <v>1699</v>
      </c>
      <c r="D2987" s="9">
        <v>42852.777013888888</v>
      </c>
      <c r="E2987" s="9">
        <v>44552.373391203706</v>
      </c>
      <c r="F2987">
        <v>37</v>
      </c>
      <c r="G2987">
        <v>37</v>
      </c>
      <c r="H2987">
        <v>17</v>
      </c>
      <c r="I2987">
        <v>20</v>
      </c>
      <c r="J2987">
        <v>0</v>
      </c>
      <c r="K2987">
        <v>37</v>
      </c>
      <c r="L2987">
        <v>16</v>
      </c>
      <c r="M2987">
        <v>21</v>
      </c>
      <c r="N2987">
        <v>7.0000000000000001E-3</v>
      </c>
      <c r="O2987">
        <v>1.0999999999999999E-2</v>
      </c>
      <c r="P2987">
        <v>0</v>
      </c>
      <c r="Q2987">
        <v>6.0000000000000001E-3</v>
      </c>
      <c r="R2987">
        <v>0.33300000000000002</v>
      </c>
      <c r="S2987">
        <v>0.38900000000000001</v>
      </c>
      <c r="T2987">
        <v>1</v>
      </c>
      <c r="U2987">
        <v>3500</v>
      </c>
      <c r="V2987" t="s">
        <v>56</v>
      </c>
      <c r="W2987">
        <v>0.92</v>
      </c>
      <c r="X2987">
        <v>0.877</v>
      </c>
      <c r="Y2987">
        <v>0</v>
      </c>
      <c r="Z2987">
        <v>0.85899999999999999</v>
      </c>
      <c r="AA2987" s="19">
        <v>45733.90503465278</v>
      </c>
      <c r="AB2987" t="s">
        <v>1425</v>
      </c>
    </row>
    <row r="2988" spans="1:28" hidden="1" x14ac:dyDescent="0.35">
      <c r="A2988" t="s">
        <v>289</v>
      </c>
      <c r="B2988" t="s">
        <v>312</v>
      </c>
      <c r="C2988">
        <v>70</v>
      </c>
      <c r="D2988" s="9">
        <v>44462.363379629627</v>
      </c>
      <c r="E2988" s="9">
        <v>44532.657442129632</v>
      </c>
      <c r="F2988" t="s">
        <v>872</v>
      </c>
      <c r="G2988" t="s">
        <v>872</v>
      </c>
      <c r="H2988">
        <v>2</v>
      </c>
      <c r="I2988">
        <v>1</v>
      </c>
      <c r="J2988">
        <v>1</v>
      </c>
      <c r="K2988" t="s">
        <v>873</v>
      </c>
      <c r="L2988">
        <v>1</v>
      </c>
      <c r="M2988">
        <v>0</v>
      </c>
      <c r="N2988">
        <v>1.4E-2</v>
      </c>
      <c r="O2988" t="s">
        <v>875</v>
      </c>
      <c r="P2988" t="s">
        <v>875</v>
      </c>
      <c r="Q2988" t="s">
        <v>875</v>
      </c>
      <c r="R2988" t="s">
        <v>875</v>
      </c>
      <c r="S2988" t="s">
        <v>875</v>
      </c>
      <c r="T2988" t="s">
        <v>875</v>
      </c>
      <c r="U2988" t="s">
        <v>875</v>
      </c>
      <c r="V2988" t="s">
        <v>62</v>
      </c>
      <c r="W2988">
        <v>1</v>
      </c>
      <c r="X2988" t="s">
        <v>875</v>
      </c>
      <c r="Y2988" t="s">
        <v>875</v>
      </c>
      <c r="Z2988" t="s">
        <v>875</v>
      </c>
      <c r="AA2988" s="19">
        <v>45733.904969513889</v>
      </c>
      <c r="AB2988" t="s">
        <v>1425</v>
      </c>
    </row>
    <row r="2989" spans="1:28" x14ac:dyDescent="0.35">
      <c r="A2989" t="s">
        <v>289</v>
      </c>
      <c r="B2989" t="s">
        <v>311</v>
      </c>
      <c r="C2989">
        <v>2778</v>
      </c>
      <c r="D2989" s="9">
        <v>42453.743055555555</v>
      </c>
      <c r="E2989" s="9">
        <v>45232.540972222225</v>
      </c>
      <c r="F2989">
        <v>69</v>
      </c>
      <c r="G2989">
        <v>69</v>
      </c>
      <c r="H2989">
        <v>58</v>
      </c>
      <c r="I2989">
        <v>11</v>
      </c>
      <c r="J2989">
        <v>10</v>
      </c>
      <c r="K2989">
        <v>59</v>
      </c>
      <c r="L2989">
        <v>52</v>
      </c>
      <c r="M2989">
        <v>7</v>
      </c>
      <c r="N2989">
        <v>2.4E-2</v>
      </c>
      <c r="O2989">
        <v>5.0000000000000001E-3</v>
      </c>
      <c r="P2989">
        <v>4.0000000000000001E-3</v>
      </c>
      <c r="Q2989">
        <v>0.02</v>
      </c>
      <c r="R2989">
        <v>0.8</v>
      </c>
      <c r="S2989">
        <v>0.82799999999999996</v>
      </c>
      <c r="T2989">
        <v>0.86199999999999999</v>
      </c>
      <c r="U2989">
        <v>350</v>
      </c>
      <c r="V2989" t="s">
        <v>56</v>
      </c>
      <c r="W2989">
        <v>0.82</v>
      </c>
      <c r="X2989">
        <v>0.72899999999999998</v>
      </c>
      <c r="Y2989">
        <v>0.89200000000000002</v>
      </c>
      <c r="Z2989">
        <v>0.70399999999999996</v>
      </c>
      <c r="AA2989" s="9">
        <v>45713.686013206017</v>
      </c>
      <c r="AB2989" t="s">
        <v>871</v>
      </c>
    </row>
    <row r="2990" spans="1:28" x14ac:dyDescent="0.35">
      <c r="A2990" t="s">
        <v>289</v>
      </c>
      <c r="B2990" t="s">
        <v>311</v>
      </c>
      <c r="C2990">
        <v>2078</v>
      </c>
      <c r="D2990" s="9">
        <v>42453.743217592593</v>
      </c>
      <c r="E2990" s="9">
        <v>44532.657442129632</v>
      </c>
      <c r="F2990">
        <v>62</v>
      </c>
      <c r="G2990">
        <v>62</v>
      </c>
      <c r="H2990">
        <v>52</v>
      </c>
      <c r="I2990">
        <v>10</v>
      </c>
      <c r="J2990">
        <v>1</v>
      </c>
      <c r="K2990">
        <v>61</v>
      </c>
      <c r="L2990">
        <v>54</v>
      </c>
      <c r="M2990">
        <v>7</v>
      </c>
      <c r="N2990">
        <v>3.2000000000000001E-2</v>
      </c>
      <c r="O2990">
        <v>8.0000000000000002E-3</v>
      </c>
      <c r="P2990">
        <v>0</v>
      </c>
      <c r="Q2990">
        <v>4.5999999999999999E-2</v>
      </c>
      <c r="R2990">
        <v>1.1499999999999999</v>
      </c>
      <c r="S2990">
        <v>0.8</v>
      </c>
      <c r="T2990">
        <v>1</v>
      </c>
      <c r="U2990">
        <v>152.17400000000001</v>
      </c>
      <c r="V2990" t="s">
        <v>62</v>
      </c>
      <c r="W2990">
        <v>0.84599999999999997</v>
      </c>
      <c r="X2990">
        <v>0.77400000000000002</v>
      </c>
      <c r="Y2990">
        <v>0</v>
      </c>
      <c r="Z2990">
        <v>0.88500000000000001</v>
      </c>
      <c r="AA2990" s="19">
        <v>45733.904969409719</v>
      </c>
      <c r="AB2990" t="s">
        <v>1425</v>
      </c>
    </row>
    <row r="2991" spans="1:28" hidden="1" x14ac:dyDescent="0.35">
      <c r="A2991" t="s">
        <v>290</v>
      </c>
      <c r="B2991" t="s">
        <v>312</v>
      </c>
      <c r="C2991">
        <v>98</v>
      </c>
      <c r="D2991" s="9">
        <v>45512.400694444441</v>
      </c>
      <c r="E2991" s="9">
        <v>45610.452777777777</v>
      </c>
      <c r="F2991" t="s">
        <v>872</v>
      </c>
      <c r="G2991" t="s">
        <v>872</v>
      </c>
      <c r="H2991">
        <v>60</v>
      </c>
      <c r="I2991">
        <v>31</v>
      </c>
      <c r="J2991">
        <v>10</v>
      </c>
      <c r="K2991" t="s">
        <v>873</v>
      </c>
      <c r="L2991">
        <v>75</v>
      </c>
      <c r="M2991">
        <v>5</v>
      </c>
      <c r="N2991">
        <v>0.56999999999999995</v>
      </c>
      <c r="O2991">
        <v>0.33</v>
      </c>
      <c r="P2991">
        <v>0.10100000000000001</v>
      </c>
      <c r="Q2991">
        <v>0.83799999999999997</v>
      </c>
      <c r="R2991">
        <v>1.0489999999999999</v>
      </c>
      <c r="S2991">
        <v>0.63300000000000001</v>
      </c>
      <c r="T2991">
        <v>0.88800000000000001</v>
      </c>
      <c r="U2991">
        <v>701.67100000000005</v>
      </c>
      <c r="V2991" t="s">
        <v>62</v>
      </c>
      <c r="W2991">
        <v>0.94599999999999995</v>
      </c>
      <c r="X2991">
        <v>0.98399999999999999</v>
      </c>
      <c r="Y2991">
        <v>0.88300000000000001</v>
      </c>
      <c r="Z2991">
        <v>0.97</v>
      </c>
      <c r="AA2991" s="9">
        <v>45713.686137557874</v>
      </c>
      <c r="AB2991" t="s">
        <v>871</v>
      </c>
    </row>
    <row r="2992" spans="1:28" hidden="1" x14ac:dyDescent="0.35">
      <c r="A2992" t="s">
        <v>290</v>
      </c>
      <c r="B2992" t="s">
        <v>312</v>
      </c>
      <c r="C2992">
        <v>99</v>
      </c>
      <c r="D2992" s="9">
        <v>44465.872002314813</v>
      </c>
      <c r="E2992" s="9">
        <v>44565.741493055553</v>
      </c>
      <c r="F2992" t="s">
        <v>872</v>
      </c>
      <c r="G2992" t="s">
        <v>872</v>
      </c>
      <c r="H2992">
        <v>76</v>
      </c>
      <c r="I2992">
        <v>27</v>
      </c>
      <c r="J2992">
        <v>7</v>
      </c>
      <c r="K2992" t="s">
        <v>873</v>
      </c>
      <c r="L2992">
        <v>84</v>
      </c>
      <c r="M2992">
        <v>11</v>
      </c>
      <c r="N2992">
        <v>0.77800000000000002</v>
      </c>
      <c r="O2992">
        <v>0.28699999999999998</v>
      </c>
      <c r="P2992">
        <v>7.9000000000000001E-2</v>
      </c>
      <c r="Q2992">
        <v>0.95299999999999996</v>
      </c>
      <c r="R2992">
        <v>0.96699999999999997</v>
      </c>
      <c r="S2992">
        <v>0.73099999999999998</v>
      </c>
      <c r="T2992">
        <v>0.92600000000000005</v>
      </c>
      <c r="U2992">
        <v>578.17399999999998</v>
      </c>
      <c r="V2992" t="s">
        <v>56</v>
      </c>
      <c r="W2992">
        <v>0.98599999999999999</v>
      </c>
      <c r="X2992">
        <v>0.93500000000000005</v>
      </c>
      <c r="Y2992">
        <v>0.90400000000000003</v>
      </c>
      <c r="Z2992">
        <v>0.97499999999999998</v>
      </c>
      <c r="AA2992" s="19">
        <v>45733.904903587965</v>
      </c>
      <c r="AB2992" t="s">
        <v>1425</v>
      </c>
    </row>
    <row r="2993" spans="1:28" x14ac:dyDescent="0.35">
      <c r="A2993" t="s">
        <v>290</v>
      </c>
      <c r="B2993" t="s">
        <v>311</v>
      </c>
      <c r="C2993">
        <v>5405</v>
      </c>
      <c r="D2993" s="9">
        <v>40204.557638888888</v>
      </c>
      <c r="E2993" s="9">
        <v>45610.452777777777</v>
      </c>
      <c r="F2993">
        <v>6002</v>
      </c>
      <c r="G2993">
        <v>6002</v>
      </c>
      <c r="H2993">
        <v>3291</v>
      </c>
      <c r="I2993">
        <v>2711</v>
      </c>
      <c r="J2993">
        <v>617</v>
      </c>
      <c r="K2993">
        <v>5385</v>
      </c>
      <c r="L2993">
        <v>4797</v>
      </c>
      <c r="M2993">
        <v>588</v>
      </c>
      <c r="N2993">
        <v>0.80900000000000005</v>
      </c>
      <c r="O2993">
        <v>0.78500000000000003</v>
      </c>
      <c r="P2993">
        <v>0.17599999999999999</v>
      </c>
      <c r="Q2993">
        <v>1.321</v>
      </c>
      <c r="R2993">
        <v>0.93200000000000005</v>
      </c>
      <c r="S2993">
        <v>0.50800000000000001</v>
      </c>
      <c r="T2993">
        <v>0.89</v>
      </c>
      <c r="U2993">
        <v>445.11700000000002</v>
      </c>
      <c r="V2993" t="s">
        <v>56</v>
      </c>
      <c r="W2993">
        <v>0.98299999999999998</v>
      </c>
      <c r="X2993">
        <v>0.88200000000000001</v>
      </c>
      <c r="Y2993">
        <v>0.94499999999999995</v>
      </c>
      <c r="Z2993">
        <v>0.95699999999999996</v>
      </c>
      <c r="AA2993" s="9">
        <v>45713.686115983794</v>
      </c>
      <c r="AB2993" t="s">
        <v>871</v>
      </c>
    </row>
    <row r="2994" spans="1:28" x14ac:dyDescent="0.35">
      <c r="A2994" t="s">
        <v>290</v>
      </c>
      <c r="B2994" t="s">
        <v>311</v>
      </c>
      <c r="C2994">
        <v>4361</v>
      </c>
      <c r="D2994" s="9">
        <v>40204.55777777778</v>
      </c>
      <c r="E2994" s="9">
        <v>44565.741493055553</v>
      </c>
      <c r="F2994">
        <v>4948</v>
      </c>
      <c r="G2994">
        <v>4948</v>
      </c>
      <c r="H2994">
        <v>2515</v>
      </c>
      <c r="I2994">
        <v>2433</v>
      </c>
      <c r="J2994">
        <v>70</v>
      </c>
      <c r="K2994">
        <v>4878</v>
      </c>
      <c r="L2994">
        <v>4327</v>
      </c>
      <c r="M2994">
        <v>551</v>
      </c>
      <c r="N2994">
        <v>0.83799999999999997</v>
      </c>
      <c r="O2994">
        <v>1.0189999999999999</v>
      </c>
      <c r="P2994">
        <v>2.5000000000000001E-2</v>
      </c>
      <c r="Q2994">
        <v>1.794</v>
      </c>
      <c r="R2994">
        <v>0.97899999999999998</v>
      </c>
      <c r="S2994">
        <v>0.45100000000000001</v>
      </c>
      <c r="T2994">
        <v>0.98699999999999999</v>
      </c>
      <c r="U2994">
        <v>307.13499999999999</v>
      </c>
      <c r="V2994" t="s">
        <v>56</v>
      </c>
      <c r="W2994">
        <v>0.96499999999999997</v>
      </c>
      <c r="X2994">
        <v>0.92400000000000004</v>
      </c>
      <c r="Y2994">
        <v>0.96399999999999997</v>
      </c>
      <c r="Z2994">
        <v>0.96499999999999997</v>
      </c>
      <c r="AA2994" s="19">
        <v>45733.904888761572</v>
      </c>
      <c r="AB2994" t="s">
        <v>1425</v>
      </c>
    </row>
    <row r="2995" spans="1:28" hidden="1" x14ac:dyDescent="0.35">
      <c r="A2995" t="s">
        <v>291</v>
      </c>
      <c r="B2995" t="s">
        <v>312</v>
      </c>
      <c r="C2995">
        <v>0</v>
      </c>
      <c r="D2995" s="9">
        <v>44200.536932870367</v>
      </c>
      <c r="E2995" s="9">
        <v>44200.536932870367</v>
      </c>
      <c r="F2995" t="s">
        <v>872</v>
      </c>
      <c r="G2995" t="s">
        <v>872</v>
      </c>
      <c r="H2995">
        <v>1</v>
      </c>
      <c r="I2995">
        <v>1</v>
      </c>
      <c r="J2995">
        <v>1</v>
      </c>
      <c r="K2995" t="s">
        <v>873</v>
      </c>
      <c r="L2995">
        <v>1</v>
      </c>
      <c r="M2995">
        <v>0</v>
      </c>
      <c r="N2995" t="s">
        <v>875</v>
      </c>
      <c r="O2995" t="s">
        <v>875</v>
      </c>
      <c r="P2995">
        <v>0</v>
      </c>
      <c r="Q2995" t="s">
        <v>875</v>
      </c>
      <c r="R2995" t="s">
        <v>875</v>
      </c>
      <c r="S2995" t="s">
        <v>875</v>
      </c>
      <c r="T2995" t="s">
        <v>875</v>
      </c>
      <c r="U2995" t="s">
        <v>875</v>
      </c>
      <c r="V2995" t="s">
        <v>62</v>
      </c>
      <c r="W2995" t="s">
        <v>875</v>
      </c>
      <c r="X2995" t="s">
        <v>875</v>
      </c>
      <c r="Y2995">
        <v>0</v>
      </c>
      <c r="Z2995" t="s">
        <v>875</v>
      </c>
      <c r="AA2995" s="19">
        <v>45733.904808043982</v>
      </c>
      <c r="AB2995" t="s">
        <v>1425</v>
      </c>
    </row>
    <row r="2996" spans="1:28" x14ac:dyDescent="0.35">
      <c r="A2996" t="s">
        <v>291</v>
      </c>
      <c r="B2996" t="s">
        <v>311</v>
      </c>
      <c r="C2996">
        <v>2738</v>
      </c>
      <c r="D2996" s="9">
        <v>42660.556250000001</v>
      </c>
      <c r="E2996" s="9">
        <v>45399.451388888891</v>
      </c>
      <c r="F2996">
        <v>50</v>
      </c>
      <c r="G2996">
        <v>50</v>
      </c>
      <c r="H2996">
        <v>37</v>
      </c>
      <c r="I2996">
        <v>13</v>
      </c>
      <c r="J2996">
        <v>2</v>
      </c>
      <c r="K2996">
        <v>48</v>
      </c>
      <c r="L2996">
        <v>37</v>
      </c>
      <c r="M2996">
        <v>11</v>
      </c>
      <c r="N2996">
        <v>8.9999999999999993E-3</v>
      </c>
      <c r="O2996">
        <v>3.0000000000000001E-3</v>
      </c>
      <c r="P2996">
        <v>1E-3</v>
      </c>
      <c r="Q2996">
        <v>8.9999999999999993E-3</v>
      </c>
      <c r="R2996">
        <v>0.81799999999999995</v>
      </c>
      <c r="S2996">
        <v>0.75</v>
      </c>
      <c r="T2996">
        <v>0.91700000000000004</v>
      </c>
      <c r="U2996">
        <v>1222.222</v>
      </c>
      <c r="V2996" t="s">
        <v>56</v>
      </c>
      <c r="W2996">
        <v>0.78700000000000003</v>
      </c>
      <c r="X2996">
        <v>0.75600000000000001</v>
      </c>
      <c r="Y2996">
        <v>1</v>
      </c>
      <c r="Z2996">
        <v>0.68300000000000005</v>
      </c>
      <c r="AA2996" s="9">
        <v>45713.686220949072</v>
      </c>
      <c r="AB2996" t="s">
        <v>871</v>
      </c>
    </row>
    <row r="2997" spans="1:28" x14ac:dyDescent="0.35">
      <c r="A2997" t="s">
        <v>291</v>
      </c>
      <c r="B2997" t="s">
        <v>311</v>
      </c>
      <c r="C2997">
        <v>1539</v>
      </c>
      <c r="D2997" s="9">
        <v>42660.556770833333</v>
      </c>
      <c r="E2997" s="9">
        <v>44200.536932870367</v>
      </c>
      <c r="F2997">
        <v>36</v>
      </c>
      <c r="G2997">
        <v>36</v>
      </c>
      <c r="H2997">
        <v>26</v>
      </c>
      <c r="I2997">
        <v>10</v>
      </c>
      <c r="J2997">
        <v>0</v>
      </c>
      <c r="K2997">
        <v>36</v>
      </c>
      <c r="L2997">
        <v>30</v>
      </c>
      <c r="M2997">
        <v>6</v>
      </c>
      <c r="N2997">
        <v>2.1999999999999999E-2</v>
      </c>
      <c r="O2997">
        <v>5.0000000000000001E-3</v>
      </c>
      <c r="P2997">
        <v>0</v>
      </c>
      <c r="Q2997">
        <v>2.7E-2</v>
      </c>
      <c r="R2997">
        <v>1</v>
      </c>
      <c r="S2997">
        <v>0.81499999999999995</v>
      </c>
      <c r="T2997">
        <v>1</v>
      </c>
      <c r="U2997">
        <v>222.22200000000001</v>
      </c>
      <c r="V2997" t="s">
        <v>62</v>
      </c>
      <c r="W2997">
        <v>0.629</v>
      </c>
      <c r="X2997">
        <v>0.57499999999999996</v>
      </c>
      <c r="Y2997">
        <v>0</v>
      </c>
      <c r="Z2997">
        <v>0.64800000000000002</v>
      </c>
      <c r="AA2997" s="19">
        <v>45733.904807939813</v>
      </c>
      <c r="AB2997" t="s">
        <v>1425</v>
      </c>
    </row>
    <row r="2998" spans="1:28" hidden="1" x14ac:dyDescent="0.35">
      <c r="A2998" t="s">
        <v>1376</v>
      </c>
      <c r="B2998" t="s">
        <v>312</v>
      </c>
      <c r="C2998">
        <v>0</v>
      </c>
      <c r="D2998" s="9">
        <v>42970.504791666666</v>
      </c>
      <c r="E2998" s="9">
        <v>42970.504791666666</v>
      </c>
      <c r="F2998" t="s">
        <v>872</v>
      </c>
      <c r="G2998" t="s">
        <v>872</v>
      </c>
      <c r="H2998">
        <v>1</v>
      </c>
      <c r="I2998">
        <v>1</v>
      </c>
      <c r="J2998">
        <v>1</v>
      </c>
      <c r="K2998" t="s">
        <v>873</v>
      </c>
      <c r="L2998">
        <v>1</v>
      </c>
      <c r="M2998">
        <v>0</v>
      </c>
      <c r="N2998" t="s">
        <v>875</v>
      </c>
      <c r="O2998" t="s">
        <v>875</v>
      </c>
      <c r="P2998" t="s">
        <v>875</v>
      </c>
      <c r="Q2998" t="s">
        <v>875</v>
      </c>
      <c r="R2998" t="s">
        <v>875</v>
      </c>
      <c r="S2998" t="s">
        <v>875</v>
      </c>
      <c r="T2998" t="s">
        <v>875</v>
      </c>
      <c r="U2998" t="s">
        <v>875</v>
      </c>
      <c r="V2998" t="s">
        <v>80</v>
      </c>
      <c r="W2998" t="s">
        <v>875</v>
      </c>
      <c r="X2998" t="s">
        <v>875</v>
      </c>
      <c r="Y2998" t="s">
        <v>875</v>
      </c>
      <c r="Z2998" t="s">
        <v>875</v>
      </c>
      <c r="AA2998" s="19">
        <v>45733.904749513888</v>
      </c>
      <c r="AB2998" t="s">
        <v>1425</v>
      </c>
    </row>
    <row r="2999" spans="1:28" x14ac:dyDescent="0.35">
      <c r="A2999" t="s">
        <v>1376</v>
      </c>
      <c r="B2999" t="s">
        <v>311</v>
      </c>
      <c r="C2999">
        <v>1646</v>
      </c>
      <c r="D2999" s="9">
        <v>41323.66028935185</v>
      </c>
      <c r="E2999" s="9">
        <v>42970.504791666666</v>
      </c>
      <c r="F2999">
        <v>597</v>
      </c>
      <c r="G2999">
        <v>597</v>
      </c>
      <c r="H2999">
        <v>39</v>
      </c>
      <c r="I2999">
        <v>558</v>
      </c>
      <c r="J2999">
        <v>5</v>
      </c>
      <c r="K2999">
        <v>592</v>
      </c>
      <c r="L2999">
        <v>586</v>
      </c>
      <c r="M2999">
        <v>6</v>
      </c>
      <c r="N2999">
        <v>5.6000000000000001E-2</v>
      </c>
      <c r="O2999">
        <v>0.93600000000000005</v>
      </c>
      <c r="P2999">
        <v>8.0000000000000002E-3</v>
      </c>
      <c r="Q2999">
        <v>0.91400000000000003</v>
      </c>
      <c r="R2999">
        <v>0.92900000000000005</v>
      </c>
      <c r="S2999">
        <v>5.6000000000000001E-2</v>
      </c>
      <c r="T2999">
        <v>0.99199999999999999</v>
      </c>
      <c r="U2999">
        <v>6.5650000000000004</v>
      </c>
      <c r="V2999" t="s">
        <v>80</v>
      </c>
      <c r="W2999">
        <v>0.89100000000000001</v>
      </c>
      <c r="X2999">
        <v>0.95699999999999996</v>
      </c>
      <c r="Y2999">
        <v>0.85</v>
      </c>
      <c r="Z2999">
        <v>0.93899999999999995</v>
      </c>
      <c r="AA2999" s="19">
        <v>45733.904749374997</v>
      </c>
      <c r="AB2999" t="s">
        <v>1425</v>
      </c>
    </row>
    <row r="3000" spans="1:28" hidden="1" x14ac:dyDescent="0.35">
      <c r="A3000" t="s">
        <v>292</v>
      </c>
      <c r="B3000" t="s">
        <v>312</v>
      </c>
      <c r="C3000">
        <v>99</v>
      </c>
      <c r="D3000" s="9">
        <v>45511.486805555556</v>
      </c>
      <c r="E3000" s="9">
        <v>45611.443749999999</v>
      </c>
      <c r="F3000" t="s">
        <v>872</v>
      </c>
      <c r="G3000" t="s">
        <v>872</v>
      </c>
      <c r="H3000">
        <v>200</v>
      </c>
      <c r="I3000">
        <v>100</v>
      </c>
      <c r="J3000">
        <v>23</v>
      </c>
      <c r="K3000" t="s">
        <v>873</v>
      </c>
      <c r="L3000">
        <v>200</v>
      </c>
      <c r="M3000">
        <v>76</v>
      </c>
      <c r="N3000">
        <v>1.9339999999999999</v>
      </c>
      <c r="O3000">
        <v>1.0669999999999999</v>
      </c>
      <c r="P3000">
        <v>0.27</v>
      </c>
      <c r="Q3000">
        <v>2.2639999999999998</v>
      </c>
      <c r="R3000">
        <v>0.82899999999999996</v>
      </c>
      <c r="S3000">
        <v>0.64400000000000002</v>
      </c>
      <c r="T3000">
        <v>0.91</v>
      </c>
      <c r="U3000">
        <v>627.20799999999997</v>
      </c>
      <c r="V3000" t="s">
        <v>56</v>
      </c>
      <c r="W3000">
        <v>0.995</v>
      </c>
      <c r="X3000">
        <v>0.98799999999999999</v>
      </c>
      <c r="Y3000">
        <v>0.97799999999999998</v>
      </c>
      <c r="Z3000">
        <v>0.96499999999999997</v>
      </c>
      <c r="AA3000" s="9">
        <v>45713.686360740743</v>
      </c>
      <c r="AB3000" t="s">
        <v>871</v>
      </c>
    </row>
    <row r="3001" spans="1:28" hidden="1" x14ac:dyDescent="0.35">
      <c r="A3001" t="s">
        <v>292</v>
      </c>
      <c r="B3001" t="s">
        <v>312</v>
      </c>
      <c r="C3001">
        <v>99</v>
      </c>
      <c r="D3001" s="9">
        <v>44465.781666666669</v>
      </c>
      <c r="E3001" s="9">
        <v>44565.725092592591</v>
      </c>
      <c r="F3001" t="s">
        <v>872</v>
      </c>
      <c r="G3001" t="s">
        <v>872</v>
      </c>
      <c r="H3001">
        <v>291</v>
      </c>
      <c r="I3001">
        <v>118</v>
      </c>
      <c r="J3001">
        <v>20</v>
      </c>
      <c r="K3001" t="s">
        <v>873</v>
      </c>
      <c r="L3001">
        <v>325</v>
      </c>
      <c r="M3001">
        <v>63</v>
      </c>
      <c r="N3001">
        <v>3.2309999999999999</v>
      </c>
      <c r="O3001">
        <v>1.25</v>
      </c>
      <c r="P3001">
        <v>0.20699999999999999</v>
      </c>
      <c r="Q3001">
        <v>3.4009999999999998</v>
      </c>
      <c r="R3001">
        <v>0.79600000000000004</v>
      </c>
      <c r="S3001">
        <v>0.72099999999999997</v>
      </c>
      <c r="T3001">
        <v>0.95399999999999996</v>
      </c>
      <c r="U3001">
        <v>370.77300000000002</v>
      </c>
      <c r="V3001" t="s">
        <v>56</v>
      </c>
      <c r="W3001">
        <v>0.98399999999999999</v>
      </c>
      <c r="X3001">
        <v>0.96</v>
      </c>
      <c r="Y3001">
        <v>0.85699999999999998</v>
      </c>
      <c r="Z3001">
        <v>0.98099999999999998</v>
      </c>
      <c r="AA3001" s="19">
        <v>45733.904682511573</v>
      </c>
      <c r="AB3001" t="s">
        <v>1425</v>
      </c>
    </row>
    <row r="3002" spans="1:28" x14ac:dyDescent="0.35">
      <c r="A3002" t="s">
        <v>292</v>
      </c>
      <c r="B3002" t="s">
        <v>311</v>
      </c>
      <c r="C3002">
        <v>5811</v>
      </c>
      <c r="D3002" s="9">
        <v>39800.223611111112</v>
      </c>
      <c r="E3002" s="9">
        <v>45611.443749999999</v>
      </c>
      <c r="F3002">
        <v>15772</v>
      </c>
      <c r="G3002">
        <v>15772</v>
      </c>
      <c r="H3002">
        <v>7980</v>
      </c>
      <c r="I3002">
        <v>7792</v>
      </c>
      <c r="J3002">
        <v>2657</v>
      </c>
      <c r="K3002">
        <v>13115</v>
      </c>
      <c r="L3002">
        <v>11695</v>
      </c>
      <c r="M3002">
        <v>1420</v>
      </c>
      <c r="N3002">
        <v>1.7130000000000001</v>
      </c>
      <c r="O3002">
        <v>1.8819999999999999</v>
      </c>
      <c r="P3002">
        <v>0.63800000000000001</v>
      </c>
      <c r="Q3002">
        <v>2.714</v>
      </c>
      <c r="R3002">
        <v>0.91800000000000004</v>
      </c>
      <c r="S3002">
        <v>0.47599999999999998</v>
      </c>
      <c r="T3002">
        <v>0.82299999999999995</v>
      </c>
      <c r="U3002">
        <v>523.21299999999997</v>
      </c>
      <c r="V3002" t="s">
        <v>56</v>
      </c>
      <c r="W3002">
        <v>0.98299999999999998</v>
      </c>
      <c r="X3002">
        <v>0.97399999999999998</v>
      </c>
      <c r="Y3002">
        <v>0.97899999999999998</v>
      </c>
      <c r="Z3002">
        <v>0.999</v>
      </c>
      <c r="AA3002" s="9">
        <v>45713.686339282409</v>
      </c>
      <c r="AB3002" t="s">
        <v>871</v>
      </c>
    </row>
    <row r="3003" spans="1:28" x14ac:dyDescent="0.35">
      <c r="A3003" t="s">
        <v>292</v>
      </c>
      <c r="B3003" t="s">
        <v>311</v>
      </c>
      <c r="C3003">
        <v>4765</v>
      </c>
      <c r="D3003" s="9">
        <v>39800.22415509259</v>
      </c>
      <c r="E3003" s="9">
        <v>44565.725092592591</v>
      </c>
      <c r="F3003">
        <v>12322</v>
      </c>
      <c r="G3003">
        <v>12322</v>
      </c>
      <c r="H3003">
        <v>5537</v>
      </c>
      <c r="I3003">
        <v>6785</v>
      </c>
      <c r="J3003">
        <v>213</v>
      </c>
      <c r="K3003">
        <v>12109</v>
      </c>
      <c r="L3003">
        <v>10848</v>
      </c>
      <c r="M3003">
        <v>1261</v>
      </c>
      <c r="N3003">
        <v>1.4930000000000001</v>
      </c>
      <c r="O3003">
        <v>2.1280000000000001</v>
      </c>
      <c r="P3003">
        <v>6.3E-2</v>
      </c>
      <c r="Q3003">
        <v>3.3519999999999999</v>
      </c>
      <c r="R3003">
        <v>0.94199999999999995</v>
      </c>
      <c r="S3003">
        <v>0.41199999999999998</v>
      </c>
      <c r="T3003">
        <v>0.98299999999999998</v>
      </c>
      <c r="U3003">
        <v>376.19299999999998</v>
      </c>
      <c r="V3003" t="s">
        <v>56</v>
      </c>
      <c r="W3003">
        <v>0.99399999999999999</v>
      </c>
      <c r="X3003">
        <v>0.98899999999999999</v>
      </c>
      <c r="Y3003">
        <v>0.99199999999999999</v>
      </c>
      <c r="Z3003">
        <v>0.998</v>
      </c>
      <c r="AA3003" s="19">
        <v>45733.904667013892</v>
      </c>
      <c r="AB3003" t="s">
        <v>1425</v>
      </c>
    </row>
    <row r="3004" spans="1:28" hidden="1" x14ac:dyDescent="0.35">
      <c r="A3004" t="s">
        <v>293</v>
      </c>
      <c r="B3004" t="s">
        <v>312</v>
      </c>
      <c r="C3004">
        <v>93</v>
      </c>
      <c r="D3004" s="9">
        <v>45516.63958333333</v>
      </c>
      <c r="E3004" s="9">
        <v>45610.606249999997</v>
      </c>
      <c r="F3004" t="s">
        <v>872</v>
      </c>
      <c r="G3004" t="s">
        <v>872</v>
      </c>
      <c r="H3004">
        <v>10</v>
      </c>
      <c r="I3004">
        <v>5</v>
      </c>
      <c r="J3004">
        <v>3</v>
      </c>
      <c r="K3004" t="s">
        <v>873</v>
      </c>
      <c r="L3004">
        <v>16</v>
      </c>
      <c r="M3004">
        <v>-5</v>
      </c>
      <c r="N3004">
        <v>0.28799999999999998</v>
      </c>
      <c r="O3004">
        <v>6.7000000000000004E-2</v>
      </c>
      <c r="P3004">
        <v>2.1999999999999999E-2</v>
      </c>
      <c r="Q3004">
        <v>0.189</v>
      </c>
      <c r="R3004">
        <v>0.56799999999999995</v>
      </c>
      <c r="S3004">
        <v>0.81100000000000005</v>
      </c>
      <c r="T3004">
        <v>0.93799999999999994</v>
      </c>
      <c r="U3004">
        <v>74.073999999999998</v>
      </c>
      <c r="V3004" t="s">
        <v>56</v>
      </c>
      <c r="W3004">
        <v>0.91400000000000003</v>
      </c>
      <c r="X3004">
        <v>0.89800000000000002</v>
      </c>
      <c r="Y3004">
        <v>0.88300000000000001</v>
      </c>
      <c r="Z3004">
        <v>0.75</v>
      </c>
      <c r="AA3004" s="9">
        <v>45713.686469201391</v>
      </c>
      <c r="AB3004" t="s">
        <v>871</v>
      </c>
    </row>
    <row r="3005" spans="1:28" hidden="1" x14ac:dyDescent="0.35">
      <c r="A3005" t="s">
        <v>293</v>
      </c>
      <c r="B3005" t="s">
        <v>312</v>
      </c>
      <c r="C3005">
        <v>68</v>
      </c>
      <c r="D3005" s="9">
        <v>44461.681655092594</v>
      </c>
      <c r="E3005" s="9">
        <v>44529.799988425926</v>
      </c>
      <c r="F3005" t="s">
        <v>872</v>
      </c>
      <c r="G3005" t="s">
        <v>872</v>
      </c>
      <c r="H3005">
        <v>11</v>
      </c>
      <c r="I3005">
        <v>1</v>
      </c>
      <c r="J3005">
        <v>3</v>
      </c>
      <c r="K3005" t="s">
        <v>873</v>
      </c>
      <c r="L3005">
        <v>11</v>
      </c>
      <c r="M3005">
        <v>-3</v>
      </c>
      <c r="N3005">
        <v>0.41899999999999998</v>
      </c>
      <c r="O3005" t="s">
        <v>875</v>
      </c>
      <c r="P3005">
        <v>7.9000000000000001E-2</v>
      </c>
      <c r="Q3005">
        <v>0.13800000000000001</v>
      </c>
      <c r="R3005" t="s">
        <v>875</v>
      </c>
      <c r="S3005" t="s">
        <v>875</v>
      </c>
      <c r="T3005" t="s">
        <v>875</v>
      </c>
      <c r="U3005" t="s">
        <v>875</v>
      </c>
      <c r="V3005" t="s">
        <v>56</v>
      </c>
      <c r="W3005">
        <v>0.83399999999999996</v>
      </c>
      <c r="X3005" t="s">
        <v>875</v>
      </c>
      <c r="Y3005">
        <v>0.75</v>
      </c>
      <c r="Z3005">
        <v>0.51700000000000002</v>
      </c>
      <c r="AA3005" s="19">
        <v>45733.904571585648</v>
      </c>
      <c r="AB3005" t="s">
        <v>1425</v>
      </c>
    </row>
    <row r="3006" spans="1:28" x14ac:dyDescent="0.35">
      <c r="A3006" t="s">
        <v>293</v>
      </c>
      <c r="B3006" t="s">
        <v>311</v>
      </c>
      <c r="C3006">
        <v>3653</v>
      </c>
      <c r="D3006" s="9">
        <v>41957.189583333333</v>
      </c>
      <c r="E3006" s="9">
        <v>45610.606249999997</v>
      </c>
      <c r="F3006">
        <v>270</v>
      </c>
      <c r="G3006">
        <v>270</v>
      </c>
      <c r="H3006">
        <v>169</v>
      </c>
      <c r="I3006">
        <v>101</v>
      </c>
      <c r="J3006">
        <v>43</v>
      </c>
      <c r="K3006">
        <v>227</v>
      </c>
      <c r="L3006">
        <v>213</v>
      </c>
      <c r="M3006">
        <v>14</v>
      </c>
      <c r="N3006">
        <v>0.04</v>
      </c>
      <c r="O3006">
        <v>2.4E-2</v>
      </c>
      <c r="P3006">
        <v>1.0999999999999999E-2</v>
      </c>
      <c r="Q3006">
        <v>5.1999999999999998E-2</v>
      </c>
      <c r="R3006">
        <v>0.98099999999999998</v>
      </c>
      <c r="S3006">
        <v>0.625</v>
      </c>
      <c r="T3006">
        <v>0.82799999999999996</v>
      </c>
      <c r="U3006">
        <v>269.23099999999999</v>
      </c>
      <c r="V3006" t="s">
        <v>56</v>
      </c>
      <c r="W3006">
        <v>0.93500000000000005</v>
      </c>
      <c r="X3006">
        <v>0.95099999999999996</v>
      </c>
      <c r="Y3006">
        <v>0.96799999999999997</v>
      </c>
      <c r="Z3006">
        <v>0.93700000000000006</v>
      </c>
      <c r="AA3006" s="9">
        <v>45713.686447071763</v>
      </c>
      <c r="AB3006" t="s">
        <v>871</v>
      </c>
    </row>
    <row r="3007" spans="1:28" x14ac:dyDescent="0.35">
      <c r="A3007" t="s">
        <v>293</v>
      </c>
      <c r="B3007" t="s">
        <v>311</v>
      </c>
      <c r="C3007">
        <v>2572</v>
      </c>
      <c r="D3007" s="9">
        <v>41957.190127314818</v>
      </c>
      <c r="E3007" s="9">
        <v>44529.799988425926</v>
      </c>
      <c r="F3007">
        <v>134</v>
      </c>
      <c r="G3007">
        <v>134</v>
      </c>
      <c r="H3007">
        <v>82</v>
      </c>
      <c r="I3007">
        <v>52</v>
      </c>
      <c r="J3007">
        <v>8</v>
      </c>
      <c r="K3007">
        <v>126</v>
      </c>
      <c r="L3007">
        <v>119</v>
      </c>
      <c r="M3007">
        <v>7</v>
      </c>
      <c r="N3007">
        <v>0.03</v>
      </c>
      <c r="O3007">
        <v>2.8000000000000001E-2</v>
      </c>
      <c r="P3007">
        <v>3.0000000000000001E-3</v>
      </c>
      <c r="Q3007">
        <v>5.0999999999999997E-2</v>
      </c>
      <c r="R3007">
        <v>0.92700000000000005</v>
      </c>
      <c r="S3007">
        <v>0.51700000000000002</v>
      </c>
      <c r="T3007">
        <v>0.94799999999999995</v>
      </c>
      <c r="U3007">
        <v>137.255</v>
      </c>
      <c r="V3007" t="s">
        <v>56</v>
      </c>
      <c r="W3007">
        <v>0.91700000000000004</v>
      </c>
      <c r="X3007">
        <v>0.86299999999999999</v>
      </c>
      <c r="Y3007">
        <v>0.88600000000000001</v>
      </c>
      <c r="Z3007">
        <v>0.89600000000000002</v>
      </c>
      <c r="AA3007" s="19">
        <v>45733.904571446757</v>
      </c>
      <c r="AB3007" t="s">
        <v>1425</v>
      </c>
    </row>
    <row r="3008" spans="1:28" hidden="1" x14ac:dyDescent="0.35">
      <c r="A3008" t="s">
        <v>294</v>
      </c>
      <c r="B3008" t="s">
        <v>312</v>
      </c>
      <c r="C3008">
        <v>0</v>
      </c>
      <c r="D3008" s="9">
        <v>44474.66097222222</v>
      </c>
      <c r="E3008" s="9">
        <v>44474.66097222222</v>
      </c>
      <c r="F3008" t="s">
        <v>872</v>
      </c>
      <c r="G3008" t="s">
        <v>872</v>
      </c>
      <c r="H3008">
        <v>1</v>
      </c>
      <c r="I3008">
        <v>1</v>
      </c>
      <c r="J3008">
        <v>1</v>
      </c>
      <c r="K3008" t="s">
        <v>873</v>
      </c>
      <c r="L3008">
        <v>1</v>
      </c>
      <c r="M3008">
        <v>0</v>
      </c>
      <c r="N3008" t="s">
        <v>875</v>
      </c>
      <c r="O3008" t="s">
        <v>875</v>
      </c>
      <c r="P3008">
        <v>0</v>
      </c>
      <c r="Q3008" t="s">
        <v>875</v>
      </c>
      <c r="R3008" t="s">
        <v>875</v>
      </c>
      <c r="S3008" t="s">
        <v>875</v>
      </c>
      <c r="T3008" t="s">
        <v>875</v>
      </c>
      <c r="U3008" t="s">
        <v>875</v>
      </c>
      <c r="V3008" t="s">
        <v>56</v>
      </c>
      <c r="W3008" t="s">
        <v>875</v>
      </c>
      <c r="X3008" t="s">
        <v>875</v>
      </c>
      <c r="Y3008">
        <v>0</v>
      </c>
      <c r="Z3008" t="s">
        <v>875</v>
      </c>
      <c r="AA3008" s="19">
        <v>45733.904504328704</v>
      </c>
      <c r="AB3008" t="s">
        <v>1425</v>
      </c>
    </row>
    <row r="3009" spans="1:28" x14ac:dyDescent="0.35">
      <c r="A3009" t="s">
        <v>294</v>
      </c>
      <c r="B3009" t="s">
        <v>311</v>
      </c>
      <c r="C3009">
        <v>2818</v>
      </c>
      <c r="D3009" s="9">
        <v>42544.677083333336</v>
      </c>
      <c r="E3009" s="9">
        <v>45363.456250000003</v>
      </c>
      <c r="F3009">
        <v>88</v>
      </c>
      <c r="G3009">
        <v>88</v>
      </c>
      <c r="H3009">
        <v>59</v>
      </c>
      <c r="I3009">
        <v>29</v>
      </c>
      <c r="J3009">
        <v>4</v>
      </c>
      <c r="K3009">
        <v>84</v>
      </c>
      <c r="L3009">
        <v>72</v>
      </c>
      <c r="M3009">
        <v>12</v>
      </c>
      <c r="N3009">
        <v>1.6E-2</v>
      </c>
      <c r="O3009">
        <v>8.9999999999999993E-3</v>
      </c>
      <c r="P3009">
        <v>4.0000000000000001E-3</v>
      </c>
      <c r="Q3009">
        <v>0.02</v>
      </c>
      <c r="R3009">
        <v>0.95199999999999996</v>
      </c>
      <c r="S3009">
        <v>0.64</v>
      </c>
      <c r="T3009">
        <v>0.84</v>
      </c>
      <c r="U3009">
        <v>600</v>
      </c>
      <c r="V3009" t="s">
        <v>56</v>
      </c>
      <c r="W3009">
        <v>0.88600000000000001</v>
      </c>
      <c r="X3009">
        <v>0.71299999999999997</v>
      </c>
      <c r="Y3009">
        <v>0.71</v>
      </c>
      <c r="Z3009">
        <v>0.86099999999999999</v>
      </c>
      <c r="AA3009" s="9">
        <v>45713.686551701387</v>
      </c>
      <c r="AB3009" t="s">
        <v>871</v>
      </c>
    </row>
    <row r="3010" spans="1:28" x14ac:dyDescent="0.35">
      <c r="A3010" t="s">
        <v>294</v>
      </c>
      <c r="B3010" t="s">
        <v>311</v>
      </c>
      <c r="C3010">
        <v>1929</v>
      </c>
      <c r="D3010" s="9">
        <v>42544.677708333336</v>
      </c>
      <c r="E3010" s="9">
        <v>44474.66097222222</v>
      </c>
      <c r="F3010">
        <v>61</v>
      </c>
      <c r="G3010">
        <v>61</v>
      </c>
      <c r="H3010">
        <v>36</v>
      </c>
      <c r="I3010">
        <v>25</v>
      </c>
      <c r="J3010">
        <v>0</v>
      </c>
      <c r="K3010">
        <v>61</v>
      </c>
      <c r="L3010">
        <v>51</v>
      </c>
      <c r="M3010">
        <v>10</v>
      </c>
      <c r="N3010">
        <v>1.4999999999999999E-2</v>
      </c>
      <c r="O3010">
        <v>1.4E-2</v>
      </c>
      <c r="P3010">
        <v>0</v>
      </c>
      <c r="Q3010">
        <v>2.5000000000000001E-2</v>
      </c>
      <c r="R3010">
        <v>0.86199999999999999</v>
      </c>
      <c r="S3010">
        <v>0.51700000000000002</v>
      </c>
      <c r="T3010">
        <v>1</v>
      </c>
      <c r="U3010">
        <v>400</v>
      </c>
      <c r="V3010" t="s">
        <v>56</v>
      </c>
      <c r="W3010">
        <v>0.61399999999999999</v>
      </c>
      <c r="X3010">
        <v>0.65600000000000003</v>
      </c>
      <c r="Y3010">
        <v>0</v>
      </c>
      <c r="Z3010">
        <v>0.66300000000000003</v>
      </c>
      <c r="AA3010" s="19">
        <v>45733.904504143517</v>
      </c>
      <c r="AB3010" t="s">
        <v>1425</v>
      </c>
    </row>
    <row r="3011" spans="1:28" hidden="1" x14ac:dyDescent="0.35">
      <c r="A3011" t="s">
        <v>295</v>
      </c>
      <c r="B3011" t="s">
        <v>312</v>
      </c>
      <c r="C3011">
        <v>86</v>
      </c>
      <c r="D3011" s="9">
        <v>44458.725891203707</v>
      </c>
      <c r="E3011" s="9">
        <v>44545.562928240739</v>
      </c>
      <c r="F3011" t="s">
        <v>872</v>
      </c>
      <c r="G3011" t="s">
        <v>872</v>
      </c>
      <c r="H3011">
        <v>6</v>
      </c>
      <c r="I3011">
        <v>3</v>
      </c>
      <c r="J3011">
        <v>1</v>
      </c>
      <c r="K3011" t="s">
        <v>873</v>
      </c>
      <c r="L3011">
        <v>3</v>
      </c>
      <c r="M3011">
        <v>5</v>
      </c>
      <c r="N3011">
        <v>6.2E-2</v>
      </c>
      <c r="O3011">
        <v>1.7999999999999999E-2</v>
      </c>
      <c r="P3011">
        <v>0</v>
      </c>
      <c r="Q3011">
        <v>0.214</v>
      </c>
      <c r="R3011">
        <v>2.6749999999999998</v>
      </c>
      <c r="S3011">
        <v>0.77500000000000002</v>
      </c>
      <c r="T3011">
        <v>1</v>
      </c>
      <c r="U3011">
        <v>60.747999999999998</v>
      </c>
      <c r="V3011" t="s">
        <v>62</v>
      </c>
      <c r="W3011">
        <v>0.64100000000000001</v>
      </c>
      <c r="X3011">
        <v>0.79300000000000004</v>
      </c>
      <c r="Y3011">
        <v>0</v>
      </c>
      <c r="Z3011">
        <v>0.75</v>
      </c>
      <c r="AA3011" s="19">
        <v>45733.904445196757</v>
      </c>
      <c r="AB3011" t="s">
        <v>1425</v>
      </c>
    </row>
    <row r="3012" spans="1:28" x14ac:dyDescent="0.35">
      <c r="A3012" t="s">
        <v>295</v>
      </c>
      <c r="B3012" t="s">
        <v>311</v>
      </c>
      <c r="C3012">
        <v>2646</v>
      </c>
      <c r="D3012" s="9">
        <v>42879.243750000001</v>
      </c>
      <c r="E3012" s="9">
        <v>45525.688888888886</v>
      </c>
      <c r="F3012">
        <v>110</v>
      </c>
      <c r="G3012">
        <v>110</v>
      </c>
      <c r="H3012">
        <v>66</v>
      </c>
      <c r="I3012">
        <v>44</v>
      </c>
      <c r="J3012">
        <v>2</v>
      </c>
      <c r="K3012">
        <v>108</v>
      </c>
      <c r="L3012">
        <v>89</v>
      </c>
      <c r="M3012">
        <v>19</v>
      </c>
      <c r="N3012">
        <v>4.5999999999999999E-2</v>
      </c>
      <c r="O3012">
        <v>1.9E-2</v>
      </c>
      <c r="P3012">
        <v>4.8000000000000001E-2</v>
      </c>
      <c r="Q3012">
        <v>4.7E-2</v>
      </c>
      <c r="R3012">
        <v>2.7650000000000001</v>
      </c>
      <c r="S3012">
        <v>0.70799999999999996</v>
      </c>
      <c r="T3012">
        <v>0.26200000000000001</v>
      </c>
      <c r="U3012">
        <v>404.255</v>
      </c>
      <c r="V3012" t="s">
        <v>62</v>
      </c>
      <c r="W3012">
        <v>0.93600000000000005</v>
      </c>
      <c r="X3012">
        <v>0.96099999999999997</v>
      </c>
      <c r="Y3012">
        <v>1</v>
      </c>
      <c r="Z3012">
        <v>0.89900000000000002</v>
      </c>
      <c r="AA3012" s="9">
        <v>45713.686628425923</v>
      </c>
      <c r="AB3012" t="s">
        <v>871</v>
      </c>
    </row>
    <row r="3013" spans="1:28" x14ac:dyDescent="0.35">
      <c r="A3013" t="s">
        <v>295</v>
      </c>
      <c r="B3013" t="s">
        <v>311</v>
      </c>
      <c r="C3013">
        <v>1666</v>
      </c>
      <c r="D3013" s="9">
        <v>42879.243784722225</v>
      </c>
      <c r="E3013" s="9">
        <v>44545.562928240739</v>
      </c>
      <c r="F3013">
        <v>81</v>
      </c>
      <c r="G3013">
        <v>81</v>
      </c>
      <c r="H3013">
        <v>46</v>
      </c>
      <c r="I3013">
        <v>35</v>
      </c>
      <c r="J3013">
        <v>0</v>
      </c>
      <c r="K3013">
        <v>81</v>
      </c>
      <c r="L3013">
        <v>68</v>
      </c>
      <c r="M3013">
        <v>13</v>
      </c>
      <c r="N3013">
        <v>5.7000000000000002E-2</v>
      </c>
      <c r="O3013">
        <v>1.9E-2</v>
      </c>
      <c r="P3013">
        <v>0</v>
      </c>
      <c r="Q3013">
        <v>4.2000000000000003E-2</v>
      </c>
      <c r="R3013">
        <v>0.55300000000000005</v>
      </c>
      <c r="S3013">
        <v>0.75</v>
      </c>
      <c r="T3013">
        <v>1</v>
      </c>
      <c r="U3013">
        <v>309.524</v>
      </c>
      <c r="V3013" t="s">
        <v>56</v>
      </c>
      <c r="W3013">
        <v>0.95699999999999996</v>
      </c>
      <c r="X3013">
        <v>0.93799999999999994</v>
      </c>
      <c r="Y3013">
        <v>0</v>
      </c>
      <c r="Z3013">
        <v>0.78500000000000003</v>
      </c>
      <c r="AA3013" s="19">
        <v>45733.904433321761</v>
      </c>
      <c r="AB3013" t="s">
        <v>1425</v>
      </c>
    </row>
    <row r="3014" spans="1:28" hidden="1" x14ac:dyDescent="0.35">
      <c r="A3014" t="s">
        <v>296</v>
      </c>
      <c r="B3014" t="s">
        <v>312</v>
      </c>
      <c r="C3014">
        <v>78</v>
      </c>
      <c r="D3014" s="9">
        <v>44319.520648148151</v>
      </c>
      <c r="E3014" s="9">
        <v>44397.6565625</v>
      </c>
      <c r="F3014" t="s">
        <v>872</v>
      </c>
      <c r="G3014" t="s">
        <v>872</v>
      </c>
      <c r="H3014">
        <v>2</v>
      </c>
      <c r="I3014">
        <v>1</v>
      </c>
      <c r="J3014">
        <v>1</v>
      </c>
      <c r="K3014" t="s">
        <v>873</v>
      </c>
      <c r="L3014">
        <v>2</v>
      </c>
      <c r="M3014">
        <v>0</v>
      </c>
      <c r="N3014">
        <v>1.2999999999999999E-2</v>
      </c>
      <c r="O3014" t="s">
        <v>875</v>
      </c>
      <c r="P3014" t="s">
        <v>875</v>
      </c>
      <c r="Q3014">
        <v>0.25</v>
      </c>
      <c r="R3014" t="s">
        <v>875</v>
      </c>
      <c r="S3014" t="s">
        <v>875</v>
      </c>
      <c r="T3014" t="s">
        <v>875</v>
      </c>
      <c r="U3014" t="s">
        <v>875</v>
      </c>
      <c r="V3014" t="s">
        <v>56</v>
      </c>
      <c r="W3014">
        <v>1</v>
      </c>
      <c r="X3014" t="s">
        <v>875</v>
      </c>
      <c r="Y3014" t="s">
        <v>875</v>
      </c>
      <c r="Z3014">
        <v>1</v>
      </c>
      <c r="AA3014" s="19">
        <v>45733.904368240743</v>
      </c>
      <c r="AB3014" t="s">
        <v>1425</v>
      </c>
    </row>
    <row r="3015" spans="1:28" x14ac:dyDescent="0.35">
      <c r="A3015" t="s">
        <v>296</v>
      </c>
      <c r="B3015" t="s">
        <v>311</v>
      </c>
      <c r="C3015">
        <v>2712</v>
      </c>
      <c r="D3015" s="9">
        <v>42635.509027777778</v>
      </c>
      <c r="E3015" s="9">
        <v>45348.395833333336</v>
      </c>
      <c r="F3015">
        <v>126</v>
      </c>
      <c r="G3015">
        <v>126</v>
      </c>
      <c r="H3015">
        <v>71</v>
      </c>
      <c r="I3015">
        <v>55</v>
      </c>
      <c r="J3015">
        <v>10</v>
      </c>
      <c r="K3015">
        <v>116</v>
      </c>
      <c r="L3015">
        <v>100</v>
      </c>
      <c r="M3015">
        <v>17</v>
      </c>
      <c r="N3015">
        <v>2.1000000000000001E-2</v>
      </c>
      <c r="O3015">
        <v>2.1999999999999999E-2</v>
      </c>
      <c r="P3015">
        <v>3.0000000000000001E-3</v>
      </c>
      <c r="Q3015">
        <v>3.2000000000000001E-2</v>
      </c>
      <c r="R3015">
        <v>0.8</v>
      </c>
      <c r="S3015">
        <v>0.48799999999999999</v>
      </c>
      <c r="T3015">
        <v>0.93</v>
      </c>
      <c r="U3015">
        <v>531.25</v>
      </c>
      <c r="V3015" t="s">
        <v>56</v>
      </c>
      <c r="W3015">
        <v>0.91600000000000004</v>
      </c>
      <c r="X3015">
        <v>0.85499999999999998</v>
      </c>
      <c r="Y3015">
        <v>0.95299999999999996</v>
      </c>
      <c r="Z3015">
        <v>0.95499999999999996</v>
      </c>
      <c r="AA3015" s="9">
        <v>45713.686709988426</v>
      </c>
      <c r="AB3015" t="s">
        <v>871</v>
      </c>
    </row>
    <row r="3016" spans="1:28" x14ac:dyDescent="0.35">
      <c r="A3016" t="s">
        <v>296</v>
      </c>
      <c r="B3016" t="s">
        <v>311</v>
      </c>
      <c r="C3016">
        <v>1762</v>
      </c>
      <c r="D3016" s="9">
        <v>42635.509108796294</v>
      </c>
      <c r="E3016" s="9">
        <v>44397.6565625</v>
      </c>
      <c r="F3016">
        <v>85</v>
      </c>
      <c r="G3016">
        <v>85</v>
      </c>
      <c r="H3016">
        <v>34</v>
      </c>
      <c r="I3016">
        <v>51</v>
      </c>
      <c r="J3016">
        <v>1</v>
      </c>
      <c r="K3016">
        <v>84</v>
      </c>
      <c r="L3016">
        <v>73</v>
      </c>
      <c r="M3016">
        <v>11</v>
      </c>
      <c r="N3016">
        <v>0.02</v>
      </c>
      <c r="O3016">
        <v>3.1E-2</v>
      </c>
      <c r="P3016">
        <v>0</v>
      </c>
      <c r="Q3016">
        <v>4.4999999999999998E-2</v>
      </c>
      <c r="R3016">
        <v>0.88200000000000001</v>
      </c>
      <c r="S3016">
        <v>0.39200000000000002</v>
      </c>
      <c r="T3016">
        <v>1</v>
      </c>
      <c r="U3016">
        <v>244.44399999999999</v>
      </c>
      <c r="V3016" t="s">
        <v>56</v>
      </c>
      <c r="W3016">
        <v>0.90100000000000002</v>
      </c>
      <c r="X3016">
        <v>0.96299999999999997</v>
      </c>
      <c r="Y3016">
        <v>0</v>
      </c>
      <c r="Z3016">
        <v>0.94799999999999995</v>
      </c>
      <c r="AA3016" s="19">
        <v>45733.904368159725</v>
      </c>
      <c r="AB3016" t="s">
        <v>1425</v>
      </c>
    </row>
    <row r="3017" spans="1:28" hidden="1" x14ac:dyDescent="0.35">
      <c r="A3017" t="s">
        <v>297</v>
      </c>
      <c r="B3017" t="s">
        <v>312</v>
      </c>
      <c r="C3017">
        <v>89</v>
      </c>
      <c r="D3017" s="9">
        <v>44441.401550925926</v>
      </c>
      <c r="E3017" s="9">
        <v>44530.548333333332</v>
      </c>
      <c r="F3017" t="s">
        <v>872</v>
      </c>
      <c r="G3017" t="s">
        <v>872</v>
      </c>
      <c r="H3017">
        <v>1</v>
      </c>
      <c r="I3017">
        <v>6</v>
      </c>
      <c r="J3017">
        <v>1</v>
      </c>
      <c r="K3017" t="s">
        <v>873</v>
      </c>
      <c r="L3017">
        <v>4</v>
      </c>
      <c r="M3017">
        <v>0</v>
      </c>
      <c r="N3017" t="s">
        <v>875</v>
      </c>
      <c r="O3017">
        <v>7.2999999999999995E-2</v>
      </c>
      <c r="P3017" t="s">
        <v>875</v>
      </c>
      <c r="Q3017">
        <v>3.6999999999999998E-2</v>
      </c>
      <c r="R3017" t="s">
        <v>875</v>
      </c>
      <c r="S3017" t="s">
        <v>875</v>
      </c>
      <c r="T3017" t="s">
        <v>875</v>
      </c>
      <c r="U3017" t="s">
        <v>875</v>
      </c>
      <c r="V3017" t="s">
        <v>62</v>
      </c>
      <c r="W3017" t="s">
        <v>875</v>
      </c>
      <c r="X3017">
        <v>0.92400000000000004</v>
      </c>
      <c r="Y3017" t="s">
        <v>875</v>
      </c>
      <c r="Z3017">
        <v>0.86199999999999999</v>
      </c>
      <c r="AA3017" s="19">
        <v>45733.904303761577</v>
      </c>
      <c r="AB3017" t="s">
        <v>1425</v>
      </c>
    </row>
    <row r="3018" spans="1:28" x14ac:dyDescent="0.35">
      <c r="A3018" t="s">
        <v>297</v>
      </c>
      <c r="B3018" t="s">
        <v>311</v>
      </c>
      <c r="C3018">
        <v>2519</v>
      </c>
      <c r="D3018" s="9">
        <v>43070.382638888892</v>
      </c>
      <c r="E3018" s="9">
        <v>45589.457638888889</v>
      </c>
      <c r="F3018">
        <v>479</v>
      </c>
      <c r="G3018">
        <v>479</v>
      </c>
      <c r="H3018">
        <v>35</v>
      </c>
      <c r="I3018">
        <v>444</v>
      </c>
      <c r="J3018">
        <v>89</v>
      </c>
      <c r="K3018">
        <v>390</v>
      </c>
      <c r="L3018">
        <v>354</v>
      </c>
      <c r="M3018">
        <v>36</v>
      </c>
      <c r="N3018">
        <v>1.4E-2</v>
      </c>
      <c r="O3018">
        <v>0.182</v>
      </c>
      <c r="P3018">
        <v>4.3999999999999997E-2</v>
      </c>
      <c r="Q3018">
        <v>0.14199999999999999</v>
      </c>
      <c r="R3018">
        <v>0.93400000000000005</v>
      </c>
      <c r="S3018">
        <v>7.0999999999999994E-2</v>
      </c>
      <c r="T3018">
        <v>0.77600000000000002</v>
      </c>
      <c r="U3018">
        <v>253.52099999999999</v>
      </c>
      <c r="V3018" t="s">
        <v>56</v>
      </c>
      <c r="W3018">
        <v>0.93700000000000006</v>
      </c>
      <c r="X3018">
        <v>0.97799999999999998</v>
      </c>
      <c r="Y3018">
        <v>0.92</v>
      </c>
      <c r="Z3018">
        <v>0.96199999999999997</v>
      </c>
      <c r="AA3018" s="9">
        <v>45713.686798553237</v>
      </c>
      <c r="AB3018" t="s">
        <v>871</v>
      </c>
    </row>
    <row r="3019" spans="1:28" x14ac:dyDescent="0.35">
      <c r="A3019" t="s">
        <v>297</v>
      </c>
      <c r="B3019" t="s">
        <v>311</v>
      </c>
      <c r="C3019">
        <v>1460</v>
      </c>
      <c r="D3019" s="9">
        <v>43070.383252314816</v>
      </c>
      <c r="E3019" s="9">
        <v>44530.548333333332</v>
      </c>
      <c r="F3019">
        <v>278</v>
      </c>
      <c r="G3019">
        <v>278</v>
      </c>
      <c r="H3019">
        <v>21</v>
      </c>
      <c r="I3019">
        <v>257</v>
      </c>
      <c r="J3019">
        <v>9</v>
      </c>
      <c r="K3019">
        <v>269</v>
      </c>
      <c r="L3019">
        <v>253</v>
      </c>
      <c r="M3019">
        <v>16</v>
      </c>
      <c r="N3019">
        <v>1.7000000000000001E-2</v>
      </c>
      <c r="O3019">
        <v>0.20300000000000001</v>
      </c>
      <c r="P3019">
        <v>7.0000000000000001E-3</v>
      </c>
      <c r="Q3019">
        <v>0.21299999999999999</v>
      </c>
      <c r="R3019">
        <v>1</v>
      </c>
      <c r="S3019">
        <v>7.6999999999999999E-2</v>
      </c>
      <c r="T3019">
        <v>0.96799999999999997</v>
      </c>
      <c r="U3019">
        <v>75.117000000000004</v>
      </c>
      <c r="V3019" t="s">
        <v>62</v>
      </c>
      <c r="W3019">
        <v>0.93799999999999994</v>
      </c>
      <c r="X3019">
        <v>0.95399999999999996</v>
      </c>
      <c r="Y3019">
        <v>0.89600000000000002</v>
      </c>
      <c r="Z3019">
        <v>0.93899999999999995</v>
      </c>
      <c r="AA3019" s="19">
        <v>45733.904303761577</v>
      </c>
      <c r="AB3019" t="s">
        <v>1425</v>
      </c>
    </row>
    <row r="3020" spans="1:28" hidden="1" x14ac:dyDescent="0.35">
      <c r="A3020" t="s">
        <v>1542</v>
      </c>
      <c r="B3020" t="s">
        <v>312</v>
      </c>
      <c r="C3020">
        <v>57</v>
      </c>
      <c r="D3020" s="9">
        <v>44482.979768518519</v>
      </c>
      <c r="E3020" s="9">
        <v>44539.986574074072</v>
      </c>
      <c r="F3020" t="s">
        <v>872</v>
      </c>
      <c r="G3020" t="s">
        <v>872</v>
      </c>
      <c r="H3020">
        <v>1</v>
      </c>
      <c r="I3020">
        <v>4</v>
      </c>
      <c r="J3020">
        <v>1</v>
      </c>
      <c r="K3020" t="s">
        <v>873</v>
      </c>
      <c r="L3020">
        <v>2</v>
      </c>
      <c r="M3020">
        <v>1</v>
      </c>
      <c r="N3020" t="s">
        <v>875</v>
      </c>
      <c r="O3020">
        <v>3.6999999999999998E-2</v>
      </c>
      <c r="P3020" t="s">
        <v>875</v>
      </c>
      <c r="Q3020">
        <v>1.9E-2</v>
      </c>
      <c r="R3020" t="s">
        <v>875</v>
      </c>
      <c r="S3020" t="s">
        <v>875</v>
      </c>
      <c r="T3020" t="s">
        <v>875</v>
      </c>
      <c r="U3020" t="s">
        <v>875</v>
      </c>
      <c r="V3020" t="s">
        <v>56</v>
      </c>
      <c r="W3020" t="s">
        <v>875</v>
      </c>
      <c r="X3020">
        <v>0.83499999999999996</v>
      </c>
      <c r="Y3020" t="s">
        <v>875</v>
      </c>
      <c r="Z3020">
        <v>1</v>
      </c>
      <c r="AA3020" s="19">
        <v>45733.993114027777</v>
      </c>
      <c r="AB3020" t="s">
        <v>2040</v>
      </c>
    </row>
    <row r="3021" spans="1:28" x14ac:dyDescent="0.35">
      <c r="A3021" t="s">
        <v>1542</v>
      </c>
      <c r="B3021" t="s">
        <v>311</v>
      </c>
      <c r="C3021">
        <v>2690</v>
      </c>
      <c r="D3021" s="9">
        <v>41849.053831018522</v>
      </c>
      <c r="E3021" s="9">
        <v>44539.986574074072</v>
      </c>
      <c r="F3021">
        <v>369</v>
      </c>
      <c r="G3021">
        <v>369</v>
      </c>
      <c r="H3021">
        <v>169</v>
      </c>
      <c r="I3021">
        <v>200</v>
      </c>
      <c r="J3021">
        <v>25</v>
      </c>
      <c r="K3021">
        <v>344</v>
      </c>
      <c r="L3021">
        <v>196</v>
      </c>
      <c r="M3021">
        <v>148</v>
      </c>
      <c r="N3021">
        <v>7.8E-2</v>
      </c>
      <c r="O3021">
        <v>9.2999999999999999E-2</v>
      </c>
      <c r="P3021">
        <v>1.4E-2</v>
      </c>
      <c r="Q3021">
        <v>9.9000000000000005E-2</v>
      </c>
      <c r="R3021">
        <v>0.63100000000000001</v>
      </c>
      <c r="S3021">
        <v>0.45600000000000002</v>
      </c>
      <c r="T3021">
        <v>0.91800000000000004</v>
      </c>
      <c r="U3021">
        <v>1494.9490000000001</v>
      </c>
      <c r="V3021" t="s">
        <v>56</v>
      </c>
      <c r="W3021">
        <v>0.95599999999999996</v>
      </c>
      <c r="X3021">
        <v>0.96099999999999997</v>
      </c>
      <c r="Y3021">
        <v>0.95499999999999996</v>
      </c>
      <c r="Z3021">
        <v>0.95499999999999996</v>
      </c>
      <c r="AA3021" s="19">
        <v>45733.993113935183</v>
      </c>
      <c r="AB3021" t="s">
        <v>2040</v>
      </c>
    </row>
    <row r="3022" spans="1:28" hidden="1" x14ac:dyDescent="0.35">
      <c r="A3022" t="s">
        <v>1541</v>
      </c>
      <c r="B3022" t="s">
        <v>312</v>
      </c>
      <c r="C3022">
        <v>0</v>
      </c>
      <c r="D3022" s="9">
        <v>42076.903912037036</v>
      </c>
      <c r="E3022" s="9">
        <v>42076.903912037036</v>
      </c>
      <c r="F3022" t="s">
        <v>872</v>
      </c>
      <c r="G3022" t="s">
        <v>872</v>
      </c>
      <c r="H3022">
        <v>1</v>
      </c>
      <c r="I3022">
        <v>1</v>
      </c>
      <c r="J3022">
        <v>1</v>
      </c>
      <c r="K3022" t="s">
        <v>873</v>
      </c>
      <c r="L3022">
        <v>1</v>
      </c>
      <c r="M3022">
        <v>0</v>
      </c>
      <c r="N3022" t="s">
        <v>875</v>
      </c>
      <c r="O3022" t="s">
        <v>875</v>
      </c>
      <c r="P3022" t="s">
        <v>875</v>
      </c>
      <c r="Q3022" t="s">
        <v>875</v>
      </c>
      <c r="R3022" t="s">
        <v>875</v>
      </c>
      <c r="S3022" t="s">
        <v>875</v>
      </c>
      <c r="T3022" t="s">
        <v>875</v>
      </c>
      <c r="U3022" t="s">
        <v>875</v>
      </c>
      <c r="V3022" t="s">
        <v>56</v>
      </c>
      <c r="W3022" t="s">
        <v>875</v>
      </c>
      <c r="X3022" t="s">
        <v>875</v>
      </c>
      <c r="Y3022" t="s">
        <v>875</v>
      </c>
      <c r="Z3022" t="s">
        <v>875</v>
      </c>
      <c r="AA3022" s="19">
        <v>45733.993021400463</v>
      </c>
      <c r="AB3022" t="s">
        <v>2040</v>
      </c>
    </row>
    <row r="3023" spans="1:28" x14ac:dyDescent="0.35">
      <c r="A3023" t="s">
        <v>1541</v>
      </c>
      <c r="B3023" t="s">
        <v>311</v>
      </c>
      <c r="C3023">
        <v>2087</v>
      </c>
      <c r="D3023" s="9">
        <v>39989.630844907406</v>
      </c>
      <c r="E3023" s="9">
        <v>42076.903912037036</v>
      </c>
      <c r="F3023">
        <v>711</v>
      </c>
      <c r="G3023">
        <v>711</v>
      </c>
      <c r="H3023">
        <v>444</v>
      </c>
      <c r="I3023">
        <v>267</v>
      </c>
      <c r="J3023">
        <v>79</v>
      </c>
      <c r="K3023">
        <v>632</v>
      </c>
      <c r="L3023">
        <v>437</v>
      </c>
      <c r="M3023">
        <v>195</v>
      </c>
      <c r="N3023">
        <v>0.39200000000000002</v>
      </c>
      <c r="O3023">
        <v>0.219</v>
      </c>
      <c r="P3023">
        <v>7.9000000000000001E-2</v>
      </c>
      <c r="Q3023">
        <v>0.39500000000000002</v>
      </c>
      <c r="R3023">
        <v>0.74199999999999999</v>
      </c>
      <c r="S3023">
        <v>0.64200000000000002</v>
      </c>
      <c r="T3023">
        <v>0.871</v>
      </c>
      <c r="U3023">
        <v>493.67099999999999</v>
      </c>
      <c r="V3023" t="s">
        <v>56</v>
      </c>
      <c r="W3023">
        <v>0.93400000000000005</v>
      </c>
      <c r="X3023">
        <v>0.96</v>
      </c>
      <c r="Y3023">
        <v>0.93300000000000005</v>
      </c>
      <c r="Z3023">
        <v>0.96799999999999997</v>
      </c>
      <c r="AA3023" s="19">
        <v>45733.993021342591</v>
      </c>
      <c r="AB3023" t="s">
        <v>2040</v>
      </c>
    </row>
    <row r="3024" spans="1:28" hidden="1" x14ac:dyDescent="0.35">
      <c r="A3024" t="s">
        <v>1540</v>
      </c>
      <c r="B3024" t="s">
        <v>312</v>
      </c>
      <c r="C3024">
        <v>99</v>
      </c>
      <c r="D3024" s="9">
        <v>44460.542037037034</v>
      </c>
      <c r="E3024" s="9">
        <v>44560.458090277774</v>
      </c>
      <c r="F3024" t="s">
        <v>872</v>
      </c>
      <c r="G3024" t="s">
        <v>872</v>
      </c>
      <c r="H3024">
        <v>14</v>
      </c>
      <c r="I3024">
        <v>7</v>
      </c>
      <c r="J3024">
        <v>6</v>
      </c>
      <c r="K3024" t="s">
        <v>873</v>
      </c>
      <c r="L3024">
        <v>11</v>
      </c>
      <c r="M3024">
        <v>3</v>
      </c>
      <c r="N3024">
        <v>0.15</v>
      </c>
      <c r="O3024">
        <v>8.4000000000000005E-2</v>
      </c>
      <c r="P3024">
        <v>6.0999999999999999E-2</v>
      </c>
      <c r="Q3024">
        <v>0.11700000000000001</v>
      </c>
      <c r="R3024">
        <v>0.67600000000000005</v>
      </c>
      <c r="S3024">
        <v>0.64100000000000001</v>
      </c>
      <c r="T3024">
        <v>0.73899999999999999</v>
      </c>
      <c r="U3024">
        <v>1051.2819999999999</v>
      </c>
      <c r="V3024" t="s">
        <v>56</v>
      </c>
      <c r="W3024">
        <v>0.95599999999999996</v>
      </c>
      <c r="X3024">
        <v>0.98599999999999999</v>
      </c>
      <c r="Y3024">
        <v>0.84099999999999997</v>
      </c>
      <c r="Z3024">
        <v>0.91300000000000003</v>
      </c>
      <c r="AA3024" s="19">
        <v>45733.992933472226</v>
      </c>
      <c r="AB3024" t="s">
        <v>2040</v>
      </c>
    </row>
    <row r="3025" spans="1:28" x14ac:dyDescent="0.35">
      <c r="A3025" t="s">
        <v>1540</v>
      </c>
      <c r="B3025" t="s">
        <v>311</v>
      </c>
      <c r="C3025">
        <v>5554</v>
      </c>
      <c r="D3025" s="9">
        <v>39006.21947916667</v>
      </c>
      <c r="E3025" s="9">
        <v>44560.458090277774</v>
      </c>
      <c r="F3025">
        <v>6779</v>
      </c>
      <c r="G3025">
        <v>6779</v>
      </c>
      <c r="H3025">
        <v>2504</v>
      </c>
      <c r="I3025">
        <v>4275</v>
      </c>
      <c r="J3025">
        <v>1795</v>
      </c>
      <c r="K3025">
        <v>4984</v>
      </c>
      <c r="L3025">
        <v>4861</v>
      </c>
      <c r="M3025">
        <v>123</v>
      </c>
      <c r="N3025">
        <v>0.503</v>
      </c>
      <c r="O3025">
        <v>0.96899999999999997</v>
      </c>
      <c r="P3025">
        <v>0.43</v>
      </c>
      <c r="Q3025">
        <v>1.0589999999999999</v>
      </c>
      <c r="R3025">
        <v>1.016</v>
      </c>
      <c r="S3025">
        <v>0.34200000000000003</v>
      </c>
      <c r="T3025">
        <v>0.70799999999999996</v>
      </c>
      <c r="U3025">
        <v>116.14700000000001</v>
      </c>
      <c r="V3025" t="s">
        <v>62</v>
      </c>
      <c r="W3025">
        <v>0.93100000000000005</v>
      </c>
      <c r="X3025">
        <v>0.92100000000000004</v>
      </c>
      <c r="Y3025">
        <v>0.90600000000000003</v>
      </c>
      <c r="Z3025">
        <v>0.93</v>
      </c>
      <c r="AA3025" s="19">
        <v>45733.992919699071</v>
      </c>
      <c r="AB3025" t="s">
        <v>2040</v>
      </c>
    </row>
    <row r="3026" spans="1:28" hidden="1" x14ac:dyDescent="0.35">
      <c r="A3026" t="s">
        <v>298</v>
      </c>
      <c r="B3026" t="s">
        <v>312</v>
      </c>
      <c r="C3026">
        <v>97</v>
      </c>
      <c r="D3026" s="9">
        <v>44447.61822916667</v>
      </c>
      <c r="E3026" s="9">
        <v>44544.821527777778</v>
      </c>
      <c r="F3026" t="s">
        <v>872</v>
      </c>
      <c r="G3026" t="s">
        <v>872</v>
      </c>
      <c r="H3026">
        <v>44</v>
      </c>
      <c r="I3026">
        <v>1</v>
      </c>
      <c r="J3026">
        <v>1</v>
      </c>
      <c r="K3026" t="s">
        <v>873</v>
      </c>
      <c r="L3026">
        <v>18</v>
      </c>
      <c r="M3026">
        <v>27</v>
      </c>
      <c r="N3026">
        <v>0.432</v>
      </c>
      <c r="O3026" t="s">
        <v>875</v>
      </c>
      <c r="P3026">
        <v>0</v>
      </c>
      <c r="Q3026">
        <v>0.185</v>
      </c>
      <c r="R3026" t="s">
        <v>875</v>
      </c>
      <c r="S3026" t="s">
        <v>875</v>
      </c>
      <c r="T3026" t="s">
        <v>875</v>
      </c>
      <c r="U3026" t="s">
        <v>875</v>
      </c>
      <c r="V3026" t="s">
        <v>56</v>
      </c>
      <c r="W3026">
        <v>0.96499999999999997</v>
      </c>
      <c r="X3026" t="s">
        <v>875</v>
      </c>
      <c r="Y3026">
        <v>0</v>
      </c>
      <c r="Z3026">
        <v>0.94199999999999995</v>
      </c>
      <c r="AA3026" s="19">
        <v>45733.904235393522</v>
      </c>
      <c r="AB3026" t="s">
        <v>1425</v>
      </c>
    </row>
    <row r="3027" spans="1:28" x14ac:dyDescent="0.35">
      <c r="A3027" t="s">
        <v>298</v>
      </c>
      <c r="B3027" t="s">
        <v>311</v>
      </c>
      <c r="C3027">
        <v>1491</v>
      </c>
      <c r="D3027" s="9">
        <v>44117.617361111108</v>
      </c>
      <c r="E3027" s="9">
        <v>45608.820138888892</v>
      </c>
      <c r="F3027">
        <v>634</v>
      </c>
      <c r="G3027">
        <v>607</v>
      </c>
      <c r="H3027">
        <v>604</v>
      </c>
      <c r="I3027">
        <v>3</v>
      </c>
      <c r="J3027">
        <v>161</v>
      </c>
      <c r="K3027">
        <v>446</v>
      </c>
      <c r="L3027">
        <v>377</v>
      </c>
      <c r="M3027">
        <v>69</v>
      </c>
      <c r="N3027">
        <v>0.442</v>
      </c>
      <c r="O3027">
        <v>3.0000000000000001E-3</v>
      </c>
      <c r="P3027">
        <v>0.13800000000000001</v>
      </c>
      <c r="Q3027">
        <v>0.30299999999999999</v>
      </c>
      <c r="R3027">
        <v>0.98699999999999999</v>
      </c>
      <c r="S3027">
        <v>0.99299999999999999</v>
      </c>
      <c r="T3027">
        <v>0.69</v>
      </c>
      <c r="U3027">
        <v>227.72300000000001</v>
      </c>
      <c r="V3027" t="s">
        <v>56</v>
      </c>
      <c r="W3027">
        <v>0.997</v>
      </c>
      <c r="X3027">
        <v>0.84599999999999997</v>
      </c>
      <c r="Y3027">
        <v>0.98599999999999999</v>
      </c>
      <c r="Z3027">
        <v>0.99</v>
      </c>
      <c r="AA3027" s="9">
        <v>45713.686887002317</v>
      </c>
      <c r="AB3027" t="s">
        <v>871</v>
      </c>
    </row>
    <row r="3028" spans="1:28" x14ac:dyDescent="0.35">
      <c r="A3028" t="s">
        <v>298</v>
      </c>
      <c r="B3028" t="s">
        <v>311</v>
      </c>
      <c r="C3028">
        <v>345</v>
      </c>
      <c r="D3028" s="9">
        <v>44199.634120370371</v>
      </c>
      <c r="E3028" s="9">
        <v>44544.821527777778</v>
      </c>
      <c r="F3028">
        <v>141</v>
      </c>
      <c r="G3028">
        <v>141</v>
      </c>
      <c r="H3028">
        <v>140</v>
      </c>
      <c r="I3028">
        <v>1</v>
      </c>
      <c r="J3028">
        <v>0</v>
      </c>
      <c r="K3028">
        <v>141</v>
      </c>
      <c r="L3028">
        <v>53</v>
      </c>
      <c r="M3028">
        <v>88</v>
      </c>
      <c r="N3028">
        <v>0.38900000000000001</v>
      </c>
      <c r="O3028">
        <v>0</v>
      </c>
      <c r="P3028">
        <v>0</v>
      </c>
      <c r="Q3028">
        <v>0.17299999999999999</v>
      </c>
      <c r="R3028">
        <v>0.44500000000000001</v>
      </c>
      <c r="S3028">
        <v>1</v>
      </c>
      <c r="T3028">
        <v>1</v>
      </c>
      <c r="U3028">
        <v>508.67099999999999</v>
      </c>
      <c r="V3028" t="s">
        <v>56</v>
      </c>
      <c r="W3028">
        <v>0.99099999999999999</v>
      </c>
      <c r="X3028">
        <v>0</v>
      </c>
      <c r="Y3028">
        <v>0</v>
      </c>
      <c r="Z3028">
        <v>0.94399999999999995</v>
      </c>
      <c r="AA3028" s="19">
        <v>45733.904235393522</v>
      </c>
      <c r="AB3028" t="s">
        <v>1425</v>
      </c>
    </row>
    <row r="3029" spans="1:28" hidden="1" x14ac:dyDescent="0.35">
      <c r="A3029" t="s">
        <v>302</v>
      </c>
      <c r="B3029" t="s">
        <v>312</v>
      </c>
      <c r="C3029">
        <v>98</v>
      </c>
      <c r="D3029" s="9">
        <v>44466.407812500001</v>
      </c>
      <c r="E3029" s="9">
        <v>44564.644953703704</v>
      </c>
      <c r="F3029" t="s">
        <v>872</v>
      </c>
      <c r="G3029" t="s">
        <v>872</v>
      </c>
      <c r="H3029">
        <v>54</v>
      </c>
      <c r="I3029">
        <v>22</v>
      </c>
      <c r="J3029">
        <v>6</v>
      </c>
      <c r="K3029" t="s">
        <v>873</v>
      </c>
      <c r="L3029">
        <v>46</v>
      </c>
      <c r="M3029">
        <v>23</v>
      </c>
      <c r="N3029">
        <v>0.66100000000000003</v>
      </c>
      <c r="O3029">
        <v>0.22</v>
      </c>
      <c r="P3029">
        <v>7.0999999999999994E-2</v>
      </c>
      <c r="Q3029">
        <v>0.45500000000000002</v>
      </c>
      <c r="R3029">
        <v>0.56200000000000006</v>
      </c>
      <c r="S3029">
        <v>0.75</v>
      </c>
      <c r="T3029">
        <v>0.91900000000000004</v>
      </c>
      <c r="U3029">
        <v>1017.582</v>
      </c>
      <c r="V3029" t="s">
        <v>56</v>
      </c>
      <c r="W3029">
        <v>0.91700000000000004</v>
      </c>
      <c r="X3029">
        <v>0.69699999999999995</v>
      </c>
      <c r="Y3029">
        <v>0.89200000000000002</v>
      </c>
      <c r="Z3029">
        <v>0.89300000000000002</v>
      </c>
      <c r="AA3029" s="19">
        <v>45733.904172939816</v>
      </c>
      <c r="AB3029" t="s">
        <v>1425</v>
      </c>
    </row>
    <row r="3030" spans="1:28" x14ac:dyDescent="0.35">
      <c r="A3030" t="s">
        <v>302</v>
      </c>
      <c r="B3030" t="s">
        <v>311</v>
      </c>
      <c r="C3030">
        <v>4149</v>
      </c>
      <c r="D3030" s="9">
        <v>41403.345138888886</v>
      </c>
      <c r="E3030" s="9">
        <v>45552.543749999997</v>
      </c>
      <c r="F3030">
        <v>3596</v>
      </c>
      <c r="G3030">
        <v>3469</v>
      </c>
      <c r="H3030">
        <v>2121</v>
      </c>
      <c r="I3030">
        <v>1348</v>
      </c>
      <c r="J3030">
        <v>461</v>
      </c>
      <c r="K3030">
        <v>3008</v>
      </c>
      <c r="L3030">
        <v>1686</v>
      </c>
      <c r="M3030">
        <v>1322</v>
      </c>
      <c r="N3030">
        <v>0.55000000000000004</v>
      </c>
      <c r="O3030">
        <v>0.38500000000000001</v>
      </c>
      <c r="P3030">
        <v>0.121</v>
      </c>
      <c r="Q3030">
        <v>0.42299999999999999</v>
      </c>
      <c r="R3030">
        <v>0.52</v>
      </c>
      <c r="S3030">
        <v>0.58799999999999997</v>
      </c>
      <c r="T3030">
        <v>0.871</v>
      </c>
      <c r="U3030">
        <v>3125.2959999999998</v>
      </c>
      <c r="V3030" t="s">
        <v>56</v>
      </c>
      <c r="W3030">
        <v>0.99299999999999999</v>
      </c>
      <c r="X3030">
        <v>0.98199999999999998</v>
      </c>
      <c r="Y3030">
        <v>0.96099999999999997</v>
      </c>
      <c r="Z3030">
        <v>0.99299999999999999</v>
      </c>
      <c r="AA3030" s="9">
        <v>45713.687269780094</v>
      </c>
      <c r="AB3030" t="s">
        <v>871</v>
      </c>
    </row>
    <row r="3031" spans="1:28" x14ac:dyDescent="0.35">
      <c r="A3031" t="s">
        <v>302</v>
      </c>
      <c r="B3031" t="s">
        <v>311</v>
      </c>
      <c r="C3031">
        <v>3161</v>
      </c>
      <c r="D3031" s="9">
        <v>41403.34542824074</v>
      </c>
      <c r="E3031" s="9">
        <v>44564.644953703704</v>
      </c>
      <c r="F3031">
        <v>2787</v>
      </c>
      <c r="G3031">
        <v>2787</v>
      </c>
      <c r="H3031">
        <v>1636</v>
      </c>
      <c r="I3031">
        <v>1151</v>
      </c>
      <c r="J3031">
        <v>97</v>
      </c>
      <c r="K3031">
        <v>2690</v>
      </c>
      <c r="L3031">
        <v>2227</v>
      </c>
      <c r="M3031">
        <v>463</v>
      </c>
      <c r="N3031">
        <v>0.57499999999999996</v>
      </c>
      <c r="O3031">
        <v>0.41</v>
      </c>
      <c r="P3031">
        <v>3.4000000000000002E-2</v>
      </c>
      <c r="Q3031">
        <v>0.8</v>
      </c>
      <c r="R3031">
        <v>0.84099999999999997</v>
      </c>
      <c r="S3031">
        <v>0.58399999999999996</v>
      </c>
      <c r="T3031">
        <v>0.96499999999999997</v>
      </c>
      <c r="U3031">
        <v>578.75</v>
      </c>
      <c r="V3031" t="s">
        <v>56</v>
      </c>
      <c r="W3031">
        <v>0.98899999999999999</v>
      </c>
      <c r="X3031">
        <v>0.98099999999999998</v>
      </c>
      <c r="Y3031">
        <v>0.94499999999999995</v>
      </c>
      <c r="Z3031">
        <v>0.98299999999999998</v>
      </c>
      <c r="AA3031" s="19">
        <v>45733.904158784724</v>
      </c>
      <c r="AB3031" t="s">
        <v>1425</v>
      </c>
    </row>
    <row r="3032" spans="1:28" hidden="1" x14ac:dyDescent="0.35">
      <c r="A3032" t="s">
        <v>301</v>
      </c>
      <c r="B3032" t="s">
        <v>312</v>
      </c>
      <c r="C3032">
        <v>79</v>
      </c>
      <c r="D3032" s="9">
        <v>44474.652048611111</v>
      </c>
      <c r="E3032" s="9">
        <v>44554.477754629632</v>
      </c>
      <c r="F3032" t="s">
        <v>872</v>
      </c>
      <c r="G3032" t="s">
        <v>872</v>
      </c>
      <c r="H3032">
        <v>30</v>
      </c>
      <c r="I3032">
        <v>4</v>
      </c>
      <c r="J3032">
        <v>1</v>
      </c>
      <c r="K3032" t="s">
        <v>873</v>
      </c>
      <c r="L3032">
        <v>10</v>
      </c>
      <c r="M3032">
        <v>23</v>
      </c>
      <c r="N3032">
        <v>0.30599999999999999</v>
      </c>
      <c r="O3032">
        <v>5.8000000000000003E-2</v>
      </c>
      <c r="P3032" t="s">
        <v>875</v>
      </c>
      <c r="Q3032">
        <v>0.17199999999999999</v>
      </c>
      <c r="R3032" t="s">
        <v>875</v>
      </c>
      <c r="S3032" t="s">
        <v>875</v>
      </c>
      <c r="T3032" t="s">
        <v>875</v>
      </c>
      <c r="U3032" t="s">
        <v>875</v>
      </c>
      <c r="V3032" t="s">
        <v>56</v>
      </c>
      <c r="W3032">
        <v>0.90600000000000003</v>
      </c>
      <c r="X3032">
        <v>0.88200000000000001</v>
      </c>
      <c r="Y3032" t="s">
        <v>875</v>
      </c>
      <c r="Z3032">
        <v>0.94199999999999995</v>
      </c>
      <c r="AA3032" s="19">
        <v>45733.904083032408</v>
      </c>
      <c r="AB3032" t="s">
        <v>1425</v>
      </c>
    </row>
    <row r="3033" spans="1:28" x14ac:dyDescent="0.35">
      <c r="A3033" t="s">
        <v>301</v>
      </c>
      <c r="B3033" t="s">
        <v>311</v>
      </c>
      <c r="C3033">
        <v>3990</v>
      </c>
      <c r="D3033" s="9">
        <v>41557.647916666669</v>
      </c>
      <c r="E3033" s="9">
        <v>45547.65625</v>
      </c>
      <c r="F3033">
        <v>691</v>
      </c>
      <c r="G3033">
        <v>660</v>
      </c>
      <c r="H3033">
        <v>486</v>
      </c>
      <c r="I3033">
        <v>174</v>
      </c>
      <c r="J3033">
        <v>66</v>
      </c>
      <c r="K3033">
        <v>594</v>
      </c>
      <c r="L3033">
        <v>256</v>
      </c>
      <c r="M3033">
        <v>338</v>
      </c>
      <c r="N3033">
        <v>0.13</v>
      </c>
      <c r="O3033">
        <v>4.5999999999999999E-2</v>
      </c>
      <c r="P3033">
        <v>1.9E-2</v>
      </c>
      <c r="Q3033">
        <v>7.5999999999999998E-2</v>
      </c>
      <c r="R3033">
        <v>0.48399999999999999</v>
      </c>
      <c r="S3033">
        <v>0.73899999999999999</v>
      </c>
      <c r="T3033">
        <v>0.89200000000000002</v>
      </c>
      <c r="U3033">
        <v>4447.3680000000004</v>
      </c>
      <c r="V3033" t="s">
        <v>56</v>
      </c>
      <c r="W3033">
        <v>0.97699999999999998</v>
      </c>
      <c r="X3033">
        <v>0.94899999999999995</v>
      </c>
      <c r="Y3033">
        <v>0.85899999999999999</v>
      </c>
      <c r="Z3033">
        <v>0.98</v>
      </c>
      <c r="AA3033" s="9">
        <v>45713.687172430553</v>
      </c>
      <c r="AB3033" t="s">
        <v>871</v>
      </c>
    </row>
    <row r="3034" spans="1:28" x14ac:dyDescent="0.35">
      <c r="A3034" t="s">
        <v>301</v>
      </c>
      <c r="B3034" t="s">
        <v>311</v>
      </c>
      <c r="C3034">
        <v>2996</v>
      </c>
      <c r="D3034" s="9">
        <v>41557.648148148146</v>
      </c>
      <c r="E3034" s="9">
        <v>44554.477754629632</v>
      </c>
      <c r="F3034">
        <v>484</v>
      </c>
      <c r="G3034">
        <v>484</v>
      </c>
      <c r="H3034">
        <v>350</v>
      </c>
      <c r="I3034">
        <v>134</v>
      </c>
      <c r="J3034">
        <v>9</v>
      </c>
      <c r="K3034">
        <v>475</v>
      </c>
      <c r="L3034">
        <v>367</v>
      </c>
      <c r="M3034">
        <v>108</v>
      </c>
      <c r="N3034">
        <v>0.115</v>
      </c>
      <c r="O3034">
        <v>0.05</v>
      </c>
      <c r="P3034">
        <v>5.0000000000000001E-3</v>
      </c>
      <c r="Q3034">
        <v>0.153</v>
      </c>
      <c r="R3034">
        <v>0.95599999999999996</v>
      </c>
      <c r="S3034">
        <v>0.69699999999999995</v>
      </c>
      <c r="T3034">
        <v>0.97</v>
      </c>
      <c r="U3034">
        <v>705.88199999999995</v>
      </c>
      <c r="V3034" t="s">
        <v>56</v>
      </c>
      <c r="W3034">
        <v>0.98199999999999998</v>
      </c>
      <c r="X3034">
        <v>0.90100000000000002</v>
      </c>
      <c r="Y3034">
        <v>0.90800000000000003</v>
      </c>
      <c r="Z3034">
        <v>0.95799999999999996</v>
      </c>
      <c r="AA3034" s="19">
        <v>45733.904082974535</v>
      </c>
      <c r="AB3034" t="s">
        <v>1425</v>
      </c>
    </row>
    <row r="3035" spans="1:28" hidden="1" x14ac:dyDescent="0.35">
      <c r="A3035" t="s">
        <v>1539</v>
      </c>
      <c r="B3035" t="s">
        <v>312</v>
      </c>
      <c r="C3035">
        <v>0</v>
      </c>
      <c r="D3035" s="9">
        <v>42682.553136574075</v>
      </c>
      <c r="E3035" s="9">
        <v>42682.562743055554</v>
      </c>
      <c r="F3035" t="s">
        <v>872</v>
      </c>
      <c r="G3035" t="s">
        <v>872</v>
      </c>
      <c r="H3035">
        <v>1</v>
      </c>
      <c r="I3035">
        <v>2</v>
      </c>
      <c r="J3035">
        <v>1</v>
      </c>
      <c r="K3035" t="s">
        <v>873</v>
      </c>
      <c r="L3035">
        <v>1</v>
      </c>
      <c r="M3035">
        <v>1</v>
      </c>
      <c r="N3035" t="s">
        <v>875</v>
      </c>
      <c r="O3035">
        <v>1</v>
      </c>
      <c r="P3035" t="s">
        <v>875</v>
      </c>
      <c r="Q3035" t="s">
        <v>875</v>
      </c>
      <c r="R3035" t="s">
        <v>875</v>
      </c>
      <c r="S3035" t="s">
        <v>875</v>
      </c>
      <c r="T3035" t="s">
        <v>875</v>
      </c>
      <c r="U3035" t="s">
        <v>875</v>
      </c>
      <c r="V3035" t="s">
        <v>62</v>
      </c>
      <c r="W3035" t="s">
        <v>875</v>
      </c>
      <c r="X3035">
        <v>1</v>
      </c>
      <c r="Y3035" t="s">
        <v>875</v>
      </c>
      <c r="Z3035" t="s">
        <v>875</v>
      </c>
      <c r="AA3035" s="19">
        <v>45733.992813831021</v>
      </c>
      <c r="AB3035" t="s">
        <v>2040</v>
      </c>
    </row>
    <row r="3036" spans="1:28" x14ac:dyDescent="0.35">
      <c r="A3036" t="s">
        <v>1539</v>
      </c>
      <c r="B3036" t="s">
        <v>311</v>
      </c>
      <c r="C3036">
        <v>2716</v>
      </c>
      <c r="D3036" s="9">
        <v>39965.846261574072</v>
      </c>
      <c r="E3036" s="9">
        <v>42682.562743055554</v>
      </c>
      <c r="F3036">
        <v>427</v>
      </c>
      <c r="G3036">
        <v>427</v>
      </c>
      <c r="H3036">
        <v>198</v>
      </c>
      <c r="I3036">
        <v>229</v>
      </c>
      <c r="J3036">
        <v>42</v>
      </c>
      <c r="K3036">
        <v>385</v>
      </c>
      <c r="L3036">
        <v>311</v>
      </c>
      <c r="M3036">
        <v>74</v>
      </c>
      <c r="N3036">
        <v>8.7999999999999995E-2</v>
      </c>
      <c r="O3036">
        <v>8.6999999999999994E-2</v>
      </c>
      <c r="P3036">
        <v>1.6E-2</v>
      </c>
      <c r="Q3036">
        <v>0.16</v>
      </c>
      <c r="R3036">
        <v>1.006</v>
      </c>
      <c r="S3036">
        <v>0.503</v>
      </c>
      <c r="T3036">
        <v>0.90900000000000003</v>
      </c>
      <c r="U3036">
        <v>462.5</v>
      </c>
      <c r="V3036" t="s">
        <v>62</v>
      </c>
      <c r="W3036">
        <v>0.65</v>
      </c>
      <c r="X3036">
        <v>0.76100000000000001</v>
      </c>
      <c r="Y3036">
        <v>0.64300000000000002</v>
      </c>
      <c r="Z3036">
        <v>0.64600000000000002</v>
      </c>
      <c r="AA3036" s="19">
        <v>45733.992813773148</v>
      </c>
      <c r="AB3036" t="s">
        <v>2040</v>
      </c>
    </row>
    <row r="3037" spans="1:28" hidden="1" x14ac:dyDescent="0.35">
      <c r="A3037" t="s">
        <v>1375</v>
      </c>
      <c r="B3037" t="s">
        <v>312</v>
      </c>
      <c r="C3037">
        <v>0</v>
      </c>
      <c r="D3037" s="9">
        <v>44355.321238425924</v>
      </c>
      <c r="E3037" s="9">
        <v>44355.87736111111</v>
      </c>
      <c r="F3037" t="s">
        <v>872</v>
      </c>
      <c r="G3037" t="s">
        <v>872</v>
      </c>
      <c r="H3037">
        <v>1</v>
      </c>
      <c r="I3037">
        <v>1</v>
      </c>
      <c r="J3037">
        <v>1</v>
      </c>
      <c r="K3037" t="s">
        <v>873</v>
      </c>
      <c r="L3037">
        <v>5</v>
      </c>
      <c r="M3037">
        <v>-5</v>
      </c>
      <c r="N3037" t="s">
        <v>875</v>
      </c>
      <c r="O3037" t="s">
        <v>875</v>
      </c>
      <c r="P3037" t="s">
        <v>875</v>
      </c>
      <c r="Q3037" t="s">
        <v>875</v>
      </c>
      <c r="R3037" t="s">
        <v>875</v>
      </c>
      <c r="S3037" t="s">
        <v>875</v>
      </c>
      <c r="T3037" t="s">
        <v>875</v>
      </c>
      <c r="U3037" t="s">
        <v>875</v>
      </c>
      <c r="V3037" t="s">
        <v>56</v>
      </c>
      <c r="W3037" t="s">
        <v>875</v>
      </c>
      <c r="X3037" t="s">
        <v>875</v>
      </c>
      <c r="Y3037" t="s">
        <v>875</v>
      </c>
      <c r="Z3037" t="s">
        <v>875</v>
      </c>
      <c r="AA3037" s="19">
        <v>45733.904012766201</v>
      </c>
      <c r="AB3037" t="s">
        <v>1425</v>
      </c>
    </row>
    <row r="3038" spans="1:28" x14ac:dyDescent="0.35">
      <c r="A3038" t="s">
        <v>1375</v>
      </c>
      <c r="B3038" t="s">
        <v>311</v>
      </c>
      <c r="C3038">
        <v>4648</v>
      </c>
      <c r="D3038" s="9">
        <v>39707.669374999998</v>
      </c>
      <c r="E3038" s="9">
        <v>44355.87736111111</v>
      </c>
      <c r="F3038">
        <v>269</v>
      </c>
      <c r="G3038">
        <v>269</v>
      </c>
      <c r="H3038">
        <v>176</v>
      </c>
      <c r="I3038">
        <v>93</v>
      </c>
      <c r="J3038">
        <v>4</v>
      </c>
      <c r="K3038">
        <v>265</v>
      </c>
      <c r="L3038">
        <v>259</v>
      </c>
      <c r="M3038">
        <v>6</v>
      </c>
      <c r="N3038">
        <v>4.1000000000000002E-2</v>
      </c>
      <c r="O3038">
        <v>2.1000000000000001E-2</v>
      </c>
      <c r="P3038">
        <v>6.0000000000000001E-3</v>
      </c>
      <c r="Q3038">
        <v>5.3999999999999999E-2</v>
      </c>
      <c r="R3038">
        <v>0.96399999999999997</v>
      </c>
      <c r="S3038">
        <v>0.66100000000000003</v>
      </c>
      <c r="T3038">
        <v>0.90300000000000002</v>
      </c>
      <c r="U3038">
        <v>111.111</v>
      </c>
      <c r="V3038" t="s">
        <v>56</v>
      </c>
      <c r="W3038">
        <v>0.89600000000000002</v>
      </c>
      <c r="X3038">
        <v>0.84399999999999997</v>
      </c>
      <c r="Y3038">
        <v>0.90800000000000003</v>
      </c>
      <c r="Z3038">
        <v>0.92100000000000004</v>
      </c>
      <c r="AA3038" s="19">
        <v>45733.904012627318</v>
      </c>
      <c r="AB3038" t="s">
        <v>1425</v>
      </c>
    </row>
    <row r="3039" spans="1:28" hidden="1" x14ac:dyDescent="0.35">
      <c r="A3039" t="s">
        <v>1538</v>
      </c>
      <c r="B3039" t="s">
        <v>312</v>
      </c>
      <c r="C3039">
        <v>0</v>
      </c>
      <c r="D3039" s="9">
        <v>43195.530671296299</v>
      </c>
      <c r="E3039" s="9">
        <v>43195.530671296299</v>
      </c>
      <c r="F3039" t="s">
        <v>872</v>
      </c>
      <c r="G3039" t="s">
        <v>872</v>
      </c>
      <c r="H3039">
        <v>1</v>
      </c>
      <c r="I3039">
        <v>1</v>
      </c>
      <c r="J3039">
        <v>1</v>
      </c>
      <c r="K3039" t="s">
        <v>873</v>
      </c>
      <c r="L3039">
        <v>1</v>
      </c>
      <c r="M3039">
        <v>0</v>
      </c>
      <c r="N3039" t="s">
        <v>875</v>
      </c>
      <c r="O3039" t="s">
        <v>875</v>
      </c>
      <c r="P3039" t="s">
        <v>875</v>
      </c>
      <c r="Q3039" t="s">
        <v>875</v>
      </c>
      <c r="R3039" t="s">
        <v>875</v>
      </c>
      <c r="S3039" t="s">
        <v>875</v>
      </c>
      <c r="T3039" t="s">
        <v>875</v>
      </c>
      <c r="U3039" t="s">
        <v>875</v>
      </c>
      <c r="V3039" t="s">
        <v>56</v>
      </c>
      <c r="W3039" t="s">
        <v>875</v>
      </c>
      <c r="X3039" t="s">
        <v>875</v>
      </c>
      <c r="Y3039" t="s">
        <v>875</v>
      </c>
      <c r="Z3039" t="s">
        <v>875</v>
      </c>
      <c r="AA3039" s="19">
        <v>45733.992727280092</v>
      </c>
      <c r="AB3039" t="s">
        <v>2040</v>
      </c>
    </row>
    <row r="3040" spans="1:28" x14ac:dyDescent="0.35">
      <c r="A3040" t="s">
        <v>1538</v>
      </c>
      <c r="B3040" t="s">
        <v>311</v>
      </c>
      <c r="C3040">
        <v>4500</v>
      </c>
      <c r="D3040" s="9">
        <v>38694.940011574072</v>
      </c>
      <c r="E3040" s="9">
        <v>43195.530671296299</v>
      </c>
      <c r="F3040">
        <v>243</v>
      </c>
      <c r="G3040">
        <v>243</v>
      </c>
      <c r="H3040">
        <v>100</v>
      </c>
      <c r="I3040">
        <v>143</v>
      </c>
      <c r="J3040">
        <v>7</v>
      </c>
      <c r="K3040">
        <v>236</v>
      </c>
      <c r="L3040">
        <v>179</v>
      </c>
      <c r="M3040">
        <v>57</v>
      </c>
      <c r="N3040">
        <v>5.6000000000000001E-2</v>
      </c>
      <c r="O3040">
        <v>3.2000000000000001E-2</v>
      </c>
      <c r="P3040">
        <v>1E-3</v>
      </c>
      <c r="Q3040">
        <v>5.7000000000000002E-2</v>
      </c>
      <c r="R3040">
        <v>0.65500000000000003</v>
      </c>
      <c r="S3040">
        <v>0.63600000000000001</v>
      </c>
      <c r="T3040">
        <v>0.98899999999999999</v>
      </c>
      <c r="U3040">
        <v>1000</v>
      </c>
      <c r="V3040" t="s">
        <v>56</v>
      </c>
      <c r="W3040">
        <v>0.64700000000000002</v>
      </c>
      <c r="X3040">
        <v>0.50600000000000001</v>
      </c>
      <c r="Y3040">
        <v>0.94899999999999995</v>
      </c>
      <c r="Z3040">
        <v>0.52400000000000002</v>
      </c>
      <c r="AA3040" s="19">
        <v>45733.992727222219</v>
      </c>
      <c r="AB3040" t="s">
        <v>2040</v>
      </c>
    </row>
    <row r="3041" spans="1:28" hidden="1" x14ac:dyDescent="0.35">
      <c r="A3041" t="s">
        <v>1537</v>
      </c>
      <c r="B3041" t="s">
        <v>312</v>
      </c>
      <c r="C3041">
        <v>0</v>
      </c>
      <c r="D3041" s="9">
        <v>44354.372407407405</v>
      </c>
      <c r="E3041" s="9">
        <v>44354.372407407405</v>
      </c>
      <c r="F3041" t="s">
        <v>872</v>
      </c>
      <c r="G3041" t="s">
        <v>872</v>
      </c>
      <c r="H3041">
        <v>1</v>
      </c>
      <c r="I3041">
        <v>1</v>
      </c>
      <c r="J3041">
        <v>1</v>
      </c>
      <c r="K3041" t="s">
        <v>873</v>
      </c>
      <c r="L3041">
        <v>1</v>
      </c>
      <c r="M3041">
        <v>0</v>
      </c>
      <c r="N3041" t="s">
        <v>875</v>
      </c>
      <c r="O3041" t="s">
        <v>875</v>
      </c>
      <c r="P3041" t="s">
        <v>875</v>
      </c>
      <c r="Q3041" t="s">
        <v>875</v>
      </c>
      <c r="R3041" t="s">
        <v>875</v>
      </c>
      <c r="S3041" t="s">
        <v>875</v>
      </c>
      <c r="T3041" t="s">
        <v>875</v>
      </c>
      <c r="U3041" t="s">
        <v>875</v>
      </c>
      <c r="V3041" t="s">
        <v>56</v>
      </c>
      <c r="W3041" t="s">
        <v>875</v>
      </c>
      <c r="X3041" t="s">
        <v>875</v>
      </c>
      <c r="Y3041" t="s">
        <v>875</v>
      </c>
      <c r="Z3041" t="s">
        <v>875</v>
      </c>
      <c r="AA3041" s="19">
        <v>45733.992641249999</v>
      </c>
      <c r="AB3041" t="s">
        <v>2040</v>
      </c>
    </row>
    <row r="3042" spans="1:28" x14ac:dyDescent="0.35">
      <c r="A3042" t="s">
        <v>1537</v>
      </c>
      <c r="B3042" t="s">
        <v>311</v>
      </c>
      <c r="C3042">
        <v>4340</v>
      </c>
      <c r="D3042" s="9">
        <v>40013.885208333333</v>
      </c>
      <c r="E3042" s="9">
        <v>44354.372407407405</v>
      </c>
      <c r="F3042">
        <v>382</v>
      </c>
      <c r="G3042">
        <v>382</v>
      </c>
      <c r="H3042">
        <v>205</v>
      </c>
      <c r="I3042">
        <v>177</v>
      </c>
      <c r="J3042">
        <v>26</v>
      </c>
      <c r="K3042">
        <v>356</v>
      </c>
      <c r="L3042">
        <v>309</v>
      </c>
      <c r="M3042">
        <v>47</v>
      </c>
      <c r="N3042">
        <v>0.128</v>
      </c>
      <c r="O3042">
        <v>0.109</v>
      </c>
      <c r="P3042">
        <v>1.7000000000000001E-2</v>
      </c>
      <c r="Q3042">
        <v>0.11600000000000001</v>
      </c>
      <c r="R3042">
        <v>0.52700000000000002</v>
      </c>
      <c r="S3042">
        <v>0.54</v>
      </c>
      <c r="T3042">
        <v>0.92800000000000005</v>
      </c>
      <c r="U3042">
        <v>405.17200000000003</v>
      </c>
      <c r="V3042" t="s">
        <v>56</v>
      </c>
      <c r="W3042">
        <v>0.95699999999999996</v>
      </c>
      <c r="X3042">
        <v>0.95299999999999996</v>
      </c>
      <c r="Y3042">
        <v>0.96599999999999997</v>
      </c>
      <c r="Z3042">
        <v>0.626</v>
      </c>
      <c r="AA3042" s="19">
        <v>45733.992641203702</v>
      </c>
      <c r="AB3042" t="s">
        <v>2040</v>
      </c>
    </row>
    <row r="3043" spans="1:28" hidden="1" x14ac:dyDescent="0.35">
      <c r="A3043" t="s">
        <v>303</v>
      </c>
      <c r="B3043" t="s">
        <v>312</v>
      </c>
      <c r="C3043">
        <v>99</v>
      </c>
      <c r="D3043" s="9">
        <v>45509.828472222223</v>
      </c>
      <c r="E3043" s="9">
        <v>45609.734027777777</v>
      </c>
      <c r="F3043" t="s">
        <v>872</v>
      </c>
      <c r="G3043" t="s">
        <v>872</v>
      </c>
      <c r="H3043">
        <v>42</v>
      </c>
      <c r="I3043">
        <v>2</v>
      </c>
      <c r="J3043">
        <v>15</v>
      </c>
      <c r="K3043" t="s">
        <v>873</v>
      </c>
      <c r="L3043">
        <v>29</v>
      </c>
      <c r="M3043">
        <v>1</v>
      </c>
      <c r="N3043">
        <v>0.35199999999999998</v>
      </c>
      <c r="O3043">
        <v>3.6999999999999998E-2</v>
      </c>
      <c r="P3043">
        <v>0.39700000000000002</v>
      </c>
      <c r="Q3043">
        <v>0.26600000000000001</v>
      </c>
      <c r="R3043">
        <v>-33.25</v>
      </c>
      <c r="S3043">
        <v>0.90500000000000003</v>
      </c>
      <c r="T3043">
        <v>-2.1000000000000001E-2</v>
      </c>
      <c r="U3043">
        <v>394.73700000000002</v>
      </c>
      <c r="V3043" t="s">
        <v>56</v>
      </c>
      <c r="W3043">
        <v>0.91400000000000003</v>
      </c>
      <c r="X3043">
        <v>1</v>
      </c>
      <c r="Y3043">
        <v>0.443</v>
      </c>
      <c r="Z3043">
        <v>0.98399999999999999</v>
      </c>
      <c r="AA3043" s="9">
        <v>45713.687384861114</v>
      </c>
      <c r="AB3043" t="s">
        <v>871</v>
      </c>
    </row>
    <row r="3044" spans="1:28" hidden="1" x14ac:dyDescent="0.35">
      <c r="A3044" t="s">
        <v>303</v>
      </c>
      <c r="B3044" t="s">
        <v>312</v>
      </c>
      <c r="C3044">
        <v>84</v>
      </c>
      <c r="D3044" s="9">
        <v>44460.511805555558</v>
      </c>
      <c r="E3044" s="9">
        <v>44544.577141203707</v>
      </c>
      <c r="F3044" t="s">
        <v>872</v>
      </c>
      <c r="G3044" t="s">
        <v>872</v>
      </c>
      <c r="H3044">
        <v>10</v>
      </c>
      <c r="I3044">
        <v>1</v>
      </c>
      <c r="J3044">
        <v>1</v>
      </c>
      <c r="K3044" t="s">
        <v>873</v>
      </c>
      <c r="L3044">
        <v>4</v>
      </c>
      <c r="M3044">
        <v>5</v>
      </c>
      <c r="N3044">
        <v>0.14899999999999999</v>
      </c>
      <c r="O3044" t="s">
        <v>875</v>
      </c>
      <c r="P3044">
        <v>0</v>
      </c>
      <c r="Q3044">
        <v>0.04</v>
      </c>
      <c r="R3044" t="s">
        <v>875</v>
      </c>
      <c r="S3044" t="s">
        <v>875</v>
      </c>
      <c r="T3044" t="s">
        <v>875</v>
      </c>
      <c r="U3044" t="s">
        <v>875</v>
      </c>
      <c r="V3044" t="s">
        <v>56</v>
      </c>
      <c r="W3044">
        <v>0.93400000000000005</v>
      </c>
      <c r="X3044" t="s">
        <v>875</v>
      </c>
      <c r="Y3044">
        <v>0</v>
      </c>
      <c r="Z3044">
        <v>0.877</v>
      </c>
      <c r="AA3044" s="19">
        <v>45733.903944131947</v>
      </c>
      <c r="AB3044" t="s">
        <v>1425</v>
      </c>
    </row>
    <row r="3045" spans="1:28" x14ac:dyDescent="0.35">
      <c r="A3045" t="s">
        <v>303</v>
      </c>
      <c r="B3045" t="s">
        <v>311</v>
      </c>
      <c r="C3045">
        <v>1380</v>
      </c>
      <c r="D3045" s="9">
        <v>44229.352777777778</v>
      </c>
      <c r="E3045" s="9">
        <v>45609.734027777777</v>
      </c>
      <c r="F3045">
        <v>707</v>
      </c>
      <c r="G3045">
        <v>590</v>
      </c>
      <c r="H3045">
        <v>582</v>
      </c>
      <c r="I3045">
        <v>8</v>
      </c>
      <c r="J3045">
        <v>150</v>
      </c>
      <c r="K3045">
        <v>440</v>
      </c>
      <c r="L3045">
        <v>335</v>
      </c>
      <c r="M3045">
        <v>105</v>
      </c>
      <c r="N3045">
        <v>0.434</v>
      </c>
      <c r="O3045">
        <v>5.0000000000000001E-3</v>
      </c>
      <c r="P3045">
        <v>0.153</v>
      </c>
      <c r="Q3045">
        <v>0.254</v>
      </c>
      <c r="R3045">
        <v>0.88800000000000001</v>
      </c>
      <c r="S3045">
        <v>0.98899999999999999</v>
      </c>
      <c r="T3045">
        <v>0.65100000000000002</v>
      </c>
      <c r="U3045">
        <v>413.38600000000002</v>
      </c>
      <c r="V3045" t="s">
        <v>56</v>
      </c>
      <c r="W3045">
        <v>0.877</v>
      </c>
      <c r="X3045">
        <v>0.95199999999999996</v>
      </c>
      <c r="Y3045">
        <v>0.83899999999999997</v>
      </c>
      <c r="Z3045">
        <v>0.91400000000000003</v>
      </c>
      <c r="AA3045" s="9">
        <v>45713.687363553239</v>
      </c>
      <c r="AB3045" t="s">
        <v>871</v>
      </c>
    </row>
    <row r="3046" spans="1:28" x14ac:dyDescent="0.35">
      <c r="A3046" t="s">
        <v>303</v>
      </c>
      <c r="B3046" t="s">
        <v>311</v>
      </c>
      <c r="C3046">
        <v>315</v>
      </c>
      <c r="D3046" s="9">
        <v>44229.353078703702</v>
      </c>
      <c r="E3046" s="9">
        <v>44544.577141203707</v>
      </c>
      <c r="F3046">
        <v>63</v>
      </c>
      <c r="G3046">
        <v>63</v>
      </c>
      <c r="H3046">
        <v>62</v>
      </c>
      <c r="I3046">
        <v>1</v>
      </c>
      <c r="J3046">
        <v>0</v>
      </c>
      <c r="K3046">
        <v>63</v>
      </c>
      <c r="L3046">
        <v>28</v>
      </c>
      <c r="M3046">
        <v>35</v>
      </c>
      <c r="N3046">
        <v>0.20100000000000001</v>
      </c>
      <c r="O3046">
        <v>0</v>
      </c>
      <c r="P3046">
        <v>0</v>
      </c>
      <c r="Q3046">
        <v>9.1999999999999998E-2</v>
      </c>
      <c r="R3046">
        <v>0.45800000000000002</v>
      </c>
      <c r="S3046">
        <v>1</v>
      </c>
      <c r="T3046">
        <v>1</v>
      </c>
      <c r="U3046">
        <v>380.435</v>
      </c>
      <c r="V3046" t="s">
        <v>56</v>
      </c>
      <c r="W3046">
        <v>0.96399999999999997</v>
      </c>
      <c r="X3046">
        <v>0</v>
      </c>
      <c r="Y3046">
        <v>0</v>
      </c>
      <c r="Z3046">
        <v>0.95299999999999996</v>
      </c>
      <c r="AA3046" s="19">
        <v>45733.903944131947</v>
      </c>
      <c r="AB3046" t="s">
        <v>1425</v>
      </c>
    </row>
    <row r="3047" spans="1:28" hidden="1" x14ac:dyDescent="0.35">
      <c r="A3047" t="s">
        <v>1536</v>
      </c>
      <c r="B3047" t="s">
        <v>312</v>
      </c>
      <c r="C3047">
        <v>71</v>
      </c>
      <c r="D3047" s="9">
        <v>42355.31658564815</v>
      </c>
      <c r="E3047" s="9">
        <v>42426.542928240742</v>
      </c>
      <c r="F3047" t="s">
        <v>872</v>
      </c>
      <c r="G3047" t="s">
        <v>872</v>
      </c>
      <c r="H3047">
        <v>1</v>
      </c>
      <c r="I3047">
        <v>2</v>
      </c>
      <c r="J3047">
        <v>2</v>
      </c>
      <c r="K3047" t="s">
        <v>873</v>
      </c>
      <c r="L3047">
        <v>1</v>
      </c>
      <c r="M3047">
        <v>-1</v>
      </c>
      <c r="N3047" t="s">
        <v>875</v>
      </c>
      <c r="O3047">
        <v>1.4E-2</v>
      </c>
      <c r="P3047">
        <v>1.4E-2</v>
      </c>
      <c r="Q3047" t="s">
        <v>875</v>
      </c>
      <c r="R3047" t="s">
        <v>875</v>
      </c>
      <c r="S3047" t="s">
        <v>875</v>
      </c>
      <c r="T3047" t="s">
        <v>875</v>
      </c>
      <c r="U3047" t="s">
        <v>875</v>
      </c>
      <c r="V3047" t="s">
        <v>62</v>
      </c>
      <c r="W3047" t="s">
        <v>875</v>
      </c>
      <c r="X3047">
        <v>1</v>
      </c>
      <c r="Y3047">
        <v>1</v>
      </c>
      <c r="Z3047" t="s">
        <v>875</v>
      </c>
      <c r="AA3047" s="19">
        <v>45733.992552638891</v>
      </c>
      <c r="AB3047" t="s">
        <v>2040</v>
      </c>
    </row>
    <row r="3048" spans="1:28" x14ac:dyDescent="0.35">
      <c r="A3048" t="s">
        <v>1536</v>
      </c>
      <c r="B3048" t="s">
        <v>311</v>
      </c>
      <c r="C3048">
        <v>3690</v>
      </c>
      <c r="D3048" s="9">
        <v>38735.752800925926</v>
      </c>
      <c r="E3048" s="9">
        <v>42426.542928240742</v>
      </c>
      <c r="F3048">
        <v>197</v>
      </c>
      <c r="G3048">
        <v>197</v>
      </c>
      <c r="H3048">
        <v>52</v>
      </c>
      <c r="I3048">
        <v>145</v>
      </c>
      <c r="J3048">
        <v>17</v>
      </c>
      <c r="K3048">
        <v>180</v>
      </c>
      <c r="L3048">
        <v>156</v>
      </c>
      <c r="M3048">
        <v>24</v>
      </c>
      <c r="N3048">
        <v>2.3E-2</v>
      </c>
      <c r="O3048">
        <v>5.2999999999999999E-2</v>
      </c>
      <c r="P3048">
        <v>4.0000000000000001E-3</v>
      </c>
      <c r="Q3048">
        <v>8.6999999999999994E-2</v>
      </c>
      <c r="R3048">
        <v>1.208</v>
      </c>
      <c r="S3048">
        <v>0.30299999999999999</v>
      </c>
      <c r="T3048">
        <v>0.94699999999999995</v>
      </c>
      <c r="U3048">
        <v>275.86200000000002</v>
      </c>
      <c r="V3048" t="s">
        <v>62</v>
      </c>
      <c r="W3048">
        <v>0.86399999999999999</v>
      </c>
      <c r="X3048">
        <v>0.83799999999999997</v>
      </c>
      <c r="Y3048">
        <v>0.78</v>
      </c>
      <c r="Z3048">
        <v>0.93600000000000005</v>
      </c>
      <c r="AA3048" s="19">
        <v>45733.992552569442</v>
      </c>
      <c r="AB3048" t="s">
        <v>2040</v>
      </c>
    </row>
    <row r="3049" spans="1:28" hidden="1" x14ac:dyDescent="0.35">
      <c r="A3049" t="s">
        <v>1535</v>
      </c>
      <c r="B3049" t="s">
        <v>312</v>
      </c>
      <c r="C3049">
        <v>0</v>
      </c>
      <c r="D3049" s="9">
        <v>40340.511203703703</v>
      </c>
      <c r="E3049" s="9">
        <v>40340.511203703703</v>
      </c>
      <c r="F3049" t="s">
        <v>872</v>
      </c>
      <c r="G3049" t="s">
        <v>872</v>
      </c>
      <c r="H3049">
        <v>1</v>
      </c>
      <c r="I3049">
        <v>1</v>
      </c>
      <c r="J3049">
        <v>1</v>
      </c>
      <c r="K3049" t="s">
        <v>873</v>
      </c>
      <c r="L3049">
        <v>1</v>
      </c>
      <c r="M3049">
        <v>0</v>
      </c>
      <c r="N3049" t="s">
        <v>875</v>
      </c>
      <c r="O3049" t="s">
        <v>875</v>
      </c>
      <c r="P3049" t="s">
        <v>875</v>
      </c>
      <c r="Q3049" t="s">
        <v>875</v>
      </c>
      <c r="R3049" t="s">
        <v>875</v>
      </c>
      <c r="S3049" t="s">
        <v>875</v>
      </c>
      <c r="T3049" t="s">
        <v>875</v>
      </c>
      <c r="U3049" t="s">
        <v>875</v>
      </c>
      <c r="V3049" t="s">
        <v>56</v>
      </c>
      <c r="W3049" t="s">
        <v>875</v>
      </c>
      <c r="X3049" t="s">
        <v>875</v>
      </c>
      <c r="Y3049" t="s">
        <v>875</v>
      </c>
      <c r="Z3049" t="s">
        <v>875</v>
      </c>
      <c r="AA3049" s="19">
        <v>45733.99246076389</v>
      </c>
      <c r="AB3049" t="s">
        <v>2040</v>
      </c>
    </row>
    <row r="3050" spans="1:28" x14ac:dyDescent="0.35">
      <c r="A3050" t="s">
        <v>1535</v>
      </c>
      <c r="B3050" t="s">
        <v>311</v>
      </c>
      <c r="C3050">
        <v>2993</v>
      </c>
      <c r="D3050" s="9">
        <v>37347.479664351849</v>
      </c>
      <c r="E3050" s="9">
        <v>40340.511203703703</v>
      </c>
      <c r="F3050">
        <v>94</v>
      </c>
      <c r="G3050">
        <v>94</v>
      </c>
      <c r="H3050">
        <v>9</v>
      </c>
      <c r="I3050">
        <v>85</v>
      </c>
      <c r="J3050">
        <v>6</v>
      </c>
      <c r="K3050">
        <v>88</v>
      </c>
      <c r="L3050">
        <v>39</v>
      </c>
      <c r="M3050">
        <v>49</v>
      </c>
      <c r="N3050">
        <v>0.01</v>
      </c>
      <c r="O3050">
        <v>3.3000000000000002E-2</v>
      </c>
      <c r="P3050">
        <v>6.0000000000000001E-3</v>
      </c>
      <c r="Q3050">
        <v>2.4E-2</v>
      </c>
      <c r="R3050">
        <v>0.64900000000000002</v>
      </c>
      <c r="S3050">
        <v>0.23300000000000001</v>
      </c>
      <c r="T3050">
        <v>0.86</v>
      </c>
      <c r="U3050">
        <v>2041.6669999999999</v>
      </c>
      <c r="V3050" t="s">
        <v>56</v>
      </c>
      <c r="W3050">
        <v>0.89300000000000002</v>
      </c>
      <c r="X3050">
        <v>0.71099999999999997</v>
      </c>
      <c r="Y3050">
        <v>0.77100000000000002</v>
      </c>
      <c r="Z3050">
        <v>0.51700000000000002</v>
      </c>
      <c r="AA3050" s="19">
        <v>45733.992460706017</v>
      </c>
      <c r="AB3050" t="s">
        <v>2040</v>
      </c>
    </row>
    <row r="3051" spans="1:28" hidden="1" x14ac:dyDescent="0.35">
      <c r="A3051" t="s">
        <v>1534</v>
      </c>
      <c r="B3051" t="s">
        <v>312</v>
      </c>
      <c r="C3051">
        <v>32</v>
      </c>
      <c r="D3051" s="9">
        <v>39888.465613425928</v>
      </c>
      <c r="E3051" s="9">
        <v>39920.649548611109</v>
      </c>
      <c r="F3051" t="s">
        <v>872</v>
      </c>
      <c r="G3051" t="s">
        <v>872</v>
      </c>
      <c r="H3051">
        <v>1</v>
      </c>
      <c r="I3051">
        <v>4</v>
      </c>
      <c r="J3051">
        <v>1</v>
      </c>
      <c r="K3051" t="s">
        <v>873</v>
      </c>
      <c r="L3051">
        <v>1</v>
      </c>
      <c r="M3051">
        <v>3</v>
      </c>
      <c r="N3051" t="s">
        <v>875</v>
      </c>
      <c r="O3051">
        <v>7.0999999999999994E-2</v>
      </c>
      <c r="P3051" t="s">
        <v>875</v>
      </c>
      <c r="Q3051" t="s">
        <v>875</v>
      </c>
      <c r="R3051" t="s">
        <v>875</v>
      </c>
      <c r="S3051" t="s">
        <v>875</v>
      </c>
      <c r="T3051" t="s">
        <v>875</v>
      </c>
      <c r="U3051" t="s">
        <v>875</v>
      </c>
      <c r="V3051" t="s">
        <v>56</v>
      </c>
      <c r="W3051" t="s">
        <v>875</v>
      </c>
      <c r="X3051">
        <v>0.69899999999999995</v>
      </c>
      <c r="Y3051" t="s">
        <v>875</v>
      </c>
      <c r="Z3051" t="s">
        <v>875</v>
      </c>
      <c r="AA3051" s="19">
        <v>45733.992375023146</v>
      </c>
      <c r="AB3051" t="s">
        <v>2040</v>
      </c>
    </row>
    <row r="3052" spans="1:28" x14ac:dyDescent="0.35">
      <c r="A3052" t="s">
        <v>1534</v>
      </c>
      <c r="B3052" t="s">
        <v>311</v>
      </c>
      <c r="C3052">
        <v>1876</v>
      </c>
      <c r="D3052" s="9">
        <v>38044.496770833335</v>
      </c>
      <c r="E3052" s="9">
        <v>39920.649548611109</v>
      </c>
      <c r="F3052">
        <v>109</v>
      </c>
      <c r="G3052">
        <v>109</v>
      </c>
      <c r="H3052">
        <v>35</v>
      </c>
      <c r="I3052">
        <v>74</v>
      </c>
      <c r="J3052">
        <v>7</v>
      </c>
      <c r="K3052">
        <v>102</v>
      </c>
      <c r="L3052">
        <v>63</v>
      </c>
      <c r="M3052">
        <v>39</v>
      </c>
      <c r="N3052">
        <v>2.3E-2</v>
      </c>
      <c r="O3052">
        <v>3.6999999999999998E-2</v>
      </c>
      <c r="P3052">
        <v>8.9999999999999993E-3</v>
      </c>
      <c r="Q3052">
        <v>4.4999999999999998E-2</v>
      </c>
      <c r="R3052">
        <v>0.88200000000000001</v>
      </c>
      <c r="S3052">
        <v>0.38300000000000001</v>
      </c>
      <c r="T3052">
        <v>0.85</v>
      </c>
      <c r="U3052">
        <v>866.66700000000003</v>
      </c>
      <c r="V3052" t="s">
        <v>56</v>
      </c>
      <c r="W3052">
        <v>0.81699999999999995</v>
      </c>
      <c r="X3052">
        <v>0.84899999999999998</v>
      </c>
      <c r="Y3052">
        <v>0.86699999999999999</v>
      </c>
      <c r="Z3052">
        <v>0.93300000000000005</v>
      </c>
      <c r="AA3052" s="19">
        <v>45733.992374953705</v>
      </c>
      <c r="AB3052" t="s">
        <v>2040</v>
      </c>
    </row>
    <row r="3053" spans="1:28" hidden="1" x14ac:dyDescent="0.35">
      <c r="A3053" t="s">
        <v>1533</v>
      </c>
      <c r="B3053" t="s">
        <v>312</v>
      </c>
      <c r="C3053">
        <v>99</v>
      </c>
      <c r="D3053" s="9">
        <v>44418.545243055552</v>
      </c>
      <c r="E3053" s="9">
        <v>44518.381168981483</v>
      </c>
      <c r="F3053" t="s">
        <v>872</v>
      </c>
      <c r="G3053" t="s">
        <v>872</v>
      </c>
      <c r="H3053">
        <v>3</v>
      </c>
      <c r="I3053">
        <v>1</v>
      </c>
      <c r="J3053">
        <v>1</v>
      </c>
      <c r="K3053" t="s">
        <v>873</v>
      </c>
      <c r="L3053">
        <v>1</v>
      </c>
      <c r="M3053">
        <v>1</v>
      </c>
      <c r="N3053">
        <v>0.02</v>
      </c>
      <c r="O3053" t="s">
        <v>875</v>
      </c>
      <c r="P3053" t="s">
        <v>875</v>
      </c>
      <c r="Q3053" t="s">
        <v>875</v>
      </c>
      <c r="R3053" t="s">
        <v>875</v>
      </c>
      <c r="S3053" t="s">
        <v>875</v>
      </c>
      <c r="T3053" t="s">
        <v>875</v>
      </c>
      <c r="U3053" t="s">
        <v>875</v>
      </c>
      <c r="V3053" t="s">
        <v>62</v>
      </c>
      <c r="W3053">
        <v>0.99399999999999999</v>
      </c>
      <c r="X3053" t="s">
        <v>875</v>
      </c>
      <c r="Y3053" t="s">
        <v>875</v>
      </c>
      <c r="Z3053" t="s">
        <v>875</v>
      </c>
      <c r="AA3053" s="19">
        <v>45733.992290787035</v>
      </c>
      <c r="AB3053" t="s">
        <v>2040</v>
      </c>
    </row>
    <row r="3054" spans="1:28" x14ac:dyDescent="0.35">
      <c r="A3054" t="s">
        <v>1533</v>
      </c>
      <c r="B3054" t="s">
        <v>311</v>
      </c>
      <c r="C3054">
        <v>6363</v>
      </c>
      <c r="D3054" s="9">
        <v>38154.72315972222</v>
      </c>
      <c r="E3054" s="9">
        <v>44518.381168981483</v>
      </c>
      <c r="F3054">
        <v>650</v>
      </c>
      <c r="G3054">
        <v>650</v>
      </c>
      <c r="H3054">
        <v>281</v>
      </c>
      <c r="I3054">
        <v>369</v>
      </c>
      <c r="J3054">
        <v>108</v>
      </c>
      <c r="K3054">
        <v>542</v>
      </c>
      <c r="L3054">
        <v>528</v>
      </c>
      <c r="M3054">
        <v>14</v>
      </c>
      <c r="N3054">
        <v>5.5E-2</v>
      </c>
      <c r="O3054">
        <v>7.1999999999999995E-2</v>
      </c>
      <c r="P3054">
        <v>0.02</v>
      </c>
      <c r="Q3054">
        <v>0.111</v>
      </c>
      <c r="R3054">
        <v>1.0369999999999999</v>
      </c>
      <c r="S3054">
        <v>0.433</v>
      </c>
      <c r="T3054">
        <v>0.84299999999999997</v>
      </c>
      <c r="U3054">
        <v>126.126</v>
      </c>
      <c r="V3054" t="s">
        <v>62</v>
      </c>
      <c r="W3054">
        <v>0.96199999999999997</v>
      </c>
      <c r="X3054">
        <v>0.98099999999999998</v>
      </c>
      <c r="Y3054">
        <v>0.96199999999999997</v>
      </c>
      <c r="Z3054">
        <v>0.96799999999999997</v>
      </c>
      <c r="AA3054" s="19">
        <v>45733.992290740738</v>
      </c>
      <c r="AB3054" t="s">
        <v>2040</v>
      </c>
    </row>
    <row r="3055" spans="1:28" hidden="1" x14ac:dyDescent="0.35">
      <c r="A3055" t="s">
        <v>1328</v>
      </c>
      <c r="B3055" t="s">
        <v>312</v>
      </c>
      <c r="C3055">
        <v>99</v>
      </c>
      <c r="D3055" s="9">
        <v>44465.998865740738</v>
      </c>
      <c r="E3055" s="9">
        <v>44565.203622685185</v>
      </c>
      <c r="F3055" t="s">
        <v>872</v>
      </c>
      <c r="G3055" t="s">
        <v>872</v>
      </c>
      <c r="H3055">
        <v>231</v>
      </c>
      <c r="I3055">
        <v>221</v>
      </c>
      <c r="J3055">
        <v>98</v>
      </c>
      <c r="K3055" t="s">
        <v>873</v>
      </c>
      <c r="L3055">
        <v>275</v>
      </c>
      <c r="M3055">
        <v>80</v>
      </c>
      <c r="N3055">
        <v>2.4740000000000002</v>
      </c>
      <c r="O3055">
        <v>2.5030000000000001</v>
      </c>
      <c r="P3055">
        <v>1.232</v>
      </c>
      <c r="Q3055">
        <v>3.0529999999999999</v>
      </c>
      <c r="R3055">
        <v>0.81499999999999995</v>
      </c>
      <c r="S3055">
        <v>0.497</v>
      </c>
      <c r="T3055">
        <v>0.752</v>
      </c>
      <c r="U3055">
        <v>270.55399999999997</v>
      </c>
      <c r="V3055" t="s">
        <v>56</v>
      </c>
      <c r="W3055">
        <v>0.98499999999999999</v>
      </c>
      <c r="X3055">
        <v>0.97399999999999998</v>
      </c>
      <c r="Y3055">
        <v>0.98</v>
      </c>
      <c r="Z3055">
        <v>0.99199999999999999</v>
      </c>
      <c r="AA3055" s="19">
        <v>45733.865522256943</v>
      </c>
      <c r="AB3055" t="s">
        <v>1355</v>
      </c>
    </row>
    <row r="3056" spans="1:28" x14ac:dyDescent="0.35">
      <c r="A3056" t="s">
        <v>1328</v>
      </c>
      <c r="B3056" t="s">
        <v>311</v>
      </c>
      <c r="C3056">
        <v>3625</v>
      </c>
      <c r="D3056" s="9">
        <v>40939.492210648146</v>
      </c>
      <c r="E3056" s="9">
        <v>44565.203622685185</v>
      </c>
      <c r="F3056">
        <v>8318</v>
      </c>
      <c r="G3056">
        <v>8318</v>
      </c>
      <c r="H3056">
        <v>4837</v>
      </c>
      <c r="I3056">
        <v>3481</v>
      </c>
      <c r="J3056">
        <v>1344</v>
      </c>
      <c r="K3056">
        <v>6974</v>
      </c>
      <c r="L3056">
        <v>6148</v>
      </c>
      <c r="M3056">
        <v>826</v>
      </c>
      <c r="N3056">
        <v>1.2150000000000001</v>
      </c>
      <c r="O3056">
        <v>1.3640000000000001</v>
      </c>
      <c r="P3056">
        <v>0.57899999999999996</v>
      </c>
      <c r="Q3056">
        <v>1.96</v>
      </c>
      <c r="R3056">
        <v>0.98</v>
      </c>
      <c r="S3056">
        <v>0.47099999999999997</v>
      </c>
      <c r="T3056">
        <v>0.77500000000000002</v>
      </c>
      <c r="U3056">
        <v>421.42899999999997</v>
      </c>
      <c r="V3056" t="s">
        <v>56</v>
      </c>
      <c r="W3056">
        <v>0.98499999999999999</v>
      </c>
      <c r="X3056">
        <v>0.96599999999999997</v>
      </c>
      <c r="Y3056">
        <v>0.90600000000000003</v>
      </c>
      <c r="Z3056">
        <v>0.95499999999999996</v>
      </c>
      <c r="AA3056" s="19">
        <v>45733.865504675923</v>
      </c>
      <c r="AB3056" t="s">
        <v>1355</v>
      </c>
    </row>
    <row r="3057" spans="1:28" hidden="1" x14ac:dyDescent="0.35">
      <c r="A3057" t="s">
        <v>304</v>
      </c>
      <c r="B3057" t="s">
        <v>312</v>
      </c>
      <c r="C3057">
        <v>98</v>
      </c>
      <c r="D3057" s="9">
        <v>44438.58871527778</v>
      </c>
      <c r="E3057" s="9">
        <v>44536.645671296297</v>
      </c>
      <c r="F3057" t="s">
        <v>872</v>
      </c>
      <c r="G3057" t="s">
        <v>872</v>
      </c>
      <c r="H3057">
        <v>4</v>
      </c>
      <c r="I3057">
        <v>4</v>
      </c>
      <c r="J3057">
        <v>1</v>
      </c>
      <c r="K3057" t="s">
        <v>873</v>
      </c>
      <c r="L3057">
        <v>8</v>
      </c>
      <c r="M3057">
        <v>-1</v>
      </c>
      <c r="N3057">
        <v>2.7E-2</v>
      </c>
      <c r="O3057">
        <v>6.3E-2</v>
      </c>
      <c r="P3057" t="s">
        <v>875</v>
      </c>
      <c r="Q3057">
        <v>5.6000000000000001E-2</v>
      </c>
      <c r="R3057" t="s">
        <v>875</v>
      </c>
      <c r="S3057" t="s">
        <v>875</v>
      </c>
      <c r="T3057" t="s">
        <v>875</v>
      </c>
      <c r="U3057" t="s">
        <v>875</v>
      </c>
      <c r="V3057" t="s">
        <v>56</v>
      </c>
      <c r="W3057">
        <v>0.90700000000000003</v>
      </c>
      <c r="X3057">
        <v>0.83399999999999996</v>
      </c>
      <c r="Y3057" t="s">
        <v>875</v>
      </c>
      <c r="Z3057">
        <v>0.88100000000000001</v>
      </c>
      <c r="AA3057" s="19">
        <v>45733.903881064813</v>
      </c>
      <c r="AB3057" t="s">
        <v>1425</v>
      </c>
    </row>
    <row r="3058" spans="1:28" x14ac:dyDescent="0.35">
      <c r="A3058" t="s">
        <v>304</v>
      </c>
      <c r="B3058" t="s">
        <v>311</v>
      </c>
      <c r="C3058">
        <v>1600</v>
      </c>
      <c r="D3058" s="9">
        <v>44004.60833333333</v>
      </c>
      <c r="E3058" s="9">
        <v>45604.629861111112</v>
      </c>
      <c r="F3058">
        <v>210</v>
      </c>
      <c r="G3058">
        <v>195</v>
      </c>
      <c r="H3058">
        <v>158</v>
      </c>
      <c r="I3058">
        <v>37</v>
      </c>
      <c r="J3058">
        <v>12</v>
      </c>
      <c r="K3058">
        <v>183</v>
      </c>
      <c r="L3058">
        <v>147</v>
      </c>
      <c r="M3058">
        <v>36</v>
      </c>
      <c r="N3058">
        <v>7.8E-2</v>
      </c>
      <c r="O3058">
        <v>1.9E-2</v>
      </c>
      <c r="P3058">
        <v>7.0000000000000001E-3</v>
      </c>
      <c r="Q3058">
        <v>7.5999999999999998E-2</v>
      </c>
      <c r="R3058">
        <v>0.84399999999999997</v>
      </c>
      <c r="S3058">
        <v>0.80400000000000005</v>
      </c>
      <c r="T3058">
        <v>0.92800000000000005</v>
      </c>
      <c r="U3058">
        <v>473.68400000000003</v>
      </c>
      <c r="V3058" t="s">
        <v>56</v>
      </c>
      <c r="W3058">
        <v>0.95299999999999996</v>
      </c>
      <c r="X3058">
        <v>0.96</v>
      </c>
      <c r="Y3058">
        <v>0.64500000000000002</v>
      </c>
      <c r="Z3058">
        <v>0.96699999999999997</v>
      </c>
      <c r="AA3058" s="9">
        <v>45713.687647453706</v>
      </c>
      <c r="AB3058" t="s">
        <v>871</v>
      </c>
    </row>
    <row r="3059" spans="1:28" x14ac:dyDescent="0.35">
      <c r="A3059" t="s">
        <v>304</v>
      </c>
      <c r="B3059" t="s">
        <v>311</v>
      </c>
      <c r="C3059">
        <v>532</v>
      </c>
      <c r="D3059" s="9">
        <v>44004.608657407407</v>
      </c>
      <c r="E3059" s="9">
        <v>44536.645671296297</v>
      </c>
      <c r="F3059">
        <v>99</v>
      </c>
      <c r="G3059">
        <v>99</v>
      </c>
      <c r="H3059">
        <v>80</v>
      </c>
      <c r="I3059">
        <v>19</v>
      </c>
      <c r="J3059">
        <v>1</v>
      </c>
      <c r="K3059">
        <v>98</v>
      </c>
      <c r="L3059">
        <v>63</v>
      </c>
      <c r="M3059">
        <v>35</v>
      </c>
      <c r="N3059">
        <v>0.14299999999999999</v>
      </c>
      <c r="O3059">
        <v>3.2000000000000001E-2</v>
      </c>
      <c r="P3059">
        <v>0</v>
      </c>
      <c r="Q3059">
        <v>0.107</v>
      </c>
      <c r="R3059">
        <v>0.61099999999999999</v>
      </c>
      <c r="S3059">
        <v>0.81699999999999995</v>
      </c>
      <c r="T3059">
        <v>1</v>
      </c>
      <c r="U3059">
        <v>327.10300000000001</v>
      </c>
      <c r="V3059" t="s">
        <v>56</v>
      </c>
      <c r="W3059">
        <v>0.92200000000000004</v>
      </c>
      <c r="X3059">
        <v>0.93600000000000005</v>
      </c>
      <c r="Y3059">
        <v>0</v>
      </c>
      <c r="Z3059">
        <v>0.94</v>
      </c>
      <c r="AA3059" s="19">
        <v>45733.903880879632</v>
      </c>
      <c r="AB3059" t="s">
        <v>1425</v>
      </c>
    </row>
    <row r="3060" spans="1:28" hidden="1" x14ac:dyDescent="0.35">
      <c r="A3060" t="s">
        <v>1532</v>
      </c>
      <c r="B3060" t="s">
        <v>312</v>
      </c>
      <c r="C3060">
        <v>99</v>
      </c>
      <c r="D3060" s="9">
        <v>44461.409988425927</v>
      </c>
      <c r="E3060" s="9">
        <v>44560.522881944446</v>
      </c>
      <c r="F3060" t="s">
        <v>872</v>
      </c>
      <c r="G3060" t="s">
        <v>872</v>
      </c>
      <c r="H3060">
        <v>15</v>
      </c>
      <c r="I3060">
        <v>8</v>
      </c>
      <c r="J3060">
        <v>4</v>
      </c>
      <c r="K3060" t="s">
        <v>873</v>
      </c>
      <c r="L3060">
        <v>24</v>
      </c>
      <c r="M3060">
        <v>-6</v>
      </c>
      <c r="N3060">
        <v>0.106</v>
      </c>
      <c r="O3060">
        <v>7.8E-2</v>
      </c>
      <c r="P3060">
        <v>3.6999999999999998E-2</v>
      </c>
      <c r="Q3060">
        <v>0.19600000000000001</v>
      </c>
      <c r="R3060">
        <v>1.333</v>
      </c>
      <c r="S3060">
        <v>0.57599999999999996</v>
      </c>
      <c r="T3060">
        <v>0.79900000000000004</v>
      </c>
      <c r="U3060">
        <v>1653.0609999999999</v>
      </c>
      <c r="V3060" t="s">
        <v>62</v>
      </c>
      <c r="W3060">
        <v>0.754</v>
      </c>
      <c r="X3060">
        <v>0.95499999999999996</v>
      </c>
      <c r="Y3060">
        <v>0.92400000000000004</v>
      </c>
      <c r="Z3060">
        <v>0.61199999999999999</v>
      </c>
      <c r="AA3060" s="19">
        <v>45733.992199062501</v>
      </c>
      <c r="AB3060" t="s">
        <v>2040</v>
      </c>
    </row>
    <row r="3061" spans="1:28" x14ac:dyDescent="0.35">
      <c r="A3061" t="s">
        <v>1532</v>
      </c>
      <c r="B3061" t="s">
        <v>311</v>
      </c>
      <c r="C3061">
        <v>7173</v>
      </c>
      <c r="D3061" s="9">
        <v>37386.692800925928</v>
      </c>
      <c r="E3061" s="9">
        <v>44560.522881944446</v>
      </c>
      <c r="F3061">
        <v>5009</v>
      </c>
      <c r="G3061">
        <v>5009</v>
      </c>
      <c r="H3061">
        <v>2067</v>
      </c>
      <c r="I3061">
        <v>2942</v>
      </c>
      <c r="J3061">
        <v>1371</v>
      </c>
      <c r="K3061">
        <v>3638</v>
      </c>
      <c r="L3061">
        <v>3314</v>
      </c>
      <c r="M3061">
        <v>324</v>
      </c>
      <c r="N3061">
        <v>0.33</v>
      </c>
      <c r="O3061">
        <v>0.53300000000000003</v>
      </c>
      <c r="P3061">
        <v>0.25800000000000001</v>
      </c>
      <c r="Q3061">
        <v>0.53300000000000003</v>
      </c>
      <c r="R3061">
        <v>0.88100000000000001</v>
      </c>
      <c r="S3061">
        <v>0.38200000000000001</v>
      </c>
      <c r="T3061">
        <v>0.70099999999999996</v>
      </c>
      <c r="U3061">
        <v>607.88</v>
      </c>
      <c r="V3061" t="s">
        <v>56</v>
      </c>
      <c r="W3061">
        <v>0.92100000000000004</v>
      </c>
      <c r="X3061">
        <v>0.92700000000000005</v>
      </c>
      <c r="Y3061">
        <v>0.88200000000000001</v>
      </c>
      <c r="Z3061">
        <v>0.94099999999999995</v>
      </c>
      <c r="AA3061" s="19">
        <v>45733.992185578703</v>
      </c>
      <c r="AB3061" t="s">
        <v>2040</v>
      </c>
    </row>
    <row r="3062" spans="1:28" x14ac:dyDescent="0.35">
      <c r="A3062" t="s">
        <v>1175</v>
      </c>
      <c r="B3062" t="s">
        <v>311</v>
      </c>
      <c r="C3062">
        <v>436</v>
      </c>
      <c r="D3062" s="9">
        <v>41982.109722222223</v>
      </c>
      <c r="E3062" s="9">
        <v>42418.475694444445</v>
      </c>
      <c r="F3062">
        <v>804</v>
      </c>
      <c r="G3062">
        <v>804</v>
      </c>
      <c r="H3062">
        <v>467</v>
      </c>
      <c r="I3062">
        <v>337</v>
      </c>
      <c r="J3062">
        <v>0</v>
      </c>
      <c r="K3062">
        <v>804</v>
      </c>
      <c r="L3062">
        <v>489</v>
      </c>
      <c r="M3062">
        <v>315</v>
      </c>
      <c r="N3062">
        <v>2.3460000000000001</v>
      </c>
      <c r="O3062">
        <v>1.319</v>
      </c>
      <c r="P3062">
        <v>0</v>
      </c>
      <c r="Q3062">
        <v>3.1179999999999999</v>
      </c>
      <c r="R3062">
        <v>0.85099999999999998</v>
      </c>
      <c r="S3062">
        <v>0.64</v>
      </c>
      <c r="T3062">
        <v>1</v>
      </c>
      <c r="U3062">
        <v>101.026</v>
      </c>
      <c r="V3062" t="s">
        <v>56</v>
      </c>
      <c r="W3062">
        <v>0.59799999999999998</v>
      </c>
      <c r="X3062">
        <v>0.69</v>
      </c>
      <c r="Y3062">
        <v>0</v>
      </c>
      <c r="Z3062">
        <v>0.90200000000000002</v>
      </c>
      <c r="AA3062" s="19">
        <v>45733.004411724534</v>
      </c>
      <c r="AB3062" t="s">
        <v>1178</v>
      </c>
    </row>
    <row r="3063" spans="1:28" hidden="1" x14ac:dyDescent="0.35">
      <c r="A3063" t="s">
        <v>1175</v>
      </c>
      <c r="B3063" t="s">
        <v>312</v>
      </c>
      <c r="C3063">
        <v>40</v>
      </c>
      <c r="D3063" s="9">
        <v>42377.572222222225</v>
      </c>
      <c r="E3063" s="9">
        <v>42418.475694444445</v>
      </c>
      <c r="F3063" t="s">
        <v>872</v>
      </c>
      <c r="G3063" t="s">
        <v>872</v>
      </c>
      <c r="H3063">
        <v>3</v>
      </c>
      <c r="I3063">
        <v>8</v>
      </c>
      <c r="J3063">
        <v>1</v>
      </c>
      <c r="K3063" t="s">
        <v>873</v>
      </c>
      <c r="L3063">
        <v>1</v>
      </c>
      <c r="M3063">
        <v>10</v>
      </c>
      <c r="N3063" t="s">
        <v>875</v>
      </c>
      <c r="O3063">
        <v>9.8000000000000004E-2</v>
      </c>
      <c r="P3063">
        <v>0</v>
      </c>
      <c r="Q3063" t="s">
        <v>875</v>
      </c>
      <c r="R3063" t="s">
        <v>875</v>
      </c>
      <c r="S3063" t="s">
        <v>875</v>
      </c>
      <c r="T3063" t="s">
        <v>875</v>
      </c>
      <c r="U3063" t="s">
        <v>875</v>
      </c>
      <c r="V3063" t="s">
        <v>56</v>
      </c>
      <c r="W3063" t="s">
        <v>875</v>
      </c>
      <c r="X3063">
        <v>0.33300000000000002</v>
      </c>
      <c r="Y3063">
        <v>0</v>
      </c>
      <c r="Z3063" t="s">
        <v>875</v>
      </c>
      <c r="AA3063" s="19">
        <v>45733.004411747686</v>
      </c>
      <c r="AB3063" t="s">
        <v>1178</v>
      </c>
    </row>
    <row r="3064" spans="1:28" hidden="1" x14ac:dyDescent="0.35">
      <c r="A3064" t="s">
        <v>1531</v>
      </c>
      <c r="B3064" t="s">
        <v>312</v>
      </c>
      <c r="C3064">
        <v>0</v>
      </c>
      <c r="D3064" s="9">
        <v>44529.416863425926</v>
      </c>
      <c r="E3064" s="9">
        <v>44529.416863425926</v>
      </c>
      <c r="F3064" t="s">
        <v>872</v>
      </c>
      <c r="G3064" t="s">
        <v>872</v>
      </c>
      <c r="H3064">
        <v>1</v>
      </c>
      <c r="I3064">
        <v>1</v>
      </c>
      <c r="J3064">
        <v>1</v>
      </c>
      <c r="K3064" t="s">
        <v>873</v>
      </c>
      <c r="L3064">
        <v>1</v>
      </c>
      <c r="M3064">
        <v>0</v>
      </c>
      <c r="N3064" t="s">
        <v>875</v>
      </c>
      <c r="O3064" t="s">
        <v>875</v>
      </c>
      <c r="P3064" t="s">
        <v>875</v>
      </c>
      <c r="Q3064" t="s">
        <v>875</v>
      </c>
      <c r="R3064" t="s">
        <v>875</v>
      </c>
      <c r="S3064" t="s">
        <v>875</v>
      </c>
      <c r="T3064" t="s">
        <v>875</v>
      </c>
      <c r="U3064" t="s">
        <v>875</v>
      </c>
      <c r="V3064" t="s">
        <v>62</v>
      </c>
      <c r="W3064" t="s">
        <v>875</v>
      </c>
      <c r="X3064" t="s">
        <v>875</v>
      </c>
      <c r="Y3064" t="s">
        <v>875</v>
      </c>
      <c r="Z3064" t="s">
        <v>875</v>
      </c>
      <c r="AA3064" s="19">
        <v>45733.992083055557</v>
      </c>
      <c r="AB3064" t="s">
        <v>2040</v>
      </c>
    </row>
    <row r="3065" spans="1:28" x14ac:dyDescent="0.35">
      <c r="A3065" t="s">
        <v>1531</v>
      </c>
      <c r="B3065" t="s">
        <v>311</v>
      </c>
      <c r="C3065">
        <v>7585</v>
      </c>
      <c r="D3065" s="9">
        <v>36943.640069444446</v>
      </c>
      <c r="E3065" s="9">
        <v>44529.416863425926</v>
      </c>
      <c r="F3065">
        <v>813</v>
      </c>
      <c r="G3065">
        <v>813</v>
      </c>
      <c r="H3065">
        <v>73</v>
      </c>
      <c r="I3065">
        <v>740</v>
      </c>
      <c r="J3065">
        <v>283</v>
      </c>
      <c r="K3065">
        <v>530</v>
      </c>
      <c r="L3065">
        <v>463</v>
      </c>
      <c r="M3065">
        <v>67</v>
      </c>
      <c r="N3065">
        <v>1.2E-2</v>
      </c>
      <c r="O3065">
        <v>0.108</v>
      </c>
      <c r="P3065">
        <v>6.0999999999999999E-2</v>
      </c>
      <c r="Q3065">
        <v>6.6000000000000003E-2</v>
      </c>
      <c r="R3065">
        <v>1.119</v>
      </c>
      <c r="S3065">
        <v>0.1</v>
      </c>
      <c r="T3065">
        <v>0.49199999999999999</v>
      </c>
      <c r="U3065">
        <v>1015.152</v>
      </c>
      <c r="V3065" t="s">
        <v>62</v>
      </c>
      <c r="W3065">
        <v>0.85499999999999998</v>
      </c>
      <c r="X3065">
        <v>0.68</v>
      </c>
      <c r="Y3065">
        <v>0.54100000000000004</v>
      </c>
      <c r="Z3065">
        <v>0.51700000000000002</v>
      </c>
      <c r="AA3065" s="19">
        <v>45733.992082986108</v>
      </c>
      <c r="AB3065" t="s">
        <v>2040</v>
      </c>
    </row>
    <row r="3066" spans="1:28" hidden="1" x14ac:dyDescent="0.35">
      <c r="A3066" t="s">
        <v>1530</v>
      </c>
      <c r="B3066" t="s">
        <v>312</v>
      </c>
      <c r="C3066">
        <v>0</v>
      </c>
      <c r="D3066" s="9">
        <v>42684.359143518515</v>
      </c>
      <c r="E3066" s="9">
        <v>42684.359143518515</v>
      </c>
      <c r="F3066" t="s">
        <v>872</v>
      </c>
      <c r="G3066" t="s">
        <v>872</v>
      </c>
      <c r="H3066">
        <v>1</v>
      </c>
      <c r="I3066">
        <v>1</v>
      </c>
      <c r="J3066">
        <v>1</v>
      </c>
      <c r="K3066" t="s">
        <v>873</v>
      </c>
      <c r="L3066">
        <v>1</v>
      </c>
      <c r="M3066">
        <v>0</v>
      </c>
      <c r="N3066" t="s">
        <v>875</v>
      </c>
      <c r="O3066" t="s">
        <v>875</v>
      </c>
      <c r="P3066" t="s">
        <v>875</v>
      </c>
      <c r="Q3066" t="s">
        <v>875</v>
      </c>
      <c r="R3066" t="s">
        <v>875</v>
      </c>
      <c r="S3066" t="s">
        <v>875</v>
      </c>
      <c r="T3066" t="s">
        <v>875</v>
      </c>
      <c r="U3066" t="s">
        <v>875</v>
      </c>
      <c r="V3066" t="s">
        <v>56</v>
      </c>
      <c r="W3066" t="s">
        <v>875</v>
      </c>
      <c r="X3066" t="s">
        <v>875</v>
      </c>
      <c r="Y3066" t="s">
        <v>875</v>
      </c>
      <c r="Z3066" t="s">
        <v>875</v>
      </c>
      <c r="AA3066" s="19">
        <v>45733.991992766205</v>
      </c>
      <c r="AB3066" t="s">
        <v>2040</v>
      </c>
    </row>
    <row r="3067" spans="1:28" x14ac:dyDescent="0.35">
      <c r="A3067" t="s">
        <v>1530</v>
      </c>
      <c r="B3067" t="s">
        <v>311</v>
      </c>
      <c r="C3067">
        <v>5580</v>
      </c>
      <c r="D3067" s="9">
        <v>37103.648622685185</v>
      </c>
      <c r="E3067" s="9">
        <v>42684.359143518515</v>
      </c>
      <c r="F3067">
        <v>954</v>
      </c>
      <c r="G3067">
        <v>954</v>
      </c>
      <c r="H3067">
        <v>81</v>
      </c>
      <c r="I3067">
        <v>873</v>
      </c>
      <c r="J3067">
        <v>248</v>
      </c>
      <c r="K3067">
        <v>706</v>
      </c>
      <c r="L3067">
        <v>449</v>
      </c>
      <c r="M3067">
        <v>257</v>
      </c>
      <c r="N3067">
        <v>0.03</v>
      </c>
      <c r="O3067">
        <v>0.30599999999999999</v>
      </c>
      <c r="P3067">
        <v>0.11</v>
      </c>
      <c r="Q3067">
        <v>0.20799999999999999</v>
      </c>
      <c r="R3067">
        <v>0.92</v>
      </c>
      <c r="S3067">
        <v>8.8999999999999996E-2</v>
      </c>
      <c r="T3067">
        <v>0.67300000000000004</v>
      </c>
      <c r="U3067">
        <v>1235.577</v>
      </c>
      <c r="V3067" t="s">
        <v>56</v>
      </c>
      <c r="W3067">
        <v>0.90700000000000003</v>
      </c>
      <c r="X3067">
        <v>0.79700000000000004</v>
      </c>
      <c r="Y3067">
        <v>0.4</v>
      </c>
      <c r="Z3067">
        <v>0.43</v>
      </c>
      <c r="AA3067" s="19">
        <v>45733.991992719908</v>
      </c>
      <c r="AB3067" t="s">
        <v>2040</v>
      </c>
    </row>
    <row r="3068" spans="1:28" hidden="1" x14ac:dyDescent="0.35">
      <c r="A3068" t="s">
        <v>1529</v>
      </c>
      <c r="B3068" t="s">
        <v>312</v>
      </c>
      <c r="C3068">
        <v>100</v>
      </c>
      <c r="D3068" s="9">
        <v>39468.997789351852</v>
      </c>
      <c r="E3068" s="9">
        <v>39569.660555555558</v>
      </c>
      <c r="F3068" t="s">
        <v>872</v>
      </c>
      <c r="G3068" t="s">
        <v>872</v>
      </c>
      <c r="H3068">
        <v>3</v>
      </c>
      <c r="I3068">
        <v>28</v>
      </c>
      <c r="J3068">
        <v>5</v>
      </c>
      <c r="K3068" t="s">
        <v>873</v>
      </c>
      <c r="L3068">
        <v>8</v>
      </c>
      <c r="M3068">
        <v>19</v>
      </c>
      <c r="N3068">
        <v>7.3999999999999996E-2</v>
      </c>
      <c r="O3068">
        <v>0.26</v>
      </c>
      <c r="P3068">
        <v>7.6999999999999999E-2</v>
      </c>
      <c r="Q3068">
        <v>0.35499999999999998</v>
      </c>
      <c r="R3068">
        <v>1.381</v>
      </c>
      <c r="S3068">
        <v>0.222</v>
      </c>
      <c r="T3068">
        <v>0.76900000000000002</v>
      </c>
      <c r="U3068">
        <v>811.26800000000003</v>
      </c>
      <c r="V3068" t="s">
        <v>62</v>
      </c>
      <c r="W3068">
        <v>0.996</v>
      </c>
      <c r="X3068">
        <v>0.95799999999999996</v>
      </c>
      <c r="Y3068">
        <v>0.94499999999999995</v>
      </c>
      <c r="Z3068">
        <v>0.76100000000000001</v>
      </c>
      <c r="AA3068" s="19">
        <v>45733.991903495371</v>
      </c>
      <c r="AB3068" t="s">
        <v>2040</v>
      </c>
    </row>
    <row r="3069" spans="1:28" x14ac:dyDescent="0.35">
      <c r="A3069" t="s">
        <v>1529</v>
      </c>
      <c r="B3069" t="s">
        <v>311</v>
      </c>
      <c r="C3069">
        <v>659</v>
      </c>
      <c r="D3069" s="9">
        <v>38910.156307870369</v>
      </c>
      <c r="E3069" s="9">
        <v>39569.660555555558</v>
      </c>
      <c r="F3069">
        <v>589</v>
      </c>
      <c r="G3069">
        <v>589</v>
      </c>
      <c r="H3069">
        <v>78</v>
      </c>
      <c r="I3069">
        <v>511</v>
      </c>
      <c r="J3069">
        <v>58</v>
      </c>
      <c r="K3069">
        <v>531</v>
      </c>
      <c r="L3069">
        <v>243</v>
      </c>
      <c r="M3069">
        <v>288</v>
      </c>
      <c r="N3069">
        <v>0.16</v>
      </c>
      <c r="O3069">
        <v>0.97199999999999998</v>
      </c>
      <c r="P3069">
        <v>0.112</v>
      </c>
      <c r="Q3069">
        <v>0.53400000000000003</v>
      </c>
      <c r="R3069">
        <v>0.52400000000000002</v>
      </c>
      <c r="S3069">
        <v>0.14099999999999999</v>
      </c>
      <c r="T3069">
        <v>0.90100000000000002</v>
      </c>
      <c r="U3069">
        <v>539.32600000000002</v>
      </c>
      <c r="V3069" t="s">
        <v>56</v>
      </c>
      <c r="W3069">
        <v>0.86499999999999999</v>
      </c>
      <c r="X3069">
        <v>0.85499999999999998</v>
      </c>
      <c r="Y3069">
        <v>0.75700000000000001</v>
      </c>
      <c r="Z3069">
        <v>0.85899999999999999</v>
      </c>
      <c r="AA3069" s="19">
        <v>45733.991890289355</v>
      </c>
      <c r="AB3069" t="s">
        <v>2040</v>
      </c>
    </row>
    <row r="3070" spans="1:28" hidden="1" x14ac:dyDescent="0.35">
      <c r="A3070" t="s">
        <v>1528</v>
      </c>
      <c r="B3070" t="s">
        <v>312</v>
      </c>
      <c r="C3070">
        <v>38</v>
      </c>
      <c r="D3070" s="9">
        <v>44450.490428240744</v>
      </c>
      <c r="E3070" s="9">
        <v>44489.276921296296</v>
      </c>
      <c r="F3070" t="s">
        <v>872</v>
      </c>
      <c r="G3070" t="s">
        <v>872</v>
      </c>
      <c r="H3070">
        <v>2</v>
      </c>
      <c r="I3070">
        <v>1</v>
      </c>
      <c r="J3070">
        <v>1</v>
      </c>
      <c r="K3070" t="s">
        <v>873</v>
      </c>
      <c r="L3070">
        <v>1</v>
      </c>
      <c r="M3070">
        <v>0</v>
      </c>
      <c r="N3070">
        <v>2.5999999999999999E-2</v>
      </c>
      <c r="O3070" t="s">
        <v>875</v>
      </c>
      <c r="P3070" t="s">
        <v>875</v>
      </c>
      <c r="Q3070" t="s">
        <v>875</v>
      </c>
      <c r="R3070" t="s">
        <v>875</v>
      </c>
      <c r="S3070" t="s">
        <v>875</v>
      </c>
      <c r="T3070" t="s">
        <v>875</v>
      </c>
      <c r="U3070" t="s">
        <v>875</v>
      </c>
      <c r="V3070" t="s">
        <v>56</v>
      </c>
      <c r="W3070">
        <v>1</v>
      </c>
      <c r="X3070" t="s">
        <v>875</v>
      </c>
      <c r="Y3070" t="s">
        <v>875</v>
      </c>
      <c r="Z3070" t="s">
        <v>875</v>
      </c>
      <c r="AA3070" s="19">
        <v>45733.991798171293</v>
      </c>
      <c r="AB3070" t="s">
        <v>2040</v>
      </c>
    </row>
    <row r="3071" spans="1:28" x14ac:dyDescent="0.35">
      <c r="A3071" t="s">
        <v>1528</v>
      </c>
      <c r="B3071" t="s">
        <v>311</v>
      </c>
      <c r="C3071">
        <v>5668</v>
      </c>
      <c r="D3071" s="9">
        <v>38821.271458333336</v>
      </c>
      <c r="E3071" s="9">
        <v>44489.276921296296</v>
      </c>
      <c r="F3071">
        <v>305</v>
      </c>
      <c r="G3071">
        <v>305</v>
      </c>
      <c r="H3071">
        <v>138</v>
      </c>
      <c r="I3071">
        <v>167</v>
      </c>
      <c r="J3071">
        <v>18</v>
      </c>
      <c r="K3071">
        <v>287</v>
      </c>
      <c r="L3071">
        <v>243</v>
      </c>
      <c r="M3071">
        <v>44</v>
      </c>
      <c r="N3071">
        <v>2.4E-2</v>
      </c>
      <c r="O3071">
        <v>3.2000000000000001E-2</v>
      </c>
      <c r="P3071">
        <v>3.0000000000000001E-3</v>
      </c>
      <c r="Q3071">
        <v>4.3999999999999997E-2</v>
      </c>
      <c r="R3071">
        <v>0.83</v>
      </c>
      <c r="S3071">
        <v>0.42899999999999999</v>
      </c>
      <c r="T3071">
        <v>0.94599999999999995</v>
      </c>
      <c r="U3071">
        <v>1000</v>
      </c>
      <c r="V3071" t="s">
        <v>56</v>
      </c>
      <c r="W3071">
        <v>0.94899999999999995</v>
      </c>
      <c r="X3071">
        <v>0.91800000000000004</v>
      </c>
      <c r="Y3071">
        <v>0.92</v>
      </c>
      <c r="Z3071">
        <v>0.93100000000000005</v>
      </c>
      <c r="AA3071" s="19">
        <v>45733.991798101852</v>
      </c>
      <c r="AB3071" t="s">
        <v>2040</v>
      </c>
    </row>
    <row r="3072" spans="1:28" hidden="1" x14ac:dyDescent="0.35">
      <c r="A3072" t="s">
        <v>1453</v>
      </c>
      <c r="B3072" t="s">
        <v>312</v>
      </c>
      <c r="C3072">
        <v>0</v>
      </c>
      <c r="D3072" s="9">
        <v>43420.664942129632</v>
      </c>
      <c r="E3072" s="9">
        <v>43420.664942129632</v>
      </c>
      <c r="F3072" t="s">
        <v>872</v>
      </c>
      <c r="G3072" t="s">
        <v>872</v>
      </c>
      <c r="H3072">
        <v>1</v>
      </c>
      <c r="I3072">
        <v>1</v>
      </c>
      <c r="J3072">
        <v>1</v>
      </c>
      <c r="K3072" t="s">
        <v>873</v>
      </c>
      <c r="L3072">
        <v>1</v>
      </c>
      <c r="M3072">
        <v>0</v>
      </c>
      <c r="N3072" t="s">
        <v>875</v>
      </c>
      <c r="O3072" t="s">
        <v>875</v>
      </c>
      <c r="P3072" t="s">
        <v>875</v>
      </c>
      <c r="Q3072" t="s">
        <v>875</v>
      </c>
      <c r="R3072" t="s">
        <v>875</v>
      </c>
      <c r="S3072" t="s">
        <v>875</v>
      </c>
      <c r="T3072" t="s">
        <v>875</v>
      </c>
      <c r="U3072" t="s">
        <v>875</v>
      </c>
      <c r="V3072" t="s">
        <v>56</v>
      </c>
      <c r="W3072" t="s">
        <v>875</v>
      </c>
      <c r="X3072" t="s">
        <v>875</v>
      </c>
      <c r="Y3072" t="s">
        <v>875</v>
      </c>
      <c r="Z3072" t="s">
        <v>875</v>
      </c>
      <c r="AA3072" s="19">
        <v>45733.853517222225</v>
      </c>
      <c r="AB3072" t="s">
        <v>1508</v>
      </c>
    </row>
    <row r="3073" spans="1:28" hidden="1" x14ac:dyDescent="0.35">
      <c r="A3073" t="s">
        <v>1453</v>
      </c>
      <c r="B3073" t="s">
        <v>312</v>
      </c>
      <c r="C3073">
        <v>88</v>
      </c>
      <c r="D3073" s="9">
        <v>42727.617361111108</v>
      </c>
      <c r="E3073" s="9">
        <v>42815.704861111109</v>
      </c>
      <c r="F3073" t="s">
        <v>872</v>
      </c>
      <c r="G3073" t="s">
        <v>872</v>
      </c>
      <c r="H3073">
        <v>1</v>
      </c>
      <c r="I3073">
        <v>1</v>
      </c>
      <c r="J3073">
        <v>1</v>
      </c>
      <c r="K3073" t="s">
        <v>873</v>
      </c>
      <c r="L3073">
        <v>2</v>
      </c>
      <c r="M3073">
        <v>0</v>
      </c>
      <c r="N3073" t="s">
        <v>875</v>
      </c>
      <c r="O3073">
        <v>0</v>
      </c>
      <c r="P3073" t="s">
        <v>875</v>
      </c>
      <c r="Q3073">
        <v>1.0999999999999999E-2</v>
      </c>
      <c r="R3073" t="s">
        <v>875</v>
      </c>
      <c r="S3073" t="s">
        <v>875</v>
      </c>
      <c r="T3073" t="s">
        <v>875</v>
      </c>
      <c r="U3073" t="s">
        <v>875</v>
      </c>
      <c r="V3073" t="s">
        <v>56</v>
      </c>
      <c r="W3073" t="s">
        <v>875</v>
      </c>
      <c r="X3073">
        <v>0</v>
      </c>
      <c r="Y3073" t="s">
        <v>875</v>
      </c>
      <c r="Z3073">
        <v>1</v>
      </c>
      <c r="AA3073" s="19">
        <v>45735.954406932869</v>
      </c>
      <c r="AB3073" t="s">
        <v>2043</v>
      </c>
    </row>
    <row r="3074" spans="1:28" hidden="1" x14ac:dyDescent="0.35">
      <c r="A3074" t="s">
        <v>1453</v>
      </c>
      <c r="B3074" t="s">
        <v>312</v>
      </c>
      <c r="C3074">
        <v>0</v>
      </c>
      <c r="D3074" s="9">
        <v>43420.664583333331</v>
      </c>
      <c r="E3074" s="9">
        <v>43420.664583333331</v>
      </c>
      <c r="F3074" t="s">
        <v>872</v>
      </c>
      <c r="G3074" t="s">
        <v>872</v>
      </c>
      <c r="H3074">
        <v>1</v>
      </c>
      <c r="I3074">
        <v>1</v>
      </c>
      <c r="J3074">
        <v>1</v>
      </c>
      <c r="K3074" t="s">
        <v>873</v>
      </c>
      <c r="L3074">
        <v>1</v>
      </c>
      <c r="M3074">
        <v>0</v>
      </c>
      <c r="N3074" t="s">
        <v>875</v>
      </c>
      <c r="O3074" t="s">
        <v>875</v>
      </c>
      <c r="P3074" t="s">
        <v>875</v>
      </c>
      <c r="Q3074" t="s">
        <v>875</v>
      </c>
      <c r="R3074" t="s">
        <v>875</v>
      </c>
      <c r="S3074" t="s">
        <v>875</v>
      </c>
      <c r="T3074" t="s">
        <v>875</v>
      </c>
      <c r="U3074" t="s">
        <v>875</v>
      </c>
      <c r="V3074" t="s">
        <v>56</v>
      </c>
      <c r="W3074" t="s">
        <v>875</v>
      </c>
      <c r="X3074" t="s">
        <v>875</v>
      </c>
      <c r="Y3074" t="s">
        <v>875</v>
      </c>
      <c r="Z3074" t="s">
        <v>875</v>
      </c>
      <c r="AA3074" s="19">
        <v>45736.485401840277</v>
      </c>
      <c r="AB3074" t="s">
        <v>2054</v>
      </c>
    </row>
    <row r="3075" spans="1:28" x14ac:dyDescent="0.35">
      <c r="A3075" t="s">
        <v>1453</v>
      </c>
      <c r="B3075" t="s">
        <v>311</v>
      </c>
      <c r="C3075">
        <v>2044</v>
      </c>
      <c r="D3075" s="9">
        <v>41376.234212962961</v>
      </c>
      <c r="E3075" s="9">
        <v>43420.664942129632</v>
      </c>
      <c r="F3075">
        <v>3512</v>
      </c>
      <c r="G3075">
        <v>3512</v>
      </c>
      <c r="H3075">
        <v>2902</v>
      </c>
      <c r="I3075">
        <v>610</v>
      </c>
      <c r="J3075">
        <v>555</v>
      </c>
      <c r="K3075">
        <v>2957</v>
      </c>
      <c r="L3075">
        <v>2368</v>
      </c>
      <c r="M3075">
        <v>589</v>
      </c>
      <c r="N3075">
        <v>2.9239999999999999</v>
      </c>
      <c r="O3075">
        <v>0.60199999999999998</v>
      </c>
      <c r="P3075">
        <v>0.54</v>
      </c>
      <c r="Q3075">
        <v>2.4710000000000001</v>
      </c>
      <c r="R3075">
        <v>0.82799999999999996</v>
      </c>
      <c r="S3075">
        <v>0.82899999999999996</v>
      </c>
      <c r="T3075">
        <v>0.84699999999999998</v>
      </c>
      <c r="U3075">
        <v>238.36500000000001</v>
      </c>
      <c r="V3075" t="s">
        <v>56</v>
      </c>
      <c r="W3075">
        <v>0.98699999999999999</v>
      </c>
      <c r="X3075">
        <v>0.94399999999999995</v>
      </c>
      <c r="Y3075">
        <v>0.96699999999999997</v>
      </c>
      <c r="Z3075">
        <v>0.98099999999999998</v>
      </c>
      <c r="AA3075" s="19">
        <v>45733.853517037038</v>
      </c>
      <c r="AB3075" t="s">
        <v>1508</v>
      </c>
    </row>
    <row r="3076" spans="1:28" x14ac:dyDescent="0.35">
      <c r="A3076" t="s">
        <v>1453</v>
      </c>
      <c r="B3076" t="s">
        <v>311</v>
      </c>
      <c r="C3076">
        <v>1439</v>
      </c>
      <c r="D3076" s="9">
        <v>41376.234027777777</v>
      </c>
      <c r="E3076" s="9">
        <v>42815.704861111109</v>
      </c>
      <c r="F3076">
        <v>2988</v>
      </c>
      <c r="G3076">
        <v>2988</v>
      </c>
      <c r="H3076">
        <v>2988</v>
      </c>
      <c r="I3076">
        <v>0</v>
      </c>
      <c r="J3076">
        <v>465</v>
      </c>
      <c r="K3076">
        <v>2523</v>
      </c>
      <c r="L3076">
        <v>2056</v>
      </c>
      <c r="M3076">
        <v>467</v>
      </c>
      <c r="N3076">
        <v>3.0089999999999999</v>
      </c>
      <c r="O3076">
        <v>0</v>
      </c>
      <c r="P3076">
        <v>0.442</v>
      </c>
      <c r="Q3076">
        <v>2.1440000000000001</v>
      </c>
      <c r="R3076">
        <v>0.83499999999999996</v>
      </c>
      <c r="S3076">
        <v>1</v>
      </c>
      <c r="T3076">
        <v>0.85299999999999998</v>
      </c>
      <c r="U3076">
        <v>217.81700000000001</v>
      </c>
      <c r="V3076" t="s">
        <v>56</v>
      </c>
      <c r="W3076">
        <v>0.99</v>
      </c>
      <c r="X3076">
        <v>0</v>
      </c>
      <c r="Y3076">
        <v>0.95399999999999996</v>
      </c>
      <c r="Z3076">
        <v>0.98</v>
      </c>
      <c r="AA3076" s="19">
        <v>45735.954406828707</v>
      </c>
      <c r="AB3076" t="s">
        <v>2043</v>
      </c>
    </row>
    <row r="3077" spans="1:28" x14ac:dyDescent="0.35">
      <c r="A3077" t="s">
        <v>1453</v>
      </c>
      <c r="B3077" t="s">
        <v>311</v>
      </c>
      <c r="C3077">
        <v>2044</v>
      </c>
      <c r="D3077" s="9">
        <v>41376.275694444441</v>
      </c>
      <c r="E3077" s="9">
        <v>43420.664583333331</v>
      </c>
      <c r="F3077">
        <v>3598</v>
      </c>
      <c r="G3077">
        <v>3598</v>
      </c>
      <c r="H3077">
        <v>2988</v>
      </c>
      <c r="I3077">
        <v>610</v>
      </c>
      <c r="J3077">
        <v>428</v>
      </c>
      <c r="K3077">
        <v>3170</v>
      </c>
      <c r="L3077">
        <v>2572</v>
      </c>
      <c r="M3077">
        <v>598</v>
      </c>
      <c r="N3077">
        <v>3.0089999999999999</v>
      </c>
      <c r="O3077">
        <v>0.60199999999999998</v>
      </c>
      <c r="P3077">
        <v>0.41699999999999998</v>
      </c>
      <c r="Q3077">
        <v>2.7010000000000001</v>
      </c>
      <c r="R3077">
        <v>0.84599999999999997</v>
      </c>
      <c r="S3077">
        <v>0.83299999999999996</v>
      </c>
      <c r="T3077">
        <v>0.88500000000000001</v>
      </c>
      <c r="U3077">
        <v>221.399</v>
      </c>
      <c r="V3077" t="s">
        <v>56</v>
      </c>
      <c r="W3077">
        <v>0.99</v>
      </c>
      <c r="X3077">
        <v>0.94399999999999995</v>
      </c>
      <c r="Y3077">
        <v>0.91700000000000004</v>
      </c>
      <c r="Z3077">
        <v>0.98399999999999999</v>
      </c>
      <c r="AA3077" s="19">
        <v>45736.485401655096</v>
      </c>
      <c r="AB3077" t="s">
        <v>2054</v>
      </c>
    </row>
    <row r="3078" spans="1:28" hidden="1" x14ac:dyDescent="0.35">
      <c r="A3078" t="s">
        <v>1527</v>
      </c>
      <c r="B3078" t="s">
        <v>312</v>
      </c>
      <c r="C3078">
        <v>99</v>
      </c>
      <c r="D3078" s="9">
        <v>44450.899212962962</v>
      </c>
      <c r="E3078" s="9">
        <v>44550.803993055553</v>
      </c>
      <c r="F3078" t="s">
        <v>872</v>
      </c>
      <c r="G3078" t="s">
        <v>872</v>
      </c>
      <c r="H3078">
        <v>4</v>
      </c>
      <c r="I3078">
        <v>10</v>
      </c>
      <c r="J3078">
        <v>2</v>
      </c>
      <c r="K3078" t="s">
        <v>873</v>
      </c>
      <c r="L3078">
        <v>1</v>
      </c>
      <c r="M3078">
        <v>10</v>
      </c>
      <c r="N3078">
        <v>5.7000000000000002E-2</v>
      </c>
      <c r="O3078">
        <v>7.0999999999999994E-2</v>
      </c>
      <c r="P3078">
        <v>7.0999999999999994E-2</v>
      </c>
      <c r="Q3078" t="s">
        <v>875</v>
      </c>
      <c r="R3078" t="s">
        <v>875</v>
      </c>
      <c r="S3078" t="s">
        <v>875</v>
      </c>
      <c r="T3078" t="s">
        <v>875</v>
      </c>
      <c r="U3078" t="s">
        <v>875</v>
      </c>
      <c r="V3078" t="s">
        <v>56</v>
      </c>
      <c r="W3078">
        <v>0.66300000000000003</v>
      </c>
      <c r="X3078">
        <v>0.90800000000000003</v>
      </c>
      <c r="Y3078">
        <v>1</v>
      </c>
      <c r="Z3078" t="s">
        <v>875</v>
      </c>
      <c r="AA3078" s="19">
        <v>45733.991704143518</v>
      </c>
      <c r="AB3078" t="s">
        <v>2040</v>
      </c>
    </row>
    <row r="3079" spans="1:28" x14ac:dyDescent="0.35">
      <c r="A3079" t="s">
        <v>1527</v>
      </c>
      <c r="B3079" t="s">
        <v>311</v>
      </c>
      <c r="C3079">
        <v>7606</v>
      </c>
      <c r="D3079" s="9">
        <v>36944.637199074074</v>
      </c>
      <c r="E3079" s="9">
        <v>44550.803993055553</v>
      </c>
      <c r="F3079">
        <v>2227</v>
      </c>
      <c r="G3079">
        <v>2227</v>
      </c>
      <c r="H3079">
        <v>157</v>
      </c>
      <c r="I3079">
        <v>2070</v>
      </c>
      <c r="J3079">
        <v>868</v>
      </c>
      <c r="K3079">
        <v>1359</v>
      </c>
      <c r="L3079">
        <v>1192</v>
      </c>
      <c r="M3079">
        <v>167</v>
      </c>
      <c r="N3079">
        <v>0.02</v>
      </c>
      <c r="O3079">
        <v>0.30199999999999999</v>
      </c>
      <c r="P3079">
        <v>0.13600000000000001</v>
      </c>
      <c r="Q3079">
        <v>0.17499999999999999</v>
      </c>
      <c r="R3079">
        <v>0.94099999999999995</v>
      </c>
      <c r="S3079">
        <v>6.2E-2</v>
      </c>
      <c r="T3079">
        <v>0.57799999999999996</v>
      </c>
      <c r="U3079">
        <v>954.28599999999994</v>
      </c>
      <c r="V3079" t="s">
        <v>56</v>
      </c>
      <c r="W3079">
        <v>0.89</v>
      </c>
      <c r="X3079">
        <v>0.71199999999999997</v>
      </c>
      <c r="Y3079">
        <v>0.627</v>
      </c>
      <c r="Z3079">
        <v>0.66400000000000003</v>
      </c>
      <c r="AA3079" s="19">
        <v>45733.991704085645</v>
      </c>
      <c r="AB3079" t="s">
        <v>2040</v>
      </c>
    </row>
    <row r="3080" spans="1:28" hidden="1" x14ac:dyDescent="0.35">
      <c r="A3080" t="s">
        <v>1526</v>
      </c>
      <c r="B3080" t="s">
        <v>312</v>
      </c>
      <c r="C3080">
        <v>66</v>
      </c>
      <c r="D3080" s="9">
        <v>44491.426516203705</v>
      </c>
      <c r="E3080" s="9">
        <v>44557.52715277778</v>
      </c>
      <c r="F3080" t="s">
        <v>872</v>
      </c>
      <c r="G3080" t="s">
        <v>872</v>
      </c>
      <c r="H3080">
        <v>1</v>
      </c>
      <c r="I3080">
        <v>3</v>
      </c>
      <c r="J3080">
        <v>4</v>
      </c>
      <c r="K3080" t="s">
        <v>873</v>
      </c>
      <c r="L3080">
        <v>3</v>
      </c>
      <c r="M3080">
        <v>-4</v>
      </c>
      <c r="N3080" t="s">
        <v>875</v>
      </c>
      <c r="O3080">
        <v>7.0999999999999994E-2</v>
      </c>
      <c r="P3080">
        <v>6.8000000000000005E-2</v>
      </c>
      <c r="Q3080">
        <v>3.1E-2</v>
      </c>
      <c r="R3080" t="s">
        <v>875</v>
      </c>
      <c r="S3080" t="s">
        <v>875</v>
      </c>
      <c r="T3080" t="s">
        <v>875</v>
      </c>
      <c r="U3080" t="s">
        <v>875</v>
      </c>
      <c r="V3080" t="s">
        <v>56</v>
      </c>
      <c r="W3080" t="s">
        <v>875</v>
      </c>
      <c r="X3080">
        <v>0.78400000000000003</v>
      </c>
      <c r="Y3080">
        <v>0.84899999999999998</v>
      </c>
      <c r="Z3080">
        <v>1</v>
      </c>
      <c r="AA3080" s="19">
        <v>45733.991602997688</v>
      </c>
      <c r="AB3080" t="s">
        <v>2040</v>
      </c>
    </row>
    <row r="3081" spans="1:28" x14ac:dyDescent="0.35">
      <c r="A3081" t="s">
        <v>1526</v>
      </c>
      <c r="B3081" t="s">
        <v>311</v>
      </c>
      <c r="C3081">
        <v>7626</v>
      </c>
      <c r="D3081" s="9">
        <v>36931.36440972222</v>
      </c>
      <c r="E3081" s="9">
        <v>44557.52715277778</v>
      </c>
      <c r="F3081">
        <v>1725</v>
      </c>
      <c r="G3081">
        <v>1725</v>
      </c>
      <c r="H3081">
        <v>214</v>
      </c>
      <c r="I3081">
        <v>1511</v>
      </c>
      <c r="J3081">
        <v>637</v>
      </c>
      <c r="K3081">
        <v>1088</v>
      </c>
      <c r="L3081">
        <v>823</v>
      </c>
      <c r="M3081">
        <v>265</v>
      </c>
      <c r="N3081">
        <v>4.3999999999999997E-2</v>
      </c>
      <c r="O3081">
        <v>0.24099999999999999</v>
      </c>
      <c r="P3081">
        <v>0.107</v>
      </c>
      <c r="Q3081">
        <v>0.154</v>
      </c>
      <c r="R3081">
        <v>0.86499999999999999</v>
      </c>
      <c r="S3081">
        <v>0.154</v>
      </c>
      <c r="T3081">
        <v>0.625</v>
      </c>
      <c r="U3081">
        <v>1720.779</v>
      </c>
      <c r="V3081" t="s">
        <v>56</v>
      </c>
      <c r="W3081">
        <v>0.872</v>
      </c>
      <c r="X3081">
        <v>0.71799999999999997</v>
      </c>
      <c r="Y3081">
        <v>0.52800000000000002</v>
      </c>
      <c r="Z3081">
        <v>0.70799999999999996</v>
      </c>
      <c r="AA3081" s="19">
        <v>45733.991602916663</v>
      </c>
      <c r="AB3081" t="s">
        <v>2040</v>
      </c>
    </row>
    <row r="3082" spans="1:28" hidden="1" x14ac:dyDescent="0.35">
      <c r="A3082" t="s">
        <v>1525</v>
      </c>
      <c r="B3082" t="s">
        <v>312</v>
      </c>
      <c r="C3082">
        <v>0</v>
      </c>
      <c r="D3082" s="9">
        <v>44243.048541666663</v>
      </c>
      <c r="E3082" s="9">
        <v>44243.051504629628</v>
      </c>
      <c r="F3082" t="s">
        <v>872</v>
      </c>
      <c r="G3082" t="s">
        <v>872</v>
      </c>
      <c r="H3082">
        <v>1</v>
      </c>
      <c r="I3082">
        <v>2</v>
      </c>
      <c r="J3082">
        <v>1</v>
      </c>
      <c r="K3082" t="s">
        <v>873</v>
      </c>
      <c r="L3082">
        <v>1</v>
      </c>
      <c r="M3082">
        <v>1</v>
      </c>
      <c r="N3082" t="s">
        <v>875</v>
      </c>
      <c r="O3082">
        <v>1</v>
      </c>
      <c r="P3082" t="s">
        <v>875</v>
      </c>
      <c r="Q3082" t="s">
        <v>875</v>
      </c>
      <c r="R3082" t="s">
        <v>875</v>
      </c>
      <c r="S3082" t="s">
        <v>875</v>
      </c>
      <c r="T3082" t="s">
        <v>875</v>
      </c>
      <c r="U3082" t="s">
        <v>875</v>
      </c>
      <c r="V3082" t="s">
        <v>62</v>
      </c>
      <c r="W3082" t="s">
        <v>875</v>
      </c>
      <c r="X3082">
        <v>1</v>
      </c>
      <c r="Y3082" t="s">
        <v>875</v>
      </c>
      <c r="Z3082" t="s">
        <v>875</v>
      </c>
      <c r="AA3082" s="19">
        <v>45733.991504768521</v>
      </c>
      <c r="AB3082" t="s">
        <v>2040</v>
      </c>
    </row>
    <row r="3083" spans="1:28" x14ac:dyDescent="0.35">
      <c r="A3083" t="s">
        <v>1525</v>
      </c>
      <c r="B3083" t="s">
        <v>311</v>
      </c>
      <c r="C3083">
        <v>7276</v>
      </c>
      <c r="D3083" s="9">
        <v>36966.876122685186</v>
      </c>
      <c r="E3083" s="9">
        <v>44243.051504629628</v>
      </c>
      <c r="F3083">
        <v>55</v>
      </c>
      <c r="G3083">
        <v>55</v>
      </c>
      <c r="H3083">
        <v>6</v>
      </c>
      <c r="I3083">
        <v>49</v>
      </c>
      <c r="J3083">
        <v>9</v>
      </c>
      <c r="K3083">
        <v>46</v>
      </c>
      <c r="L3083">
        <v>28</v>
      </c>
      <c r="M3083">
        <v>18</v>
      </c>
      <c r="N3083">
        <v>1E-3</v>
      </c>
      <c r="O3083">
        <v>7.0000000000000001E-3</v>
      </c>
      <c r="P3083">
        <v>0</v>
      </c>
      <c r="Q3083">
        <v>1.4E-2</v>
      </c>
      <c r="R3083">
        <v>1.75</v>
      </c>
      <c r="S3083">
        <v>0.125</v>
      </c>
      <c r="T3083">
        <v>1</v>
      </c>
      <c r="U3083">
        <v>1285.7139999999999</v>
      </c>
      <c r="V3083" t="s">
        <v>62</v>
      </c>
      <c r="W3083">
        <v>0.60599999999999998</v>
      </c>
      <c r="X3083">
        <v>0.56999999999999995</v>
      </c>
      <c r="Y3083">
        <v>0</v>
      </c>
      <c r="Z3083">
        <v>0.104</v>
      </c>
      <c r="AA3083" s="19">
        <v>45733.991504583333</v>
      </c>
      <c r="AB3083" t="s">
        <v>2040</v>
      </c>
    </row>
    <row r="3084" spans="1:28" hidden="1" x14ac:dyDescent="0.35">
      <c r="A3084" t="s">
        <v>1524</v>
      </c>
      <c r="B3084" t="s">
        <v>312</v>
      </c>
      <c r="C3084">
        <v>0</v>
      </c>
      <c r="D3084" s="9">
        <v>44553.603043981479</v>
      </c>
      <c r="E3084" s="9">
        <v>44553.605034722219</v>
      </c>
      <c r="F3084" t="s">
        <v>872</v>
      </c>
      <c r="G3084" t="s">
        <v>872</v>
      </c>
      <c r="H3084">
        <v>1</v>
      </c>
      <c r="I3084">
        <v>1</v>
      </c>
      <c r="J3084">
        <v>1</v>
      </c>
      <c r="K3084" t="s">
        <v>873</v>
      </c>
      <c r="L3084">
        <v>1</v>
      </c>
      <c r="M3084">
        <v>-1</v>
      </c>
      <c r="N3084" t="s">
        <v>875</v>
      </c>
      <c r="O3084" t="s">
        <v>875</v>
      </c>
      <c r="P3084" t="s">
        <v>875</v>
      </c>
      <c r="Q3084" t="s">
        <v>875</v>
      </c>
      <c r="R3084" t="s">
        <v>875</v>
      </c>
      <c r="S3084" t="s">
        <v>875</v>
      </c>
      <c r="T3084" t="s">
        <v>875</v>
      </c>
      <c r="U3084" t="s">
        <v>875</v>
      </c>
      <c r="V3084" t="s">
        <v>56</v>
      </c>
      <c r="W3084" t="s">
        <v>875</v>
      </c>
      <c r="X3084" t="s">
        <v>875</v>
      </c>
      <c r="Y3084" t="s">
        <v>875</v>
      </c>
      <c r="Z3084" t="s">
        <v>875</v>
      </c>
      <c r="AA3084" s="19">
        <v>45733.991417696758</v>
      </c>
      <c r="AB3084" t="s">
        <v>2040</v>
      </c>
    </row>
    <row r="3085" spans="1:28" x14ac:dyDescent="0.35">
      <c r="A3085" t="s">
        <v>1524</v>
      </c>
      <c r="B3085" t="s">
        <v>311</v>
      </c>
      <c r="C3085">
        <v>5472</v>
      </c>
      <c r="D3085" s="9">
        <v>39081.246631944443</v>
      </c>
      <c r="E3085" s="9">
        <v>44553.605034722219</v>
      </c>
      <c r="F3085">
        <v>125</v>
      </c>
      <c r="G3085">
        <v>125</v>
      </c>
      <c r="H3085">
        <v>22</v>
      </c>
      <c r="I3085">
        <v>103</v>
      </c>
      <c r="J3085">
        <v>15</v>
      </c>
      <c r="K3085">
        <v>110</v>
      </c>
      <c r="L3085">
        <v>83</v>
      </c>
      <c r="M3085">
        <v>27</v>
      </c>
      <c r="N3085">
        <v>4.0000000000000001E-3</v>
      </c>
      <c r="O3085">
        <v>2.1000000000000001E-2</v>
      </c>
      <c r="P3085">
        <v>3.0000000000000001E-3</v>
      </c>
      <c r="Q3085">
        <v>1.7999999999999999E-2</v>
      </c>
      <c r="R3085">
        <v>0.81799999999999995</v>
      </c>
      <c r="S3085">
        <v>0.16</v>
      </c>
      <c r="T3085">
        <v>0.88</v>
      </c>
      <c r="U3085">
        <v>1500</v>
      </c>
      <c r="V3085" t="s">
        <v>56</v>
      </c>
      <c r="W3085">
        <v>0.89</v>
      </c>
      <c r="X3085">
        <v>0.95099999999999996</v>
      </c>
      <c r="Y3085">
        <v>0.878</v>
      </c>
      <c r="Z3085">
        <v>0.93200000000000005</v>
      </c>
      <c r="AA3085" s="19">
        <v>45733.991417638892</v>
      </c>
      <c r="AB3085" t="s">
        <v>2040</v>
      </c>
    </row>
    <row r="3086" spans="1:28" hidden="1" x14ac:dyDescent="0.35">
      <c r="A3086" t="s">
        <v>1523</v>
      </c>
      <c r="B3086" t="s">
        <v>312</v>
      </c>
      <c r="C3086">
        <v>94</v>
      </c>
      <c r="D3086" s="9">
        <v>44469.580879629626</v>
      </c>
      <c r="E3086" s="9">
        <v>44563.912812499999</v>
      </c>
      <c r="F3086" t="s">
        <v>872</v>
      </c>
      <c r="G3086" t="s">
        <v>872</v>
      </c>
      <c r="H3086">
        <v>10</v>
      </c>
      <c r="I3086">
        <v>5</v>
      </c>
      <c r="J3086">
        <v>4</v>
      </c>
      <c r="K3086" t="s">
        <v>873</v>
      </c>
      <c r="L3086">
        <v>12</v>
      </c>
      <c r="M3086">
        <v>-2</v>
      </c>
      <c r="N3086">
        <v>7.1999999999999995E-2</v>
      </c>
      <c r="O3086">
        <v>3.7999999999999999E-2</v>
      </c>
      <c r="P3086">
        <v>2.4E-2</v>
      </c>
      <c r="Q3086">
        <v>9.2999999999999999E-2</v>
      </c>
      <c r="R3086">
        <v>1.081</v>
      </c>
      <c r="S3086">
        <v>0.65500000000000003</v>
      </c>
      <c r="T3086">
        <v>0.78200000000000003</v>
      </c>
      <c r="U3086">
        <v>1741.9349999999999</v>
      </c>
      <c r="V3086" t="s">
        <v>62</v>
      </c>
      <c r="W3086">
        <v>0.82799999999999996</v>
      </c>
      <c r="X3086">
        <v>0.86799999999999999</v>
      </c>
      <c r="Y3086">
        <v>0.6</v>
      </c>
      <c r="Z3086">
        <v>0.75900000000000001</v>
      </c>
      <c r="AA3086" s="19">
        <v>45733.991321782407</v>
      </c>
      <c r="AB3086" t="s">
        <v>2040</v>
      </c>
    </row>
    <row r="3087" spans="1:28" x14ac:dyDescent="0.35">
      <c r="A3087" t="s">
        <v>1523</v>
      </c>
      <c r="B3087" t="s">
        <v>311</v>
      </c>
      <c r="C3087">
        <v>6666</v>
      </c>
      <c r="D3087" s="9">
        <v>37897.142268518517</v>
      </c>
      <c r="E3087" s="9">
        <v>44563.912812499999</v>
      </c>
      <c r="F3087">
        <v>582</v>
      </c>
      <c r="G3087">
        <v>582</v>
      </c>
      <c r="H3087">
        <v>145</v>
      </c>
      <c r="I3087">
        <v>437</v>
      </c>
      <c r="J3087">
        <v>174</v>
      </c>
      <c r="K3087">
        <v>408</v>
      </c>
      <c r="L3087">
        <v>246</v>
      </c>
      <c r="M3087">
        <v>162</v>
      </c>
      <c r="N3087">
        <v>1.7000000000000001E-2</v>
      </c>
      <c r="O3087">
        <v>6.5000000000000002E-2</v>
      </c>
      <c r="P3087">
        <v>2.3E-2</v>
      </c>
      <c r="Q3087">
        <v>2.7E-2</v>
      </c>
      <c r="R3087">
        <v>0.45800000000000002</v>
      </c>
      <c r="S3087">
        <v>0.20699999999999999</v>
      </c>
      <c r="T3087">
        <v>0.72</v>
      </c>
      <c r="U3087">
        <v>6000</v>
      </c>
      <c r="V3087" t="s">
        <v>56</v>
      </c>
      <c r="W3087">
        <v>0.82699999999999996</v>
      </c>
      <c r="X3087">
        <v>0.753</v>
      </c>
      <c r="Y3087">
        <v>0.83199999999999996</v>
      </c>
      <c r="Z3087">
        <v>0.81200000000000006</v>
      </c>
      <c r="AA3087" s="19">
        <v>45733.991307476848</v>
      </c>
      <c r="AB3087" t="s">
        <v>2040</v>
      </c>
    </row>
    <row r="3088" spans="1:28" hidden="1" x14ac:dyDescent="0.35">
      <c r="A3088" t="s">
        <v>1522</v>
      </c>
      <c r="B3088" t="s">
        <v>312</v>
      </c>
      <c r="C3088">
        <v>0</v>
      </c>
      <c r="D3088" s="9">
        <v>44243.454571759263</v>
      </c>
      <c r="E3088" s="9">
        <v>44243.454571759263</v>
      </c>
      <c r="F3088" t="s">
        <v>872</v>
      </c>
      <c r="G3088" t="s">
        <v>872</v>
      </c>
      <c r="H3088">
        <v>1</v>
      </c>
      <c r="I3088">
        <v>1</v>
      </c>
      <c r="J3088">
        <v>1</v>
      </c>
      <c r="K3088" t="s">
        <v>873</v>
      </c>
      <c r="L3088">
        <v>1</v>
      </c>
      <c r="M3088">
        <v>0</v>
      </c>
      <c r="N3088" t="s">
        <v>875</v>
      </c>
      <c r="O3088" t="s">
        <v>875</v>
      </c>
      <c r="P3088" t="s">
        <v>875</v>
      </c>
      <c r="Q3088" t="s">
        <v>875</v>
      </c>
      <c r="R3088" t="s">
        <v>875</v>
      </c>
      <c r="S3088" t="s">
        <v>875</v>
      </c>
      <c r="T3088" t="s">
        <v>875</v>
      </c>
      <c r="U3088" t="s">
        <v>875</v>
      </c>
      <c r="V3088" t="s">
        <v>876</v>
      </c>
      <c r="W3088" t="s">
        <v>875</v>
      </c>
      <c r="X3088" t="s">
        <v>875</v>
      </c>
      <c r="Y3088" t="s">
        <v>875</v>
      </c>
      <c r="Z3088" t="s">
        <v>875</v>
      </c>
      <c r="AA3088" s="19">
        <v>45733.991209085645</v>
      </c>
      <c r="AB3088" t="s">
        <v>2040</v>
      </c>
    </row>
    <row r="3089" spans="1:28" x14ac:dyDescent="0.35">
      <c r="A3089" t="s">
        <v>1522</v>
      </c>
      <c r="B3089" t="s">
        <v>311</v>
      </c>
      <c r="C3089">
        <v>7066</v>
      </c>
      <c r="D3089" s="9">
        <v>37176.720543981479</v>
      </c>
      <c r="E3089" s="9">
        <v>44243.454571759263</v>
      </c>
      <c r="F3089">
        <v>92</v>
      </c>
      <c r="G3089">
        <v>92</v>
      </c>
      <c r="H3089">
        <v>11</v>
      </c>
      <c r="I3089">
        <v>81</v>
      </c>
      <c r="J3089">
        <v>37</v>
      </c>
      <c r="K3089">
        <v>55</v>
      </c>
      <c r="L3089">
        <v>18</v>
      </c>
      <c r="M3089">
        <v>37</v>
      </c>
      <c r="N3089">
        <v>3.0000000000000001E-3</v>
      </c>
      <c r="O3089">
        <v>1.4E-2</v>
      </c>
      <c r="P3089">
        <v>1.7000000000000001E-2</v>
      </c>
      <c r="Q3089">
        <v>3.0000000000000001E-3</v>
      </c>
      <c r="R3089" t="s">
        <v>875</v>
      </c>
      <c r="S3089">
        <v>0.17599999999999999</v>
      </c>
      <c r="T3089">
        <v>0</v>
      </c>
      <c r="U3089">
        <v>12333.333000000001</v>
      </c>
      <c r="V3089" t="s">
        <v>876</v>
      </c>
      <c r="W3089">
        <v>0.97399999999999998</v>
      </c>
      <c r="X3089">
        <v>0.83</v>
      </c>
      <c r="Y3089">
        <v>0.161</v>
      </c>
      <c r="Z3089">
        <v>0.17899999999999999</v>
      </c>
      <c r="AA3089" s="19">
        <v>45733.991208935186</v>
      </c>
      <c r="AB3089" t="s">
        <v>2040</v>
      </c>
    </row>
    <row r="3090" spans="1:28" hidden="1" x14ac:dyDescent="0.35">
      <c r="A3090" t="s">
        <v>1521</v>
      </c>
      <c r="B3090" t="s">
        <v>312</v>
      </c>
      <c r="C3090">
        <v>0</v>
      </c>
      <c r="D3090" s="9">
        <v>41518.974895833337</v>
      </c>
      <c r="E3090" s="9">
        <v>41518.974895833337</v>
      </c>
      <c r="F3090" t="s">
        <v>872</v>
      </c>
      <c r="G3090" t="s">
        <v>872</v>
      </c>
      <c r="H3090">
        <v>1</v>
      </c>
      <c r="I3090">
        <v>1</v>
      </c>
      <c r="J3090">
        <v>1</v>
      </c>
      <c r="K3090" t="s">
        <v>873</v>
      </c>
      <c r="L3090">
        <v>1</v>
      </c>
      <c r="M3090">
        <v>0</v>
      </c>
      <c r="N3090" t="s">
        <v>875</v>
      </c>
      <c r="O3090" t="s">
        <v>875</v>
      </c>
      <c r="P3090" t="s">
        <v>875</v>
      </c>
      <c r="Q3090" t="s">
        <v>875</v>
      </c>
      <c r="R3090" t="s">
        <v>875</v>
      </c>
      <c r="S3090" t="s">
        <v>875</v>
      </c>
      <c r="T3090" t="s">
        <v>875</v>
      </c>
      <c r="U3090" t="s">
        <v>875</v>
      </c>
      <c r="V3090" t="s">
        <v>62</v>
      </c>
      <c r="W3090" t="s">
        <v>875</v>
      </c>
      <c r="X3090" t="s">
        <v>875</v>
      </c>
      <c r="Y3090" t="s">
        <v>875</v>
      </c>
      <c r="Z3090" t="s">
        <v>875</v>
      </c>
      <c r="AA3090" s="19">
        <v>45733.991123194442</v>
      </c>
      <c r="AB3090" t="s">
        <v>2040</v>
      </c>
    </row>
    <row r="3091" spans="1:28" x14ac:dyDescent="0.35">
      <c r="A3091" t="s">
        <v>1521</v>
      </c>
      <c r="B3091" t="s">
        <v>311</v>
      </c>
      <c r="C3091">
        <v>4210</v>
      </c>
      <c r="D3091" s="9">
        <v>37308.179398148146</v>
      </c>
      <c r="E3091" s="9">
        <v>41518.974895833337</v>
      </c>
      <c r="F3091">
        <v>193</v>
      </c>
      <c r="G3091">
        <v>193</v>
      </c>
      <c r="H3091">
        <v>33</v>
      </c>
      <c r="I3091">
        <v>160</v>
      </c>
      <c r="J3091">
        <v>61</v>
      </c>
      <c r="K3091">
        <v>132</v>
      </c>
      <c r="L3091">
        <v>115</v>
      </c>
      <c r="M3091">
        <v>17</v>
      </c>
      <c r="N3091">
        <v>1.0999999999999999E-2</v>
      </c>
      <c r="O3091">
        <v>4.8000000000000001E-2</v>
      </c>
      <c r="P3091">
        <v>2.3E-2</v>
      </c>
      <c r="Q3091">
        <v>6.5000000000000002E-2</v>
      </c>
      <c r="R3091">
        <v>1.806</v>
      </c>
      <c r="S3091">
        <v>0.186</v>
      </c>
      <c r="T3091">
        <v>0.61</v>
      </c>
      <c r="U3091">
        <v>261.53800000000001</v>
      </c>
      <c r="V3091" t="s">
        <v>62</v>
      </c>
      <c r="W3091">
        <v>0.84</v>
      </c>
      <c r="X3091">
        <v>0.93600000000000005</v>
      </c>
      <c r="Y3091">
        <v>0.65100000000000002</v>
      </c>
      <c r="Z3091">
        <v>0.76900000000000002</v>
      </c>
      <c r="AA3091" s="19">
        <v>45733.991123067128</v>
      </c>
      <c r="AB3091" t="s">
        <v>2040</v>
      </c>
    </row>
    <row r="3092" spans="1:28" hidden="1" x14ac:dyDescent="0.35">
      <c r="A3092" t="s">
        <v>1520</v>
      </c>
      <c r="B3092" t="s">
        <v>312</v>
      </c>
      <c r="C3092">
        <v>0</v>
      </c>
      <c r="D3092" s="9">
        <v>44320.574050925927</v>
      </c>
      <c r="E3092" s="9">
        <v>44320.642685185187</v>
      </c>
      <c r="F3092" t="s">
        <v>872</v>
      </c>
      <c r="G3092" t="s">
        <v>872</v>
      </c>
      <c r="H3092">
        <v>2</v>
      </c>
      <c r="I3092">
        <v>1</v>
      </c>
      <c r="J3092">
        <v>1</v>
      </c>
      <c r="K3092" t="s">
        <v>873</v>
      </c>
      <c r="L3092">
        <v>4</v>
      </c>
      <c r="M3092">
        <v>-3</v>
      </c>
      <c r="N3092">
        <v>1</v>
      </c>
      <c r="O3092" t="s">
        <v>875</v>
      </c>
      <c r="P3092" t="s">
        <v>875</v>
      </c>
      <c r="Q3092" t="s">
        <v>875</v>
      </c>
      <c r="R3092" t="s">
        <v>875</v>
      </c>
      <c r="S3092" t="s">
        <v>875</v>
      </c>
      <c r="T3092" t="s">
        <v>875</v>
      </c>
      <c r="U3092" t="s">
        <v>875</v>
      </c>
      <c r="V3092" t="s">
        <v>62</v>
      </c>
      <c r="W3092">
        <v>1</v>
      </c>
      <c r="X3092" t="s">
        <v>875</v>
      </c>
      <c r="Y3092" t="s">
        <v>875</v>
      </c>
      <c r="Z3092" t="s">
        <v>875</v>
      </c>
      <c r="AA3092" s="19">
        <v>45733.991035624997</v>
      </c>
      <c r="AB3092" t="s">
        <v>2040</v>
      </c>
    </row>
    <row r="3093" spans="1:28" x14ac:dyDescent="0.35">
      <c r="A3093" t="s">
        <v>1520</v>
      </c>
      <c r="B3093" t="s">
        <v>311</v>
      </c>
      <c r="C3093">
        <v>4800</v>
      </c>
      <c r="D3093" s="9">
        <v>39519.849039351851</v>
      </c>
      <c r="E3093" s="9">
        <v>44320.642685185187</v>
      </c>
      <c r="F3093">
        <v>61</v>
      </c>
      <c r="G3093">
        <v>61</v>
      </c>
      <c r="H3093">
        <v>11</v>
      </c>
      <c r="I3093">
        <v>50</v>
      </c>
      <c r="J3093">
        <v>9</v>
      </c>
      <c r="K3093">
        <v>52</v>
      </c>
      <c r="L3093">
        <v>45</v>
      </c>
      <c r="M3093">
        <v>7</v>
      </c>
      <c r="N3093">
        <v>2E-3</v>
      </c>
      <c r="O3093">
        <v>1.2E-2</v>
      </c>
      <c r="P3093">
        <v>3.0000000000000001E-3</v>
      </c>
      <c r="Q3093">
        <v>1.0999999999999999E-2</v>
      </c>
      <c r="R3093">
        <v>1</v>
      </c>
      <c r="S3093">
        <v>0.14299999999999999</v>
      </c>
      <c r="T3093">
        <v>0.78600000000000003</v>
      </c>
      <c r="U3093">
        <v>636.36400000000003</v>
      </c>
      <c r="V3093" t="s">
        <v>62</v>
      </c>
      <c r="W3093">
        <v>0.93600000000000005</v>
      </c>
      <c r="X3093">
        <v>0.98099999999999998</v>
      </c>
      <c r="Y3093">
        <v>0.83099999999999996</v>
      </c>
      <c r="Z3093">
        <v>0.95299999999999996</v>
      </c>
      <c r="AA3093" s="19">
        <v>45733.991035497682</v>
      </c>
      <c r="AB3093" t="s">
        <v>2040</v>
      </c>
    </row>
    <row r="3094" spans="1:28" hidden="1" x14ac:dyDescent="0.35">
      <c r="A3094" t="s">
        <v>305</v>
      </c>
      <c r="B3094" t="s">
        <v>312</v>
      </c>
      <c r="C3094">
        <v>85</v>
      </c>
      <c r="D3094" s="9">
        <v>44455.578530092593</v>
      </c>
      <c r="E3094" s="9">
        <v>44540.683831018519</v>
      </c>
      <c r="F3094" t="s">
        <v>872</v>
      </c>
      <c r="G3094" t="s">
        <v>872</v>
      </c>
      <c r="H3094">
        <v>4</v>
      </c>
      <c r="I3094">
        <v>4</v>
      </c>
      <c r="J3094">
        <v>1</v>
      </c>
      <c r="K3094" t="s">
        <v>873</v>
      </c>
      <c r="L3094">
        <v>7</v>
      </c>
      <c r="M3094">
        <v>-1</v>
      </c>
      <c r="N3094">
        <v>3.4000000000000002E-2</v>
      </c>
      <c r="O3094">
        <v>3.3000000000000002E-2</v>
      </c>
      <c r="P3094" t="s">
        <v>875</v>
      </c>
      <c r="Q3094">
        <v>5.8999999999999997E-2</v>
      </c>
      <c r="R3094" t="s">
        <v>875</v>
      </c>
      <c r="S3094" t="s">
        <v>875</v>
      </c>
      <c r="T3094" t="s">
        <v>875</v>
      </c>
      <c r="U3094" t="s">
        <v>875</v>
      </c>
      <c r="V3094" t="s">
        <v>56</v>
      </c>
      <c r="W3094">
        <v>0.71499999999999997</v>
      </c>
      <c r="X3094">
        <v>0.75900000000000001</v>
      </c>
      <c r="Y3094" t="s">
        <v>875</v>
      </c>
      <c r="Z3094">
        <v>0.76800000000000002</v>
      </c>
      <c r="AA3094" s="19">
        <v>45733.903815115744</v>
      </c>
      <c r="AB3094" t="s">
        <v>1425</v>
      </c>
    </row>
    <row r="3095" spans="1:28" x14ac:dyDescent="0.35">
      <c r="A3095" t="s">
        <v>305</v>
      </c>
      <c r="B3095" t="s">
        <v>311</v>
      </c>
      <c r="C3095">
        <v>5992</v>
      </c>
      <c r="D3095" s="9">
        <v>39603.574999999997</v>
      </c>
      <c r="E3095" s="9">
        <v>45595.84652777778</v>
      </c>
      <c r="F3095">
        <v>397</v>
      </c>
      <c r="G3095">
        <v>397</v>
      </c>
      <c r="H3095">
        <v>178</v>
      </c>
      <c r="I3095">
        <v>219</v>
      </c>
      <c r="J3095">
        <v>51</v>
      </c>
      <c r="K3095">
        <v>346</v>
      </c>
      <c r="L3095">
        <v>295</v>
      </c>
      <c r="M3095">
        <v>51</v>
      </c>
      <c r="N3095">
        <v>2.8000000000000001E-2</v>
      </c>
      <c r="O3095">
        <v>3.9E-2</v>
      </c>
      <c r="P3095">
        <v>0.01</v>
      </c>
      <c r="Q3095">
        <v>4.8000000000000001E-2</v>
      </c>
      <c r="R3095">
        <v>0.84199999999999997</v>
      </c>
      <c r="S3095">
        <v>0.41799999999999998</v>
      </c>
      <c r="T3095">
        <v>0.85099999999999998</v>
      </c>
      <c r="U3095">
        <v>1062.5</v>
      </c>
      <c r="V3095" t="s">
        <v>56</v>
      </c>
      <c r="W3095">
        <v>0.96899999999999997</v>
      </c>
      <c r="X3095">
        <v>0.97</v>
      </c>
      <c r="Y3095">
        <v>0.97099999999999997</v>
      </c>
      <c r="Z3095">
        <v>0.96799999999999997</v>
      </c>
      <c r="AA3095" s="9">
        <v>45713.68774119213</v>
      </c>
      <c r="AB3095" t="s">
        <v>871</v>
      </c>
    </row>
    <row r="3096" spans="1:28" x14ac:dyDescent="0.35">
      <c r="A3096" t="s">
        <v>305</v>
      </c>
      <c r="B3096" t="s">
        <v>311</v>
      </c>
      <c r="C3096">
        <v>4937</v>
      </c>
      <c r="D3096" s="9">
        <v>39603.575243055559</v>
      </c>
      <c r="E3096" s="9">
        <v>44540.683831018519</v>
      </c>
      <c r="F3096">
        <v>355</v>
      </c>
      <c r="G3096">
        <v>355</v>
      </c>
      <c r="H3096">
        <v>154</v>
      </c>
      <c r="I3096">
        <v>201</v>
      </c>
      <c r="J3096">
        <v>2</v>
      </c>
      <c r="K3096">
        <v>353</v>
      </c>
      <c r="L3096">
        <v>312</v>
      </c>
      <c r="M3096">
        <v>41</v>
      </c>
      <c r="N3096">
        <v>0.03</v>
      </c>
      <c r="O3096">
        <v>4.2000000000000003E-2</v>
      </c>
      <c r="P3096">
        <v>0</v>
      </c>
      <c r="Q3096">
        <v>6.2E-2</v>
      </c>
      <c r="R3096">
        <v>0.86099999999999999</v>
      </c>
      <c r="S3096">
        <v>0.41699999999999998</v>
      </c>
      <c r="T3096">
        <v>1</v>
      </c>
      <c r="U3096">
        <v>661.29</v>
      </c>
      <c r="V3096" t="s">
        <v>56</v>
      </c>
      <c r="W3096">
        <v>0.96299999999999997</v>
      </c>
      <c r="X3096">
        <v>0.97399999999999998</v>
      </c>
      <c r="Y3096">
        <v>1</v>
      </c>
      <c r="Z3096">
        <v>0.97199999999999998</v>
      </c>
      <c r="AA3096" s="19">
        <v>45733.903815046295</v>
      </c>
      <c r="AB3096" t="s">
        <v>1425</v>
      </c>
    </row>
    <row r="3097" spans="1:28" hidden="1" x14ac:dyDescent="0.35">
      <c r="A3097" t="s">
        <v>1519</v>
      </c>
      <c r="B3097" t="s">
        <v>312</v>
      </c>
      <c r="C3097">
        <v>43</v>
      </c>
      <c r="D3097" s="9">
        <v>41696.389444444445</v>
      </c>
      <c r="E3097" s="9">
        <v>41740.15865740741</v>
      </c>
      <c r="F3097" t="s">
        <v>872</v>
      </c>
      <c r="G3097" t="s">
        <v>872</v>
      </c>
      <c r="H3097">
        <v>1</v>
      </c>
      <c r="I3097">
        <v>1</v>
      </c>
      <c r="J3097">
        <v>1</v>
      </c>
      <c r="K3097" t="s">
        <v>873</v>
      </c>
      <c r="L3097">
        <v>1</v>
      </c>
      <c r="M3097">
        <v>1</v>
      </c>
      <c r="N3097" t="s">
        <v>875</v>
      </c>
      <c r="O3097" t="s">
        <v>875</v>
      </c>
      <c r="P3097" t="s">
        <v>875</v>
      </c>
      <c r="Q3097" t="s">
        <v>875</v>
      </c>
      <c r="R3097" t="s">
        <v>875</v>
      </c>
      <c r="S3097" t="s">
        <v>875</v>
      </c>
      <c r="T3097" t="s">
        <v>875</v>
      </c>
      <c r="U3097" t="s">
        <v>875</v>
      </c>
      <c r="V3097" t="s">
        <v>56</v>
      </c>
      <c r="W3097" t="s">
        <v>875</v>
      </c>
      <c r="X3097" t="s">
        <v>875</v>
      </c>
      <c r="Y3097" t="s">
        <v>875</v>
      </c>
      <c r="Z3097" t="s">
        <v>875</v>
      </c>
      <c r="AA3097" s="19">
        <v>45733.990943831021</v>
      </c>
      <c r="AB3097" t="s">
        <v>2040</v>
      </c>
    </row>
    <row r="3098" spans="1:28" x14ac:dyDescent="0.35">
      <c r="A3098" t="s">
        <v>1519</v>
      </c>
      <c r="B3098" t="s">
        <v>311</v>
      </c>
      <c r="C3098">
        <v>4068</v>
      </c>
      <c r="D3098" s="9">
        <v>37671.938321759262</v>
      </c>
      <c r="E3098" s="9">
        <v>41740.15865740741</v>
      </c>
      <c r="F3098">
        <v>1128</v>
      </c>
      <c r="G3098">
        <v>1128</v>
      </c>
      <c r="H3098">
        <v>584</v>
      </c>
      <c r="I3098">
        <v>544</v>
      </c>
      <c r="J3098">
        <v>158</v>
      </c>
      <c r="K3098">
        <v>970</v>
      </c>
      <c r="L3098">
        <v>849</v>
      </c>
      <c r="M3098">
        <v>121</v>
      </c>
      <c r="N3098">
        <v>0.223</v>
      </c>
      <c r="O3098">
        <v>0.191</v>
      </c>
      <c r="P3098">
        <v>0.06</v>
      </c>
      <c r="Q3098">
        <v>0.35099999999999998</v>
      </c>
      <c r="R3098">
        <v>0.99199999999999999</v>
      </c>
      <c r="S3098">
        <v>0.53900000000000003</v>
      </c>
      <c r="T3098">
        <v>0.85499999999999998</v>
      </c>
      <c r="U3098">
        <v>344.72899999999998</v>
      </c>
      <c r="V3098" t="s">
        <v>56</v>
      </c>
      <c r="W3098">
        <v>0.89900000000000002</v>
      </c>
      <c r="X3098">
        <v>0.94</v>
      </c>
      <c r="Y3098">
        <v>0.95299999999999996</v>
      </c>
      <c r="Z3098">
        <v>0.96799999999999997</v>
      </c>
      <c r="AA3098" s="19">
        <v>45733.990943645833</v>
      </c>
      <c r="AB3098" t="s">
        <v>2040</v>
      </c>
    </row>
    <row r="3099" spans="1:28" x14ac:dyDescent="0.35">
      <c r="A3099" t="s">
        <v>1176</v>
      </c>
      <c r="B3099" t="s">
        <v>311</v>
      </c>
      <c r="C3099">
        <v>660</v>
      </c>
      <c r="D3099" s="9">
        <v>42972.675000000003</v>
      </c>
      <c r="E3099" s="9">
        <v>43633.478472222225</v>
      </c>
      <c r="F3099">
        <v>2431</v>
      </c>
      <c r="G3099">
        <v>2394</v>
      </c>
      <c r="H3099">
        <v>1688</v>
      </c>
      <c r="I3099">
        <v>706</v>
      </c>
      <c r="J3099">
        <v>0</v>
      </c>
      <c r="K3099">
        <v>2394</v>
      </c>
      <c r="L3099">
        <v>1771</v>
      </c>
      <c r="M3099">
        <v>623</v>
      </c>
      <c r="N3099">
        <v>2.5110000000000001</v>
      </c>
      <c r="O3099">
        <v>0.96499999999999997</v>
      </c>
      <c r="P3099">
        <v>0</v>
      </c>
      <c r="Q3099">
        <v>2.3719999999999999</v>
      </c>
      <c r="R3099">
        <v>0.68200000000000005</v>
      </c>
      <c r="S3099">
        <v>0.72199999999999998</v>
      </c>
      <c r="T3099">
        <v>1</v>
      </c>
      <c r="U3099">
        <v>262.64800000000002</v>
      </c>
      <c r="V3099" t="s">
        <v>56</v>
      </c>
      <c r="W3099">
        <v>0.95299999999999996</v>
      </c>
      <c r="X3099">
        <v>0.96299999999999997</v>
      </c>
      <c r="Y3099">
        <v>0</v>
      </c>
      <c r="Z3099">
        <v>0.95399999999999996</v>
      </c>
      <c r="AA3099" s="19">
        <v>45733.004479907409</v>
      </c>
      <c r="AB3099" t="s">
        <v>1178</v>
      </c>
    </row>
    <row r="3100" spans="1:28" hidden="1" x14ac:dyDescent="0.35">
      <c r="A3100" t="s">
        <v>1176</v>
      </c>
      <c r="B3100" t="s">
        <v>312</v>
      </c>
      <c r="C3100">
        <v>98</v>
      </c>
      <c r="D3100" s="9">
        <v>43534.865277777775</v>
      </c>
      <c r="E3100" s="9">
        <v>43633.478472222225</v>
      </c>
      <c r="F3100" t="s">
        <v>872</v>
      </c>
      <c r="G3100" t="s">
        <v>872</v>
      </c>
      <c r="H3100">
        <v>316</v>
      </c>
      <c r="I3100">
        <v>216</v>
      </c>
      <c r="J3100">
        <v>1</v>
      </c>
      <c r="K3100" t="s">
        <v>873</v>
      </c>
      <c r="L3100">
        <v>502</v>
      </c>
      <c r="M3100">
        <v>29</v>
      </c>
      <c r="N3100">
        <v>4.3869999999999996</v>
      </c>
      <c r="O3100">
        <v>2.718</v>
      </c>
      <c r="P3100">
        <v>0</v>
      </c>
      <c r="Q3100">
        <v>5.8979999999999997</v>
      </c>
      <c r="R3100">
        <v>0.83</v>
      </c>
      <c r="S3100">
        <v>0.61699999999999999</v>
      </c>
      <c r="T3100">
        <v>1</v>
      </c>
      <c r="U3100">
        <v>105.629</v>
      </c>
      <c r="V3100" t="s">
        <v>56</v>
      </c>
      <c r="W3100">
        <v>0.97599999999999998</v>
      </c>
      <c r="X3100">
        <v>0.98799999999999999</v>
      </c>
      <c r="Y3100">
        <v>0</v>
      </c>
      <c r="Z3100">
        <v>0.98899999999999999</v>
      </c>
      <c r="AA3100" s="19">
        <v>45733.004492222222</v>
      </c>
      <c r="AB3100" t="s">
        <v>1178</v>
      </c>
    </row>
    <row r="3101" spans="1:28" hidden="1" x14ac:dyDescent="0.35">
      <c r="A3101" t="s">
        <v>1426</v>
      </c>
      <c r="B3101" t="s">
        <v>312</v>
      </c>
      <c r="C3101">
        <v>0</v>
      </c>
      <c r="D3101" s="9">
        <v>43825.971759259257</v>
      </c>
      <c r="E3101" s="9">
        <v>43825.971759259257</v>
      </c>
      <c r="F3101" t="s">
        <v>872</v>
      </c>
      <c r="G3101" t="s">
        <v>872</v>
      </c>
      <c r="H3101">
        <v>1</v>
      </c>
      <c r="I3101">
        <v>1</v>
      </c>
      <c r="J3101">
        <v>1</v>
      </c>
      <c r="K3101" t="s">
        <v>873</v>
      </c>
      <c r="L3101">
        <v>1</v>
      </c>
      <c r="M3101">
        <v>0</v>
      </c>
      <c r="N3101" t="s">
        <v>875</v>
      </c>
      <c r="O3101" t="s">
        <v>875</v>
      </c>
      <c r="P3101" t="s">
        <v>875</v>
      </c>
      <c r="Q3101" t="s">
        <v>875</v>
      </c>
      <c r="R3101" t="s">
        <v>875</v>
      </c>
      <c r="S3101" t="s">
        <v>875</v>
      </c>
      <c r="T3101" t="s">
        <v>875</v>
      </c>
      <c r="U3101" t="s">
        <v>875</v>
      </c>
      <c r="V3101" t="s">
        <v>56</v>
      </c>
      <c r="W3101" t="s">
        <v>875</v>
      </c>
      <c r="X3101" t="s">
        <v>875</v>
      </c>
      <c r="Y3101" t="s">
        <v>875</v>
      </c>
      <c r="Z3101" t="s">
        <v>875</v>
      </c>
      <c r="AA3101" s="19">
        <v>45733.838233599534</v>
      </c>
      <c r="AB3101" t="s">
        <v>1449</v>
      </c>
    </row>
    <row r="3102" spans="1:28" x14ac:dyDescent="0.35">
      <c r="A3102" t="s">
        <v>1426</v>
      </c>
      <c r="B3102" t="s">
        <v>311</v>
      </c>
      <c r="C3102">
        <v>3979</v>
      </c>
      <c r="D3102" s="9">
        <v>39846.877812500003</v>
      </c>
      <c r="E3102" s="9">
        <v>43825.971759259257</v>
      </c>
      <c r="F3102">
        <v>76</v>
      </c>
      <c r="G3102">
        <v>76</v>
      </c>
      <c r="H3102">
        <v>40</v>
      </c>
      <c r="I3102">
        <v>36</v>
      </c>
      <c r="J3102">
        <v>5</v>
      </c>
      <c r="K3102">
        <v>71</v>
      </c>
      <c r="L3102">
        <v>58</v>
      </c>
      <c r="M3102">
        <v>13</v>
      </c>
      <c r="N3102">
        <v>1.2E-2</v>
      </c>
      <c r="O3102">
        <v>1.4E-2</v>
      </c>
      <c r="P3102">
        <v>4.0000000000000001E-3</v>
      </c>
      <c r="Q3102">
        <v>0.02</v>
      </c>
      <c r="R3102">
        <v>0.90900000000000003</v>
      </c>
      <c r="S3102">
        <v>0.46200000000000002</v>
      </c>
      <c r="T3102">
        <v>0.84599999999999997</v>
      </c>
      <c r="U3102">
        <v>650</v>
      </c>
      <c r="V3102" t="s">
        <v>56</v>
      </c>
      <c r="W3102">
        <v>0.94499999999999995</v>
      </c>
      <c r="X3102">
        <v>0.94699999999999995</v>
      </c>
      <c r="Y3102">
        <v>0.92100000000000004</v>
      </c>
      <c r="Z3102">
        <v>0.86299999999999999</v>
      </c>
      <c r="AA3102" s="19">
        <v>45733.838233495371</v>
      </c>
      <c r="AB3102" t="s">
        <v>1449</v>
      </c>
    </row>
    <row r="3103" spans="1:28" hidden="1" x14ac:dyDescent="0.35">
      <c r="A3103" t="s">
        <v>1518</v>
      </c>
      <c r="B3103" t="s">
        <v>312</v>
      </c>
      <c r="C3103">
        <v>99</v>
      </c>
      <c r="D3103" s="9">
        <v>44467.419004629628</v>
      </c>
      <c r="E3103" s="9">
        <v>44566.592511574076</v>
      </c>
      <c r="F3103" t="s">
        <v>872</v>
      </c>
      <c r="G3103" t="s">
        <v>872</v>
      </c>
      <c r="H3103">
        <v>29</v>
      </c>
      <c r="I3103">
        <v>35</v>
      </c>
      <c r="J3103">
        <v>11</v>
      </c>
      <c r="K3103" t="s">
        <v>873</v>
      </c>
      <c r="L3103">
        <v>33</v>
      </c>
      <c r="M3103">
        <v>19</v>
      </c>
      <c r="N3103">
        <v>0.32300000000000001</v>
      </c>
      <c r="O3103">
        <v>0.38900000000000001</v>
      </c>
      <c r="P3103">
        <v>0.10100000000000001</v>
      </c>
      <c r="Q3103">
        <v>0.33100000000000002</v>
      </c>
      <c r="R3103">
        <v>0.54200000000000004</v>
      </c>
      <c r="S3103">
        <v>0.45400000000000001</v>
      </c>
      <c r="T3103">
        <v>0.85799999999999998</v>
      </c>
      <c r="U3103">
        <v>6915.4080000000004</v>
      </c>
      <c r="V3103" t="s">
        <v>56</v>
      </c>
      <c r="W3103">
        <v>0.90500000000000003</v>
      </c>
      <c r="X3103">
        <v>0.97399999999999998</v>
      </c>
      <c r="Y3103">
        <v>0.95399999999999996</v>
      </c>
      <c r="Z3103">
        <v>0.90700000000000003</v>
      </c>
      <c r="AA3103" s="19">
        <v>45733.990854050928</v>
      </c>
      <c r="AB3103" t="s">
        <v>2040</v>
      </c>
    </row>
    <row r="3104" spans="1:28" x14ac:dyDescent="0.35">
      <c r="A3104" t="s">
        <v>1518</v>
      </c>
      <c r="B3104" t="s">
        <v>311</v>
      </c>
      <c r="C3104">
        <v>4667</v>
      </c>
      <c r="D3104" s="9">
        <v>39898.989016203705</v>
      </c>
      <c r="E3104" s="9">
        <v>44566.592511574076</v>
      </c>
      <c r="F3104">
        <v>7297</v>
      </c>
      <c r="G3104">
        <v>7297</v>
      </c>
      <c r="H3104">
        <v>2519</v>
      </c>
      <c r="I3104">
        <v>4778</v>
      </c>
      <c r="J3104">
        <v>1304</v>
      </c>
      <c r="K3104">
        <v>5993</v>
      </c>
      <c r="L3104">
        <v>3704</v>
      </c>
      <c r="M3104">
        <v>2289</v>
      </c>
      <c r="N3104">
        <v>0.79900000000000004</v>
      </c>
      <c r="O3104">
        <v>1.627</v>
      </c>
      <c r="P3104">
        <v>0.47</v>
      </c>
      <c r="Q3104">
        <v>1.2589999999999999</v>
      </c>
      <c r="R3104">
        <v>0.64400000000000002</v>
      </c>
      <c r="S3104">
        <v>0.32900000000000001</v>
      </c>
      <c r="T3104">
        <v>0.80600000000000005</v>
      </c>
      <c r="U3104">
        <v>1818.11</v>
      </c>
      <c r="V3104" t="s">
        <v>56</v>
      </c>
      <c r="W3104">
        <v>0.98799999999999999</v>
      </c>
      <c r="X3104">
        <v>0.98699999999999999</v>
      </c>
      <c r="Y3104">
        <v>0.95699999999999996</v>
      </c>
      <c r="Z3104">
        <v>0.99099999999999999</v>
      </c>
      <c r="AA3104" s="19">
        <v>45733.990839930557</v>
      </c>
      <c r="AB3104" t="s">
        <v>2040</v>
      </c>
    </row>
    <row r="3105" spans="1:28" hidden="1" x14ac:dyDescent="0.35">
      <c r="A3105" t="s">
        <v>1517</v>
      </c>
      <c r="B3105" t="s">
        <v>312</v>
      </c>
      <c r="C3105">
        <v>97</v>
      </c>
      <c r="D3105" s="9">
        <v>44465.759942129633</v>
      </c>
      <c r="E3105" s="9">
        <v>44562.973263888889</v>
      </c>
      <c r="F3105" t="s">
        <v>872</v>
      </c>
      <c r="G3105" t="s">
        <v>872</v>
      </c>
      <c r="H3105">
        <v>21</v>
      </c>
      <c r="I3105">
        <v>9</v>
      </c>
      <c r="J3105">
        <v>8</v>
      </c>
      <c r="K3105" t="s">
        <v>873</v>
      </c>
      <c r="L3105">
        <v>38</v>
      </c>
      <c r="M3105">
        <v>-17</v>
      </c>
      <c r="N3105">
        <v>0.23599999999999999</v>
      </c>
      <c r="O3105">
        <v>0.124</v>
      </c>
      <c r="P3105">
        <v>0.53900000000000003</v>
      </c>
      <c r="Q3105">
        <v>0.41699999999999998</v>
      </c>
      <c r="R3105">
        <v>-2.33</v>
      </c>
      <c r="S3105">
        <v>0.65600000000000003</v>
      </c>
      <c r="T3105">
        <v>-0.497</v>
      </c>
      <c r="U3105">
        <v>565.947</v>
      </c>
      <c r="V3105" t="s">
        <v>56</v>
      </c>
      <c r="W3105">
        <v>0.88900000000000001</v>
      </c>
      <c r="X3105">
        <v>0.88500000000000001</v>
      </c>
      <c r="Y3105">
        <v>0.75700000000000001</v>
      </c>
      <c r="Z3105">
        <v>0.91300000000000003</v>
      </c>
      <c r="AA3105" s="19">
        <v>45733.990731678241</v>
      </c>
      <c r="AB3105" t="s">
        <v>2040</v>
      </c>
    </row>
    <row r="3106" spans="1:28" x14ac:dyDescent="0.35">
      <c r="A3106" t="s">
        <v>1517</v>
      </c>
      <c r="B3106" t="s">
        <v>311</v>
      </c>
      <c r="C3106">
        <v>4847</v>
      </c>
      <c r="D3106" s="9">
        <v>39715.189016203702</v>
      </c>
      <c r="E3106" s="9">
        <v>44562.973263888889</v>
      </c>
      <c r="F3106">
        <v>1104</v>
      </c>
      <c r="G3106">
        <v>1104</v>
      </c>
      <c r="H3106">
        <v>596</v>
      </c>
      <c r="I3106">
        <v>508</v>
      </c>
      <c r="J3106">
        <v>156</v>
      </c>
      <c r="K3106">
        <v>948</v>
      </c>
      <c r="L3106">
        <v>712</v>
      </c>
      <c r="M3106">
        <v>236</v>
      </c>
      <c r="N3106">
        <v>0.23699999999999999</v>
      </c>
      <c r="O3106">
        <v>0.20300000000000001</v>
      </c>
      <c r="P3106">
        <v>6.4000000000000001E-2</v>
      </c>
      <c r="Q3106">
        <v>0.28899999999999998</v>
      </c>
      <c r="R3106">
        <v>0.76900000000000002</v>
      </c>
      <c r="S3106">
        <v>0.53900000000000003</v>
      </c>
      <c r="T3106">
        <v>0.85499999999999998</v>
      </c>
      <c r="U3106">
        <v>816.60900000000004</v>
      </c>
      <c r="V3106" t="s">
        <v>56</v>
      </c>
      <c r="W3106">
        <v>0.96199999999999997</v>
      </c>
      <c r="X3106">
        <v>0.95299999999999996</v>
      </c>
      <c r="Y3106">
        <v>0.97</v>
      </c>
      <c r="Z3106">
        <v>0.97399999999999998</v>
      </c>
      <c r="AA3106" s="19">
        <v>45733.990717071756</v>
      </c>
      <c r="AB3106" t="s">
        <v>2040</v>
      </c>
    </row>
    <row r="3107" spans="1:28" hidden="1" x14ac:dyDescent="0.35">
      <c r="A3107" t="s">
        <v>1516</v>
      </c>
      <c r="B3107" t="s">
        <v>312</v>
      </c>
      <c r="C3107">
        <v>99</v>
      </c>
      <c r="D3107" s="9">
        <v>44466.450682870367</v>
      </c>
      <c r="E3107" s="9">
        <v>44566.443518518521</v>
      </c>
      <c r="F3107" t="s">
        <v>872</v>
      </c>
      <c r="G3107" t="s">
        <v>872</v>
      </c>
      <c r="H3107">
        <v>48</v>
      </c>
      <c r="I3107">
        <v>21</v>
      </c>
      <c r="J3107">
        <v>9</v>
      </c>
      <c r="K3107" t="s">
        <v>873</v>
      </c>
      <c r="L3107">
        <v>53</v>
      </c>
      <c r="M3107">
        <v>8</v>
      </c>
      <c r="N3107">
        <v>0.48899999999999999</v>
      </c>
      <c r="O3107">
        <v>0.24399999999999999</v>
      </c>
      <c r="P3107">
        <v>8.5000000000000006E-2</v>
      </c>
      <c r="Q3107">
        <v>0.59399999999999997</v>
      </c>
      <c r="R3107">
        <v>0.91700000000000004</v>
      </c>
      <c r="S3107">
        <v>0.66700000000000004</v>
      </c>
      <c r="T3107">
        <v>0.88400000000000001</v>
      </c>
      <c r="U3107">
        <v>232.32300000000001</v>
      </c>
      <c r="V3107" t="s">
        <v>56</v>
      </c>
      <c r="W3107">
        <v>0.97799999999999998</v>
      </c>
      <c r="X3107">
        <v>0.91400000000000003</v>
      </c>
      <c r="Y3107">
        <v>0.93700000000000006</v>
      </c>
      <c r="Z3107">
        <v>0.96599999999999997</v>
      </c>
      <c r="AA3107" s="19">
        <v>45733.990621550925</v>
      </c>
      <c r="AB3107" t="s">
        <v>2040</v>
      </c>
    </row>
    <row r="3108" spans="1:28" x14ac:dyDescent="0.35">
      <c r="A3108" t="s">
        <v>1516</v>
      </c>
      <c r="B3108" t="s">
        <v>311</v>
      </c>
      <c r="C3108">
        <v>699</v>
      </c>
      <c r="D3108" s="9">
        <v>43867.26222222222</v>
      </c>
      <c r="E3108" s="9">
        <v>44566.443518518521</v>
      </c>
      <c r="F3108">
        <v>620</v>
      </c>
      <c r="G3108">
        <v>620</v>
      </c>
      <c r="H3108">
        <v>370</v>
      </c>
      <c r="I3108">
        <v>250</v>
      </c>
      <c r="J3108">
        <v>58</v>
      </c>
      <c r="K3108">
        <v>562</v>
      </c>
      <c r="L3108">
        <v>424</v>
      </c>
      <c r="M3108">
        <v>138</v>
      </c>
      <c r="N3108">
        <v>0.48499999999999999</v>
      </c>
      <c r="O3108">
        <v>0.34899999999999998</v>
      </c>
      <c r="P3108">
        <v>8.1000000000000003E-2</v>
      </c>
      <c r="Q3108">
        <v>0.57599999999999996</v>
      </c>
      <c r="R3108">
        <v>0.76500000000000001</v>
      </c>
      <c r="S3108">
        <v>0.58199999999999996</v>
      </c>
      <c r="T3108">
        <v>0.90300000000000002</v>
      </c>
      <c r="U3108">
        <v>239.583</v>
      </c>
      <c r="V3108" t="s">
        <v>56</v>
      </c>
      <c r="W3108">
        <v>0.96699999999999997</v>
      </c>
      <c r="X3108">
        <v>0.97699999999999998</v>
      </c>
      <c r="Y3108">
        <v>0.98299999999999998</v>
      </c>
      <c r="Z3108">
        <v>0.98599999999999999</v>
      </c>
      <c r="AA3108" s="19">
        <v>45733.990607581021</v>
      </c>
      <c r="AB3108" t="s">
        <v>2040</v>
      </c>
    </row>
    <row r="3109" spans="1:28" x14ac:dyDescent="0.35">
      <c r="A3109" t="s">
        <v>1177</v>
      </c>
      <c r="B3109" t="s">
        <v>311</v>
      </c>
      <c r="C3109">
        <v>1933</v>
      </c>
      <c r="D3109" s="9">
        <v>42017.613888888889</v>
      </c>
      <c r="E3109" s="9">
        <v>43951.609027777777</v>
      </c>
      <c r="F3109">
        <v>11507</v>
      </c>
      <c r="G3109">
        <v>11439</v>
      </c>
      <c r="H3109">
        <v>6017</v>
      </c>
      <c r="I3109">
        <v>5422</v>
      </c>
      <c r="J3109">
        <v>0</v>
      </c>
      <c r="K3109">
        <v>11439</v>
      </c>
      <c r="L3109">
        <v>11110</v>
      </c>
      <c r="M3109">
        <v>329</v>
      </c>
      <c r="N3109">
        <v>2.9380000000000002</v>
      </c>
      <c r="O3109">
        <v>3.294</v>
      </c>
      <c r="P3109">
        <v>0</v>
      </c>
      <c r="Q3109">
        <v>6.0380000000000003</v>
      </c>
      <c r="R3109">
        <v>0.96899999999999997</v>
      </c>
      <c r="S3109">
        <v>0.47099999999999997</v>
      </c>
      <c r="T3109">
        <v>1</v>
      </c>
      <c r="U3109">
        <v>54.488</v>
      </c>
      <c r="V3109" t="s">
        <v>56</v>
      </c>
      <c r="W3109">
        <v>0.95099999999999996</v>
      </c>
      <c r="X3109">
        <v>0.92500000000000004</v>
      </c>
      <c r="Y3109">
        <v>0</v>
      </c>
      <c r="Z3109">
        <v>0.93799999999999994</v>
      </c>
      <c r="AA3109" s="19">
        <v>45733.004579872686</v>
      </c>
      <c r="AB3109" t="s">
        <v>1178</v>
      </c>
    </row>
    <row r="3110" spans="1:28" hidden="1" x14ac:dyDescent="0.35">
      <c r="A3110" t="s">
        <v>1177</v>
      </c>
      <c r="B3110" t="s">
        <v>312</v>
      </c>
      <c r="C3110">
        <v>99</v>
      </c>
      <c r="D3110" s="9">
        <v>43851.703472222223</v>
      </c>
      <c r="E3110" s="9">
        <v>43951.609027777777</v>
      </c>
      <c r="F3110" t="s">
        <v>872</v>
      </c>
      <c r="G3110" t="s">
        <v>872</v>
      </c>
      <c r="H3110">
        <v>36</v>
      </c>
      <c r="I3110">
        <v>14</v>
      </c>
      <c r="J3110">
        <v>1</v>
      </c>
      <c r="K3110" t="s">
        <v>873</v>
      </c>
      <c r="L3110">
        <v>69</v>
      </c>
      <c r="M3110">
        <v>-18</v>
      </c>
      <c r="N3110">
        <v>0.48099999999999998</v>
      </c>
      <c r="O3110">
        <v>0.17499999999999999</v>
      </c>
      <c r="P3110">
        <v>0</v>
      </c>
      <c r="Q3110">
        <v>0.72099999999999997</v>
      </c>
      <c r="R3110">
        <v>1.099</v>
      </c>
      <c r="S3110">
        <v>0.73299999999999998</v>
      </c>
      <c r="T3110">
        <v>1</v>
      </c>
      <c r="U3110">
        <v>456.31099999999998</v>
      </c>
      <c r="V3110" t="s">
        <v>62</v>
      </c>
      <c r="W3110">
        <v>0.73499999999999999</v>
      </c>
      <c r="X3110">
        <v>0.85399999999999998</v>
      </c>
      <c r="Y3110">
        <v>0</v>
      </c>
      <c r="Z3110">
        <v>0.91100000000000003</v>
      </c>
      <c r="AA3110" s="19">
        <v>45733.004590590281</v>
      </c>
      <c r="AB3110" t="s">
        <v>1178</v>
      </c>
    </row>
    <row r="3111" spans="1:28" hidden="1" x14ac:dyDescent="0.35">
      <c r="A3111" t="s">
        <v>1515</v>
      </c>
      <c r="B3111" t="s">
        <v>312</v>
      </c>
      <c r="C3111">
        <v>99</v>
      </c>
      <c r="D3111" s="9">
        <v>44466.086192129631</v>
      </c>
      <c r="E3111" s="9">
        <v>44566.085138888891</v>
      </c>
      <c r="F3111" t="s">
        <v>872</v>
      </c>
      <c r="G3111" t="s">
        <v>872</v>
      </c>
      <c r="H3111">
        <v>41</v>
      </c>
      <c r="I3111">
        <v>44</v>
      </c>
      <c r="J3111">
        <v>3</v>
      </c>
      <c r="K3111" t="s">
        <v>873</v>
      </c>
      <c r="L3111">
        <v>34</v>
      </c>
      <c r="M3111">
        <v>47</v>
      </c>
      <c r="N3111">
        <v>0.36399999999999999</v>
      </c>
      <c r="O3111">
        <v>0.44400000000000001</v>
      </c>
      <c r="P3111">
        <v>3.1E-2</v>
      </c>
      <c r="Q3111">
        <v>0.28899999999999998</v>
      </c>
      <c r="R3111">
        <v>0.372</v>
      </c>
      <c r="S3111">
        <v>0.45</v>
      </c>
      <c r="T3111">
        <v>0.96199999999999997</v>
      </c>
      <c r="U3111">
        <v>7176.4709999999995</v>
      </c>
      <c r="V3111" t="s">
        <v>56</v>
      </c>
      <c r="W3111">
        <v>0.96799999999999997</v>
      </c>
      <c r="X3111">
        <v>0.99199999999999999</v>
      </c>
      <c r="Y3111">
        <v>0.88800000000000001</v>
      </c>
      <c r="Z3111">
        <v>0.78300000000000003</v>
      </c>
      <c r="AA3111" s="19">
        <v>45733.990512175929</v>
      </c>
      <c r="AB3111" t="s">
        <v>2040</v>
      </c>
    </row>
    <row r="3112" spans="1:28" x14ac:dyDescent="0.35">
      <c r="A3112" t="s">
        <v>1515</v>
      </c>
      <c r="B3112" t="s">
        <v>311</v>
      </c>
      <c r="C3112">
        <v>2485</v>
      </c>
      <c r="D3112" s="9">
        <v>42080.618900462963</v>
      </c>
      <c r="E3112" s="9">
        <v>44566.085138888891</v>
      </c>
      <c r="F3112">
        <v>5153</v>
      </c>
      <c r="G3112">
        <v>5153</v>
      </c>
      <c r="H3112">
        <v>2205</v>
      </c>
      <c r="I3112">
        <v>2948</v>
      </c>
      <c r="J3112">
        <v>424</v>
      </c>
      <c r="K3112">
        <v>4729</v>
      </c>
      <c r="L3112">
        <v>2655</v>
      </c>
      <c r="M3112">
        <v>2074</v>
      </c>
      <c r="N3112">
        <v>0.93899999999999995</v>
      </c>
      <c r="O3112">
        <v>1.32</v>
      </c>
      <c r="P3112">
        <v>0.191</v>
      </c>
      <c r="Q3112">
        <v>1.129</v>
      </c>
      <c r="R3112">
        <v>0.54600000000000004</v>
      </c>
      <c r="S3112">
        <v>0.41599999999999998</v>
      </c>
      <c r="T3112">
        <v>0.91500000000000004</v>
      </c>
      <c r="U3112">
        <v>1837.0239999999999</v>
      </c>
      <c r="V3112" t="s">
        <v>56</v>
      </c>
      <c r="W3112">
        <v>0.96399999999999997</v>
      </c>
      <c r="X3112">
        <v>0.96299999999999997</v>
      </c>
      <c r="Y3112">
        <v>0.95199999999999996</v>
      </c>
      <c r="Z3112">
        <v>0.95599999999999996</v>
      </c>
      <c r="AA3112" s="19">
        <v>45733.990497708335</v>
      </c>
      <c r="AB3112" t="s">
        <v>2040</v>
      </c>
    </row>
    <row r="3113" spans="1:28" hidden="1" x14ac:dyDescent="0.35">
      <c r="A3113" t="s">
        <v>1514</v>
      </c>
      <c r="B3113" t="s">
        <v>312</v>
      </c>
      <c r="C3113">
        <v>0</v>
      </c>
      <c r="D3113" s="9">
        <v>44168.845879629633</v>
      </c>
      <c r="E3113" s="9">
        <v>44168.87295138889</v>
      </c>
      <c r="F3113" t="s">
        <v>872</v>
      </c>
      <c r="G3113" t="s">
        <v>872</v>
      </c>
      <c r="H3113">
        <v>1</v>
      </c>
      <c r="I3113">
        <v>1</v>
      </c>
      <c r="J3113">
        <v>1</v>
      </c>
      <c r="K3113" t="s">
        <v>873</v>
      </c>
      <c r="L3113">
        <v>1</v>
      </c>
      <c r="M3113">
        <v>-1</v>
      </c>
      <c r="N3113" t="s">
        <v>875</v>
      </c>
      <c r="O3113" t="s">
        <v>875</v>
      </c>
      <c r="P3113" t="s">
        <v>875</v>
      </c>
      <c r="Q3113" t="s">
        <v>875</v>
      </c>
      <c r="R3113" t="s">
        <v>875</v>
      </c>
      <c r="S3113" t="s">
        <v>875</v>
      </c>
      <c r="T3113" t="s">
        <v>875</v>
      </c>
      <c r="U3113" t="s">
        <v>875</v>
      </c>
      <c r="V3113" t="s">
        <v>56</v>
      </c>
      <c r="W3113" t="s">
        <v>875</v>
      </c>
      <c r="X3113" t="s">
        <v>875</v>
      </c>
      <c r="Y3113" t="s">
        <v>875</v>
      </c>
      <c r="Z3113" t="s">
        <v>875</v>
      </c>
      <c r="AA3113" s="19">
        <v>45733.990393506945</v>
      </c>
      <c r="AB3113" t="s">
        <v>2040</v>
      </c>
    </row>
    <row r="3114" spans="1:28" x14ac:dyDescent="0.35">
      <c r="A3114" t="s">
        <v>1514</v>
      </c>
      <c r="B3114" t="s">
        <v>311</v>
      </c>
      <c r="C3114">
        <v>3790</v>
      </c>
      <c r="D3114" s="9">
        <v>40378.347685185188</v>
      </c>
      <c r="E3114" s="9">
        <v>44168.87295138889</v>
      </c>
      <c r="F3114">
        <v>118</v>
      </c>
      <c r="G3114">
        <v>118</v>
      </c>
      <c r="H3114">
        <v>43</v>
      </c>
      <c r="I3114">
        <v>75</v>
      </c>
      <c r="J3114">
        <v>4</v>
      </c>
      <c r="K3114">
        <v>114</v>
      </c>
      <c r="L3114">
        <v>23</v>
      </c>
      <c r="M3114">
        <v>91</v>
      </c>
      <c r="N3114">
        <v>7.0999999999999994E-2</v>
      </c>
      <c r="O3114">
        <v>2.1000000000000001E-2</v>
      </c>
      <c r="P3114">
        <v>0.01</v>
      </c>
      <c r="Q3114">
        <v>4.0000000000000001E-3</v>
      </c>
      <c r="R3114">
        <v>4.9000000000000002E-2</v>
      </c>
      <c r="S3114">
        <v>0.77200000000000002</v>
      </c>
      <c r="T3114">
        <v>0.89100000000000001</v>
      </c>
      <c r="U3114">
        <v>22750</v>
      </c>
      <c r="V3114" t="s">
        <v>56</v>
      </c>
      <c r="W3114">
        <v>0.96599999999999997</v>
      </c>
      <c r="X3114">
        <v>0.35499999999999998</v>
      </c>
      <c r="Y3114">
        <v>0.93400000000000005</v>
      </c>
      <c r="Z3114">
        <v>0.22600000000000001</v>
      </c>
      <c r="AA3114" s="19">
        <v>45733.990393506945</v>
      </c>
      <c r="AB3114" t="s">
        <v>2040</v>
      </c>
    </row>
    <row r="3115" spans="1:28" hidden="1" x14ac:dyDescent="0.35">
      <c r="A3115" t="s">
        <v>1513</v>
      </c>
      <c r="B3115" t="s">
        <v>312</v>
      </c>
      <c r="C3115">
        <v>99</v>
      </c>
      <c r="D3115" s="9">
        <v>44465.311203703706</v>
      </c>
      <c r="E3115" s="9">
        <v>44564.618101851855</v>
      </c>
      <c r="F3115" t="s">
        <v>872</v>
      </c>
      <c r="G3115" t="s">
        <v>872</v>
      </c>
      <c r="H3115">
        <v>23</v>
      </c>
      <c r="I3115">
        <v>26</v>
      </c>
      <c r="J3115">
        <v>1</v>
      </c>
      <c r="K3115" t="s">
        <v>873</v>
      </c>
      <c r="L3115">
        <v>12</v>
      </c>
      <c r="M3115">
        <v>35</v>
      </c>
      <c r="N3115">
        <v>0.20599999999999999</v>
      </c>
      <c r="O3115">
        <v>0.27300000000000002</v>
      </c>
      <c r="P3115" t="s">
        <v>875</v>
      </c>
      <c r="Q3115">
        <v>0.11899999999999999</v>
      </c>
      <c r="R3115" t="s">
        <v>875</v>
      </c>
      <c r="S3115" t="s">
        <v>875</v>
      </c>
      <c r="T3115" t="s">
        <v>875</v>
      </c>
      <c r="U3115" t="s">
        <v>875</v>
      </c>
      <c r="V3115" t="s">
        <v>56</v>
      </c>
      <c r="W3115">
        <v>0.97599999999999998</v>
      </c>
      <c r="X3115">
        <v>0.96499999999999997</v>
      </c>
      <c r="Y3115" t="s">
        <v>875</v>
      </c>
      <c r="Z3115">
        <v>0.94299999999999995</v>
      </c>
      <c r="AA3115" s="19">
        <v>45733.990300659723</v>
      </c>
      <c r="AB3115" t="s">
        <v>2040</v>
      </c>
    </row>
    <row r="3116" spans="1:28" x14ac:dyDescent="0.35">
      <c r="A3116" t="s">
        <v>1513</v>
      </c>
      <c r="B3116" t="s">
        <v>311</v>
      </c>
      <c r="C3116">
        <v>4958</v>
      </c>
      <c r="D3116" s="9">
        <v>39605.918263888889</v>
      </c>
      <c r="E3116" s="9">
        <v>44564.618101851855</v>
      </c>
      <c r="F3116">
        <v>3887</v>
      </c>
      <c r="G3116">
        <v>3887</v>
      </c>
      <c r="H3116">
        <v>1599</v>
      </c>
      <c r="I3116">
        <v>2288</v>
      </c>
      <c r="J3116">
        <v>501</v>
      </c>
      <c r="K3116">
        <v>3386</v>
      </c>
      <c r="L3116">
        <v>2039</v>
      </c>
      <c r="M3116">
        <v>1347</v>
      </c>
      <c r="N3116">
        <v>0.28499999999999998</v>
      </c>
      <c r="O3116">
        <v>0.45900000000000002</v>
      </c>
      <c r="P3116">
        <v>0.108</v>
      </c>
      <c r="Q3116">
        <v>0.379</v>
      </c>
      <c r="R3116">
        <v>0.59599999999999997</v>
      </c>
      <c r="S3116">
        <v>0.38300000000000001</v>
      </c>
      <c r="T3116">
        <v>0.85499999999999998</v>
      </c>
      <c r="U3116">
        <v>3554.09</v>
      </c>
      <c r="V3116" t="s">
        <v>56</v>
      </c>
      <c r="W3116">
        <v>0.97599999999999998</v>
      </c>
      <c r="X3116">
        <v>0.998</v>
      </c>
      <c r="Y3116">
        <v>0.99199999999999999</v>
      </c>
      <c r="Z3116">
        <v>0.99099999999999999</v>
      </c>
      <c r="AA3116" s="19">
        <v>45733.990300659723</v>
      </c>
      <c r="AB3116" t="s">
        <v>2040</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591A-7470-40A6-89C1-90E0A05D1DFF}">
  <dimension ref="A1:G264"/>
  <sheetViews>
    <sheetView workbookViewId="0">
      <selection activeCell="K12" sqref="K12"/>
    </sheetView>
  </sheetViews>
  <sheetFormatPr defaultRowHeight="14.5" x14ac:dyDescent="0.35"/>
  <sheetData>
    <row r="1" spans="1:7" x14ac:dyDescent="0.35">
      <c r="A1" t="s">
        <v>5</v>
      </c>
      <c r="B1" t="s">
        <v>22</v>
      </c>
      <c r="C1" t="s">
        <v>23</v>
      </c>
      <c r="D1" t="s">
        <v>2063</v>
      </c>
      <c r="E1" t="s">
        <v>24</v>
      </c>
      <c r="F1" t="s">
        <v>25</v>
      </c>
      <c r="G1" t="s">
        <v>2062</v>
      </c>
    </row>
    <row r="2" spans="1:7" x14ac:dyDescent="0.35">
      <c r="A2">
        <v>0</v>
      </c>
      <c r="B2" s="2">
        <f>Inputs!B$6+(Inputs!B$2+Inputs!B$3-Inputs!B$4)*Timelines!$A2</f>
        <v>1007</v>
      </c>
      <c r="C2" s="2">
        <f>Inputs!B$5*Timelines!$A2</f>
        <v>0</v>
      </c>
      <c r="D2" s="2">
        <f>IF(B2&lt;C2,0,B2-C2)</f>
        <v>1007</v>
      </c>
      <c r="E2" s="2">
        <f>Inputs!C$6+(Inputs!C$2+Inputs!C$3-Inputs!C$4)*Timelines!$A2</f>
        <v>500</v>
      </c>
      <c r="F2">
        <f>Inputs!C$5*Timelines!$A2</f>
        <v>0</v>
      </c>
      <c r="G2" s="2">
        <f t="shared" ref="G2:G65" si="0">IF(E2&lt;F2,0,E2-F2)</f>
        <v>500</v>
      </c>
    </row>
    <row r="3" spans="1:7" x14ac:dyDescent="0.35">
      <c r="A3">
        <v>7</v>
      </c>
      <c r="B3" s="2">
        <f>Inputs!B$6+(Inputs!B$2+Inputs!B$3-Inputs!B$4)*Timelines!$A3</f>
        <v>1051.5619999999999</v>
      </c>
      <c r="C3" s="2">
        <f>Inputs!B$5*Timelines!$A3</f>
        <v>41.188000000000002</v>
      </c>
      <c r="D3" s="2">
        <f t="shared" ref="D3:D66" si="1">IF(B3&lt;C3,0,B3-C3)</f>
        <v>1010.3739999999999</v>
      </c>
      <c r="E3" s="2">
        <f>Inputs!C$6+(Inputs!C$2+Inputs!C$3-Inputs!C$4)*Timelines!$A3</f>
        <v>542</v>
      </c>
      <c r="F3">
        <f>Inputs!C$5*Timelines!$A3</f>
        <v>47.6</v>
      </c>
      <c r="G3" s="2">
        <f t="shared" si="0"/>
        <v>494.4</v>
      </c>
    </row>
    <row r="4" spans="1:7" x14ac:dyDescent="0.35">
      <c r="A4">
        <v>14</v>
      </c>
      <c r="B4" s="2">
        <f>Inputs!B$6+(Inputs!B$2+Inputs!B$3-Inputs!B$4)*Timelines!$A4</f>
        <v>1096.124</v>
      </c>
      <c r="C4" s="2">
        <f>Inputs!B$5*Timelines!$A4</f>
        <v>82.376000000000005</v>
      </c>
      <c r="D4" s="2">
        <f t="shared" si="1"/>
        <v>1013.748</v>
      </c>
      <c r="E4" s="2">
        <f>Inputs!C$6+(Inputs!C$2+Inputs!C$3-Inputs!C$4)*Timelines!$A4</f>
        <v>584</v>
      </c>
      <c r="F4">
        <f>Inputs!C$5*Timelines!$A4</f>
        <v>95.2</v>
      </c>
      <c r="G4" s="2">
        <f t="shared" si="0"/>
        <v>488.8</v>
      </c>
    </row>
    <row r="5" spans="1:7" x14ac:dyDescent="0.35">
      <c r="A5">
        <v>21</v>
      </c>
      <c r="B5" s="2">
        <f>Inputs!B$6+(Inputs!B$2+Inputs!B$3-Inputs!B$4)*Timelines!$A5</f>
        <v>1140.6859999999999</v>
      </c>
      <c r="C5" s="2">
        <f>Inputs!B$5*Timelines!$A5</f>
        <v>123.56400000000001</v>
      </c>
      <c r="D5" s="2">
        <f t="shared" si="1"/>
        <v>1017.122</v>
      </c>
      <c r="E5" s="2">
        <f>Inputs!C$6+(Inputs!C$2+Inputs!C$3-Inputs!C$4)*Timelines!$A5</f>
        <v>626</v>
      </c>
      <c r="F5">
        <f>Inputs!C$5*Timelines!$A5</f>
        <v>142.79999999999998</v>
      </c>
      <c r="G5" s="2">
        <f t="shared" si="0"/>
        <v>483.20000000000005</v>
      </c>
    </row>
    <row r="6" spans="1:7" x14ac:dyDescent="0.35">
      <c r="A6">
        <v>28</v>
      </c>
      <c r="B6" s="2">
        <f>Inputs!B$6+(Inputs!B$2+Inputs!B$3-Inputs!B$4)*Timelines!$A6</f>
        <v>1185.248</v>
      </c>
      <c r="C6" s="2">
        <f>Inputs!B$5*Timelines!$A6</f>
        <v>164.75200000000001</v>
      </c>
      <c r="D6" s="2">
        <f t="shared" si="1"/>
        <v>1020.4960000000001</v>
      </c>
      <c r="E6" s="2">
        <f>Inputs!C$6+(Inputs!C$2+Inputs!C$3-Inputs!C$4)*Timelines!$A6</f>
        <v>668</v>
      </c>
      <c r="F6">
        <f>Inputs!C$5*Timelines!$A6</f>
        <v>190.4</v>
      </c>
      <c r="G6" s="2">
        <f t="shared" si="0"/>
        <v>477.6</v>
      </c>
    </row>
    <row r="7" spans="1:7" x14ac:dyDescent="0.35">
      <c r="A7">
        <v>35</v>
      </c>
      <c r="B7" s="2">
        <f>Inputs!B$6+(Inputs!B$2+Inputs!B$3-Inputs!B$4)*Timelines!$A7</f>
        <v>1229.81</v>
      </c>
      <c r="C7" s="2">
        <f>Inputs!B$5*Timelines!$A7</f>
        <v>205.94</v>
      </c>
      <c r="D7" s="2">
        <f t="shared" si="1"/>
        <v>1023.8699999999999</v>
      </c>
      <c r="E7" s="2">
        <f>Inputs!C$6+(Inputs!C$2+Inputs!C$3-Inputs!C$4)*Timelines!$A7</f>
        <v>710</v>
      </c>
      <c r="F7">
        <f>Inputs!C$5*Timelines!$A7</f>
        <v>238</v>
      </c>
      <c r="G7" s="2">
        <f t="shared" si="0"/>
        <v>472</v>
      </c>
    </row>
    <row r="8" spans="1:7" x14ac:dyDescent="0.35">
      <c r="A8">
        <v>42</v>
      </c>
      <c r="B8" s="2">
        <f>Inputs!B$6+(Inputs!B$2+Inputs!B$3-Inputs!B$4)*Timelines!$A8</f>
        <v>1274.3720000000001</v>
      </c>
      <c r="C8" s="2">
        <f>Inputs!B$5*Timelines!$A8</f>
        <v>247.12800000000001</v>
      </c>
      <c r="D8" s="2">
        <f t="shared" si="1"/>
        <v>1027.2440000000001</v>
      </c>
      <c r="E8" s="2">
        <f>Inputs!C$6+(Inputs!C$2+Inputs!C$3-Inputs!C$4)*Timelines!$A8</f>
        <v>752</v>
      </c>
      <c r="F8">
        <f>Inputs!C$5*Timelines!$A8</f>
        <v>285.59999999999997</v>
      </c>
      <c r="G8" s="2">
        <f t="shared" si="0"/>
        <v>466.40000000000003</v>
      </c>
    </row>
    <row r="9" spans="1:7" x14ac:dyDescent="0.35">
      <c r="A9">
        <v>49</v>
      </c>
      <c r="B9" s="2">
        <f>Inputs!B$6+(Inputs!B$2+Inputs!B$3-Inputs!B$4)*Timelines!$A9</f>
        <v>1318.934</v>
      </c>
      <c r="C9" s="2">
        <f>Inputs!B$5*Timelines!$A9</f>
        <v>288.31600000000003</v>
      </c>
      <c r="D9" s="2">
        <f t="shared" si="1"/>
        <v>1030.6179999999999</v>
      </c>
      <c r="E9" s="2">
        <f>Inputs!C$6+(Inputs!C$2+Inputs!C$3-Inputs!C$4)*Timelines!$A9</f>
        <v>794</v>
      </c>
      <c r="F9">
        <f>Inputs!C$5*Timelines!$A9</f>
        <v>333.2</v>
      </c>
      <c r="G9" s="2">
        <f t="shared" si="0"/>
        <v>460.8</v>
      </c>
    </row>
    <row r="10" spans="1:7" x14ac:dyDescent="0.35">
      <c r="A10">
        <v>56</v>
      </c>
      <c r="B10" s="2">
        <f>Inputs!B$6+(Inputs!B$2+Inputs!B$3-Inputs!B$4)*Timelines!$A10</f>
        <v>1363.4960000000001</v>
      </c>
      <c r="C10" s="2">
        <f>Inputs!B$5*Timelines!$A10</f>
        <v>329.50400000000002</v>
      </c>
      <c r="D10" s="2">
        <f t="shared" si="1"/>
        <v>1033.9920000000002</v>
      </c>
      <c r="E10" s="2">
        <f>Inputs!C$6+(Inputs!C$2+Inputs!C$3-Inputs!C$4)*Timelines!$A10</f>
        <v>836</v>
      </c>
      <c r="F10">
        <f>Inputs!C$5*Timelines!$A10</f>
        <v>380.8</v>
      </c>
      <c r="G10" s="2">
        <f t="shared" si="0"/>
        <v>455.2</v>
      </c>
    </row>
    <row r="11" spans="1:7" x14ac:dyDescent="0.35">
      <c r="A11">
        <v>63</v>
      </c>
      <c r="B11" s="2">
        <f>Inputs!B$6+(Inputs!B$2+Inputs!B$3-Inputs!B$4)*Timelines!$A11</f>
        <v>1408.058</v>
      </c>
      <c r="C11" s="2">
        <f>Inputs!B$5*Timelines!$A11</f>
        <v>370.69200000000001</v>
      </c>
      <c r="D11" s="2">
        <f t="shared" si="1"/>
        <v>1037.366</v>
      </c>
      <c r="E11" s="2">
        <f>Inputs!C$6+(Inputs!C$2+Inputs!C$3-Inputs!C$4)*Timelines!$A11</f>
        <v>878</v>
      </c>
      <c r="F11">
        <f>Inputs!C$5*Timelines!$A11</f>
        <v>428.4</v>
      </c>
      <c r="G11" s="2">
        <f t="shared" si="0"/>
        <v>449.6</v>
      </c>
    </row>
    <row r="12" spans="1:7" x14ac:dyDescent="0.35">
      <c r="A12">
        <v>70</v>
      </c>
      <c r="B12" s="2">
        <f>Inputs!B$6+(Inputs!B$2+Inputs!B$3-Inputs!B$4)*Timelines!$A12</f>
        <v>1452.6200000000001</v>
      </c>
      <c r="C12" s="2">
        <f>Inputs!B$5*Timelines!$A12</f>
        <v>411.88</v>
      </c>
      <c r="D12" s="2">
        <f t="shared" si="1"/>
        <v>1040.7400000000002</v>
      </c>
      <c r="E12" s="2">
        <f>Inputs!C$6+(Inputs!C$2+Inputs!C$3-Inputs!C$4)*Timelines!$A12</f>
        <v>920</v>
      </c>
      <c r="F12">
        <f>Inputs!C$5*Timelines!$A12</f>
        <v>476</v>
      </c>
      <c r="G12" s="2">
        <f t="shared" si="0"/>
        <v>444</v>
      </c>
    </row>
    <row r="13" spans="1:7" x14ac:dyDescent="0.35">
      <c r="A13">
        <v>77</v>
      </c>
      <c r="B13" s="2">
        <f>Inputs!B$6+(Inputs!B$2+Inputs!B$3-Inputs!B$4)*Timelines!$A13</f>
        <v>1497.182</v>
      </c>
      <c r="C13" s="2">
        <f>Inputs!B$5*Timelines!$A13</f>
        <v>453.06800000000004</v>
      </c>
      <c r="D13" s="2">
        <f t="shared" si="1"/>
        <v>1044.114</v>
      </c>
      <c r="E13" s="2">
        <f>Inputs!C$6+(Inputs!C$2+Inputs!C$3-Inputs!C$4)*Timelines!$A13</f>
        <v>962</v>
      </c>
      <c r="F13">
        <f>Inputs!C$5*Timelines!$A13</f>
        <v>523.6</v>
      </c>
      <c r="G13" s="2">
        <f t="shared" si="0"/>
        <v>438.4</v>
      </c>
    </row>
    <row r="14" spans="1:7" x14ac:dyDescent="0.35">
      <c r="A14">
        <v>84</v>
      </c>
      <c r="B14" s="2">
        <f>Inputs!B$6+(Inputs!B$2+Inputs!B$3-Inputs!B$4)*Timelines!$A14</f>
        <v>1541.7440000000001</v>
      </c>
      <c r="C14" s="2">
        <f>Inputs!B$5*Timelines!$A14</f>
        <v>494.25600000000003</v>
      </c>
      <c r="D14" s="2">
        <f t="shared" si="1"/>
        <v>1047.4880000000001</v>
      </c>
      <c r="E14" s="2">
        <f>Inputs!C$6+(Inputs!C$2+Inputs!C$3-Inputs!C$4)*Timelines!$A14</f>
        <v>1004</v>
      </c>
      <c r="F14">
        <f>Inputs!C$5*Timelines!$A14</f>
        <v>571.19999999999993</v>
      </c>
      <c r="G14" s="2">
        <f t="shared" si="0"/>
        <v>432.80000000000007</v>
      </c>
    </row>
    <row r="15" spans="1:7" x14ac:dyDescent="0.35">
      <c r="A15">
        <v>91</v>
      </c>
      <c r="B15" s="2">
        <f>Inputs!B$6+(Inputs!B$2+Inputs!B$3-Inputs!B$4)*Timelines!$A15</f>
        <v>1586.306</v>
      </c>
      <c r="C15" s="2">
        <f>Inputs!B$5*Timelines!$A15</f>
        <v>535.44400000000007</v>
      </c>
      <c r="D15" s="2">
        <f t="shared" si="1"/>
        <v>1050.8620000000001</v>
      </c>
      <c r="E15" s="2">
        <f>Inputs!C$6+(Inputs!C$2+Inputs!C$3-Inputs!C$4)*Timelines!$A15</f>
        <v>1046</v>
      </c>
      <c r="F15">
        <f>Inputs!C$5*Timelines!$A15</f>
        <v>618.79999999999995</v>
      </c>
      <c r="G15" s="2">
        <f t="shared" si="0"/>
        <v>427.20000000000005</v>
      </c>
    </row>
    <row r="16" spans="1:7" x14ac:dyDescent="0.35">
      <c r="A16">
        <v>98</v>
      </c>
      <c r="B16" s="2">
        <f>Inputs!B$6+(Inputs!B$2+Inputs!B$3-Inputs!B$4)*Timelines!$A16</f>
        <v>1630.8679999999999</v>
      </c>
      <c r="C16" s="2">
        <f>Inputs!B$5*Timelines!$A16</f>
        <v>576.63200000000006</v>
      </c>
      <c r="D16" s="2">
        <f t="shared" si="1"/>
        <v>1054.2359999999999</v>
      </c>
      <c r="E16" s="2">
        <f>Inputs!C$6+(Inputs!C$2+Inputs!C$3-Inputs!C$4)*Timelines!$A16</f>
        <v>1088</v>
      </c>
      <c r="F16">
        <f>Inputs!C$5*Timelines!$A16</f>
        <v>666.4</v>
      </c>
      <c r="G16" s="2">
        <f t="shared" si="0"/>
        <v>421.6</v>
      </c>
    </row>
    <row r="17" spans="1:7" x14ac:dyDescent="0.35">
      <c r="A17">
        <v>105</v>
      </c>
      <c r="B17" s="2">
        <f>Inputs!B$6+(Inputs!B$2+Inputs!B$3-Inputs!B$4)*Timelines!$A17</f>
        <v>1675.43</v>
      </c>
      <c r="C17" s="2">
        <f>Inputs!B$5*Timelines!$A17</f>
        <v>617.82000000000005</v>
      </c>
      <c r="D17" s="2">
        <f t="shared" si="1"/>
        <v>1057.6100000000001</v>
      </c>
      <c r="E17" s="2">
        <f>Inputs!C$6+(Inputs!C$2+Inputs!C$3-Inputs!C$4)*Timelines!$A17</f>
        <v>1130</v>
      </c>
      <c r="F17">
        <f>Inputs!C$5*Timelines!$A17</f>
        <v>714</v>
      </c>
      <c r="G17" s="2">
        <f t="shared" si="0"/>
        <v>416</v>
      </c>
    </row>
    <row r="18" spans="1:7" x14ac:dyDescent="0.35">
      <c r="A18">
        <v>112</v>
      </c>
      <c r="B18" s="2">
        <f>Inputs!B$6+(Inputs!B$2+Inputs!B$3-Inputs!B$4)*Timelines!$A18</f>
        <v>1719.9920000000002</v>
      </c>
      <c r="C18" s="2">
        <f>Inputs!B$5*Timelines!$A18</f>
        <v>659.00800000000004</v>
      </c>
      <c r="D18" s="2">
        <f t="shared" si="1"/>
        <v>1060.9840000000002</v>
      </c>
      <c r="E18" s="2">
        <f>Inputs!C$6+(Inputs!C$2+Inputs!C$3-Inputs!C$4)*Timelines!$A18</f>
        <v>1172</v>
      </c>
      <c r="F18">
        <f>Inputs!C$5*Timelines!$A18</f>
        <v>761.6</v>
      </c>
      <c r="G18" s="2">
        <f t="shared" si="0"/>
        <v>410.4</v>
      </c>
    </row>
    <row r="19" spans="1:7" x14ac:dyDescent="0.35">
      <c r="A19">
        <v>119</v>
      </c>
      <c r="B19" s="2">
        <f>Inputs!B$6+(Inputs!B$2+Inputs!B$3-Inputs!B$4)*Timelines!$A19</f>
        <v>1764.5540000000001</v>
      </c>
      <c r="C19" s="2">
        <f>Inputs!B$5*Timelines!$A19</f>
        <v>700.19600000000003</v>
      </c>
      <c r="D19" s="2">
        <f t="shared" si="1"/>
        <v>1064.3580000000002</v>
      </c>
      <c r="E19" s="2">
        <f>Inputs!C$6+(Inputs!C$2+Inputs!C$3-Inputs!C$4)*Timelines!$A19</f>
        <v>1214</v>
      </c>
      <c r="F19">
        <f>Inputs!C$5*Timelines!$A19</f>
        <v>809.19999999999993</v>
      </c>
      <c r="G19" s="2">
        <f t="shared" si="0"/>
        <v>404.80000000000007</v>
      </c>
    </row>
    <row r="20" spans="1:7" x14ac:dyDescent="0.35">
      <c r="A20">
        <v>126</v>
      </c>
      <c r="B20" s="2">
        <f>Inputs!B$6+(Inputs!B$2+Inputs!B$3-Inputs!B$4)*Timelines!$A20</f>
        <v>1809.116</v>
      </c>
      <c r="C20" s="2">
        <f>Inputs!B$5*Timelines!$A20</f>
        <v>741.38400000000001</v>
      </c>
      <c r="D20" s="2">
        <f t="shared" si="1"/>
        <v>1067.732</v>
      </c>
      <c r="E20" s="2">
        <f>Inputs!C$6+(Inputs!C$2+Inputs!C$3-Inputs!C$4)*Timelines!$A20</f>
        <v>1256</v>
      </c>
      <c r="F20">
        <f>Inputs!C$5*Timelines!$A20</f>
        <v>856.8</v>
      </c>
      <c r="G20" s="2">
        <f t="shared" si="0"/>
        <v>399.20000000000005</v>
      </c>
    </row>
    <row r="21" spans="1:7" x14ac:dyDescent="0.35">
      <c r="A21">
        <v>133</v>
      </c>
      <c r="B21" s="2">
        <f>Inputs!B$6+(Inputs!B$2+Inputs!B$3-Inputs!B$4)*Timelines!$A21</f>
        <v>1853.6780000000001</v>
      </c>
      <c r="C21" s="2">
        <f>Inputs!B$5*Timelines!$A21</f>
        <v>782.572</v>
      </c>
      <c r="D21" s="2">
        <f t="shared" si="1"/>
        <v>1071.1060000000002</v>
      </c>
      <c r="E21" s="2">
        <f>Inputs!C$6+(Inputs!C$2+Inputs!C$3-Inputs!C$4)*Timelines!$A21</f>
        <v>1298</v>
      </c>
      <c r="F21">
        <f>Inputs!C$5*Timelines!$A21</f>
        <v>904.4</v>
      </c>
      <c r="G21" s="2">
        <f t="shared" si="0"/>
        <v>393.6</v>
      </c>
    </row>
    <row r="22" spans="1:7" x14ac:dyDescent="0.35">
      <c r="A22">
        <v>140</v>
      </c>
      <c r="B22" s="2">
        <f>Inputs!B$6+(Inputs!B$2+Inputs!B$3-Inputs!B$4)*Timelines!$A22</f>
        <v>1898.2400000000002</v>
      </c>
      <c r="C22" s="2">
        <f>Inputs!B$5*Timelines!$A22</f>
        <v>823.76</v>
      </c>
      <c r="D22" s="2">
        <f t="shared" si="1"/>
        <v>1074.4800000000002</v>
      </c>
      <c r="E22" s="2">
        <f>Inputs!C$6+(Inputs!C$2+Inputs!C$3-Inputs!C$4)*Timelines!$A22</f>
        <v>1340</v>
      </c>
      <c r="F22">
        <f>Inputs!C$5*Timelines!$A22</f>
        <v>952</v>
      </c>
      <c r="G22" s="2">
        <f t="shared" si="0"/>
        <v>388</v>
      </c>
    </row>
    <row r="23" spans="1:7" x14ac:dyDescent="0.35">
      <c r="A23">
        <v>147</v>
      </c>
      <c r="B23" s="2">
        <f>Inputs!B$6+(Inputs!B$2+Inputs!B$3-Inputs!B$4)*Timelines!$A23</f>
        <v>1942.8020000000001</v>
      </c>
      <c r="C23" s="2">
        <f>Inputs!B$5*Timelines!$A23</f>
        <v>864.94800000000009</v>
      </c>
      <c r="D23" s="2">
        <f t="shared" si="1"/>
        <v>1077.854</v>
      </c>
      <c r="E23" s="2">
        <f>Inputs!C$6+(Inputs!C$2+Inputs!C$3-Inputs!C$4)*Timelines!$A23</f>
        <v>1382</v>
      </c>
      <c r="F23">
        <f>Inputs!C$5*Timelines!$A23</f>
        <v>999.6</v>
      </c>
      <c r="G23" s="2">
        <f t="shared" si="0"/>
        <v>382.4</v>
      </c>
    </row>
    <row r="24" spans="1:7" x14ac:dyDescent="0.35">
      <c r="A24">
        <v>154</v>
      </c>
      <c r="B24" s="2">
        <f>Inputs!B$6+(Inputs!B$2+Inputs!B$3-Inputs!B$4)*Timelines!$A24</f>
        <v>1987.364</v>
      </c>
      <c r="C24" s="2">
        <f>Inputs!B$5*Timelines!$A24</f>
        <v>906.13600000000008</v>
      </c>
      <c r="D24" s="2">
        <f t="shared" si="1"/>
        <v>1081.2280000000001</v>
      </c>
      <c r="E24" s="2">
        <f>Inputs!C$6+(Inputs!C$2+Inputs!C$3-Inputs!C$4)*Timelines!$A24</f>
        <v>1424</v>
      </c>
      <c r="F24">
        <f>Inputs!C$5*Timelines!$A24</f>
        <v>1047.2</v>
      </c>
      <c r="G24" s="2">
        <f t="shared" si="0"/>
        <v>376.79999999999995</v>
      </c>
    </row>
    <row r="25" spans="1:7" x14ac:dyDescent="0.35">
      <c r="A25">
        <v>161</v>
      </c>
      <c r="B25" s="2">
        <f>Inputs!B$6+(Inputs!B$2+Inputs!B$3-Inputs!B$4)*Timelines!$A25</f>
        <v>2031.9260000000002</v>
      </c>
      <c r="C25" s="2">
        <f>Inputs!B$5*Timelines!$A25</f>
        <v>947.32400000000007</v>
      </c>
      <c r="D25" s="2">
        <f t="shared" si="1"/>
        <v>1084.6020000000001</v>
      </c>
      <c r="E25" s="2">
        <f>Inputs!C$6+(Inputs!C$2+Inputs!C$3-Inputs!C$4)*Timelines!$A25</f>
        <v>1466</v>
      </c>
      <c r="F25">
        <f>Inputs!C$5*Timelines!$A25</f>
        <v>1094.8</v>
      </c>
      <c r="G25" s="2">
        <f t="shared" si="0"/>
        <v>371.20000000000005</v>
      </c>
    </row>
    <row r="26" spans="1:7" x14ac:dyDescent="0.35">
      <c r="A26">
        <v>168</v>
      </c>
      <c r="B26" s="2">
        <f>Inputs!B$6+(Inputs!B$2+Inputs!B$3-Inputs!B$4)*Timelines!$A26</f>
        <v>2076.4880000000003</v>
      </c>
      <c r="C26" s="2">
        <f>Inputs!B$5*Timelines!$A26</f>
        <v>988.51200000000006</v>
      </c>
      <c r="D26" s="2">
        <f t="shared" si="1"/>
        <v>1087.9760000000001</v>
      </c>
      <c r="E26" s="2">
        <f>Inputs!C$6+(Inputs!C$2+Inputs!C$3-Inputs!C$4)*Timelines!$A26</f>
        <v>1508</v>
      </c>
      <c r="F26">
        <f>Inputs!C$5*Timelines!$A26</f>
        <v>1142.3999999999999</v>
      </c>
      <c r="G26" s="2">
        <f t="shared" si="0"/>
        <v>365.60000000000014</v>
      </c>
    </row>
    <row r="27" spans="1:7" x14ac:dyDescent="0.35">
      <c r="A27">
        <v>175</v>
      </c>
      <c r="B27" s="2">
        <f>Inputs!B$6+(Inputs!B$2+Inputs!B$3-Inputs!B$4)*Timelines!$A27</f>
        <v>2121.0500000000002</v>
      </c>
      <c r="C27" s="2">
        <f>Inputs!B$5*Timelines!$A27</f>
        <v>1029.7</v>
      </c>
      <c r="D27" s="2">
        <f t="shared" si="1"/>
        <v>1091.3500000000001</v>
      </c>
      <c r="E27" s="2">
        <f>Inputs!C$6+(Inputs!C$2+Inputs!C$3-Inputs!C$4)*Timelines!$A27</f>
        <v>1550</v>
      </c>
      <c r="F27">
        <f>Inputs!C$5*Timelines!$A27</f>
        <v>1190</v>
      </c>
      <c r="G27" s="2">
        <f t="shared" si="0"/>
        <v>360</v>
      </c>
    </row>
    <row r="28" spans="1:7" x14ac:dyDescent="0.35">
      <c r="A28">
        <v>182</v>
      </c>
      <c r="B28" s="2">
        <f>Inputs!B$6+(Inputs!B$2+Inputs!B$3-Inputs!B$4)*Timelines!$A28</f>
        <v>2165.6120000000001</v>
      </c>
      <c r="C28" s="2">
        <f>Inputs!B$5*Timelines!$A28</f>
        <v>1070.8880000000001</v>
      </c>
      <c r="D28" s="2">
        <f t="shared" si="1"/>
        <v>1094.7239999999999</v>
      </c>
      <c r="E28" s="2">
        <f>Inputs!C$6+(Inputs!C$2+Inputs!C$3-Inputs!C$4)*Timelines!$A28</f>
        <v>1592</v>
      </c>
      <c r="F28">
        <f>Inputs!C$5*Timelines!$A28</f>
        <v>1237.5999999999999</v>
      </c>
      <c r="G28" s="2">
        <f t="shared" si="0"/>
        <v>354.40000000000009</v>
      </c>
    </row>
    <row r="29" spans="1:7" x14ac:dyDescent="0.35">
      <c r="A29">
        <v>189</v>
      </c>
      <c r="B29" s="2">
        <f>Inputs!B$6+(Inputs!B$2+Inputs!B$3-Inputs!B$4)*Timelines!$A29</f>
        <v>2210.174</v>
      </c>
      <c r="C29" s="2">
        <f>Inputs!B$5*Timelines!$A29</f>
        <v>1112.076</v>
      </c>
      <c r="D29" s="2">
        <f t="shared" si="1"/>
        <v>1098.098</v>
      </c>
      <c r="E29" s="2">
        <f>Inputs!C$6+(Inputs!C$2+Inputs!C$3-Inputs!C$4)*Timelines!$A29</f>
        <v>1634</v>
      </c>
      <c r="F29">
        <f>Inputs!C$5*Timelines!$A29</f>
        <v>1285.2</v>
      </c>
      <c r="G29" s="2">
        <f t="shared" si="0"/>
        <v>348.79999999999995</v>
      </c>
    </row>
    <row r="30" spans="1:7" x14ac:dyDescent="0.35">
      <c r="A30">
        <v>196</v>
      </c>
      <c r="B30" s="2">
        <f>Inputs!B$6+(Inputs!B$2+Inputs!B$3-Inputs!B$4)*Timelines!$A30</f>
        <v>2254.7359999999999</v>
      </c>
      <c r="C30" s="2">
        <f>Inputs!B$5*Timelines!$A30</f>
        <v>1153.2640000000001</v>
      </c>
      <c r="D30" s="2">
        <f t="shared" si="1"/>
        <v>1101.4719999999998</v>
      </c>
      <c r="E30" s="2">
        <f>Inputs!C$6+(Inputs!C$2+Inputs!C$3-Inputs!C$4)*Timelines!$A30</f>
        <v>1676</v>
      </c>
      <c r="F30">
        <f>Inputs!C$5*Timelines!$A30</f>
        <v>1332.8</v>
      </c>
      <c r="G30" s="2">
        <f t="shared" si="0"/>
        <v>343.20000000000005</v>
      </c>
    </row>
    <row r="31" spans="1:7" x14ac:dyDescent="0.35">
      <c r="A31">
        <v>203</v>
      </c>
      <c r="B31" s="2">
        <f>Inputs!B$6+(Inputs!B$2+Inputs!B$3-Inputs!B$4)*Timelines!$A31</f>
        <v>2299.2979999999998</v>
      </c>
      <c r="C31" s="2">
        <f>Inputs!B$5*Timelines!$A31</f>
        <v>1194.452</v>
      </c>
      <c r="D31" s="2">
        <f t="shared" si="1"/>
        <v>1104.8459999999998</v>
      </c>
      <c r="E31" s="2">
        <f>Inputs!C$6+(Inputs!C$2+Inputs!C$3-Inputs!C$4)*Timelines!$A31</f>
        <v>1718</v>
      </c>
      <c r="F31">
        <f>Inputs!C$5*Timelines!$A31</f>
        <v>1380.3999999999999</v>
      </c>
      <c r="G31" s="2">
        <f t="shared" si="0"/>
        <v>337.60000000000014</v>
      </c>
    </row>
    <row r="32" spans="1:7" x14ac:dyDescent="0.35">
      <c r="A32">
        <v>210</v>
      </c>
      <c r="B32" s="2">
        <f>Inputs!B$6+(Inputs!B$2+Inputs!B$3-Inputs!B$4)*Timelines!$A32</f>
        <v>2343.86</v>
      </c>
      <c r="C32" s="2">
        <f>Inputs!B$5*Timelines!$A32</f>
        <v>1235.6400000000001</v>
      </c>
      <c r="D32" s="2">
        <f t="shared" si="1"/>
        <v>1108.22</v>
      </c>
      <c r="E32" s="2">
        <f>Inputs!C$6+(Inputs!C$2+Inputs!C$3-Inputs!C$4)*Timelines!$A32</f>
        <v>1760</v>
      </c>
      <c r="F32">
        <f>Inputs!C$5*Timelines!$A32</f>
        <v>1428</v>
      </c>
      <c r="G32" s="2">
        <f t="shared" si="0"/>
        <v>332</v>
      </c>
    </row>
    <row r="33" spans="1:7" x14ac:dyDescent="0.35">
      <c r="A33">
        <v>217</v>
      </c>
      <c r="B33" s="2">
        <f>Inputs!B$6+(Inputs!B$2+Inputs!B$3-Inputs!B$4)*Timelines!$A33</f>
        <v>2388.422</v>
      </c>
      <c r="C33" s="2">
        <f>Inputs!B$5*Timelines!$A33</f>
        <v>1276.828</v>
      </c>
      <c r="D33" s="2">
        <f t="shared" si="1"/>
        <v>1111.5940000000001</v>
      </c>
      <c r="E33" s="2">
        <f>Inputs!C$6+(Inputs!C$2+Inputs!C$3-Inputs!C$4)*Timelines!$A33</f>
        <v>1802</v>
      </c>
      <c r="F33">
        <f>Inputs!C$5*Timelines!$A33</f>
        <v>1475.6</v>
      </c>
      <c r="G33" s="2">
        <f t="shared" si="0"/>
        <v>326.40000000000009</v>
      </c>
    </row>
    <row r="34" spans="1:7" x14ac:dyDescent="0.35">
      <c r="A34">
        <v>224</v>
      </c>
      <c r="B34" s="2">
        <f>Inputs!B$6+(Inputs!B$2+Inputs!B$3-Inputs!B$4)*Timelines!$A34</f>
        <v>2432.9840000000004</v>
      </c>
      <c r="C34" s="2">
        <f>Inputs!B$5*Timelines!$A34</f>
        <v>1318.0160000000001</v>
      </c>
      <c r="D34" s="2">
        <f t="shared" si="1"/>
        <v>1114.9680000000003</v>
      </c>
      <c r="E34" s="2">
        <f>Inputs!C$6+(Inputs!C$2+Inputs!C$3-Inputs!C$4)*Timelines!$A34</f>
        <v>1844</v>
      </c>
      <c r="F34">
        <f>Inputs!C$5*Timelines!$A34</f>
        <v>1523.2</v>
      </c>
      <c r="G34" s="2">
        <f t="shared" si="0"/>
        <v>320.79999999999995</v>
      </c>
    </row>
    <row r="35" spans="1:7" x14ac:dyDescent="0.35">
      <c r="A35">
        <v>231</v>
      </c>
      <c r="B35" s="2">
        <f>Inputs!B$6+(Inputs!B$2+Inputs!B$3-Inputs!B$4)*Timelines!$A35</f>
        <v>2477.5460000000003</v>
      </c>
      <c r="C35" s="2">
        <f>Inputs!B$5*Timelines!$A35</f>
        <v>1359.2040000000002</v>
      </c>
      <c r="D35" s="2">
        <f t="shared" si="1"/>
        <v>1118.3420000000001</v>
      </c>
      <c r="E35" s="2">
        <f>Inputs!C$6+(Inputs!C$2+Inputs!C$3-Inputs!C$4)*Timelines!$A35</f>
        <v>1886</v>
      </c>
      <c r="F35">
        <f>Inputs!C$5*Timelines!$A35</f>
        <v>1570.8</v>
      </c>
      <c r="G35" s="2">
        <f t="shared" si="0"/>
        <v>315.20000000000005</v>
      </c>
    </row>
    <row r="36" spans="1:7" x14ac:dyDescent="0.35">
      <c r="A36">
        <v>238</v>
      </c>
      <c r="B36" s="2">
        <f>Inputs!B$6+(Inputs!B$2+Inputs!B$3-Inputs!B$4)*Timelines!$A36</f>
        <v>2522.1080000000002</v>
      </c>
      <c r="C36" s="2">
        <f>Inputs!B$5*Timelines!$A36</f>
        <v>1400.3920000000001</v>
      </c>
      <c r="D36" s="2">
        <f t="shared" si="1"/>
        <v>1121.7160000000001</v>
      </c>
      <c r="E36" s="2">
        <f>Inputs!C$6+(Inputs!C$2+Inputs!C$3-Inputs!C$4)*Timelines!$A36</f>
        <v>1928</v>
      </c>
      <c r="F36">
        <f>Inputs!C$5*Timelines!$A36</f>
        <v>1618.3999999999999</v>
      </c>
      <c r="G36" s="2">
        <f t="shared" si="0"/>
        <v>309.60000000000014</v>
      </c>
    </row>
    <row r="37" spans="1:7" x14ac:dyDescent="0.35">
      <c r="A37">
        <v>245</v>
      </c>
      <c r="B37" s="2">
        <f>Inputs!B$6+(Inputs!B$2+Inputs!B$3-Inputs!B$4)*Timelines!$A37</f>
        <v>2566.67</v>
      </c>
      <c r="C37" s="2">
        <f>Inputs!B$5*Timelines!$A37</f>
        <v>1441.5800000000002</v>
      </c>
      <c r="D37" s="2">
        <f t="shared" si="1"/>
        <v>1125.0899999999999</v>
      </c>
      <c r="E37" s="2">
        <f>Inputs!C$6+(Inputs!C$2+Inputs!C$3-Inputs!C$4)*Timelines!$A37</f>
        <v>1970</v>
      </c>
      <c r="F37">
        <f>Inputs!C$5*Timelines!$A37</f>
        <v>1666</v>
      </c>
      <c r="G37" s="2">
        <f t="shared" si="0"/>
        <v>304</v>
      </c>
    </row>
    <row r="38" spans="1:7" x14ac:dyDescent="0.35">
      <c r="A38">
        <v>252</v>
      </c>
      <c r="B38" s="2">
        <f>Inputs!B$6+(Inputs!B$2+Inputs!B$3-Inputs!B$4)*Timelines!$A38</f>
        <v>2611.232</v>
      </c>
      <c r="C38" s="2">
        <f>Inputs!B$5*Timelines!$A38</f>
        <v>1482.768</v>
      </c>
      <c r="D38" s="2">
        <f t="shared" si="1"/>
        <v>1128.4639999999999</v>
      </c>
      <c r="E38" s="2">
        <f>Inputs!C$6+(Inputs!C$2+Inputs!C$3-Inputs!C$4)*Timelines!$A38</f>
        <v>2012</v>
      </c>
      <c r="F38">
        <f>Inputs!C$5*Timelines!$A38</f>
        <v>1713.6</v>
      </c>
      <c r="G38" s="2">
        <f t="shared" si="0"/>
        <v>298.40000000000009</v>
      </c>
    </row>
    <row r="39" spans="1:7" x14ac:dyDescent="0.35">
      <c r="A39">
        <v>259</v>
      </c>
      <c r="B39" s="2">
        <f>Inputs!B$6+(Inputs!B$2+Inputs!B$3-Inputs!B$4)*Timelines!$A39</f>
        <v>2655.7939999999999</v>
      </c>
      <c r="C39" s="2">
        <f>Inputs!B$5*Timelines!$A39</f>
        <v>1523.9560000000001</v>
      </c>
      <c r="D39" s="2">
        <f t="shared" si="1"/>
        <v>1131.8379999999997</v>
      </c>
      <c r="E39" s="2">
        <f>Inputs!C$6+(Inputs!C$2+Inputs!C$3-Inputs!C$4)*Timelines!$A39</f>
        <v>2054</v>
      </c>
      <c r="F39">
        <f>Inputs!C$5*Timelines!$A39</f>
        <v>1761.2</v>
      </c>
      <c r="G39" s="2">
        <f t="shared" si="0"/>
        <v>292.79999999999995</v>
      </c>
    </row>
    <row r="40" spans="1:7" x14ac:dyDescent="0.35">
      <c r="A40">
        <v>266</v>
      </c>
      <c r="B40" s="2">
        <f>Inputs!B$6+(Inputs!B$2+Inputs!B$3-Inputs!B$4)*Timelines!$A40</f>
        <v>2700.3560000000002</v>
      </c>
      <c r="C40" s="2">
        <f>Inputs!B$5*Timelines!$A40</f>
        <v>1565.144</v>
      </c>
      <c r="D40" s="2">
        <f t="shared" si="1"/>
        <v>1135.2120000000002</v>
      </c>
      <c r="E40" s="2">
        <f>Inputs!C$6+(Inputs!C$2+Inputs!C$3-Inputs!C$4)*Timelines!$A40</f>
        <v>2096</v>
      </c>
      <c r="F40">
        <f>Inputs!C$5*Timelines!$A40</f>
        <v>1808.8</v>
      </c>
      <c r="G40" s="2">
        <f t="shared" si="0"/>
        <v>287.20000000000005</v>
      </c>
    </row>
    <row r="41" spans="1:7" x14ac:dyDescent="0.35">
      <c r="A41">
        <v>273</v>
      </c>
      <c r="B41" s="2">
        <f>Inputs!B$6+(Inputs!B$2+Inputs!B$3-Inputs!B$4)*Timelines!$A41</f>
        <v>2744.9180000000001</v>
      </c>
      <c r="C41" s="2">
        <f>Inputs!B$5*Timelines!$A41</f>
        <v>1606.3320000000001</v>
      </c>
      <c r="D41" s="2">
        <f t="shared" si="1"/>
        <v>1138.586</v>
      </c>
      <c r="E41" s="2">
        <f>Inputs!C$6+(Inputs!C$2+Inputs!C$3-Inputs!C$4)*Timelines!$A41</f>
        <v>2138</v>
      </c>
      <c r="F41">
        <f>Inputs!C$5*Timelines!$A41</f>
        <v>1856.3999999999999</v>
      </c>
      <c r="G41" s="2">
        <f t="shared" si="0"/>
        <v>281.60000000000014</v>
      </c>
    </row>
    <row r="42" spans="1:7" x14ac:dyDescent="0.35">
      <c r="A42">
        <v>280</v>
      </c>
      <c r="B42" s="2">
        <f>Inputs!B$6+(Inputs!B$2+Inputs!B$3-Inputs!B$4)*Timelines!$A42</f>
        <v>2789.4800000000005</v>
      </c>
      <c r="C42" s="2">
        <f>Inputs!B$5*Timelines!$A42</f>
        <v>1647.52</v>
      </c>
      <c r="D42" s="2">
        <f t="shared" si="1"/>
        <v>1141.9600000000005</v>
      </c>
      <c r="E42" s="2">
        <f>Inputs!C$6+(Inputs!C$2+Inputs!C$3-Inputs!C$4)*Timelines!$A42</f>
        <v>2180</v>
      </c>
      <c r="F42">
        <f>Inputs!C$5*Timelines!$A42</f>
        <v>1904</v>
      </c>
      <c r="G42" s="2">
        <f t="shared" si="0"/>
        <v>276</v>
      </c>
    </row>
    <row r="43" spans="1:7" x14ac:dyDescent="0.35">
      <c r="A43">
        <v>287</v>
      </c>
      <c r="B43" s="2">
        <f>Inputs!B$6+(Inputs!B$2+Inputs!B$3-Inputs!B$4)*Timelines!$A43</f>
        <v>2834.0420000000004</v>
      </c>
      <c r="C43" s="2">
        <f>Inputs!B$5*Timelines!$A43</f>
        <v>1688.7080000000001</v>
      </c>
      <c r="D43" s="2">
        <f t="shared" si="1"/>
        <v>1145.3340000000003</v>
      </c>
      <c r="E43" s="2">
        <f>Inputs!C$6+(Inputs!C$2+Inputs!C$3-Inputs!C$4)*Timelines!$A43</f>
        <v>2222</v>
      </c>
      <c r="F43">
        <f>Inputs!C$5*Timelines!$A43</f>
        <v>1951.6</v>
      </c>
      <c r="G43" s="2">
        <f t="shared" si="0"/>
        <v>270.40000000000009</v>
      </c>
    </row>
    <row r="44" spans="1:7" x14ac:dyDescent="0.35">
      <c r="A44">
        <v>294</v>
      </c>
      <c r="B44" s="2">
        <f>Inputs!B$6+(Inputs!B$2+Inputs!B$3-Inputs!B$4)*Timelines!$A44</f>
        <v>2878.6040000000003</v>
      </c>
      <c r="C44" s="2">
        <f>Inputs!B$5*Timelines!$A44</f>
        <v>1729.8960000000002</v>
      </c>
      <c r="D44" s="2">
        <f t="shared" si="1"/>
        <v>1148.7080000000001</v>
      </c>
      <c r="E44" s="2">
        <f>Inputs!C$6+(Inputs!C$2+Inputs!C$3-Inputs!C$4)*Timelines!$A44</f>
        <v>2264</v>
      </c>
      <c r="F44">
        <f>Inputs!C$5*Timelines!$A44</f>
        <v>1999.2</v>
      </c>
      <c r="G44" s="2">
        <f t="shared" si="0"/>
        <v>264.79999999999995</v>
      </c>
    </row>
    <row r="45" spans="1:7" x14ac:dyDescent="0.35">
      <c r="A45">
        <v>301</v>
      </c>
      <c r="B45" s="2">
        <f>Inputs!B$6+(Inputs!B$2+Inputs!B$3-Inputs!B$4)*Timelines!$A45</f>
        <v>2923.1660000000002</v>
      </c>
      <c r="C45" s="2">
        <f>Inputs!B$5*Timelines!$A45</f>
        <v>1771.0840000000001</v>
      </c>
      <c r="D45" s="2">
        <f t="shared" si="1"/>
        <v>1152.0820000000001</v>
      </c>
      <c r="E45" s="2">
        <f>Inputs!C$6+(Inputs!C$2+Inputs!C$3-Inputs!C$4)*Timelines!$A45</f>
        <v>2306</v>
      </c>
      <c r="F45">
        <f>Inputs!C$5*Timelines!$A45</f>
        <v>2046.8</v>
      </c>
      <c r="G45" s="2">
        <f t="shared" si="0"/>
        <v>259.20000000000005</v>
      </c>
    </row>
    <row r="46" spans="1:7" x14ac:dyDescent="0.35">
      <c r="A46">
        <v>308</v>
      </c>
      <c r="B46" s="2">
        <f>Inputs!B$6+(Inputs!B$2+Inputs!B$3-Inputs!B$4)*Timelines!$A46</f>
        <v>2967.7280000000001</v>
      </c>
      <c r="C46" s="2">
        <f>Inputs!B$5*Timelines!$A46</f>
        <v>1812.2720000000002</v>
      </c>
      <c r="D46" s="2">
        <f t="shared" si="1"/>
        <v>1155.4559999999999</v>
      </c>
      <c r="E46" s="2">
        <f>Inputs!C$6+(Inputs!C$2+Inputs!C$3-Inputs!C$4)*Timelines!$A46</f>
        <v>2348</v>
      </c>
      <c r="F46">
        <f>Inputs!C$5*Timelines!$A46</f>
        <v>2094.4</v>
      </c>
      <c r="G46" s="2">
        <f t="shared" si="0"/>
        <v>253.59999999999991</v>
      </c>
    </row>
    <row r="47" spans="1:7" x14ac:dyDescent="0.35">
      <c r="A47">
        <v>315</v>
      </c>
      <c r="B47" s="2">
        <f>Inputs!B$6+(Inputs!B$2+Inputs!B$3-Inputs!B$4)*Timelines!$A47</f>
        <v>3012.29</v>
      </c>
      <c r="C47" s="2">
        <f>Inputs!B$5*Timelines!$A47</f>
        <v>1853.46</v>
      </c>
      <c r="D47" s="2">
        <f t="shared" si="1"/>
        <v>1158.83</v>
      </c>
      <c r="E47" s="2">
        <f>Inputs!C$6+(Inputs!C$2+Inputs!C$3-Inputs!C$4)*Timelines!$A47</f>
        <v>2390</v>
      </c>
      <c r="F47">
        <f>Inputs!C$5*Timelines!$A47</f>
        <v>2142</v>
      </c>
      <c r="G47" s="2">
        <f t="shared" si="0"/>
        <v>248</v>
      </c>
    </row>
    <row r="48" spans="1:7" x14ac:dyDescent="0.35">
      <c r="A48">
        <v>322</v>
      </c>
      <c r="B48" s="2">
        <f>Inputs!B$6+(Inputs!B$2+Inputs!B$3-Inputs!B$4)*Timelines!$A48</f>
        <v>3056.8520000000003</v>
      </c>
      <c r="C48" s="2">
        <f>Inputs!B$5*Timelines!$A48</f>
        <v>1894.6480000000001</v>
      </c>
      <c r="D48" s="2">
        <f t="shared" si="1"/>
        <v>1162.2040000000002</v>
      </c>
      <c r="E48" s="2">
        <f>Inputs!C$6+(Inputs!C$2+Inputs!C$3-Inputs!C$4)*Timelines!$A48</f>
        <v>2432</v>
      </c>
      <c r="F48">
        <f>Inputs!C$5*Timelines!$A48</f>
        <v>2189.6</v>
      </c>
      <c r="G48" s="2">
        <f t="shared" si="0"/>
        <v>242.40000000000009</v>
      </c>
    </row>
    <row r="49" spans="1:7" x14ac:dyDescent="0.35">
      <c r="A49">
        <v>329</v>
      </c>
      <c r="B49" s="2">
        <f>Inputs!B$6+(Inputs!B$2+Inputs!B$3-Inputs!B$4)*Timelines!$A49</f>
        <v>3101.4140000000002</v>
      </c>
      <c r="C49" s="2">
        <f>Inputs!B$5*Timelines!$A49</f>
        <v>1935.836</v>
      </c>
      <c r="D49" s="2">
        <f t="shared" si="1"/>
        <v>1165.5780000000002</v>
      </c>
      <c r="E49" s="2">
        <f>Inputs!C$6+(Inputs!C$2+Inputs!C$3-Inputs!C$4)*Timelines!$A49</f>
        <v>2474</v>
      </c>
      <c r="F49">
        <f>Inputs!C$5*Timelines!$A49</f>
        <v>2237.1999999999998</v>
      </c>
      <c r="G49" s="2">
        <f t="shared" si="0"/>
        <v>236.80000000000018</v>
      </c>
    </row>
    <row r="50" spans="1:7" x14ac:dyDescent="0.35">
      <c r="A50">
        <v>336</v>
      </c>
      <c r="B50" s="2">
        <f>Inputs!B$6+(Inputs!B$2+Inputs!B$3-Inputs!B$4)*Timelines!$A50</f>
        <v>3145.9760000000001</v>
      </c>
      <c r="C50" s="2">
        <f>Inputs!B$5*Timelines!$A50</f>
        <v>1977.0240000000001</v>
      </c>
      <c r="D50" s="2">
        <f t="shared" si="1"/>
        <v>1168.952</v>
      </c>
      <c r="E50" s="2">
        <f>Inputs!C$6+(Inputs!C$2+Inputs!C$3-Inputs!C$4)*Timelines!$A50</f>
        <v>2516</v>
      </c>
      <c r="F50">
        <f>Inputs!C$5*Timelines!$A50</f>
        <v>2284.7999999999997</v>
      </c>
      <c r="G50" s="2">
        <f t="shared" si="0"/>
        <v>231.20000000000027</v>
      </c>
    </row>
    <row r="51" spans="1:7" x14ac:dyDescent="0.35">
      <c r="A51">
        <v>343</v>
      </c>
      <c r="B51" s="2">
        <f>Inputs!B$6+(Inputs!B$2+Inputs!B$3-Inputs!B$4)*Timelines!$A51</f>
        <v>3190.538</v>
      </c>
      <c r="C51" s="2">
        <f>Inputs!B$5*Timelines!$A51</f>
        <v>2018.2120000000002</v>
      </c>
      <c r="D51" s="2">
        <f t="shared" si="1"/>
        <v>1172.3259999999998</v>
      </c>
      <c r="E51" s="2">
        <f>Inputs!C$6+(Inputs!C$2+Inputs!C$3-Inputs!C$4)*Timelines!$A51</f>
        <v>2558</v>
      </c>
      <c r="F51">
        <f>Inputs!C$5*Timelines!$A51</f>
        <v>2332.4</v>
      </c>
      <c r="G51" s="2">
        <f t="shared" si="0"/>
        <v>225.59999999999991</v>
      </c>
    </row>
    <row r="52" spans="1:7" x14ac:dyDescent="0.35">
      <c r="A52">
        <v>350</v>
      </c>
      <c r="B52" s="2">
        <f>Inputs!B$6+(Inputs!B$2+Inputs!B$3-Inputs!B$4)*Timelines!$A52</f>
        <v>3235.1000000000004</v>
      </c>
      <c r="C52" s="2">
        <f>Inputs!B$5*Timelines!$A52</f>
        <v>2059.4</v>
      </c>
      <c r="D52" s="2">
        <f t="shared" si="1"/>
        <v>1175.7000000000003</v>
      </c>
      <c r="E52" s="2">
        <f>Inputs!C$6+(Inputs!C$2+Inputs!C$3-Inputs!C$4)*Timelines!$A52</f>
        <v>2600</v>
      </c>
      <c r="F52">
        <f>Inputs!C$5*Timelines!$A52</f>
        <v>2380</v>
      </c>
      <c r="G52" s="2">
        <f t="shared" si="0"/>
        <v>220</v>
      </c>
    </row>
    <row r="53" spans="1:7" x14ac:dyDescent="0.35">
      <c r="A53">
        <v>357</v>
      </c>
      <c r="B53" s="2">
        <f>Inputs!B$6+(Inputs!B$2+Inputs!B$3-Inputs!B$4)*Timelines!$A53</f>
        <v>3279.6620000000003</v>
      </c>
      <c r="C53" s="2">
        <f>Inputs!B$5*Timelines!$A53</f>
        <v>2100.5880000000002</v>
      </c>
      <c r="D53" s="2">
        <f t="shared" si="1"/>
        <v>1179.0740000000001</v>
      </c>
      <c r="E53" s="2">
        <f>Inputs!C$6+(Inputs!C$2+Inputs!C$3-Inputs!C$4)*Timelines!$A53</f>
        <v>2642</v>
      </c>
      <c r="F53">
        <f>Inputs!C$5*Timelines!$A53</f>
        <v>2427.6</v>
      </c>
      <c r="G53" s="2">
        <f t="shared" si="0"/>
        <v>214.40000000000009</v>
      </c>
    </row>
    <row r="54" spans="1:7" x14ac:dyDescent="0.35">
      <c r="A54">
        <v>364</v>
      </c>
      <c r="B54" s="2">
        <f>Inputs!B$6+(Inputs!B$2+Inputs!B$3-Inputs!B$4)*Timelines!$A54</f>
        <v>3324.2240000000002</v>
      </c>
      <c r="C54" s="2">
        <f>Inputs!B$5*Timelines!$A54</f>
        <v>2141.7760000000003</v>
      </c>
      <c r="D54" s="2">
        <f t="shared" si="1"/>
        <v>1182.4479999999999</v>
      </c>
      <c r="E54" s="2">
        <f>Inputs!C$6+(Inputs!C$2+Inputs!C$3-Inputs!C$4)*Timelines!$A54</f>
        <v>2684</v>
      </c>
      <c r="F54">
        <f>Inputs!C$5*Timelines!$A54</f>
        <v>2475.1999999999998</v>
      </c>
      <c r="G54" s="2">
        <f t="shared" si="0"/>
        <v>208.80000000000018</v>
      </c>
    </row>
    <row r="55" spans="1:7" x14ac:dyDescent="0.35">
      <c r="A55">
        <v>371</v>
      </c>
      <c r="B55" s="2">
        <f>Inputs!B$6+(Inputs!B$2+Inputs!B$3-Inputs!B$4)*Timelines!$A55</f>
        <v>3368.7860000000001</v>
      </c>
      <c r="C55" s="2">
        <f>Inputs!B$5*Timelines!$A55</f>
        <v>2182.9639999999999</v>
      </c>
      <c r="D55" s="2">
        <f t="shared" si="1"/>
        <v>1185.8220000000001</v>
      </c>
      <c r="E55" s="2">
        <f>Inputs!C$6+(Inputs!C$2+Inputs!C$3-Inputs!C$4)*Timelines!$A55</f>
        <v>2726</v>
      </c>
      <c r="F55">
        <f>Inputs!C$5*Timelines!$A55</f>
        <v>2522.7999999999997</v>
      </c>
      <c r="G55" s="2">
        <f t="shared" si="0"/>
        <v>203.20000000000027</v>
      </c>
    </row>
    <row r="56" spans="1:7" x14ac:dyDescent="0.35">
      <c r="A56">
        <v>378</v>
      </c>
      <c r="B56" s="2">
        <f>Inputs!B$6+(Inputs!B$2+Inputs!B$3-Inputs!B$4)*Timelines!$A56</f>
        <v>3413.3480000000004</v>
      </c>
      <c r="C56" s="2">
        <f>Inputs!B$5*Timelines!$A56</f>
        <v>2224.152</v>
      </c>
      <c r="D56" s="2">
        <f t="shared" si="1"/>
        <v>1189.1960000000004</v>
      </c>
      <c r="E56" s="2">
        <f>Inputs!C$6+(Inputs!C$2+Inputs!C$3-Inputs!C$4)*Timelines!$A56</f>
        <v>2768</v>
      </c>
      <c r="F56">
        <f>Inputs!C$5*Timelines!$A56</f>
        <v>2570.4</v>
      </c>
      <c r="G56" s="2">
        <f t="shared" si="0"/>
        <v>197.59999999999991</v>
      </c>
    </row>
    <row r="57" spans="1:7" x14ac:dyDescent="0.35">
      <c r="A57">
        <v>385</v>
      </c>
      <c r="B57" s="2">
        <f>Inputs!B$6+(Inputs!B$2+Inputs!B$3-Inputs!B$4)*Timelines!$A57</f>
        <v>3457.9100000000003</v>
      </c>
      <c r="C57" s="2">
        <f>Inputs!B$5*Timelines!$A57</f>
        <v>2265.34</v>
      </c>
      <c r="D57" s="2">
        <f t="shared" si="1"/>
        <v>1192.5700000000002</v>
      </c>
      <c r="E57" s="2">
        <f>Inputs!C$6+(Inputs!C$2+Inputs!C$3-Inputs!C$4)*Timelines!$A57</f>
        <v>2810</v>
      </c>
      <c r="F57">
        <f>Inputs!C$5*Timelines!$A57</f>
        <v>2618</v>
      </c>
      <c r="G57" s="2">
        <f t="shared" si="0"/>
        <v>192</v>
      </c>
    </row>
    <row r="58" spans="1:7" x14ac:dyDescent="0.35">
      <c r="A58">
        <v>392</v>
      </c>
      <c r="B58" s="2">
        <f>Inputs!B$6+(Inputs!B$2+Inputs!B$3-Inputs!B$4)*Timelines!$A58</f>
        <v>3502.4720000000002</v>
      </c>
      <c r="C58" s="2">
        <f>Inputs!B$5*Timelines!$A58</f>
        <v>2306.5280000000002</v>
      </c>
      <c r="D58" s="2">
        <f t="shared" si="1"/>
        <v>1195.944</v>
      </c>
      <c r="E58" s="2">
        <f>Inputs!C$6+(Inputs!C$2+Inputs!C$3-Inputs!C$4)*Timelines!$A58</f>
        <v>2852</v>
      </c>
      <c r="F58">
        <f>Inputs!C$5*Timelines!$A58</f>
        <v>2665.6</v>
      </c>
      <c r="G58" s="2">
        <f t="shared" si="0"/>
        <v>186.40000000000009</v>
      </c>
    </row>
    <row r="59" spans="1:7" x14ac:dyDescent="0.35">
      <c r="A59">
        <v>399</v>
      </c>
      <c r="B59" s="2">
        <f>Inputs!B$6+(Inputs!B$2+Inputs!B$3-Inputs!B$4)*Timelines!$A59</f>
        <v>3547.0340000000001</v>
      </c>
      <c r="C59" s="2">
        <f>Inputs!B$5*Timelines!$A59</f>
        <v>2347.7160000000003</v>
      </c>
      <c r="D59" s="2">
        <f t="shared" si="1"/>
        <v>1199.3179999999998</v>
      </c>
      <c r="E59" s="2">
        <f>Inputs!C$6+(Inputs!C$2+Inputs!C$3-Inputs!C$4)*Timelines!$A59</f>
        <v>2894</v>
      </c>
      <c r="F59">
        <f>Inputs!C$5*Timelines!$A59</f>
        <v>2713.2</v>
      </c>
      <c r="G59" s="2">
        <f t="shared" si="0"/>
        <v>180.80000000000018</v>
      </c>
    </row>
    <row r="60" spans="1:7" x14ac:dyDescent="0.35">
      <c r="A60">
        <v>406</v>
      </c>
      <c r="B60" s="2">
        <f>Inputs!B$6+(Inputs!B$2+Inputs!B$3-Inputs!B$4)*Timelines!$A60</f>
        <v>3591.596</v>
      </c>
      <c r="C60" s="2">
        <f>Inputs!B$5*Timelines!$A60</f>
        <v>2388.904</v>
      </c>
      <c r="D60" s="2">
        <f t="shared" si="1"/>
        <v>1202.692</v>
      </c>
      <c r="E60" s="2">
        <f>Inputs!C$6+(Inputs!C$2+Inputs!C$3-Inputs!C$4)*Timelines!$A60</f>
        <v>2936</v>
      </c>
      <c r="F60">
        <f>Inputs!C$5*Timelines!$A60</f>
        <v>2760.7999999999997</v>
      </c>
      <c r="G60" s="2">
        <f t="shared" si="0"/>
        <v>175.20000000000027</v>
      </c>
    </row>
    <row r="61" spans="1:7" x14ac:dyDescent="0.35">
      <c r="A61">
        <v>413</v>
      </c>
      <c r="B61" s="2">
        <f>Inputs!B$6+(Inputs!B$2+Inputs!B$3-Inputs!B$4)*Timelines!$A61</f>
        <v>3636.1580000000004</v>
      </c>
      <c r="C61" s="2">
        <f>Inputs!B$5*Timelines!$A61</f>
        <v>2430.0920000000001</v>
      </c>
      <c r="D61" s="2">
        <f t="shared" si="1"/>
        <v>1206.0660000000003</v>
      </c>
      <c r="E61" s="2">
        <f>Inputs!C$6+(Inputs!C$2+Inputs!C$3-Inputs!C$4)*Timelines!$A61</f>
        <v>2978</v>
      </c>
      <c r="F61">
        <f>Inputs!C$5*Timelines!$A61</f>
        <v>2808.4</v>
      </c>
      <c r="G61" s="2">
        <f t="shared" si="0"/>
        <v>169.59999999999991</v>
      </c>
    </row>
    <row r="62" spans="1:7" x14ac:dyDescent="0.35">
      <c r="A62">
        <v>420</v>
      </c>
      <c r="B62" s="2">
        <f>Inputs!B$6+(Inputs!B$2+Inputs!B$3-Inputs!B$4)*Timelines!$A62</f>
        <v>3680.7200000000003</v>
      </c>
      <c r="C62" s="2">
        <f>Inputs!B$5*Timelines!$A62</f>
        <v>2471.2800000000002</v>
      </c>
      <c r="D62" s="2">
        <f t="shared" si="1"/>
        <v>1209.44</v>
      </c>
      <c r="E62" s="2">
        <f>Inputs!C$6+(Inputs!C$2+Inputs!C$3-Inputs!C$4)*Timelines!$A62</f>
        <v>3020</v>
      </c>
      <c r="F62">
        <f>Inputs!C$5*Timelines!$A62</f>
        <v>2856</v>
      </c>
      <c r="G62" s="2">
        <f t="shared" si="0"/>
        <v>164</v>
      </c>
    </row>
    <row r="63" spans="1:7" x14ac:dyDescent="0.35">
      <c r="A63">
        <v>427</v>
      </c>
      <c r="B63" s="2">
        <f>Inputs!B$6+(Inputs!B$2+Inputs!B$3-Inputs!B$4)*Timelines!$A63</f>
        <v>3725.2820000000002</v>
      </c>
      <c r="C63" s="2">
        <f>Inputs!B$5*Timelines!$A63</f>
        <v>2512.4680000000003</v>
      </c>
      <c r="D63" s="2">
        <f t="shared" si="1"/>
        <v>1212.8139999999999</v>
      </c>
      <c r="E63" s="2">
        <f>Inputs!C$6+(Inputs!C$2+Inputs!C$3-Inputs!C$4)*Timelines!$A63</f>
        <v>3062</v>
      </c>
      <c r="F63">
        <f>Inputs!C$5*Timelines!$A63</f>
        <v>2903.6</v>
      </c>
      <c r="G63" s="2">
        <f t="shared" si="0"/>
        <v>158.40000000000009</v>
      </c>
    </row>
    <row r="64" spans="1:7" x14ac:dyDescent="0.35">
      <c r="A64">
        <v>434</v>
      </c>
      <c r="B64" s="2">
        <f>Inputs!B$6+(Inputs!B$2+Inputs!B$3-Inputs!B$4)*Timelines!$A64</f>
        <v>3769.8440000000001</v>
      </c>
      <c r="C64" s="2">
        <f>Inputs!B$5*Timelines!$A64</f>
        <v>2553.6559999999999</v>
      </c>
      <c r="D64" s="2">
        <f t="shared" si="1"/>
        <v>1216.1880000000001</v>
      </c>
      <c r="E64" s="2">
        <f>Inputs!C$6+(Inputs!C$2+Inputs!C$3-Inputs!C$4)*Timelines!$A64</f>
        <v>3104</v>
      </c>
      <c r="F64">
        <f>Inputs!C$5*Timelines!$A64</f>
        <v>2951.2</v>
      </c>
      <c r="G64" s="2">
        <f t="shared" si="0"/>
        <v>152.80000000000018</v>
      </c>
    </row>
    <row r="65" spans="1:7" x14ac:dyDescent="0.35">
      <c r="A65">
        <v>441</v>
      </c>
      <c r="B65" s="2">
        <f>Inputs!B$6+(Inputs!B$2+Inputs!B$3-Inputs!B$4)*Timelines!$A65</f>
        <v>3814.4060000000004</v>
      </c>
      <c r="C65" s="2">
        <f>Inputs!B$5*Timelines!$A65</f>
        <v>2594.8440000000001</v>
      </c>
      <c r="D65" s="2">
        <f t="shared" si="1"/>
        <v>1219.5620000000004</v>
      </c>
      <c r="E65" s="2">
        <f>Inputs!C$6+(Inputs!C$2+Inputs!C$3-Inputs!C$4)*Timelines!$A65</f>
        <v>3146</v>
      </c>
      <c r="F65">
        <f>Inputs!C$5*Timelines!$A65</f>
        <v>2998.7999999999997</v>
      </c>
      <c r="G65" s="2">
        <f t="shared" si="0"/>
        <v>147.20000000000027</v>
      </c>
    </row>
    <row r="66" spans="1:7" x14ac:dyDescent="0.35">
      <c r="A66">
        <v>448</v>
      </c>
      <c r="B66" s="2">
        <f>Inputs!B$6+(Inputs!B$2+Inputs!B$3-Inputs!B$4)*Timelines!$A66</f>
        <v>3858.9680000000003</v>
      </c>
      <c r="C66" s="2">
        <f>Inputs!B$5*Timelines!$A66</f>
        <v>2636.0320000000002</v>
      </c>
      <c r="D66" s="2">
        <f t="shared" si="1"/>
        <v>1222.9360000000001</v>
      </c>
      <c r="E66" s="2">
        <f>Inputs!C$6+(Inputs!C$2+Inputs!C$3-Inputs!C$4)*Timelines!$A66</f>
        <v>3188</v>
      </c>
      <c r="F66">
        <f>Inputs!C$5*Timelines!$A66</f>
        <v>3046.4</v>
      </c>
      <c r="G66" s="2">
        <f t="shared" ref="G66:G129" si="2">IF(E66&lt;F66,0,E66-F66)</f>
        <v>141.59999999999991</v>
      </c>
    </row>
    <row r="67" spans="1:7" x14ac:dyDescent="0.35">
      <c r="A67">
        <v>455</v>
      </c>
      <c r="B67" s="2">
        <f>Inputs!B$6+(Inputs!B$2+Inputs!B$3-Inputs!B$4)*Timelines!$A67</f>
        <v>3903.53</v>
      </c>
      <c r="C67" s="2">
        <f>Inputs!B$5*Timelines!$A67</f>
        <v>2677.2200000000003</v>
      </c>
      <c r="D67" s="2">
        <f t="shared" ref="D67:D130" si="3">IF(B67&lt;C67,0,B67-C67)</f>
        <v>1226.31</v>
      </c>
      <c r="E67" s="2">
        <f>Inputs!C$6+(Inputs!C$2+Inputs!C$3-Inputs!C$4)*Timelines!$A67</f>
        <v>3230</v>
      </c>
      <c r="F67">
        <f>Inputs!C$5*Timelines!$A67</f>
        <v>3094</v>
      </c>
      <c r="G67" s="2">
        <f t="shared" si="2"/>
        <v>136</v>
      </c>
    </row>
    <row r="68" spans="1:7" x14ac:dyDescent="0.35">
      <c r="A68">
        <v>462</v>
      </c>
      <c r="B68" s="2">
        <f>Inputs!B$6+(Inputs!B$2+Inputs!B$3-Inputs!B$4)*Timelines!$A68</f>
        <v>3948.0920000000001</v>
      </c>
      <c r="C68" s="2">
        <f>Inputs!B$5*Timelines!$A68</f>
        <v>2718.4080000000004</v>
      </c>
      <c r="D68" s="2">
        <f t="shared" si="3"/>
        <v>1229.6839999999997</v>
      </c>
      <c r="E68" s="2">
        <f>Inputs!C$6+(Inputs!C$2+Inputs!C$3-Inputs!C$4)*Timelines!$A68</f>
        <v>3272</v>
      </c>
      <c r="F68">
        <f>Inputs!C$5*Timelines!$A68</f>
        <v>3141.6</v>
      </c>
      <c r="G68" s="2">
        <f t="shared" si="2"/>
        <v>130.40000000000009</v>
      </c>
    </row>
    <row r="69" spans="1:7" x14ac:dyDescent="0.35">
      <c r="A69">
        <v>469</v>
      </c>
      <c r="B69" s="2">
        <f>Inputs!B$6+(Inputs!B$2+Inputs!B$3-Inputs!B$4)*Timelines!$A69</f>
        <v>3992.6540000000005</v>
      </c>
      <c r="C69" s="2">
        <f>Inputs!B$5*Timelines!$A69</f>
        <v>2759.596</v>
      </c>
      <c r="D69" s="2">
        <f t="shared" si="3"/>
        <v>1233.0580000000004</v>
      </c>
      <c r="E69" s="2">
        <f>Inputs!C$6+(Inputs!C$2+Inputs!C$3-Inputs!C$4)*Timelines!$A69</f>
        <v>3314</v>
      </c>
      <c r="F69">
        <f>Inputs!C$5*Timelines!$A69</f>
        <v>3189.2</v>
      </c>
      <c r="G69" s="2">
        <f t="shared" si="2"/>
        <v>124.80000000000018</v>
      </c>
    </row>
    <row r="70" spans="1:7" x14ac:dyDescent="0.35">
      <c r="A70">
        <v>476</v>
      </c>
      <c r="B70" s="2">
        <f>Inputs!B$6+(Inputs!B$2+Inputs!B$3-Inputs!B$4)*Timelines!$A70</f>
        <v>4037.2160000000003</v>
      </c>
      <c r="C70" s="2">
        <f>Inputs!B$5*Timelines!$A70</f>
        <v>2800.7840000000001</v>
      </c>
      <c r="D70" s="2">
        <f t="shared" si="3"/>
        <v>1236.4320000000002</v>
      </c>
      <c r="E70" s="2">
        <f>Inputs!C$6+(Inputs!C$2+Inputs!C$3-Inputs!C$4)*Timelines!$A70</f>
        <v>3356</v>
      </c>
      <c r="F70">
        <f>Inputs!C$5*Timelines!$A70</f>
        <v>3236.7999999999997</v>
      </c>
      <c r="G70" s="2">
        <f t="shared" si="2"/>
        <v>119.20000000000027</v>
      </c>
    </row>
    <row r="71" spans="1:7" x14ac:dyDescent="0.35">
      <c r="A71">
        <v>483</v>
      </c>
      <c r="B71" s="2">
        <f>Inputs!B$6+(Inputs!B$2+Inputs!B$3-Inputs!B$4)*Timelines!$A71</f>
        <v>4081.7780000000002</v>
      </c>
      <c r="C71" s="2">
        <f>Inputs!B$5*Timelines!$A71</f>
        <v>2841.9720000000002</v>
      </c>
      <c r="D71" s="2">
        <f t="shared" si="3"/>
        <v>1239.806</v>
      </c>
      <c r="E71" s="2">
        <f>Inputs!C$6+(Inputs!C$2+Inputs!C$3-Inputs!C$4)*Timelines!$A71</f>
        <v>3398</v>
      </c>
      <c r="F71">
        <f>Inputs!C$5*Timelines!$A71</f>
        <v>3284.4</v>
      </c>
      <c r="G71" s="2">
        <f t="shared" si="2"/>
        <v>113.59999999999991</v>
      </c>
    </row>
    <row r="72" spans="1:7" x14ac:dyDescent="0.35">
      <c r="A72">
        <v>490</v>
      </c>
      <c r="B72" s="2">
        <f>Inputs!B$6+(Inputs!B$2+Inputs!B$3-Inputs!B$4)*Timelines!$A72</f>
        <v>4126.34</v>
      </c>
      <c r="C72" s="2">
        <f>Inputs!B$5*Timelines!$A72</f>
        <v>2883.1600000000003</v>
      </c>
      <c r="D72" s="2">
        <f t="shared" si="3"/>
        <v>1243.1799999999998</v>
      </c>
      <c r="E72" s="2">
        <f>Inputs!C$6+(Inputs!C$2+Inputs!C$3-Inputs!C$4)*Timelines!$A72</f>
        <v>3440</v>
      </c>
      <c r="F72">
        <f>Inputs!C$5*Timelines!$A72</f>
        <v>3332</v>
      </c>
      <c r="G72" s="2">
        <f t="shared" si="2"/>
        <v>108</v>
      </c>
    </row>
    <row r="73" spans="1:7" x14ac:dyDescent="0.35">
      <c r="A73">
        <v>497</v>
      </c>
      <c r="B73" s="2">
        <f>Inputs!B$6+(Inputs!B$2+Inputs!B$3-Inputs!B$4)*Timelines!$A73</f>
        <v>4170.902</v>
      </c>
      <c r="C73" s="2">
        <f>Inputs!B$5*Timelines!$A73</f>
        <v>2924.348</v>
      </c>
      <c r="D73" s="2">
        <f t="shared" si="3"/>
        <v>1246.5540000000001</v>
      </c>
      <c r="E73" s="2">
        <f>Inputs!C$6+(Inputs!C$2+Inputs!C$3-Inputs!C$4)*Timelines!$A73</f>
        <v>3482</v>
      </c>
      <c r="F73">
        <f>Inputs!C$5*Timelines!$A73</f>
        <v>3379.6</v>
      </c>
      <c r="G73" s="2">
        <f t="shared" si="2"/>
        <v>102.40000000000009</v>
      </c>
    </row>
    <row r="74" spans="1:7" x14ac:dyDescent="0.35">
      <c r="A74">
        <v>504</v>
      </c>
      <c r="B74" s="2">
        <f>Inputs!B$6+(Inputs!B$2+Inputs!B$3-Inputs!B$4)*Timelines!$A74</f>
        <v>4215.4639999999999</v>
      </c>
      <c r="C74" s="2">
        <f>Inputs!B$5*Timelines!$A74</f>
        <v>2965.5360000000001</v>
      </c>
      <c r="D74" s="2">
        <f t="shared" si="3"/>
        <v>1249.9279999999999</v>
      </c>
      <c r="E74" s="2">
        <f>Inputs!C$6+(Inputs!C$2+Inputs!C$3-Inputs!C$4)*Timelines!$A74</f>
        <v>3524</v>
      </c>
      <c r="F74">
        <f>Inputs!C$5*Timelines!$A74</f>
        <v>3427.2</v>
      </c>
      <c r="G74" s="2">
        <f t="shared" si="2"/>
        <v>96.800000000000182</v>
      </c>
    </row>
    <row r="75" spans="1:7" x14ac:dyDescent="0.35">
      <c r="A75">
        <v>511</v>
      </c>
      <c r="B75" s="2">
        <f>Inputs!B$6+(Inputs!B$2+Inputs!B$3-Inputs!B$4)*Timelines!$A75</f>
        <v>4260.0259999999998</v>
      </c>
      <c r="C75" s="2">
        <f>Inputs!B$5*Timelines!$A75</f>
        <v>3006.7240000000002</v>
      </c>
      <c r="D75" s="2">
        <f t="shared" si="3"/>
        <v>1253.3019999999997</v>
      </c>
      <c r="E75" s="2">
        <f>Inputs!C$6+(Inputs!C$2+Inputs!C$3-Inputs!C$4)*Timelines!$A75</f>
        <v>3566</v>
      </c>
      <c r="F75">
        <f>Inputs!C$5*Timelines!$A75</f>
        <v>3474.7999999999997</v>
      </c>
      <c r="G75" s="2">
        <f t="shared" si="2"/>
        <v>91.200000000000273</v>
      </c>
    </row>
    <row r="76" spans="1:7" x14ac:dyDescent="0.35">
      <c r="A76">
        <v>518</v>
      </c>
      <c r="B76" s="2">
        <f>Inputs!B$6+(Inputs!B$2+Inputs!B$3-Inputs!B$4)*Timelines!$A76</f>
        <v>4304.5879999999997</v>
      </c>
      <c r="C76" s="2">
        <f>Inputs!B$5*Timelines!$A76</f>
        <v>3047.9120000000003</v>
      </c>
      <c r="D76" s="2">
        <f t="shared" si="3"/>
        <v>1256.6759999999995</v>
      </c>
      <c r="E76" s="2">
        <f>Inputs!C$6+(Inputs!C$2+Inputs!C$3-Inputs!C$4)*Timelines!$A76</f>
        <v>3608</v>
      </c>
      <c r="F76">
        <f>Inputs!C$5*Timelines!$A76</f>
        <v>3522.4</v>
      </c>
      <c r="G76" s="2">
        <f t="shared" si="2"/>
        <v>85.599999999999909</v>
      </c>
    </row>
    <row r="77" spans="1:7" x14ac:dyDescent="0.35">
      <c r="A77">
        <v>525</v>
      </c>
      <c r="B77" s="2">
        <f>Inputs!B$6+(Inputs!B$2+Inputs!B$3-Inputs!B$4)*Timelines!$A77</f>
        <v>4349.1499999999996</v>
      </c>
      <c r="C77" s="2">
        <f>Inputs!B$5*Timelines!$A77</f>
        <v>3089.1000000000004</v>
      </c>
      <c r="D77" s="2">
        <f t="shared" si="3"/>
        <v>1260.0499999999993</v>
      </c>
      <c r="E77" s="2">
        <f>Inputs!C$6+(Inputs!C$2+Inputs!C$3-Inputs!C$4)*Timelines!$A77</f>
        <v>3650</v>
      </c>
      <c r="F77">
        <f>Inputs!C$5*Timelines!$A77</f>
        <v>3570</v>
      </c>
      <c r="G77" s="2">
        <f t="shared" si="2"/>
        <v>80</v>
      </c>
    </row>
    <row r="78" spans="1:7" x14ac:dyDescent="0.35">
      <c r="A78">
        <v>532</v>
      </c>
      <c r="B78" s="2">
        <f>Inputs!B$6+(Inputs!B$2+Inputs!B$3-Inputs!B$4)*Timelines!$A78</f>
        <v>4393.7120000000004</v>
      </c>
      <c r="C78" s="2">
        <f>Inputs!B$5*Timelines!$A78</f>
        <v>3130.288</v>
      </c>
      <c r="D78" s="2">
        <f t="shared" si="3"/>
        <v>1263.4240000000004</v>
      </c>
      <c r="E78" s="2">
        <f>Inputs!C$6+(Inputs!C$2+Inputs!C$3-Inputs!C$4)*Timelines!$A78</f>
        <v>3692</v>
      </c>
      <c r="F78">
        <f>Inputs!C$5*Timelines!$A78</f>
        <v>3617.6</v>
      </c>
      <c r="G78" s="2">
        <f t="shared" si="2"/>
        <v>74.400000000000091</v>
      </c>
    </row>
    <row r="79" spans="1:7" x14ac:dyDescent="0.35">
      <c r="A79">
        <v>539</v>
      </c>
      <c r="B79" s="2">
        <f>Inputs!B$6+(Inputs!B$2+Inputs!B$3-Inputs!B$4)*Timelines!$A79</f>
        <v>4438.2740000000003</v>
      </c>
      <c r="C79" s="2">
        <f>Inputs!B$5*Timelines!$A79</f>
        <v>3171.4760000000001</v>
      </c>
      <c r="D79" s="2">
        <f t="shared" si="3"/>
        <v>1266.7980000000002</v>
      </c>
      <c r="E79" s="2">
        <f>Inputs!C$6+(Inputs!C$2+Inputs!C$3-Inputs!C$4)*Timelines!$A79</f>
        <v>3734</v>
      </c>
      <c r="F79">
        <f>Inputs!C$5*Timelines!$A79</f>
        <v>3665.2</v>
      </c>
      <c r="G79" s="2">
        <f t="shared" si="2"/>
        <v>68.800000000000182</v>
      </c>
    </row>
    <row r="80" spans="1:7" x14ac:dyDescent="0.35">
      <c r="A80">
        <v>546</v>
      </c>
      <c r="B80" s="2">
        <f>Inputs!B$6+(Inputs!B$2+Inputs!B$3-Inputs!B$4)*Timelines!$A80</f>
        <v>4482.8360000000002</v>
      </c>
      <c r="C80" s="2">
        <f>Inputs!B$5*Timelines!$A80</f>
        <v>3212.6640000000002</v>
      </c>
      <c r="D80" s="2">
        <f t="shared" si="3"/>
        <v>1270.172</v>
      </c>
      <c r="E80" s="2">
        <f>Inputs!C$6+(Inputs!C$2+Inputs!C$3-Inputs!C$4)*Timelines!$A80</f>
        <v>3776</v>
      </c>
      <c r="F80">
        <f>Inputs!C$5*Timelines!$A80</f>
        <v>3712.7999999999997</v>
      </c>
      <c r="G80" s="2">
        <f t="shared" si="2"/>
        <v>63.200000000000273</v>
      </c>
    </row>
    <row r="81" spans="1:7" x14ac:dyDescent="0.35">
      <c r="A81">
        <v>553</v>
      </c>
      <c r="B81" s="2">
        <f>Inputs!B$6+(Inputs!B$2+Inputs!B$3-Inputs!B$4)*Timelines!$A81</f>
        <v>4527.3980000000001</v>
      </c>
      <c r="C81" s="2">
        <f>Inputs!B$5*Timelines!$A81</f>
        <v>3253.8520000000003</v>
      </c>
      <c r="D81" s="2">
        <f t="shared" si="3"/>
        <v>1273.5459999999998</v>
      </c>
      <c r="E81" s="2">
        <f>Inputs!C$6+(Inputs!C$2+Inputs!C$3-Inputs!C$4)*Timelines!$A81</f>
        <v>3818</v>
      </c>
      <c r="F81">
        <f>Inputs!C$5*Timelines!$A81</f>
        <v>3760.4</v>
      </c>
      <c r="G81" s="2">
        <f t="shared" si="2"/>
        <v>57.599999999999909</v>
      </c>
    </row>
    <row r="82" spans="1:7" x14ac:dyDescent="0.35">
      <c r="A82">
        <v>560</v>
      </c>
      <c r="B82" s="2">
        <f>Inputs!B$6+(Inputs!B$2+Inputs!B$3-Inputs!B$4)*Timelines!$A82</f>
        <v>4571.9600000000009</v>
      </c>
      <c r="C82" s="2">
        <f>Inputs!B$5*Timelines!$A82</f>
        <v>3295.04</v>
      </c>
      <c r="D82" s="2">
        <f t="shared" si="3"/>
        <v>1276.920000000001</v>
      </c>
      <c r="E82" s="2">
        <f>Inputs!C$6+(Inputs!C$2+Inputs!C$3-Inputs!C$4)*Timelines!$A82</f>
        <v>3860</v>
      </c>
      <c r="F82">
        <f>Inputs!C$5*Timelines!$A82</f>
        <v>3808</v>
      </c>
      <c r="G82" s="2">
        <f t="shared" si="2"/>
        <v>52</v>
      </c>
    </row>
    <row r="83" spans="1:7" x14ac:dyDescent="0.35">
      <c r="A83">
        <v>567</v>
      </c>
      <c r="B83" s="2">
        <f>Inputs!B$6+(Inputs!B$2+Inputs!B$3-Inputs!B$4)*Timelines!$A83</f>
        <v>4616.5220000000008</v>
      </c>
      <c r="C83" s="2">
        <f>Inputs!B$5*Timelines!$A83</f>
        <v>3336.2280000000001</v>
      </c>
      <c r="D83" s="2">
        <f t="shared" si="3"/>
        <v>1280.2940000000008</v>
      </c>
      <c r="E83" s="2">
        <f>Inputs!C$6+(Inputs!C$2+Inputs!C$3-Inputs!C$4)*Timelines!$A83</f>
        <v>3902</v>
      </c>
      <c r="F83">
        <f>Inputs!C$5*Timelines!$A83</f>
        <v>3855.6</v>
      </c>
      <c r="G83" s="2">
        <f t="shared" si="2"/>
        <v>46.400000000000091</v>
      </c>
    </row>
    <row r="84" spans="1:7" x14ac:dyDescent="0.35">
      <c r="A84">
        <v>574</v>
      </c>
      <c r="B84" s="2">
        <f>Inputs!B$6+(Inputs!B$2+Inputs!B$3-Inputs!B$4)*Timelines!$A84</f>
        <v>4661.0840000000007</v>
      </c>
      <c r="C84" s="2">
        <f>Inputs!B$5*Timelines!$A84</f>
        <v>3377.4160000000002</v>
      </c>
      <c r="D84" s="2">
        <f t="shared" si="3"/>
        <v>1283.6680000000006</v>
      </c>
      <c r="E84" s="2">
        <f>Inputs!C$6+(Inputs!C$2+Inputs!C$3-Inputs!C$4)*Timelines!$A84</f>
        <v>3944</v>
      </c>
      <c r="F84">
        <f>Inputs!C$5*Timelines!$A84</f>
        <v>3903.2</v>
      </c>
      <c r="G84" s="2">
        <f t="shared" si="2"/>
        <v>40.800000000000182</v>
      </c>
    </row>
    <row r="85" spans="1:7" x14ac:dyDescent="0.35">
      <c r="A85">
        <v>581</v>
      </c>
      <c r="B85" s="2">
        <f>Inputs!B$6+(Inputs!B$2+Inputs!B$3-Inputs!B$4)*Timelines!$A85</f>
        <v>4705.6460000000006</v>
      </c>
      <c r="C85" s="2">
        <f>Inputs!B$5*Timelines!$A85</f>
        <v>3418.6040000000003</v>
      </c>
      <c r="D85" s="2">
        <f t="shared" si="3"/>
        <v>1287.0420000000004</v>
      </c>
      <c r="E85" s="2">
        <f>Inputs!C$6+(Inputs!C$2+Inputs!C$3-Inputs!C$4)*Timelines!$A85</f>
        <v>3986</v>
      </c>
      <c r="F85">
        <f>Inputs!C$5*Timelines!$A85</f>
        <v>3950.7999999999997</v>
      </c>
      <c r="G85" s="2">
        <f t="shared" si="2"/>
        <v>35.200000000000273</v>
      </c>
    </row>
    <row r="86" spans="1:7" x14ac:dyDescent="0.35">
      <c r="A86">
        <v>588</v>
      </c>
      <c r="B86" s="2">
        <f>Inputs!B$6+(Inputs!B$2+Inputs!B$3-Inputs!B$4)*Timelines!$A86</f>
        <v>4750.2080000000005</v>
      </c>
      <c r="C86" s="2">
        <f>Inputs!B$5*Timelines!$A86</f>
        <v>3459.7920000000004</v>
      </c>
      <c r="D86" s="2">
        <f t="shared" si="3"/>
        <v>1290.4160000000002</v>
      </c>
      <c r="E86" s="2">
        <f>Inputs!C$6+(Inputs!C$2+Inputs!C$3-Inputs!C$4)*Timelines!$A86</f>
        <v>4028</v>
      </c>
      <c r="F86">
        <f>Inputs!C$5*Timelines!$A86</f>
        <v>3998.4</v>
      </c>
      <c r="G86" s="2">
        <f t="shared" si="2"/>
        <v>29.599999999999909</v>
      </c>
    </row>
    <row r="87" spans="1:7" x14ac:dyDescent="0.35">
      <c r="A87">
        <v>595</v>
      </c>
      <c r="B87" s="2">
        <f>Inputs!B$6+(Inputs!B$2+Inputs!B$3-Inputs!B$4)*Timelines!$A87</f>
        <v>4794.7700000000004</v>
      </c>
      <c r="C87" s="2">
        <f>Inputs!B$5*Timelines!$A87</f>
        <v>3500.98</v>
      </c>
      <c r="D87" s="2">
        <f t="shared" si="3"/>
        <v>1293.7900000000004</v>
      </c>
      <c r="E87" s="2">
        <f>Inputs!C$6+(Inputs!C$2+Inputs!C$3-Inputs!C$4)*Timelines!$A87</f>
        <v>4070</v>
      </c>
      <c r="F87">
        <f>Inputs!C$5*Timelines!$A87</f>
        <v>4046</v>
      </c>
      <c r="G87" s="2">
        <f t="shared" si="2"/>
        <v>24</v>
      </c>
    </row>
    <row r="88" spans="1:7" x14ac:dyDescent="0.35">
      <c r="A88">
        <v>602</v>
      </c>
      <c r="B88" s="2">
        <f>Inputs!B$6+(Inputs!B$2+Inputs!B$3-Inputs!B$4)*Timelines!$A88</f>
        <v>4839.3320000000003</v>
      </c>
      <c r="C88" s="2">
        <f>Inputs!B$5*Timelines!$A88</f>
        <v>3542.1680000000001</v>
      </c>
      <c r="D88" s="2">
        <f t="shared" si="3"/>
        <v>1297.1640000000002</v>
      </c>
      <c r="E88" s="2">
        <f>Inputs!C$6+(Inputs!C$2+Inputs!C$3-Inputs!C$4)*Timelines!$A88</f>
        <v>4112</v>
      </c>
      <c r="F88">
        <f>Inputs!C$5*Timelines!$A88</f>
        <v>4093.6</v>
      </c>
      <c r="G88" s="2">
        <f t="shared" si="2"/>
        <v>18.400000000000091</v>
      </c>
    </row>
    <row r="89" spans="1:7" x14ac:dyDescent="0.35">
      <c r="A89">
        <v>609</v>
      </c>
      <c r="B89" s="2">
        <f>Inputs!B$6+(Inputs!B$2+Inputs!B$3-Inputs!B$4)*Timelines!$A89</f>
        <v>4883.8940000000002</v>
      </c>
      <c r="C89" s="2">
        <f>Inputs!B$5*Timelines!$A89</f>
        <v>3583.3560000000002</v>
      </c>
      <c r="D89" s="2">
        <f t="shared" si="3"/>
        <v>1300.538</v>
      </c>
      <c r="E89" s="2">
        <f>Inputs!C$6+(Inputs!C$2+Inputs!C$3-Inputs!C$4)*Timelines!$A89</f>
        <v>4154</v>
      </c>
      <c r="F89">
        <f>Inputs!C$5*Timelines!$A89</f>
        <v>4141.2</v>
      </c>
      <c r="G89" s="2">
        <f t="shared" si="2"/>
        <v>12.800000000000182</v>
      </c>
    </row>
    <row r="90" spans="1:7" x14ac:dyDescent="0.35">
      <c r="A90">
        <v>616</v>
      </c>
      <c r="B90" s="2">
        <f>Inputs!B$6+(Inputs!B$2+Inputs!B$3-Inputs!B$4)*Timelines!$A90</f>
        <v>4928.4560000000001</v>
      </c>
      <c r="C90" s="2">
        <f>Inputs!B$5*Timelines!$A90</f>
        <v>3624.5440000000003</v>
      </c>
      <c r="D90" s="2">
        <f t="shared" si="3"/>
        <v>1303.9119999999998</v>
      </c>
      <c r="E90" s="2">
        <f>Inputs!C$6+(Inputs!C$2+Inputs!C$3-Inputs!C$4)*Timelines!$A90</f>
        <v>4196</v>
      </c>
      <c r="F90">
        <f>Inputs!C$5*Timelines!$A90</f>
        <v>4188.8</v>
      </c>
      <c r="G90" s="2">
        <f t="shared" si="2"/>
        <v>7.1999999999998181</v>
      </c>
    </row>
    <row r="91" spans="1:7" x14ac:dyDescent="0.35">
      <c r="A91">
        <v>623</v>
      </c>
      <c r="B91" s="2">
        <f>Inputs!B$6+(Inputs!B$2+Inputs!B$3-Inputs!B$4)*Timelines!$A91</f>
        <v>4973.018</v>
      </c>
      <c r="C91" s="2">
        <f>Inputs!B$5*Timelines!$A91</f>
        <v>3665.7320000000004</v>
      </c>
      <c r="D91" s="2">
        <f t="shared" si="3"/>
        <v>1307.2859999999996</v>
      </c>
      <c r="E91" s="2">
        <f>Inputs!C$6+(Inputs!C$2+Inputs!C$3-Inputs!C$4)*Timelines!$A91</f>
        <v>4238</v>
      </c>
      <c r="F91">
        <f>Inputs!C$5*Timelines!$A91</f>
        <v>4236.3999999999996</v>
      </c>
      <c r="G91" s="2">
        <f t="shared" si="2"/>
        <v>1.6000000000003638</v>
      </c>
    </row>
    <row r="92" spans="1:7" x14ac:dyDescent="0.35">
      <c r="A92">
        <v>630</v>
      </c>
      <c r="B92" s="2">
        <f>Inputs!B$6+(Inputs!B$2+Inputs!B$3-Inputs!B$4)*Timelines!$A92</f>
        <v>5017.58</v>
      </c>
      <c r="C92" s="2">
        <f>Inputs!B$5*Timelines!$A92</f>
        <v>3706.92</v>
      </c>
      <c r="D92" s="2">
        <f t="shared" si="3"/>
        <v>1310.6599999999999</v>
      </c>
      <c r="E92" s="2">
        <f>Inputs!C$6+(Inputs!C$2+Inputs!C$3-Inputs!C$4)*Timelines!$A92</f>
        <v>4280</v>
      </c>
      <c r="F92">
        <f>Inputs!C$5*Timelines!$A92</f>
        <v>4284</v>
      </c>
      <c r="G92" s="2">
        <f t="shared" si="2"/>
        <v>0</v>
      </c>
    </row>
    <row r="93" spans="1:7" x14ac:dyDescent="0.35">
      <c r="A93">
        <v>637</v>
      </c>
      <c r="B93" s="2">
        <f>Inputs!B$6+(Inputs!B$2+Inputs!B$3-Inputs!B$4)*Timelines!$A93</f>
        <v>5062.1419999999998</v>
      </c>
      <c r="C93" s="2">
        <f>Inputs!B$5*Timelines!$A93</f>
        <v>3748.1080000000002</v>
      </c>
      <c r="D93" s="2">
        <f t="shared" si="3"/>
        <v>1314.0339999999997</v>
      </c>
      <c r="E93" s="2">
        <f>Inputs!C$6+(Inputs!C$2+Inputs!C$3-Inputs!C$4)*Timelines!$A93</f>
        <v>4322</v>
      </c>
      <c r="F93">
        <f>Inputs!C$5*Timelines!$A93</f>
        <v>4331.5999999999995</v>
      </c>
      <c r="G93" s="2">
        <f t="shared" si="2"/>
        <v>0</v>
      </c>
    </row>
    <row r="94" spans="1:7" x14ac:dyDescent="0.35">
      <c r="A94">
        <v>644</v>
      </c>
      <c r="B94" s="2">
        <f>Inputs!B$6+(Inputs!B$2+Inputs!B$3-Inputs!B$4)*Timelines!$A94</f>
        <v>5106.7040000000006</v>
      </c>
      <c r="C94" s="2">
        <f>Inputs!B$5*Timelines!$A94</f>
        <v>3789.2960000000003</v>
      </c>
      <c r="D94" s="2">
        <f t="shared" si="3"/>
        <v>1317.4080000000004</v>
      </c>
      <c r="E94" s="2">
        <f>Inputs!C$6+(Inputs!C$2+Inputs!C$3-Inputs!C$4)*Timelines!$A94</f>
        <v>4364</v>
      </c>
      <c r="F94">
        <f>Inputs!C$5*Timelines!$A94</f>
        <v>4379.2</v>
      </c>
      <c r="G94" s="2">
        <f t="shared" si="2"/>
        <v>0</v>
      </c>
    </row>
    <row r="95" spans="1:7" x14ac:dyDescent="0.35">
      <c r="A95">
        <v>651</v>
      </c>
      <c r="B95" s="2">
        <f>Inputs!B$6+(Inputs!B$2+Inputs!B$3-Inputs!B$4)*Timelines!$A95</f>
        <v>5151.2660000000005</v>
      </c>
      <c r="C95" s="2">
        <f>Inputs!B$5*Timelines!$A95</f>
        <v>3830.4840000000004</v>
      </c>
      <c r="D95" s="2">
        <f t="shared" si="3"/>
        <v>1320.7820000000002</v>
      </c>
      <c r="E95" s="2">
        <f>Inputs!C$6+(Inputs!C$2+Inputs!C$3-Inputs!C$4)*Timelines!$A95</f>
        <v>4406</v>
      </c>
      <c r="F95">
        <f>Inputs!C$5*Timelines!$A95</f>
        <v>4426.8</v>
      </c>
      <c r="G95" s="2">
        <f t="shared" si="2"/>
        <v>0</v>
      </c>
    </row>
    <row r="96" spans="1:7" x14ac:dyDescent="0.35">
      <c r="A96">
        <v>658</v>
      </c>
      <c r="B96" s="2">
        <f>Inputs!B$6+(Inputs!B$2+Inputs!B$3-Inputs!B$4)*Timelines!$A96</f>
        <v>5195.8280000000004</v>
      </c>
      <c r="C96" s="2">
        <f>Inputs!B$5*Timelines!$A96</f>
        <v>3871.672</v>
      </c>
      <c r="D96" s="2">
        <f t="shared" si="3"/>
        <v>1324.1560000000004</v>
      </c>
      <c r="E96" s="2">
        <f>Inputs!C$6+(Inputs!C$2+Inputs!C$3-Inputs!C$4)*Timelines!$A96</f>
        <v>4448</v>
      </c>
      <c r="F96">
        <f>Inputs!C$5*Timelines!$A96</f>
        <v>4474.3999999999996</v>
      </c>
      <c r="G96" s="2">
        <f t="shared" si="2"/>
        <v>0</v>
      </c>
    </row>
    <row r="97" spans="1:7" x14ac:dyDescent="0.35">
      <c r="A97">
        <v>665</v>
      </c>
      <c r="B97" s="2">
        <f>Inputs!B$6+(Inputs!B$2+Inputs!B$3-Inputs!B$4)*Timelines!$A97</f>
        <v>5240.3900000000003</v>
      </c>
      <c r="C97" s="2">
        <f>Inputs!B$5*Timelines!$A97</f>
        <v>3912.86</v>
      </c>
      <c r="D97" s="2">
        <f t="shared" si="3"/>
        <v>1327.5300000000002</v>
      </c>
      <c r="E97" s="2">
        <f>Inputs!C$6+(Inputs!C$2+Inputs!C$3-Inputs!C$4)*Timelines!$A97</f>
        <v>4490</v>
      </c>
      <c r="F97">
        <f>Inputs!C$5*Timelines!$A97</f>
        <v>4522</v>
      </c>
      <c r="G97" s="2">
        <f t="shared" si="2"/>
        <v>0</v>
      </c>
    </row>
    <row r="98" spans="1:7" x14ac:dyDescent="0.35">
      <c r="A98">
        <v>672</v>
      </c>
      <c r="B98" s="2">
        <f>Inputs!B$6+(Inputs!B$2+Inputs!B$3-Inputs!B$4)*Timelines!$A98</f>
        <v>5284.9520000000002</v>
      </c>
      <c r="C98" s="2">
        <f>Inputs!B$5*Timelines!$A98</f>
        <v>3954.0480000000002</v>
      </c>
      <c r="D98" s="2">
        <f t="shared" si="3"/>
        <v>1330.904</v>
      </c>
      <c r="E98" s="2">
        <f>Inputs!C$6+(Inputs!C$2+Inputs!C$3-Inputs!C$4)*Timelines!$A98</f>
        <v>4532</v>
      </c>
      <c r="F98">
        <f>Inputs!C$5*Timelines!$A98</f>
        <v>4569.5999999999995</v>
      </c>
      <c r="G98" s="2">
        <f t="shared" si="2"/>
        <v>0</v>
      </c>
    </row>
    <row r="99" spans="1:7" x14ac:dyDescent="0.35">
      <c r="A99">
        <v>679</v>
      </c>
      <c r="B99" s="2">
        <f>Inputs!B$6+(Inputs!B$2+Inputs!B$3-Inputs!B$4)*Timelines!$A99</f>
        <v>5329.5140000000001</v>
      </c>
      <c r="C99" s="2">
        <f>Inputs!B$5*Timelines!$A99</f>
        <v>3995.2360000000003</v>
      </c>
      <c r="D99" s="2">
        <f t="shared" si="3"/>
        <v>1334.2779999999998</v>
      </c>
      <c r="E99" s="2">
        <f>Inputs!C$6+(Inputs!C$2+Inputs!C$3-Inputs!C$4)*Timelines!$A99</f>
        <v>4574</v>
      </c>
      <c r="F99">
        <f>Inputs!C$5*Timelines!$A99</f>
        <v>4617.2</v>
      </c>
      <c r="G99" s="2">
        <f t="shared" si="2"/>
        <v>0</v>
      </c>
    </row>
    <row r="100" spans="1:7" x14ac:dyDescent="0.35">
      <c r="A100">
        <v>686</v>
      </c>
      <c r="B100" s="2">
        <f>Inputs!B$6+(Inputs!B$2+Inputs!B$3-Inputs!B$4)*Timelines!$A100</f>
        <v>5374.076</v>
      </c>
      <c r="C100" s="2">
        <f>Inputs!B$5*Timelines!$A100</f>
        <v>4036.4240000000004</v>
      </c>
      <c r="D100" s="2">
        <f t="shared" si="3"/>
        <v>1337.6519999999996</v>
      </c>
      <c r="E100" s="2">
        <f>Inputs!C$6+(Inputs!C$2+Inputs!C$3-Inputs!C$4)*Timelines!$A100</f>
        <v>4616</v>
      </c>
      <c r="F100">
        <f>Inputs!C$5*Timelines!$A100</f>
        <v>4664.8</v>
      </c>
      <c r="G100" s="2">
        <f t="shared" si="2"/>
        <v>0</v>
      </c>
    </row>
    <row r="101" spans="1:7" x14ac:dyDescent="0.35">
      <c r="A101">
        <v>693</v>
      </c>
      <c r="B101" s="2">
        <f>Inputs!B$6+(Inputs!B$2+Inputs!B$3-Inputs!B$4)*Timelines!$A101</f>
        <v>5418.6380000000008</v>
      </c>
      <c r="C101" s="2">
        <f>Inputs!B$5*Timelines!$A101</f>
        <v>4077.6120000000001</v>
      </c>
      <c r="D101" s="2">
        <f t="shared" si="3"/>
        <v>1341.0260000000007</v>
      </c>
      <c r="E101" s="2">
        <f>Inputs!C$6+(Inputs!C$2+Inputs!C$3-Inputs!C$4)*Timelines!$A101</f>
        <v>4658</v>
      </c>
      <c r="F101">
        <f>Inputs!C$5*Timelines!$A101</f>
        <v>4712.3999999999996</v>
      </c>
      <c r="G101" s="2">
        <f t="shared" si="2"/>
        <v>0</v>
      </c>
    </row>
    <row r="102" spans="1:7" x14ac:dyDescent="0.35">
      <c r="A102">
        <v>700</v>
      </c>
      <c r="B102" s="2">
        <f>Inputs!B$6+(Inputs!B$2+Inputs!B$3-Inputs!B$4)*Timelines!$A102</f>
        <v>5463.2000000000007</v>
      </c>
      <c r="C102" s="2">
        <f>Inputs!B$5*Timelines!$A102</f>
        <v>4118.8</v>
      </c>
      <c r="D102" s="2">
        <f t="shared" si="3"/>
        <v>1344.4000000000005</v>
      </c>
      <c r="E102" s="2">
        <f>Inputs!C$6+(Inputs!C$2+Inputs!C$3-Inputs!C$4)*Timelines!$A102</f>
        <v>4700</v>
      </c>
      <c r="F102">
        <f>Inputs!C$5*Timelines!$A102</f>
        <v>4760</v>
      </c>
      <c r="G102" s="2">
        <f t="shared" si="2"/>
        <v>0</v>
      </c>
    </row>
    <row r="103" spans="1:7" x14ac:dyDescent="0.35">
      <c r="A103">
        <v>707</v>
      </c>
      <c r="B103" s="2">
        <f>Inputs!B$6+(Inputs!B$2+Inputs!B$3-Inputs!B$4)*Timelines!$A103</f>
        <v>5507.7620000000006</v>
      </c>
      <c r="C103" s="2">
        <f>Inputs!B$5*Timelines!$A103</f>
        <v>4159.9880000000003</v>
      </c>
      <c r="D103" s="2">
        <f t="shared" si="3"/>
        <v>1347.7740000000003</v>
      </c>
      <c r="E103" s="2">
        <f>Inputs!C$6+(Inputs!C$2+Inputs!C$3-Inputs!C$4)*Timelines!$A103</f>
        <v>4742</v>
      </c>
      <c r="F103">
        <f>Inputs!C$5*Timelines!$A103</f>
        <v>4807.5999999999995</v>
      </c>
      <c r="G103" s="2">
        <f t="shared" si="2"/>
        <v>0</v>
      </c>
    </row>
    <row r="104" spans="1:7" x14ac:dyDescent="0.35">
      <c r="A104">
        <v>714</v>
      </c>
      <c r="B104" s="2">
        <f>Inputs!B$6+(Inputs!B$2+Inputs!B$3-Inputs!B$4)*Timelines!$A104</f>
        <v>5552.3240000000005</v>
      </c>
      <c r="C104" s="2">
        <f>Inputs!B$5*Timelines!$A104</f>
        <v>4201.1760000000004</v>
      </c>
      <c r="D104" s="2">
        <f t="shared" si="3"/>
        <v>1351.1480000000001</v>
      </c>
      <c r="E104" s="2">
        <f>Inputs!C$6+(Inputs!C$2+Inputs!C$3-Inputs!C$4)*Timelines!$A104</f>
        <v>4784</v>
      </c>
      <c r="F104">
        <f>Inputs!C$5*Timelines!$A104</f>
        <v>4855.2</v>
      </c>
      <c r="G104" s="2">
        <f t="shared" si="2"/>
        <v>0</v>
      </c>
    </row>
    <row r="105" spans="1:7" x14ac:dyDescent="0.35">
      <c r="A105">
        <v>721</v>
      </c>
      <c r="B105" s="2">
        <f>Inputs!B$6+(Inputs!B$2+Inputs!B$3-Inputs!B$4)*Timelines!$A105</f>
        <v>5596.8860000000004</v>
      </c>
      <c r="C105" s="2">
        <f>Inputs!B$5*Timelines!$A105</f>
        <v>4242.3640000000005</v>
      </c>
      <c r="D105" s="2">
        <f t="shared" si="3"/>
        <v>1354.5219999999999</v>
      </c>
      <c r="E105" s="2">
        <f>Inputs!C$6+(Inputs!C$2+Inputs!C$3-Inputs!C$4)*Timelines!$A105</f>
        <v>4826</v>
      </c>
      <c r="F105">
        <f>Inputs!C$5*Timelines!$A105</f>
        <v>4902.8</v>
      </c>
      <c r="G105" s="2">
        <f t="shared" si="2"/>
        <v>0</v>
      </c>
    </row>
    <row r="106" spans="1:7" x14ac:dyDescent="0.35">
      <c r="A106">
        <v>728</v>
      </c>
      <c r="B106" s="2">
        <f>Inputs!B$6+(Inputs!B$2+Inputs!B$3-Inputs!B$4)*Timelines!$A106</f>
        <v>5641.4480000000003</v>
      </c>
      <c r="C106" s="2">
        <f>Inputs!B$5*Timelines!$A106</f>
        <v>4283.5520000000006</v>
      </c>
      <c r="D106" s="2">
        <f t="shared" si="3"/>
        <v>1357.8959999999997</v>
      </c>
      <c r="E106" s="2">
        <f>Inputs!C$6+(Inputs!C$2+Inputs!C$3-Inputs!C$4)*Timelines!$A106</f>
        <v>4868</v>
      </c>
      <c r="F106">
        <f>Inputs!C$5*Timelines!$A106</f>
        <v>4950.3999999999996</v>
      </c>
      <c r="G106" s="2">
        <f t="shared" si="2"/>
        <v>0</v>
      </c>
    </row>
    <row r="107" spans="1:7" x14ac:dyDescent="0.35">
      <c r="A107">
        <v>735</v>
      </c>
      <c r="B107" s="2">
        <f>Inputs!B$6+(Inputs!B$2+Inputs!B$3-Inputs!B$4)*Timelines!$A107</f>
        <v>5686.01</v>
      </c>
      <c r="C107" s="2">
        <f>Inputs!B$5*Timelines!$A107</f>
        <v>4324.7400000000007</v>
      </c>
      <c r="D107" s="2">
        <f t="shared" si="3"/>
        <v>1361.2699999999995</v>
      </c>
      <c r="E107" s="2">
        <f>Inputs!C$6+(Inputs!C$2+Inputs!C$3-Inputs!C$4)*Timelines!$A107</f>
        <v>4910</v>
      </c>
      <c r="F107">
        <f>Inputs!C$5*Timelines!$A107</f>
        <v>4998</v>
      </c>
      <c r="G107" s="2">
        <f t="shared" si="2"/>
        <v>0</v>
      </c>
    </row>
    <row r="108" spans="1:7" x14ac:dyDescent="0.35">
      <c r="A108">
        <v>742</v>
      </c>
      <c r="B108" s="2">
        <f>Inputs!B$6+(Inputs!B$2+Inputs!B$3-Inputs!B$4)*Timelines!$A108</f>
        <v>5730.5720000000001</v>
      </c>
      <c r="C108" s="2">
        <f>Inputs!B$5*Timelines!$A108</f>
        <v>4365.9279999999999</v>
      </c>
      <c r="D108" s="2">
        <f t="shared" si="3"/>
        <v>1364.6440000000002</v>
      </c>
      <c r="E108" s="2">
        <f>Inputs!C$6+(Inputs!C$2+Inputs!C$3-Inputs!C$4)*Timelines!$A108</f>
        <v>4952</v>
      </c>
      <c r="F108">
        <f>Inputs!C$5*Timelines!$A108</f>
        <v>5045.5999999999995</v>
      </c>
      <c r="G108" s="2">
        <f t="shared" si="2"/>
        <v>0</v>
      </c>
    </row>
    <row r="109" spans="1:7" x14ac:dyDescent="0.35">
      <c r="A109">
        <v>749</v>
      </c>
      <c r="B109" s="2">
        <f>Inputs!B$6+(Inputs!B$2+Inputs!B$3-Inputs!B$4)*Timelines!$A109</f>
        <v>5775.134</v>
      </c>
      <c r="C109" s="2">
        <f>Inputs!B$5*Timelines!$A109</f>
        <v>4407.116</v>
      </c>
      <c r="D109" s="2">
        <f t="shared" si="3"/>
        <v>1368.018</v>
      </c>
      <c r="E109" s="2">
        <f>Inputs!C$6+(Inputs!C$2+Inputs!C$3-Inputs!C$4)*Timelines!$A109</f>
        <v>4994</v>
      </c>
      <c r="F109">
        <f>Inputs!C$5*Timelines!$A109</f>
        <v>5093.2</v>
      </c>
      <c r="G109" s="2">
        <f t="shared" si="2"/>
        <v>0</v>
      </c>
    </row>
    <row r="110" spans="1:7" x14ac:dyDescent="0.35">
      <c r="A110">
        <v>756</v>
      </c>
      <c r="B110" s="2">
        <f>Inputs!B$6+(Inputs!B$2+Inputs!B$3-Inputs!B$4)*Timelines!$A110</f>
        <v>5819.6960000000008</v>
      </c>
      <c r="C110" s="2">
        <f>Inputs!B$5*Timelines!$A110</f>
        <v>4448.3040000000001</v>
      </c>
      <c r="D110" s="2">
        <f t="shared" si="3"/>
        <v>1371.3920000000007</v>
      </c>
      <c r="E110" s="2">
        <f>Inputs!C$6+(Inputs!C$2+Inputs!C$3-Inputs!C$4)*Timelines!$A110</f>
        <v>5036</v>
      </c>
      <c r="F110">
        <f>Inputs!C$5*Timelines!$A110</f>
        <v>5140.8</v>
      </c>
      <c r="G110" s="2">
        <f t="shared" si="2"/>
        <v>0</v>
      </c>
    </row>
    <row r="111" spans="1:7" x14ac:dyDescent="0.35">
      <c r="A111">
        <v>763</v>
      </c>
      <c r="B111" s="2">
        <f>Inputs!B$6+(Inputs!B$2+Inputs!B$3-Inputs!B$4)*Timelines!$A111</f>
        <v>5864.2580000000007</v>
      </c>
      <c r="C111" s="2">
        <f>Inputs!B$5*Timelines!$A111</f>
        <v>4489.4920000000002</v>
      </c>
      <c r="D111" s="2">
        <f t="shared" si="3"/>
        <v>1374.7660000000005</v>
      </c>
      <c r="E111" s="2">
        <f>Inputs!C$6+(Inputs!C$2+Inputs!C$3-Inputs!C$4)*Timelines!$A111</f>
        <v>5078</v>
      </c>
      <c r="F111">
        <f>Inputs!C$5*Timelines!$A111</f>
        <v>5188.3999999999996</v>
      </c>
      <c r="G111" s="2">
        <f t="shared" si="2"/>
        <v>0</v>
      </c>
    </row>
    <row r="112" spans="1:7" x14ac:dyDescent="0.35">
      <c r="A112">
        <v>770</v>
      </c>
      <c r="B112" s="2">
        <f>Inputs!B$6+(Inputs!B$2+Inputs!B$3-Inputs!B$4)*Timelines!$A112</f>
        <v>5908.8200000000006</v>
      </c>
      <c r="C112" s="2">
        <f>Inputs!B$5*Timelines!$A112</f>
        <v>4530.68</v>
      </c>
      <c r="D112" s="2">
        <f t="shared" si="3"/>
        <v>1378.1400000000003</v>
      </c>
      <c r="E112" s="2">
        <f>Inputs!C$6+(Inputs!C$2+Inputs!C$3-Inputs!C$4)*Timelines!$A112</f>
        <v>5120</v>
      </c>
      <c r="F112">
        <f>Inputs!C$5*Timelines!$A112</f>
        <v>5236</v>
      </c>
      <c r="G112" s="2">
        <f t="shared" si="2"/>
        <v>0</v>
      </c>
    </row>
    <row r="113" spans="1:7" x14ac:dyDescent="0.35">
      <c r="A113">
        <v>777</v>
      </c>
      <c r="B113" s="2">
        <f>Inputs!B$6+(Inputs!B$2+Inputs!B$3-Inputs!B$4)*Timelines!$A113</f>
        <v>5953.3820000000005</v>
      </c>
      <c r="C113" s="2">
        <f>Inputs!B$5*Timelines!$A113</f>
        <v>4571.8680000000004</v>
      </c>
      <c r="D113" s="2">
        <f t="shared" si="3"/>
        <v>1381.5140000000001</v>
      </c>
      <c r="E113" s="2">
        <f>Inputs!C$6+(Inputs!C$2+Inputs!C$3-Inputs!C$4)*Timelines!$A113</f>
        <v>5162</v>
      </c>
      <c r="F113">
        <f>Inputs!C$5*Timelines!$A113</f>
        <v>5283.5999999999995</v>
      </c>
      <c r="G113" s="2">
        <f t="shared" si="2"/>
        <v>0</v>
      </c>
    </row>
    <row r="114" spans="1:7" x14ac:dyDescent="0.35">
      <c r="A114">
        <v>784</v>
      </c>
      <c r="B114" s="2">
        <f>Inputs!B$6+(Inputs!B$2+Inputs!B$3-Inputs!B$4)*Timelines!$A114</f>
        <v>5997.9440000000004</v>
      </c>
      <c r="C114" s="2">
        <f>Inputs!B$5*Timelines!$A114</f>
        <v>4613.0560000000005</v>
      </c>
      <c r="D114" s="2">
        <f t="shared" si="3"/>
        <v>1384.8879999999999</v>
      </c>
      <c r="E114" s="2">
        <f>Inputs!C$6+(Inputs!C$2+Inputs!C$3-Inputs!C$4)*Timelines!$A114</f>
        <v>5204</v>
      </c>
      <c r="F114">
        <f>Inputs!C$5*Timelines!$A114</f>
        <v>5331.2</v>
      </c>
      <c r="G114" s="2">
        <f t="shared" si="2"/>
        <v>0</v>
      </c>
    </row>
    <row r="115" spans="1:7" x14ac:dyDescent="0.35">
      <c r="A115">
        <v>791</v>
      </c>
      <c r="B115" s="2">
        <f>Inputs!B$6+(Inputs!B$2+Inputs!B$3-Inputs!B$4)*Timelines!$A115</f>
        <v>6042.5060000000003</v>
      </c>
      <c r="C115" s="2">
        <f>Inputs!B$5*Timelines!$A115</f>
        <v>4654.2440000000006</v>
      </c>
      <c r="D115" s="2">
        <f t="shared" si="3"/>
        <v>1388.2619999999997</v>
      </c>
      <c r="E115" s="2">
        <f>Inputs!C$6+(Inputs!C$2+Inputs!C$3-Inputs!C$4)*Timelines!$A115</f>
        <v>5246</v>
      </c>
      <c r="F115">
        <f>Inputs!C$5*Timelines!$A115</f>
        <v>5378.8</v>
      </c>
      <c r="G115" s="2">
        <f t="shared" si="2"/>
        <v>0</v>
      </c>
    </row>
    <row r="116" spans="1:7" x14ac:dyDescent="0.35">
      <c r="A116">
        <v>798</v>
      </c>
      <c r="B116" s="2">
        <f>Inputs!B$6+(Inputs!B$2+Inputs!B$3-Inputs!B$4)*Timelines!$A116</f>
        <v>6087.0680000000002</v>
      </c>
      <c r="C116" s="2">
        <f>Inputs!B$5*Timelines!$A116</f>
        <v>4695.4320000000007</v>
      </c>
      <c r="D116" s="2">
        <f t="shared" si="3"/>
        <v>1391.6359999999995</v>
      </c>
      <c r="E116" s="2">
        <f>Inputs!C$6+(Inputs!C$2+Inputs!C$3-Inputs!C$4)*Timelines!$A116</f>
        <v>5288</v>
      </c>
      <c r="F116">
        <f>Inputs!C$5*Timelines!$A116</f>
        <v>5426.4</v>
      </c>
      <c r="G116" s="2">
        <f t="shared" si="2"/>
        <v>0</v>
      </c>
    </row>
    <row r="117" spans="1:7" x14ac:dyDescent="0.35">
      <c r="A117">
        <v>805</v>
      </c>
      <c r="B117" s="2">
        <f>Inputs!B$6+(Inputs!B$2+Inputs!B$3-Inputs!B$4)*Timelines!$A117</f>
        <v>6131.63</v>
      </c>
      <c r="C117" s="2">
        <f>Inputs!B$5*Timelines!$A117</f>
        <v>4736.62</v>
      </c>
      <c r="D117" s="2">
        <f t="shared" si="3"/>
        <v>1395.0100000000002</v>
      </c>
      <c r="E117" s="2">
        <f>Inputs!C$6+(Inputs!C$2+Inputs!C$3-Inputs!C$4)*Timelines!$A117</f>
        <v>5330</v>
      </c>
      <c r="F117">
        <f>Inputs!C$5*Timelines!$A117</f>
        <v>5474</v>
      </c>
      <c r="G117" s="2">
        <f t="shared" si="2"/>
        <v>0</v>
      </c>
    </row>
    <row r="118" spans="1:7" x14ac:dyDescent="0.35">
      <c r="A118">
        <v>812</v>
      </c>
      <c r="B118" s="2">
        <f>Inputs!B$6+(Inputs!B$2+Inputs!B$3-Inputs!B$4)*Timelines!$A118</f>
        <v>6176.192</v>
      </c>
      <c r="C118" s="2">
        <f>Inputs!B$5*Timelines!$A118</f>
        <v>4777.808</v>
      </c>
      <c r="D118" s="2">
        <f t="shared" si="3"/>
        <v>1398.384</v>
      </c>
      <c r="E118" s="2">
        <f>Inputs!C$6+(Inputs!C$2+Inputs!C$3-Inputs!C$4)*Timelines!$A118</f>
        <v>5372</v>
      </c>
      <c r="F118">
        <f>Inputs!C$5*Timelines!$A118</f>
        <v>5521.5999999999995</v>
      </c>
      <c r="G118" s="2">
        <f t="shared" si="2"/>
        <v>0</v>
      </c>
    </row>
    <row r="119" spans="1:7" x14ac:dyDescent="0.35">
      <c r="A119">
        <v>819</v>
      </c>
      <c r="B119" s="2">
        <f>Inputs!B$6+(Inputs!B$2+Inputs!B$3-Inputs!B$4)*Timelines!$A119</f>
        <v>6220.7540000000008</v>
      </c>
      <c r="C119" s="2">
        <f>Inputs!B$5*Timelines!$A119</f>
        <v>4818.9960000000001</v>
      </c>
      <c r="D119" s="2">
        <f t="shared" si="3"/>
        <v>1401.7580000000007</v>
      </c>
      <c r="E119" s="2">
        <f>Inputs!C$6+(Inputs!C$2+Inputs!C$3-Inputs!C$4)*Timelines!$A119</f>
        <v>5414</v>
      </c>
      <c r="F119">
        <f>Inputs!C$5*Timelines!$A119</f>
        <v>5569.2</v>
      </c>
      <c r="G119" s="2">
        <f t="shared" si="2"/>
        <v>0</v>
      </c>
    </row>
    <row r="120" spans="1:7" x14ac:dyDescent="0.35">
      <c r="A120">
        <v>826</v>
      </c>
      <c r="B120" s="2">
        <f>Inputs!B$6+(Inputs!B$2+Inputs!B$3-Inputs!B$4)*Timelines!$A120</f>
        <v>6265.3160000000007</v>
      </c>
      <c r="C120" s="2">
        <f>Inputs!B$5*Timelines!$A120</f>
        <v>4860.1840000000002</v>
      </c>
      <c r="D120" s="2">
        <f t="shared" si="3"/>
        <v>1405.1320000000005</v>
      </c>
      <c r="E120" s="2">
        <f>Inputs!C$6+(Inputs!C$2+Inputs!C$3-Inputs!C$4)*Timelines!$A120</f>
        <v>5456</v>
      </c>
      <c r="F120">
        <f>Inputs!C$5*Timelines!$A120</f>
        <v>5616.8</v>
      </c>
      <c r="G120" s="2">
        <f t="shared" si="2"/>
        <v>0</v>
      </c>
    </row>
    <row r="121" spans="1:7" x14ac:dyDescent="0.35">
      <c r="A121">
        <v>833</v>
      </c>
      <c r="B121" s="2">
        <f>Inputs!B$6+(Inputs!B$2+Inputs!B$3-Inputs!B$4)*Timelines!$A121</f>
        <v>6309.8780000000006</v>
      </c>
      <c r="C121" s="2">
        <f>Inputs!B$5*Timelines!$A121</f>
        <v>4901.3720000000003</v>
      </c>
      <c r="D121" s="2">
        <f t="shared" si="3"/>
        <v>1408.5060000000003</v>
      </c>
      <c r="E121" s="2">
        <f>Inputs!C$6+(Inputs!C$2+Inputs!C$3-Inputs!C$4)*Timelines!$A121</f>
        <v>5498</v>
      </c>
      <c r="F121">
        <f>Inputs!C$5*Timelines!$A121</f>
        <v>5664.4</v>
      </c>
      <c r="G121" s="2">
        <f t="shared" si="2"/>
        <v>0</v>
      </c>
    </row>
    <row r="122" spans="1:7" x14ac:dyDescent="0.35">
      <c r="A122">
        <v>840</v>
      </c>
      <c r="B122" s="2">
        <f>Inputs!B$6+(Inputs!B$2+Inputs!B$3-Inputs!B$4)*Timelines!$A122</f>
        <v>6354.4400000000005</v>
      </c>
      <c r="C122" s="2">
        <f>Inputs!B$5*Timelines!$A122</f>
        <v>4942.5600000000004</v>
      </c>
      <c r="D122" s="2">
        <f t="shared" si="3"/>
        <v>1411.88</v>
      </c>
      <c r="E122" s="2">
        <f>Inputs!C$6+(Inputs!C$2+Inputs!C$3-Inputs!C$4)*Timelines!$A122</f>
        <v>5540</v>
      </c>
      <c r="F122">
        <f>Inputs!C$5*Timelines!$A122</f>
        <v>5712</v>
      </c>
      <c r="G122" s="2">
        <f t="shared" si="2"/>
        <v>0</v>
      </c>
    </row>
    <row r="123" spans="1:7" x14ac:dyDescent="0.35">
      <c r="A123">
        <v>847</v>
      </c>
      <c r="B123" s="2">
        <f>Inputs!B$6+(Inputs!B$2+Inputs!B$3-Inputs!B$4)*Timelines!$A123</f>
        <v>6399.0020000000004</v>
      </c>
      <c r="C123" s="2">
        <f>Inputs!B$5*Timelines!$A123</f>
        <v>4983.7480000000005</v>
      </c>
      <c r="D123" s="2">
        <f t="shared" si="3"/>
        <v>1415.2539999999999</v>
      </c>
      <c r="E123" s="2">
        <f>Inputs!C$6+(Inputs!C$2+Inputs!C$3-Inputs!C$4)*Timelines!$A123</f>
        <v>5582</v>
      </c>
      <c r="F123">
        <f>Inputs!C$5*Timelines!$A123</f>
        <v>5759.5999999999995</v>
      </c>
      <c r="G123" s="2">
        <f t="shared" si="2"/>
        <v>0</v>
      </c>
    </row>
    <row r="124" spans="1:7" x14ac:dyDescent="0.35">
      <c r="A124">
        <v>854</v>
      </c>
      <c r="B124" s="2">
        <f>Inputs!B$6+(Inputs!B$2+Inputs!B$3-Inputs!B$4)*Timelines!$A124</f>
        <v>6443.5640000000003</v>
      </c>
      <c r="C124" s="2">
        <f>Inputs!B$5*Timelines!$A124</f>
        <v>5024.9360000000006</v>
      </c>
      <c r="D124" s="2">
        <f t="shared" si="3"/>
        <v>1418.6279999999997</v>
      </c>
      <c r="E124" s="2">
        <f>Inputs!C$6+(Inputs!C$2+Inputs!C$3-Inputs!C$4)*Timelines!$A124</f>
        <v>5624</v>
      </c>
      <c r="F124">
        <f>Inputs!C$5*Timelines!$A124</f>
        <v>5807.2</v>
      </c>
      <c r="G124" s="2">
        <f t="shared" si="2"/>
        <v>0</v>
      </c>
    </row>
    <row r="125" spans="1:7" x14ac:dyDescent="0.35">
      <c r="A125">
        <v>861</v>
      </c>
      <c r="B125" s="2">
        <f>Inputs!B$6+(Inputs!B$2+Inputs!B$3-Inputs!B$4)*Timelines!$A125</f>
        <v>6488.1260000000002</v>
      </c>
      <c r="C125" s="2">
        <f>Inputs!B$5*Timelines!$A125</f>
        <v>5066.1240000000007</v>
      </c>
      <c r="D125" s="2">
        <f t="shared" si="3"/>
        <v>1422.0019999999995</v>
      </c>
      <c r="E125" s="2">
        <f>Inputs!C$6+(Inputs!C$2+Inputs!C$3-Inputs!C$4)*Timelines!$A125</f>
        <v>5666</v>
      </c>
      <c r="F125">
        <f>Inputs!C$5*Timelines!$A125</f>
        <v>5854.8</v>
      </c>
      <c r="G125" s="2">
        <f t="shared" si="2"/>
        <v>0</v>
      </c>
    </row>
    <row r="126" spans="1:7" x14ac:dyDescent="0.35">
      <c r="A126">
        <v>868</v>
      </c>
      <c r="B126" s="2">
        <f>Inputs!B$6+(Inputs!B$2+Inputs!B$3-Inputs!B$4)*Timelines!$A126</f>
        <v>6532.6880000000001</v>
      </c>
      <c r="C126" s="2">
        <f>Inputs!B$5*Timelines!$A126</f>
        <v>5107.3119999999999</v>
      </c>
      <c r="D126" s="2">
        <f t="shared" si="3"/>
        <v>1425.3760000000002</v>
      </c>
      <c r="E126" s="2">
        <f>Inputs!C$6+(Inputs!C$2+Inputs!C$3-Inputs!C$4)*Timelines!$A126</f>
        <v>5708</v>
      </c>
      <c r="F126">
        <f>Inputs!C$5*Timelines!$A126</f>
        <v>5902.4</v>
      </c>
      <c r="G126" s="2">
        <f t="shared" si="2"/>
        <v>0</v>
      </c>
    </row>
    <row r="127" spans="1:7" x14ac:dyDescent="0.35">
      <c r="A127">
        <v>875</v>
      </c>
      <c r="B127" s="2">
        <f>Inputs!B$6+(Inputs!B$2+Inputs!B$3-Inputs!B$4)*Timelines!$A127</f>
        <v>6577.2500000000009</v>
      </c>
      <c r="C127" s="2">
        <f>Inputs!B$5*Timelines!$A127</f>
        <v>5148.5</v>
      </c>
      <c r="D127" s="2">
        <f t="shared" si="3"/>
        <v>1428.7500000000009</v>
      </c>
      <c r="E127" s="2">
        <f>Inputs!C$6+(Inputs!C$2+Inputs!C$3-Inputs!C$4)*Timelines!$A127</f>
        <v>5750</v>
      </c>
      <c r="F127">
        <f>Inputs!C$5*Timelines!$A127</f>
        <v>5950</v>
      </c>
      <c r="G127" s="2">
        <f t="shared" si="2"/>
        <v>0</v>
      </c>
    </row>
    <row r="128" spans="1:7" x14ac:dyDescent="0.35">
      <c r="A128">
        <v>882</v>
      </c>
      <c r="B128" s="2">
        <f>Inputs!B$6+(Inputs!B$2+Inputs!B$3-Inputs!B$4)*Timelines!$A128</f>
        <v>6621.8120000000008</v>
      </c>
      <c r="C128" s="2">
        <f>Inputs!B$5*Timelines!$A128</f>
        <v>5189.6880000000001</v>
      </c>
      <c r="D128" s="2">
        <f t="shared" si="3"/>
        <v>1432.1240000000007</v>
      </c>
      <c r="E128" s="2">
        <f>Inputs!C$6+(Inputs!C$2+Inputs!C$3-Inputs!C$4)*Timelines!$A128</f>
        <v>5792</v>
      </c>
      <c r="F128">
        <f>Inputs!C$5*Timelines!$A128</f>
        <v>5997.5999999999995</v>
      </c>
      <c r="G128" s="2">
        <f t="shared" si="2"/>
        <v>0</v>
      </c>
    </row>
    <row r="129" spans="1:7" x14ac:dyDescent="0.35">
      <c r="A129">
        <v>889</v>
      </c>
      <c r="B129" s="2">
        <f>Inputs!B$6+(Inputs!B$2+Inputs!B$3-Inputs!B$4)*Timelines!$A129</f>
        <v>6666.3740000000007</v>
      </c>
      <c r="C129" s="2">
        <f>Inputs!B$5*Timelines!$A129</f>
        <v>5230.8760000000002</v>
      </c>
      <c r="D129" s="2">
        <f t="shared" si="3"/>
        <v>1435.4980000000005</v>
      </c>
      <c r="E129" s="2">
        <f>Inputs!C$6+(Inputs!C$2+Inputs!C$3-Inputs!C$4)*Timelines!$A129</f>
        <v>5834</v>
      </c>
      <c r="F129">
        <f>Inputs!C$5*Timelines!$A129</f>
        <v>6045.2</v>
      </c>
      <c r="G129" s="2">
        <f t="shared" si="2"/>
        <v>0</v>
      </c>
    </row>
    <row r="130" spans="1:7" x14ac:dyDescent="0.35">
      <c r="A130">
        <v>896</v>
      </c>
      <c r="B130" s="2">
        <f>Inputs!B$6+(Inputs!B$2+Inputs!B$3-Inputs!B$4)*Timelines!$A130</f>
        <v>6710.9360000000006</v>
      </c>
      <c r="C130" s="2">
        <f>Inputs!B$5*Timelines!$A130</f>
        <v>5272.0640000000003</v>
      </c>
      <c r="D130" s="2">
        <f t="shared" si="3"/>
        <v>1438.8720000000003</v>
      </c>
      <c r="E130" s="2">
        <f>Inputs!C$6+(Inputs!C$2+Inputs!C$3-Inputs!C$4)*Timelines!$A130</f>
        <v>5876</v>
      </c>
      <c r="F130">
        <f>Inputs!C$5*Timelines!$A130</f>
        <v>6092.8</v>
      </c>
      <c r="G130" s="2">
        <f t="shared" ref="G130:G193" si="4">IF(E130&lt;F130,0,E130-F130)</f>
        <v>0</v>
      </c>
    </row>
    <row r="131" spans="1:7" x14ac:dyDescent="0.35">
      <c r="A131">
        <v>903</v>
      </c>
      <c r="B131" s="2">
        <f>Inputs!B$6+(Inputs!B$2+Inputs!B$3-Inputs!B$4)*Timelines!$A131</f>
        <v>6755.4980000000005</v>
      </c>
      <c r="C131" s="2">
        <f>Inputs!B$5*Timelines!$A131</f>
        <v>5313.2520000000004</v>
      </c>
      <c r="D131" s="2">
        <f t="shared" ref="D131:D194" si="5">IF(B131&lt;C131,0,B131-C131)</f>
        <v>1442.2460000000001</v>
      </c>
      <c r="E131" s="2">
        <f>Inputs!C$6+(Inputs!C$2+Inputs!C$3-Inputs!C$4)*Timelines!$A131</f>
        <v>5918</v>
      </c>
      <c r="F131">
        <f>Inputs!C$5*Timelines!$A131</f>
        <v>6140.4</v>
      </c>
      <c r="G131" s="2">
        <f t="shared" si="4"/>
        <v>0</v>
      </c>
    </row>
    <row r="132" spans="1:7" x14ac:dyDescent="0.35">
      <c r="A132">
        <v>910</v>
      </c>
      <c r="B132" s="2">
        <f>Inputs!B$6+(Inputs!B$2+Inputs!B$3-Inputs!B$4)*Timelines!$A132</f>
        <v>6800.06</v>
      </c>
      <c r="C132" s="2">
        <f>Inputs!B$5*Timelines!$A132</f>
        <v>5354.4400000000005</v>
      </c>
      <c r="D132" s="2">
        <f t="shared" si="5"/>
        <v>1445.62</v>
      </c>
      <c r="E132" s="2">
        <f>Inputs!C$6+(Inputs!C$2+Inputs!C$3-Inputs!C$4)*Timelines!$A132</f>
        <v>5960</v>
      </c>
      <c r="F132">
        <f>Inputs!C$5*Timelines!$A132</f>
        <v>6188</v>
      </c>
      <c r="G132" s="2">
        <f t="shared" si="4"/>
        <v>0</v>
      </c>
    </row>
    <row r="133" spans="1:7" x14ac:dyDescent="0.35">
      <c r="A133">
        <v>917</v>
      </c>
      <c r="B133" s="2">
        <f>Inputs!B$6+(Inputs!B$2+Inputs!B$3-Inputs!B$4)*Timelines!$A133</f>
        <v>6844.6220000000003</v>
      </c>
      <c r="C133" s="2">
        <f>Inputs!B$5*Timelines!$A133</f>
        <v>5395.6280000000006</v>
      </c>
      <c r="D133" s="2">
        <f t="shared" si="5"/>
        <v>1448.9939999999997</v>
      </c>
      <c r="E133" s="2">
        <f>Inputs!C$6+(Inputs!C$2+Inputs!C$3-Inputs!C$4)*Timelines!$A133</f>
        <v>6002</v>
      </c>
      <c r="F133">
        <f>Inputs!C$5*Timelines!$A133</f>
        <v>6235.5999999999995</v>
      </c>
      <c r="G133" s="2">
        <f t="shared" si="4"/>
        <v>0</v>
      </c>
    </row>
    <row r="134" spans="1:7" x14ac:dyDescent="0.35">
      <c r="A134">
        <v>924</v>
      </c>
      <c r="B134" s="2">
        <f>Inputs!B$6+(Inputs!B$2+Inputs!B$3-Inputs!B$4)*Timelines!$A134</f>
        <v>6889.1840000000002</v>
      </c>
      <c r="C134" s="2">
        <f>Inputs!B$5*Timelines!$A134</f>
        <v>5436.8160000000007</v>
      </c>
      <c r="D134" s="2">
        <f t="shared" si="5"/>
        <v>1452.3679999999995</v>
      </c>
      <c r="E134" s="2">
        <f>Inputs!C$6+(Inputs!C$2+Inputs!C$3-Inputs!C$4)*Timelines!$A134</f>
        <v>6044</v>
      </c>
      <c r="F134">
        <f>Inputs!C$5*Timelines!$A134</f>
        <v>6283.2</v>
      </c>
      <c r="G134" s="2">
        <f t="shared" si="4"/>
        <v>0</v>
      </c>
    </row>
    <row r="135" spans="1:7" x14ac:dyDescent="0.35">
      <c r="A135">
        <v>931</v>
      </c>
      <c r="B135" s="2">
        <f>Inputs!B$6+(Inputs!B$2+Inputs!B$3-Inputs!B$4)*Timelines!$A135</f>
        <v>6933.7460000000001</v>
      </c>
      <c r="C135" s="2">
        <f>Inputs!B$5*Timelines!$A135</f>
        <v>5478.0039999999999</v>
      </c>
      <c r="D135" s="2">
        <f t="shared" si="5"/>
        <v>1455.7420000000002</v>
      </c>
      <c r="E135" s="2">
        <f>Inputs!C$6+(Inputs!C$2+Inputs!C$3-Inputs!C$4)*Timelines!$A135</f>
        <v>6086</v>
      </c>
      <c r="F135">
        <f>Inputs!C$5*Timelines!$A135</f>
        <v>6330.8</v>
      </c>
      <c r="G135" s="2">
        <f t="shared" si="4"/>
        <v>0</v>
      </c>
    </row>
    <row r="136" spans="1:7" x14ac:dyDescent="0.35">
      <c r="A136">
        <v>938</v>
      </c>
      <c r="B136" s="2">
        <f>Inputs!B$6+(Inputs!B$2+Inputs!B$3-Inputs!B$4)*Timelines!$A136</f>
        <v>6978.3080000000009</v>
      </c>
      <c r="C136" s="2">
        <f>Inputs!B$5*Timelines!$A136</f>
        <v>5519.192</v>
      </c>
      <c r="D136" s="2">
        <f t="shared" si="5"/>
        <v>1459.1160000000009</v>
      </c>
      <c r="E136" s="2">
        <f>Inputs!C$6+(Inputs!C$2+Inputs!C$3-Inputs!C$4)*Timelines!$A136</f>
        <v>6128</v>
      </c>
      <c r="F136">
        <f>Inputs!C$5*Timelines!$A136</f>
        <v>6378.4</v>
      </c>
      <c r="G136" s="2">
        <f t="shared" si="4"/>
        <v>0</v>
      </c>
    </row>
    <row r="137" spans="1:7" x14ac:dyDescent="0.35">
      <c r="A137">
        <v>945</v>
      </c>
      <c r="B137" s="2">
        <f>Inputs!B$6+(Inputs!B$2+Inputs!B$3-Inputs!B$4)*Timelines!$A137</f>
        <v>7022.8700000000008</v>
      </c>
      <c r="C137" s="2">
        <f>Inputs!B$5*Timelines!$A137</f>
        <v>5560.38</v>
      </c>
      <c r="D137" s="2">
        <f t="shared" si="5"/>
        <v>1462.4900000000007</v>
      </c>
      <c r="E137" s="2">
        <f>Inputs!C$6+(Inputs!C$2+Inputs!C$3-Inputs!C$4)*Timelines!$A137</f>
        <v>6170</v>
      </c>
      <c r="F137">
        <f>Inputs!C$5*Timelines!$A137</f>
        <v>6426</v>
      </c>
      <c r="G137" s="2">
        <f t="shared" si="4"/>
        <v>0</v>
      </c>
    </row>
    <row r="138" spans="1:7" x14ac:dyDescent="0.35">
      <c r="A138">
        <v>952</v>
      </c>
      <c r="B138" s="2">
        <f>Inputs!B$6+(Inputs!B$2+Inputs!B$3-Inputs!B$4)*Timelines!$A138</f>
        <v>7067.4320000000007</v>
      </c>
      <c r="C138" s="2">
        <f>Inputs!B$5*Timelines!$A138</f>
        <v>5601.5680000000002</v>
      </c>
      <c r="D138" s="2">
        <f t="shared" si="5"/>
        <v>1465.8640000000005</v>
      </c>
      <c r="E138" s="2">
        <f>Inputs!C$6+(Inputs!C$2+Inputs!C$3-Inputs!C$4)*Timelines!$A138</f>
        <v>6212</v>
      </c>
      <c r="F138">
        <f>Inputs!C$5*Timelines!$A138</f>
        <v>6473.5999999999995</v>
      </c>
      <c r="G138" s="2">
        <f t="shared" si="4"/>
        <v>0</v>
      </c>
    </row>
    <row r="139" spans="1:7" x14ac:dyDescent="0.35">
      <c r="A139">
        <v>959</v>
      </c>
      <c r="B139" s="2">
        <f>Inputs!B$6+(Inputs!B$2+Inputs!B$3-Inputs!B$4)*Timelines!$A139</f>
        <v>7111.9940000000006</v>
      </c>
      <c r="C139" s="2">
        <f>Inputs!B$5*Timelines!$A139</f>
        <v>5642.7560000000003</v>
      </c>
      <c r="D139" s="2">
        <f t="shared" si="5"/>
        <v>1469.2380000000003</v>
      </c>
      <c r="E139" s="2">
        <f>Inputs!C$6+(Inputs!C$2+Inputs!C$3-Inputs!C$4)*Timelines!$A139</f>
        <v>6254</v>
      </c>
      <c r="F139">
        <f>Inputs!C$5*Timelines!$A139</f>
        <v>6521.2</v>
      </c>
      <c r="G139" s="2">
        <f t="shared" si="4"/>
        <v>0</v>
      </c>
    </row>
    <row r="140" spans="1:7" x14ac:dyDescent="0.35">
      <c r="A140">
        <v>966</v>
      </c>
      <c r="B140" s="2">
        <f>Inputs!B$6+(Inputs!B$2+Inputs!B$3-Inputs!B$4)*Timelines!$A140</f>
        <v>7156.5560000000005</v>
      </c>
      <c r="C140" s="2">
        <f>Inputs!B$5*Timelines!$A140</f>
        <v>5683.9440000000004</v>
      </c>
      <c r="D140" s="2">
        <f t="shared" si="5"/>
        <v>1472.6120000000001</v>
      </c>
      <c r="E140" s="2">
        <f>Inputs!C$6+(Inputs!C$2+Inputs!C$3-Inputs!C$4)*Timelines!$A140</f>
        <v>6296</v>
      </c>
      <c r="F140">
        <f>Inputs!C$5*Timelines!$A140</f>
        <v>6568.8</v>
      </c>
      <c r="G140" s="2">
        <f t="shared" si="4"/>
        <v>0</v>
      </c>
    </row>
    <row r="141" spans="1:7" x14ac:dyDescent="0.35">
      <c r="A141">
        <v>973</v>
      </c>
      <c r="B141" s="2">
        <f>Inputs!B$6+(Inputs!B$2+Inputs!B$3-Inputs!B$4)*Timelines!$A141</f>
        <v>7201.1180000000004</v>
      </c>
      <c r="C141" s="2">
        <f>Inputs!B$5*Timelines!$A141</f>
        <v>5725.1320000000005</v>
      </c>
      <c r="D141" s="2">
        <f t="shared" si="5"/>
        <v>1475.9859999999999</v>
      </c>
      <c r="E141" s="2">
        <f>Inputs!C$6+(Inputs!C$2+Inputs!C$3-Inputs!C$4)*Timelines!$A141</f>
        <v>6338</v>
      </c>
      <c r="F141">
        <f>Inputs!C$5*Timelines!$A141</f>
        <v>6616.4</v>
      </c>
      <c r="G141" s="2">
        <f t="shared" si="4"/>
        <v>0</v>
      </c>
    </row>
    <row r="142" spans="1:7" x14ac:dyDescent="0.35">
      <c r="A142">
        <v>980</v>
      </c>
      <c r="B142" s="2">
        <f>Inputs!B$6+(Inputs!B$2+Inputs!B$3-Inputs!B$4)*Timelines!$A142</f>
        <v>7245.68</v>
      </c>
      <c r="C142" s="2">
        <f>Inputs!B$5*Timelines!$A142</f>
        <v>5766.3200000000006</v>
      </c>
      <c r="D142" s="2">
        <f t="shared" si="5"/>
        <v>1479.3599999999997</v>
      </c>
      <c r="E142" s="2">
        <f>Inputs!C$6+(Inputs!C$2+Inputs!C$3-Inputs!C$4)*Timelines!$A142</f>
        <v>6380</v>
      </c>
      <c r="F142">
        <f>Inputs!C$5*Timelines!$A142</f>
        <v>6664</v>
      </c>
      <c r="G142" s="2">
        <f t="shared" si="4"/>
        <v>0</v>
      </c>
    </row>
    <row r="143" spans="1:7" x14ac:dyDescent="0.35">
      <c r="A143">
        <v>987</v>
      </c>
      <c r="B143" s="2">
        <f>Inputs!B$6+(Inputs!B$2+Inputs!B$3-Inputs!B$4)*Timelines!$A143</f>
        <v>7290.2420000000002</v>
      </c>
      <c r="C143" s="2">
        <f>Inputs!B$5*Timelines!$A143</f>
        <v>5807.5080000000007</v>
      </c>
      <c r="D143" s="2">
        <f t="shared" si="5"/>
        <v>1482.7339999999995</v>
      </c>
      <c r="E143" s="2">
        <f>Inputs!C$6+(Inputs!C$2+Inputs!C$3-Inputs!C$4)*Timelines!$A143</f>
        <v>6422</v>
      </c>
      <c r="F143">
        <f>Inputs!C$5*Timelines!$A143</f>
        <v>6711.5999999999995</v>
      </c>
      <c r="G143" s="2">
        <f t="shared" si="4"/>
        <v>0</v>
      </c>
    </row>
    <row r="144" spans="1:7" x14ac:dyDescent="0.35">
      <c r="A144">
        <v>994</v>
      </c>
      <c r="B144" s="2">
        <f>Inputs!B$6+(Inputs!B$2+Inputs!B$3-Inputs!B$4)*Timelines!$A144</f>
        <v>7334.804000000001</v>
      </c>
      <c r="C144" s="2">
        <f>Inputs!B$5*Timelines!$A144</f>
        <v>5848.6959999999999</v>
      </c>
      <c r="D144" s="2">
        <f t="shared" si="5"/>
        <v>1486.1080000000011</v>
      </c>
      <c r="E144" s="2">
        <f>Inputs!C$6+(Inputs!C$2+Inputs!C$3-Inputs!C$4)*Timelines!$A144</f>
        <v>6464</v>
      </c>
      <c r="F144">
        <f>Inputs!C$5*Timelines!$A144</f>
        <v>6759.2</v>
      </c>
      <c r="G144" s="2">
        <f t="shared" si="4"/>
        <v>0</v>
      </c>
    </row>
    <row r="145" spans="1:7" x14ac:dyDescent="0.35">
      <c r="A145">
        <v>1001</v>
      </c>
      <c r="B145" s="2">
        <f>Inputs!B$6+(Inputs!B$2+Inputs!B$3-Inputs!B$4)*Timelines!$A145</f>
        <v>7379.3660000000009</v>
      </c>
      <c r="C145" s="2">
        <f>Inputs!B$5*Timelines!$A145</f>
        <v>5889.884</v>
      </c>
      <c r="D145" s="2">
        <f t="shared" si="5"/>
        <v>1489.4820000000009</v>
      </c>
      <c r="E145" s="2">
        <f>Inputs!C$6+(Inputs!C$2+Inputs!C$3-Inputs!C$4)*Timelines!$A145</f>
        <v>6506</v>
      </c>
      <c r="F145">
        <f>Inputs!C$5*Timelines!$A145</f>
        <v>6806.8</v>
      </c>
      <c r="G145" s="2">
        <f t="shared" si="4"/>
        <v>0</v>
      </c>
    </row>
    <row r="146" spans="1:7" x14ac:dyDescent="0.35">
      <c r="A146">
        <v>1008</v>
      </c>
      <c r="B146" s="2">
        <f>Inputs!B$6+(Inputs!B$2+Inputs!B$3-Inputs!B$4)*Timelines!$A146</f>
        <v>7423.9280000000008</v>
      </c>
      <c r="C146" s="2">
        <f>Inputs!B$5*Timelines!$A146</f>
        <v>5931.0720000000001</v>
      </c>
      <c r="D146" s="2">
        <f t="shared" si="5"/>
        <v>1492.8560000000007</v>
      </c>
      <c r="E146" s="2">
        <f>Inputs!C$6+(Inputs!C$2+Inputs!C$3-Inputs!C$4)*Timelines!$A146</f>
        <v>6548</v>
      </c>
      <c r="F146">
        <f>Inputs!C$5*Timelines!$A146</f>
        <v>6854.4</v>
      </c>
      <c r="G146" s="2">
        <f t="shared" si="4"/>
        <v>0</v>
      </c>
    </row>
    <row r="147" spans="1:7" x14ac:dyDescent="0.35">
      <c r="A147">
        <v>1015</v>
      </c>
      <c r="B147" s="2">
        <f>Inputs!B$6+(Inputs!B$2+Inputs!B$3-Inputs!B$4)*Timelines!$A147</f>
        <v>7468.4900000000007</v>
      </c>
      <c r="C147" s="2">
        <f>Inputs!B$5*Timelines!$A147</f>
        <v>5972.26</v>
      </c>
      <c r="D147" s="2">
        <f t="shared" si="5"/>
        <v>1496.2300000000005</v>
      </c>
      <c r="E147" s="2">
        <f>Inputs!C$6+(Inputs!C$2+Inputs!C$3-Inputs!C$4)*Timelines!$A147</f>
        <v>6590</v>
      </c>
      <c r="F147">
        <f>Inputs!C$5*Timelines!$A147</f>
        <v>6902</v>
      </c>
      <c r="G147" s="2">
        <f t="shared" si="4"/>
        <v>0</v>
      </c>
    </row>
    <row r="148" spans="1:7" x14ac:dyDescent="0.35">
      <c r="A148">
        <v>1022</v>
      </c>
      <c r="B148" s="2">
        <f>Inputs!B$6+(Inputs!B$2+Inputs!B$3-Inputs!B$4)*Timelines!$A148</f>
        <v>7513.0520000000006</v>
      </c>
      <c r="C148" s="2">
        <f>Inputs!B$5*Timelines!$A148</f>
        <v>6013.4480000000003</v>
      </c>
      <c r="D148" s="2">
        <f t="shared" si="5"/>
        <v>1499.6040000000003</v>
      </c>
      <c r="E148" s="2">
        <f>Inputs!C$6+(Inputs!C$2+Inputs!C$3-Inputs!C$4)*Timelines!$A148</f>
        <v>6632</v>
      </c>
      <c r="F148">
        <f>Inputs!C$5*Timelines!$A148</f>
        <v>6949.5999999999995</v>
      </c>
      <c r="G148" s="2">
        <f t="shared" si="4"/>
        <v>0</v>
      </c>
    </row>
    <row r="149" spans="1:7" x14ac:dyDescent="0.35">
      <c r="A149">
        <v>1029</v>
      </c>
      <c r="B149" s="2">
        <f>Inputs!B$6+(Inputs!B$2+Inputs!B$3-Inputs!B$4)*Timelines!$A149</f>
        <v>7557.6140000000005</v>
      </c>
      <c r="C149" s="2">
        <f>Inputs!B$5*Timelines!$A149</f>
        <v>6054.6360000000004</v>
      </c>
      <c r="D149" s="2">
        <f t="shared" si="5"/>
        <v>1502.9780000000001</v>
      </c>
      <c r="E149" s="2">
        <f>Inputs!C$6+(Inputs!C$2+Inputs!C$3-Inputs!C$4)*Timelines!$A149</f>
        <v>6674</v>
      </c>
      <c r="F149">
        <f>Inputs!C$5*Timelines!$A149</f>
        <v>6997.2</v>
      </c>
      <c r="G149" s="2">
        <f t="shared" si="4"/>
        <v>0</v>
      </c>
    </row>
    <row r="150" spans="1:7" x14ac:dyDescent="0.35">
      <c r="A150">
        <v>1036</v>
      </c>
      <c r="B150" s="2">
        <f>Inputs!B$6+(Inputs!B$2+Inputs!B$3-Inputs!B$4)*Timelines!$A150</f>
        <v>7602.1760000000004</v>
      </c>
      <c r="C150" s="2">
        <f>Inputs!B$5*Timelines!$A150</f>
        <v>6095.8240000000005</v>
      </c>
      <c r="D150" s="2">
        <f t="shared" si="5"/>
        <v>1506.3519999999999</v>
      </c>
      <c r="E150" s="2">
        <f>Inputs!C$6+(Inputs!C$2+Inputs!C$3-Inputs!C$4)*Timelines!$A150</f>
        <v>6716</v>
      </c>
      <c r="F150">
        <f>Inputs!C$5*Timelines!$A150</f>
        <v>7044.8</v>
      </c>
      <c r="G150" s="2">
        <f t="shared" si="4"/>
        <v>0</v>
      </c>
    </row>
    <row r="151" spans="1:7" x14ac:dyDescent="0.35">
      <c r="A151">
        <v>1043</v>
      </c>
      <c r="B151" s="2">
        <f>Inputs!B$6+(Inputs!B$2+Inputs!B$3-Inputs!B$4)*Timelines!$A151</f>
        <v>7646.7380000000003</v>
      </c>
      <c r="C151" s="2">
        <f>Inputs!B$5*Timelines!$A151</f>
        <v>6137.0120000000006</v>
      </c>
      <c r="D151" s="2">
        <f t="shared" si="5"/>
        <v>1509.7259999999997</v>
      </c>
      <c r="E151" s="2">
        <f>Inputs!C$6+(Inputs!C$2+Inputs!C$3-Inputs!C$4)*Timelines!$A151</f>
        <v>6758</v>
      </c>
      <c r="F151">
        <f>Inputs!C$5*Timelines!$A151</f>
        <v>7092.4</v>
      </c>
      <c r="G151" s="2">
        <f t="shared" si="4"/>
        <v>0</v>
      </c>
    </row>
    <row r="152" spans="1:7" x14ac:dyDescent="0.35">
      <c r="A152">
        <v>1050</v>
      </c>
      <c r="B152" s="2">
        <f>Inputs!B$6+(Inputs!B$2+Inputs!B$3-Inputs!B$4)*Timelines!$A152</f>
        <v>7691.3</v>
      </c>
      <c r="C152" s="2">
        <f>Inputs!B$5*Timelines!$A152</f>
        <v>6178.2000000000007</v>
      </c>
      <c r="D152" s="2">
        <f t="shared" si="5"/>
        <v>1513.0999999999995</v>
      </c>
      <c r="E152" s="2">
        <f>Inputs!C$6+(Inputs!C$2+Inputs!C$3-Inputs!C$4)*Timelines!$A152</f>
        <v>6800</v>
      </c>
      <c r="F152">
        <f>Inputs!C$5*Timelines!$A152</f>
        <v>7140</v>
      </c>
      <c r="G152" s="2">
        <f t="shared" si="4"/>
        <v>0</v>
      </c>
    </row>
    <row r="153" spans="1:7" x14ac:dyDescent="0.35">
      <c r="A153">
        <v>1057</v>
      </c>
      <c r="B153" s="2">
        <f>Inputs!B$6+(Inputs!B$2+Inputs!B$3-Inputs!B$4)*Timelines!$A153</f>
        <v>7735.862000000001</v>
      </c>
      <c r="C153" s="2">
        <f>Inputs!B$5*Timelines!$A153</f>
        <v>6219.3879999999999</v>
      </c>
      <c r="D153" s="2">
        <f t="shared" si="5"/>
        <v>1516.4740000000011</v>
      </c>
      <c r="E153" s="2">
        <f>Inputs!C$6+(Inputs!C$2+Inputs!C$3-Inputs!C$4)*Timelines!$A153</f>
        <v>6842</v>
      </c>
      <c r="F153">
        <f>Inputs!C$5*Timelines!$A153</f>
        <v>7187.5999999999995</v>
      </c>
      <c r="G153" s="2">
        <f t="shared" si="4"/>
        <v>0</v>
      </c>
    </row>
    <row r="154" spans="1:7" x14ac:dyDescent="0.35">
      <c r="A154">
        <v>1064</v>
      </c>
      <c r="B154" s="2">
        <f>Inputs!B$6+(Inputs!B$2+Inputs!B$3-Inputs!B$4)*Timelines!$A154</f>
        <v>7780.4240000000009</v>
      </c>
      <c r="C154" s="2">
        <f>Inputs!B$5*Timelines!$A154</f>
        <v>6260.576</v>
      </c>
      <c r="D154" s="2">
        <f t="shared" si="5"/>
        <v>1519.8480000000009</v>
      </c>
      <c r="E154" s="2">
        <f>Inputs!C$6+(Inputs!C$2+Inputs!C$3-Inputs!C$4)*Timelines!$A154</f>
        <v>6884</v>
      </c>
      <c r="F154">
        <f>Inputs!C$5*Timelines!$A154</f>
        <v>7235.2</v>
      </c>
      <c r="G154" s="2">
        <f t="shared" si="4"/>
        <v>0</v>
      </c>
    </row>
    <row r="155" spans="1:7" x14ac:dyDescent="0.35">
      <c r="A155">
        <v>1071</v>
      </c>
      <c r="B155" s="2">
        <f>Inputs!B$6+(Inputs!B$2+Inputs!B$3-Inputs!B$4)*Timelines!$A155</f>
        <v>7824.9860000000008</v>
      </c>
      <c r="C155" s="2">
        <f>Inputs!B$5*Timelines!$A155</f>
        <v>6301.7640000000001</v>
      </c>
      <c r="D155" s="2">
        <f t="shared" si="5"/>
        <v>1523.2220000000007</v>
      </c>
      <c r="E155" s="2">
        <f>Inputs!C$6+(Inputs!C$2+Inputs!C$3-Inputs!C$4)*Timelines!$A155</f>
        <v>6926</v>
      </c>
      <c r="F155">
        <f>Inputs!C$5*Timelines!$A155</f>
        <v>7282.8</v>
      </c>
      <c r="G155" s="2">
        <f t="shared" si="4"/>
        <v>0</v>
      </c>
    </row>
    <row r="156" spans="1:7" x14ac:dyDescent="0.35">
      <c r="A156">
        <v>1078</v>
      </c>
      <c r="B156" s="2">
        <f>Inputs!B$6+(Inputs!B$2+Inputs!B$3-Inputs!B$4)*Timelines!$A156</f>
        <v>7869.5480000000007</v>
      </c>
      <c r="C156" s="2">
        <f>Inputs!B$5*Timelines!$A156</f>
        <v>6342.9520000000002</v>
      </c>
      <c r="D156" s="2">
        <f t="shared" si="5"/>
        <v>1526.5960000000005</v>
      </c>
      <c r="E156" s="2">
        <f>Inputs!C$6+(Inputs!C$2+Inputs!C$3-Inputs!C$4)*Timelines!$A156</f>
        <v>6968</v>
      </c>
      <c r="F156">
        <f>Inputs!C$5*Timelines!$A156</f>
        <v>7330.4</v>
      </c>
      <c r="G156" s="2">
        <f t="shared" si="4"/>
        <v>0</v>
      </c>
    </row>
    <row r="157" spans="1:7" x14ac:dyDescent="0.35">
      <c r="A157">
        <v>1085</v>
      </c>
      <c r="B157" s="2">
        <f>Inputs!B$6+(Inputs!B$2+Inputs!B$3-Inputs!B$4)*Timelines!$A157</f>
        <v>7914.1100000000006</v>
      </c>
      <c r="C157" s="2">
        <f>Inputs!B$5*Timelines!$A157</f>
        <v>6384.14</v>
      </c>
      <c r="D157" s="2">
        <f t="shared" si="5"/>
        <v>1529.9700000000003</v>
      </c>
      <c r="E157" s="2">
        <f>Inputs!C$6+(Inputs!C$2+Inputs!C$3-Inputs!C$4)*Timelines!$A157</f>
        <v>7010</v>
      </c>
      <c r="F157">
        <f>Inputs!C$5*Timelines!$A157</f>
        <v>7378</v>
      </c>
      <c r="G157" s="2">
        <f t="shared" si="4"/>
        <v>0</v>
      </c>
    </row>
    <row r="158" spans="1:7" x14ac:dyDescent="0.35">
      <c r="A158">
        <v>1092</v>
      </c>
      <c r="B158" s="2">
        <f>Inputs!B$6+(Inputs!B$2+Inputs!B$3-Inputs!B$4)*Timelines!$A158</f>
        <v>7958.6720000000005</v>
      </c>
      <c r="C158" s="2">
        <f>Inputs!B$5*Timelines!$A158</f>
        <v>6425.3280000000004</v>
      </c>
      <c r="D158" s="2">
        <f t="shared" si="5"/>
        <v>1533.3440000000001</v>
      </c>
      <c r="E158" s="2">
        <f>Inputs!C$6+(Inputs!C$2+Inputs!C$3-Inputs!C$4)*Timelines!$A158</f>
        <v>7052</v>
      </c>
      <c r="F158">
        <f>Inputs!C$5*Timelines!$A158</f>
        <v>7425.5999999999995</v>
      </c>
      <c r="G158" s="2">
        <f t="shared" si="4"/>
        <v>0</v>
      </c>
    </row>
    <row r="159" spans="1:7" x14ac:dyDescent="0.35">
      <c r="A159">
        <v>1099</v>
      </c>
      <c r="B159" s="2">
        <f>Inputs!B$6+(Inputs!B$2+Inputs!B$3-Inputs!B$4)*Timelines!$A159</f>
        <v>8003.2340000000004</v>
      </c>
      <c r="C159" s="2">
        <f>Inputs!B$5*Timelines!$A159</f>
        <v>6466.5160000000005</v>
      </c>
      <c r="D159" s="2">
        <f t="shared" si="5"/>
        <v>1536.7179999999998</v>
      </c>
      <c r="E159" s="2">
        <f>Inputs!C$6+(Inputs!C$2+Inputs!C$3-Inputs!C$4)*Timelines!$A159</f>
        <v>7094</v>
      </c>
      <c r="F159">
        <f>Inputs!C$5*Timelines!$A159</f>
        <v>7473.2</v>
      </c>
      <c r="G159" s="2">
        <f t="shared" si="4"/>
        <v>0</v>
      </c>
    </row>
    <row r="160" spans="1:7" x14ac:dyDescent="0.35">
      <c r="A160">
        <v>1106</v>
      </c>
      <c r="B160" s="2">
        <f>Inputs!B$6+(Inputs!B$2+Inputs!B$3-Inputs!B$4)*Timelines!$A160</f>
        <v>8047.7960000000003</v>
      </c>
      <c r="C160" s="2">
        <f>Inputs!B$5*Timelines!$A160</f>
        <v>6507.7040000000006</v>
      </c>
      <c r="D160" s="2">
        <f t="shared" si="5"/>
        <v>1540.0919999999996</v>
      </c>
      <c r="E160" s="2">
        <f>Inputs!C$6+(Inputs!C$2+Inputs!C$3-Inputs!C$4)*Timelines!$A160</f>
        <v>7136</v>
      </c>
      <c r="F160">
        <f>Inputs!C$5*Timelines!$A160</f>
        <v>7520.8</v>
      </c>
      <c r="G160" s="2">
        <f t="shared" si="4"/>
        <v>0</v>
      </c>
    </row>
    <row r="161" spans="1:7" x14ac:dyDescent="0.35">
      <c r="A161">
        <v>1113</v>
      </c>
      <c r="B161" s="2">
        <f>Inputs!B$6+(Inputs!B$2+Inputs!B$3-Inputs!B$4)*Timelines!$A161</f>
        <v>8092.3580000000002</v>
      </c>
      <c r="C161" s="2">
        <f>Inputs!B$5*Timelines!$A161</f>
        <v>6548.8920000000007</v>
      </c>
      <c r="D161" s="2">
        <f t="shared" si="5"/>
        <v>1543.4659999999994</v>
      </c>
      <c r="E161" s="2">
        <f>Inputs!C$6+(Inputs!C$2+Inputs!C$3-Inputs!C$4)*Timelines!$A161</f>
        <v>7178</v>
      </c>
      <c r="F161">
        <f>Inputs!C$5*Timelines!$A161</f>
        <v>7568.4</v>
      </c>
      <c r="G161" s="2">
        <f t="shared" si="4"/>
        <v>0</v>
      </c>
    </row>
    <row r="162" spans="1:7" x14ac:dyDescent="0.35">
      <c r="A162">
        <v>1120</v>
      </c>
      <c r="B162" s="2">
        <f>Inputs!B$6+(Inputs!B$2+Inputs!B$3-Inputs!B$4)*Timelines!$A162</f>
        <v>8136.920000000001</v>
      </c>
      <c r="C162" s="2">
        <f>Inputs!B$5*Timelines!$A162</f>
        <v>6590.08</v>
      </c>
      <c r="D162" s="2">
        <f t="shared" si="5"/>
        <v>1546.8400000000011</v>
      </c>
      <c r="E162" s="2">
        <f>Inputs!C$6+(Inputs!C$2+Inputs!C$3-Inputs!C$4)*Timelines!$A162</f>
        <v>7220</v>
      </c>
      <c r="F162">
        <f>Inputs!C$5*Timelines!$A162</f>
        <v>7616</v>
      </c>
      <c r="G162" s="2">
        <f t="shared" si="4"/>
        <v>0</v>
      </c>
    </row>
    <row r="163" spans="1:7" x14ac:dyDescent="0.35">
      <c r="A163">
        <v>1127</v>
      </c>
      <c r="B163" s="2">
        <f>Inputs!B$6+(Inputs!B$2+Inputs!B$3-Inputs!B$4)*Timelines!$A163</f>
        <v>8181.4820000000009</v>
      </c>
      <c r="C163" s="2">
        <f>Inputs!B$5*Timelines!$A163</f>
        <v>6631.268</v>
      </c>
      <c r="D163" s="2">
        <f t="shared" si="5"/>
        <v>1550.2140000000009</v>
      </c>
      <c r="E163" s="2">
        <f>Inputs!C$6+(Inputs!C$2+Inputs!C$3-Inputs!C$4)*Timelines!$A163</f>
        <v>7262</v>
      </c>
      <c r="F163">
        <f>Inputs!C$5*Timelines!$A163</f>
        <v>7663.5999999999995</v>
      </c>
      <c r="G163" s="2">
        <f t="shared" si="4"/>
        <v>0</v>
      </c>
    </row>
    <row r="164" spans="1:7" x14ac:dyDescent="0.35">
      <c r="A164">
        <v>1134</v>
      </c>
      <c r="B164" s="2">
        <f>Inputs!B$6+(Inputs!B$2+Inputs!B$3-Inputs!B$4)*Timelines!$A164</f>
        <v>8226.0440000000017</v>
      </c>
      <c r="C164" s="2">
        <f>Inputs!B$5*Timelines!$A164</f>
        <v>6672.4560000000001</v>
      </c>
      <c r="D164" s="2">
        <f t="shared" si="5"/>
        <v>1553.5880000000016</v>
      </c>
      <c r="E164" s="2">
        <f>Inputs!C$6+(Inputs!C$2+Inputs!C$3-Inputs!C$4)*Timelines!$A164</f>
        <v>7304</v>
      </c>
      <c r="F164">
        <f>Inputs!C$5*Timelines!$A164</f>
        <v>7711.2</v>
      </c>
      <c r="G164" s="2">
        <f t="shared" si="4"/>
        <v>0</v>
      </c>
    </row>
    <row r="165" spans="1:7" x14ac:dyDescent="0.35">
      <c r="A165">
        <v>1141</v>
      </c>
      <c r="B165" s="2">
        <f>Inputs!B$6+(Inputs!B$2+Inputs!B$3-Inputs!B$4)*Timelines!$A165</f>
        <v>8270.6059999999998</v>
      </c>
      <c r="C165" s="2">
        <f>Inputs!B$5*Timelines!$A165</f>
        <v>6713.6440000000002</v>
      </c>
      <c r="D165" s="2">
        <f t="shared" si="5"/>
        <v>1556.9619999999995</v>
      </c>
      <c r="E165" s="2">
        <f>Inputs!C$6+(Inputs!C$2+Inputs!C$3-Inputs!C$4)*Timelines!$A165</f>
        <v>7346</v>
      </c>
      <c r="F165">
        <f>Inputs!C$5*Timelines!$A165</f>
        <v>7758.8</v>
      </c>
      <c r="G165" s="2">
        <f t="shared" si="4"/>
        <v>0</v>
      </c>
    </row>
    <row r="166" spans="1:7" x14ac:dyDescent="0.35">
      <c r="A166">
        <v>1148</v>
      </c>
      <c r="B166" s="2">
        <f>Inputs!B$6+(Inputs!B$2+Inputs!B$3-Inputs!B$4)*Timelines!$A166</f>
        <v>8315.1680000000015</v>
      </c>
      <c r="C166" s="2">
        <f>Inputs!B$5*Timelines!$A166</f>
        <v>6754.8320000000003</v>
      </c>
      <c r="D166" s="2">
        <f t="shared" si="5"/>
        <v>1560.3360000000011</v>
      </c>
      <c r="E166" s="2">
        <f>Inputs!C$6+(Inputs!C$2+Inputs!C$3-Inputs!C$4)*Timelines!$A166</f>
        <v>7388</v>
      </c>
      <c r="F166">
        <f>Inputs!C$5*Timelines!$A166</f>
        <v>7806.4</v>
      </c>
      <c r="G166" s="2">
        <f t="shared" si="4"/>
        <v>0</v>
      </c>
    </row>
    <row r="167" spans="1:7" x14ac:dyDescent="0.35">
      <c r="A167">
        <v>1155</v>
      </c>
      <c r="B167" s="2">
        <f>Inputs!B$6+(Inputs!B$2+Inputs!B$3-Inputs!B$4)*Timelines!$A167</f>
        <v>8359.73</v>
      </c>
      <c r="C167" s="2">
        <f>Inputs!B$5*Timelines!$A167</f>
        <v>6796.02</v>
      </c>
      <c r="D167" s="2">
        <f t="shared" si="5"/>
        <v>1563.7099999999991</v>
      </c>
      <c r="E167" s="2">
        <f>Inputs!C$6+(Inputs!C$2+Inputs!C$3-Inputs!C$4)*Timelines!$A167</f>
        <v>7430</v>
      </c>
      <c r="F167">
        <f>Inputs!C$5*Timelines!$A167</f>
        <v>7854</v>
      </c>
      <c r="G167" s="2">
        <f t="shared" si="4"/>
        <v>0</v>
      </c>
    </row>
    <row r="168" spans="1:7" x14ac:dyDescent="0.35">
      <c r="A168">
        <v>1162</v>
      </c>
      <c r="B168" s="2">
        <f>Inputs!B$6+(Inputs!B$2+Inputs!B$3-Inputs!B$4)*Timelines!$A168</f>
        <v>8404.2920000000013</v>
      </c>
      <c r="C168" s="2">
        <f>Inputs!B$5*Timelines!$A168</f>
        <v>6837.2080000000005</v>
      </c>
      <c r="D168" s="2">
        <f t="shared" si="5"/>
        <v>1567.0840000000007</v>
      </c>
      <c r="E168" s="2">
        <f>Inputs!C$6+(Inputs!C$2+Inputs!C$3-Inputs!C$4)*Timelines!$A168</f>
        <v>7472</v>
      </c>
      <c r="F168">
        <f>Inputs!C$5*Timelines!$A168</f>
        <v>7901.5999999999995</v>
      </c>
      <c r="G168" s="2">
        <f t="shared" si="4"/>
        <v>0</v>
      </c>
    </row>
    <row r="169" spans="1:7" x14ac:dyDescent="0.35">
      <c r="A169">
        <v>1169</v>
      </c>
      <c r="B169" s="2">
        <f>Inputs!B$6+(Inputs!B$2+Inputs!B$3-Inputs!B$4)*Timelines!$A169</f>
        <v>8448.8539999999994</v>
      </c>
      <c r="C169" s="2">
        <f>Inputs!B$5*Timelines!$A169</f>
        <v>6878.3960000000006</v>
      </c>
      <c r="D169" s="2">
        <f t="shared" si="5"/>
        <v>1570.4579999999987</v>
      </c>
      <c r="E169" s="2">
        <f>Inputs!C$6+(Inputs!C$2+Inputs!C$3-Inputs!C$4)*Timelines!$A169</f>
        <v>7514</v>
      </c>
      <c r="F169">
        <f>Inputs!C$5*Timelines!$A169</f>
        <v>7949.2</v>
      </c>
      <c r="G169" s="2">
        <f t="shared" si="4"/>
        <v>0</v>
      </c>
    </row>
    <row r="170" spans="1:7" x14ac:dyDescent="0.35">
      <c r="A170">
        <v>1176</v>
      </c>
      <c r="B170" s="2">
        <f>Inputs!B$6+(Inputs!B$2+Inputs!B$3-Inputs!B$4)*Timelines!$A170</f>
        <v>8493.4160000000011</v>
      </c>
      <c r="C170" s="2">
        <f>Inputs!B$5*Timelines!$A170</f>
        <v>6919.5840000000007</v>
      </c>
      <c r="D170" s="2">
        <f t="shared" si="5"/>
        <v>1573.8320000000003</v>
      </c>
      <c r="E170" s="2">
        <f>Inputs!C$6+(Inputs!C$2+Inputs!C$3-Inputs!C$4)*Timelines!$A170</f>
        <v>7556</v>
      </c>
      <c r="F170">
        <f>Inputs!C$5*Timelines!$A170</f>
        <v>7996.8</v>
      </c>
      <c r="G170" s="2">
        <f t="shared" si="4"/>
        <v>0</v>
      </c>
    </row>
    <row r="171" spans="1:7" x14ac:dyDescent="0.35">
      <c r="A171">
        <v>1183</v>
      </c>
      <c r="B171" s="2">
        <f>Inputs!B$6+(Inputs!B$2+Inputs!B$3-Inputs!B$4)*Timelines!$A171</f>
        <v>8537.978000000001</v>
      </c>
      <c r="C171" s="2">
        <f>Inputs!B$5*Timelines!$A171</f>
        <v>6960.7720000000008</v>
      </c>
      <c r="D171" s="2">
        <f t="shared" si="5"/>
        <v>1577.2060000000001</v>
      </c>
      <c r="E171" s="2">
        <f>Inputs!C$6+(Inputs!C$2+Inputs!C$3-Inputs!C$4)*Timelines!$A171</f>
        <v>7598</v>
      </c>
      <c r="F171">
        <f>Inputs!C$5*Timelines!$A171</f>
        <v>8044.4</v>
      </c>
      <c r="G171" s="2">
        <f t="shared" si="4"/>
        <v>0</v>
      </c>
    </row>
    <row r="172" spans="1:7" x14ac:dyDescent="0.35">
      <c r="A172">
        <v>1190</v>
      </c>
      <c r="B172" s="2">
        <f>Inputs!B$6+(Inputs!B$2+Inputs!B$3-Inputs!B$4)*Timelines!$A172</f>
        <v>8582.5400000000009</v>
      </c>
      <c r="C172" s="2">
        <f>Inputs!B$5*Timelines!$A172</f>
        <v>7001.96</v>
      </c>
      <c r="D172" s="2">
        <f t="shared" si="5"/>
        <v>1580.5800000000008</v>
      </c>
      <c r="E172" s="2">
        <f>Inputs!C$6+(Inputs!C$2+Inputs!C$3-Inputs!C$4)*Timelines!$A172</f>
        <v>7640</v>
      </c>
      <c r="F172">
        <f>Inputs!C$5*Timelines!$A172</f>
        <v>8092</v>
      </c>
      <c r="G172" s="2">
        <f t="shared" si="4"/>
        <v>0</v>
      </c>
    </row>
    <row r="173" spans="1:7" x14ac:dyDescent="0.35">
      <c r="A173">
        <v>1197</v>
      </c>
      <c r="B173" s="2">
        <f>Inputs!B$6+(Inputs!B$2+Inputs!B$3-Inputs!B$4)*Timelines!$A173</f>
        <v>8627.1020000000008</v>
      </c>
      <c r="C173" s="2">
        <f>Inputs!B$5*Timelines!$A173</f>
        <v>7043.1480000000001</v>
      </c>
      <c r="D173" s="2">
        <f t="shared" si="5"/>
        <v>1583.9540000000006</v>
      </c>
      <c r="E173" s="2">
        <f>Inputs!C$6+(Inputs!C$2+Inputs!C$3-Inputs!C$4)*Timelines!$A173</f>
        <v>7682</v>
      </c>
      <c r="F173">
        <f>Inputs!C$5*Timelines!$A173</f>
        <v>8139.5999999999995</v>
      </c>
      <c r="G173" s="2">
        <f t="shared" si="4"/>
        <v>0</v>
      </c>
    </row>
    <row r="174" spans="1:7" x14ac:dyDescent="0.35">
      <c r="A174">
        <v>1204</v>
      </c>
      <c r="B174" s="2">
        <f>Inputs!B$6+(Inputs!B$2+Inputs!B$3-Inputs!B$4)*Timelines!$A174</f>
        <v>8671.6640000000007</v>
      </c>
      <c r="C174" s="2">
        <f>Inputs!B$5*Timelines!$A174</f>
        <v>7084.3360000000002</v>
      </c>
      <c r="D174" s="2">
        <f t="shared" si="5"/>
        <v>1587.3280000000004</v>
      </c>
      <c r="E174" s="2">
        <f>Inputs!C$6+(Inputs!C$2+Inputs!C$3-Inputs!C$4)*Timelines!$A174</f>
        <v>7724</v>
      </c>
      <c r="F174">
        <f>Inputs!C$5*Timelines!$A174</f>
        <v>8187.2</v>
      </c>
      <c r="G174" s="2">
        <f t="shared" si="4"/>
        <v>0</v>
      </c>
    </row>
    <row r="175" spans="1:7" x14ac:dyDescent="0.35">
      <c r="A175">
        <v>1211</v>
      </c>
      <c r="B175" s="2">
        <f>Inputs!B$6+(Inputs!B$2+Inputs!B$3-Inputs!B$4)*Timelines!$A175</f>
        <v>8716.2260000000006</v>
      </c>
      <c r="C175" s="2">
        <f>Inputs!B$5*Timelines!$A175</f>
        <v>7125.5240000000003</v>
      </c>
      <c r="D175" s="2">
        <f t="shared" si="5"/>
        <v>1590.7020000000002</v>
      </c>
      <c r="E175" s="2">
        <f>Inputs!C$6+(Inputs!C$2+Inputs!C$3-Inputs!C$4)*Timelines!$A175</f>
        <v>7766</v>
      </c>
      <c r="F175">
        <f>Inputs!C$5*Timelines!$A175</f>
        <v>8234.7999999999993</v>
      </c>
      <c r="G175" s="2">
        <f t="shared" si="4"/>
        <v>0</v>
      </c>
    </row>
    <row r="176" spans="1:7" x14ac:dyDescent="0.35">
      <c r="A176">
        <v>1218</v>
      </c>
      <c r="B176" s="2">
        <f>Inputs!B$6+(Inputs!B$2+Inputs!B$3-Inputs!B$4)*Timelines!$A176</f>
        <v>8760.7880000000005</v>
      </c>
      <c r="C176" s="2">
        <f>Inputs!B$5*Timelines!$A176</f>
        <v>7166.7120000000004</v>
      </c>
      <c r="D176" s="2">
        <f t="shared" si="5"/>
        <v>1594.076</v>
      </c>
      <c r="E176" s="2">
        <f>Inputs!C$6+(Inputs!C$2+Inputs!C$3-Inputs!C$4)*Timelines!$A176</f>
        <v>7808</v>
      </c>
      <c r="F176">
        <f>Inputs!C$5*Timelines!$A176</f>
        <v>8282.4</v>
      </c>
      <c r="G176" s="2">
        <f t="shared" si="4"/>
        <v>0</v>
      </c>
    </row>
    <row r="177" spans="1:7" x14ac:dyDescent="0.35">
      <c r="A177">
        <v>1225</v>
      </c>
      <c r="B177" s="2">
        <f>Inputs!B$6+(Inputs!B$2+Inputs!B$3-Inputs!B$4)*Timelines!$A177</f>
        <v>8805.35</v>
      </c>
      <c r="C177" s="2">
        <f>Inputs!B$5*Timelines!$A177</f>
        <v>7207.9000000000005</v>
      </c>
      <c r="D177" s="2">
        <f t="shared" si="5"/>
        <v>1597.4499999999998</v>
      </c>
      <c r="E177" s="2">
        <f>Inputs!C$6+(Inputs!C$2+Inputs!C$3-Inputs!C$4)*Timelines!$A177</f>
        <v>7850</v>
      </c>
      <c r="F177">
        <f>Inputs!C$5*Timelines!$A177</f>
        <v>8330</v>
      </c>
      <c r="G177" s="2">
        <f t="shared" si="4"/>
        <v>0</v>
      </c>
    </row>
    <row r="178" spans="1:7" x14ac:dyDescent="0.35">
      <c r="A178">
        <v>1232</v>
      </c>
      <c r="B178" s="2">
        <f>Inputs!B$6+(Inputs!B$2+Inputs!B$3-Inputs!B$4)*Timelines!$A178</f>
        <v>8849.9120000000003</v>
      </c>
      <c r="C178" s="2">
        <f>Inputs!B$5*Timelines!$A178</f>
        <v>7249.0880000000006</v>
      </c>
      <c r="D178" s="2">
        <f t="shared" si="5"/>
        <v>1600.8239999999996</v>
      </c>
      <c r="E178" s="2">
        <f>Inputs!C$6+(Inputs!C$2+Inputs!C$3-Inputs!C$4)*Timelines!$A178</f>
        <v>7892</v>
      </c>
      <c r="F178">
        <f>Inputs!C$5*Timelines!$A178</f>
        <v>8377.6</v>
      </c>
      <c r="G178" s="2">
        <f t="shared" si="4"/>
        <v>0</v>
      </c>
    </row>
    <row r="179" spans="1:7" x14ac:dyDescent="0.35">
      <c r="A179">
        <v>1239</v>
      </c>
      <c r="B179" s="2">
        <f>Inputs!B$6+(Inputs!B$2+Inputs!B$3-Inputs!B$4)*Timelines!$A179</f>
        <v>8894.474000000002</v>
      </c>
      <c r="C179" s="2">
        <f>Inputs!B$5*Timelines!$A179</f>
        <v>7290.2760000000007</v>
      </c>
      <c r="D179" s="2">
        <f t="shared" si="5"/>
        <v>1604.1980000000012</v>
      </c>
      <c r="E179" s="2">
        <f>Inputs!C$6+(Inputs!C$2+Inputs!C$3-Inputs!C$4)*Timelines!$A179</f>
        <v>7934</v>
      </c>
      <c r="F179">
        <f>Inputs!C$5*Timelines!$A179</f>
        <v>8425.1999999999989</v>
      </c>
      <c r="G179" s="2">
        <f t="shared" si="4"/>
        <v>0</v>
      </c>
    </row>
    <row r="180" spans="1:7" x14ac:dyDescent="0.35">
      <c r="A180">
        <v>1246</v>
      </c>
      <c r="B180" s="2">
        <f>Inputs!B$6+(Inputs!B$2+Inputs!B$3-Inputs!B$4)*Timelines!$A180</f>
        <v>8939.0360000000001</v>
      </c>
      <c r="C180" s="2">
        <f>Inputs!B$5*Timelines!$A180</f>
        <v>7331.4640000000009</v>
      </c>
      <c r="D180" s="2">
        <f t="shared" si="5"/>
        <v>1607.5719999999992</v>
      </c>
      <c r="E180" s="2">
        <f>Inputs!C$6+(Inputs!C$2+Inputs!C$3-Inputs!C$4)*Timelines!$A180</f>
        <v>7976</v>
      </c>
      <c r="F180">
        <f>Inputs!C$5*Timelines!$A180</f>
        <v>8472.7999999999993</v>
      </c>
      <c r="G180" s="2">
        <f t="shared" si="4"/>
        <v>0</v>
      </c>
    </row>
    <row r="181" spans="1:7" x14ac:dyDescent="0.35">
      <c r="A181">
        <v>1253</v>
      </c>
      <c r="B181" s="2">
        <f>Inputs!B$6+(Inputs!B$2+Inputs!B$3-Inputs!B$4)*Timelines!$A181</f>
        <v>8983.5980000000018</v>
      </c>
      <c r="C181" s="2">
        <f>Inputs!B$5*Timelines!$A181</f>
        <v>7372.652</v>
      </c>
      <c r="D181" s="2">
        <f t="shared" si="5"/>
        <v>1610.9460000000017</v>
      </c>
      <c r="E181" s="2">
        <f>Inputs!C$6+(Inputs!C$2+Inputs!C$3-Inputs!C$4)*Timelines!$A181</f>
        <v>8018</v>
      </c>
      <c r="F181">
        <f>Inputs!C$5*Timelines!$A181</f>
        <v>8520.4</v>
      </c>
      <c r="G181" s="2">
        <f t="shared" si="4"/>
        <v>0</v>
      </c>
    </row>
    <row r="182" spans="1:7" x14ac:dyDescent="0.35">
      <c r="A182">
        <v>1260</v>
      </c>
      <c r="B182" s="2">
        <f>Inputs!B$6+(Inputs!B$2+Inputs!B$3-Inputs!B$4)*Timelines!$A182</f>
        <v>9028.16</v>
      </c>
      <c r="C182" s="2">
        <f>Inputs!B$5*Timelines!$A182</f>
        <v>7413.84</v>
      </c>
      <c r="D182" s="2">
        <f t="shared" si="5"/>
        <v>1614.3199999999997</v>
      </c>
      <c r="E182" s="2">
        <f>Inputs!C$6+(Inputs!C$2+Inputs!C$3-Inputs!C$4)*Timelines!$A182</f>
        <v>8060</v>
      </c>
      <c r="F182">
        <f>Inputs!C$5*Timelines!$A182</f>
        <v>8568</v>
      </c>
      <c r="G182" s="2">
        <f t="shared" si="4"/>
        <v>0</v>
      </c>
    </row>
    <row r="183" spans="1:7" x14ac:dyDescent="0.35">
      <c r="A183">
        <v>1267</v>
      </c>
      <c r="B183" s="2">
        <f>Inputs!B$6+(Inputs!B$2+Inputs!B$3-Inputs!B$4)*Timelines!$A183</f>
        <v>9072.7220000000016</v>
      </c>
      <c r="C183" s="2">
        <f>Inputs!B$5*Timelines!$A183</f>
        <v>7455.0280000000002</v>
      </c>
      <c r="D183" s="2">
        <f t="shared" si="5"/>
        <v>1617.6940000000013</v>
      </c>
      <c r="E183" s="2">
        <f>Inputs!C$6+(Inputs!C$2+Inputs!C$3-Inputs!C$4)*Timelines!$A183</f>
        <v>8102</v>
      </c>
      <c r="F183">
        <f>Inputs!C$5*Timelines!$A183</f>
        <v>8615.6</v>
      </c>
      <c r="G183" s="2">
        <f t="shared" si="4"/>
        <v>0</v>
      </c>
    </row>
    <row r="184" spans="1:7" x14ac:dyDescent="0.35">
      <c r="A184">
        <v>1274</v>
      </c>
      <c r="B184" s="2">
        <f>Inputs!B$6+(Inputs!B$2+Inputs!B$3-Inputs!B$4)*Timelines!$A184</f>
        <v>9117.2839999999997</v>
      </c>
      <c r="C184" s="2">
        <f>Inputs!B$5*Timelines!$A184</f>
        <v>7496.2160000000003</v>
      </c>
      <c r="D184" s="2">
        <f t="shared" si="5"/>
        <v>1621.0679999999993</v>
      </c>
      <c r="E184" s="2">
        <f>Inputs!C$6+(Inputs!C$2+Inputs!C$3-Inputs!C$4)*Timelines!$A184</f>
        <v>8144</v>
      </c>
      <c r="F184">
        <f>Inputs!C$5*Timelines!$A184</f>
        <v>8663.1999999999989</v>
      </c>
      <c r="G184" s="2">
        <f t="shared" si="4"/>
        <v>0</v>
      </c>
    </row>
    <row r="185" spans="1:7" x14ac:dyDescent="0.35">
      <c r="A185">
        <v>1281</v>
      </c>
      <c r="B185" s="2">
        <f>Inputs!B$6+(Inputs!B$2+Inputs!B$3-Inputs!B$4)*Timelines!$A185</f>
        <v>9161.8460000000014</v>
      </c>
      <c r="C185" s="2">
        <f>Inputs!B$5*Timelines!$A185</f>
        <v>7537.4040000000005</v>
      </c>
      <c r="D185" s="2">
        <f t="shared" si="5"/>
        <v>1624.4420000000009</v>
      </c>
      <c r="E185" s="2">
        <f>Inputs!C$6+(Inputs!C$2+Inputs!C$3-Inputs!C$4)*Timelines!$A185</f>
        <v>8186</v>
      </c>
      <c r="F185">
        <f>Inputs!C$5*Timelines!$A185</f>
        <v>8710.7999999999993</v>
      </c>
      <c r="G185" s="2">
        <f t="shared" si="4"/>
        <v>0</v>
      </c>
    </row>
    <row r="186" spans="1:7" x14ac:dyDescent="0.35">
      <c r="A186">
        <v>1288</v>
      </c>
      <c r="B186" s="2">
        <f>Inputs!B$6+(Inputs!B$2+Inputs!B$3-Inputs!B$4)*Timelines!$A186</f>
        <v>9206.4080000000013</v>
      </c>
      <c r="C186" s="2">
        <f>Inputs!B$5*Timelines!$A186</f>
        <v>7578.5920000000006</v>
      </c>
      <c r="D186" s="2">
        <f t="shared" si="5"/>
        <v>1627.8160000000007</v>
      </c>
      <c r="E186" s="2">
        <f>Inputs!C$6+(Inputs!C$2+Inputs!C$3-Inputs!C$4)*Timelines!$A186</f>
        <v>8228</v>
      </c>
      <c r="F186">
        <f>Inputs!C$5*Timelines!$A186</f>
        <v>8758.4</v>
      </c>
      <c r="G186" s="2">
        <f t="shared" si="4"/>
        <v>0</v>
      </c>
    </row>
    <row r="187" spans="1:7" x14ac:dyDescent="0.35">
      <c r="A187">
        <v>1295</v>
      </c>
      <c r="B187" s="2">
        <f>Inputs!B$6+(Inputs!B$2+Inputs!B$3-Inputs!B$4)*Timelines!$A187</f>
        <v>9250.9700000000012</v>
      </c>
      <c r="C187" s="2">
        <f>Inputs!B$5*Timelines!$A187</f>
        <v>7619.7800000000007</v>
      </c>
      <c r="D187" s="2">
        <f t="shared" si="5"/>
        <v>1631.1900000000005</v>
      </c>
      <c r="E187" s="2">
        <f>Inputs!C$6+(Inputs!C$2+Inputs!C$3-Inputs!C$4)*Timelines!$A187</f>
        <v>8270</v>
      </c>
      <c r="F187">
        <f>Inputs!C$5*Timelines!$A187</f>
        <v>8806</v>
      </c>
      <c r="G187" s="2">
        <f t="shared" si="4"/>
        <v>0</v>
      </c>
    </row>
    <row r="188" spans="1:7" x14ac:dyDescent="0.35">
      <c r="A188">
        <v>1302</v>
      </c>
      <c r="B188" s="2">
        <f>Inputs!B$6+(Inputs!B$2+Inputs!B$3-Inputs!B$4)*Timelines!$A188</f>
        <v>9295.5320000000011</v>
      </c>
      <c r="C188" s="2">
        <f>Inputs!B$5*Timelines!$A188</f>
        <v>7660.9680000000008</v>
      </c>
      <c r="D188" s="2">
        <f t="shared" si="5"/>
        <v>1634.5640000000003</v>
      </c>
      <c r="E188" s="2">
        <f>Inputs!C$6+(Inputs!C$2+Inputs!C$3-Inputs!C$4)*Timelines!$A188</f>
        <v>8312</v>
      </c>
      <c r="F188">
        <f>Inputs!C$5*Timelines!$A188</f>
        <v>8853.6</v>
      </c>
      <c r="G188" s="2">
        <f t="shared" si="4"/>
        <v>0</v>
      </c>
    </row>
    <row r="189" spans="1:7" x14ac:dyDescent="0.35">
      <c r="A189">
        <v>1309</v>
      </c>
      <c r="B189" s="2">
        <f>Inputs!B$6+(Inputs!B$2+Inputs!B$3-Inputs!B$4)*Timelines!$A189</f>
        <v>9340.094000000001</v>
      </c>
      <c r="C189" s="2">
        <f>Inputs!B$5*Timelines!$A189</f>
        <v>7702.1560000000009</v>
      </c>
      <c r="D189" s="2">
        <f t="shared" si="5"/>
        <v>1637.9380000000001</v>
      </c>
      <c r="E189" s="2">
        <f>Inputs!C$6+(Inputs!C$2+Inputs!C$3-Inputs!C$4)*Timelines!$A189</f>
        <v>8354</v>
      </c>
      <c r="F189">
        <f>Inputs!C$5*Timelines!$A189</f>
        <v>8901.1999999999989</v>
      </c>
      <c r="G189" s="2">
        <f t="shared" si="4"/>
        <v>0</v>
      </c>
    </row>
    <row r="190" spans="1:7" x14ac:dyDescent="0.35">
      <c r="A190">
        <v>1316</v>
      </c>
      <c r="B190" s="2">
        <f>Inputs!B$6+(Inputs!B$2+Inputs!B$3-Inputs!B$4)*Timelines!$A190</f>
        <v>9384.6560000000009</v>
      </c>
      <c r="C190" s="2">
        <f>Inputs!B$5*Timelines!$A190</f>
        <v>7743.3440000000001</v>
      </c>
      <c r="D190" s="2">
        <f t="shared" si="5"/>
        <v>1641.3120000000008</v>
      </c>
      <c r="E190" s="2">
        <f>Inputs!C$6+(Inputs!C$2+Inputs!C$3-Inputs!C$4)*Timelines!$A190</f>
        <v>8396</v>
      </c>
      <c r="F190">
        <f>Inputs!C$5*Timelines!$A190</f>
        <v>8948.7999999999993</v>
      </c>
      <c r="G190" s="2">
        <f t="shared" si="4"/>
        <v>0</v>
      </c>
    </row>
    <row r="191" spans="1:7" x14ac:dyDescent="0.35">
      <c r="A191">
        <v>1323</v>
      </c>
      <c r="B191" s="2">
        <f>Inputs!B$6+(Inputs!B$2+Inputs!B$3-Inputs!B$4)*Timelines!$A191</f>
        <v>9429.2180000000008</v>
      </c>
      <c r="C191" s="2">
        <f>Inputs!B$5*Timelines!$A191</f>
        <v>7784.5320000000002</v>
      </c>
      <c r="D191" s="2">
        <f t="shared" si="5"/>
        <v>1644.6860000000006</v>
      </c>
      <c r="E191" s="2">
        <f>Inputs!C$6+(Inputs!C$2+Inputs!C$3-Inputs!C$4)*Timelines!$A191</f>
        <v>8438</v>
      </c>
      <c r="F191">
        <f>Inputs!C$5*Timelines!$A191</f>
        <v>8996.4</v>
      </c>
      <c r="G191" s="2">
        <f t="shared" si="4"/>
        <v>0</v>
      </c>
    </row>
    <row r="192" spans="1:7" x14ac:dyDescent="0.35">
      <c r="A192">
        <v>1330</v>
      </c>
      <c r="B192" s="2">
        <f>Inputs!B$6+(Inputs!B$2+Inputs!B$3-Inputs!B$4)*Timelines!$A192</f>
        <v>9473.7800000000007</v>
      </c>
      <c r="C192" s="2">
        <f>Inputs!B$5*Timelines!$A192</f>
        <v>7825.72</v>
      </c>
      <c r="D192" s="2">
        <f t="shared" si="5"/>
        <v>1648.0600000000004</v>
      </c>
      <c r="E192" s="2">
        <f>Inputs!C$6+(Inputs!C$2+Inputs!C$3-Inputs!C$4)*Timelines!$A192</f>
        <v>8480</v>
      </c>
      <c r="F192">
        <f>Inputs!C$5*Timelines!$A192</f>
        <v>9044</v>
      </c>
      <c r="G192" s="2">
        <f t="shared" si="4"/>
        <v>0</v>
      </c>
    </row>
    <row r="193" spans="1:7" x14ac:dyDescent="0.35">
      <c r="A193">
        <v>1337</v>
      </c>
      <c r="B193" s="2">
        <f>Inputs!B$6+(Inputs!B$2+Inputs!B$3-Inputs!B$4)*Timelines!$A193</f>
        <v>9518.3420000000006</v>
      </c>
      <c r="C193" s="2">
        <f>Inputs!B$5*Timelines!$A193</f>
        <v>7866.9080000000004</v>
      </c>
      <c r="D193" s="2">
        <f t="shared" si="5"/>
        <v>1651.4340000000002</v>
      </c>
      <c r="E193" s="2">
        <f>Inputs!C$6+(Inputs!C$2+Inputs!C$3-Inputs!C$4)*Timelines!$A193</f>
        <v>8522</v>
      </c>
      <c r="F193">
        <f>Inputs!C$5*Timelines!$A193</f>
        <v>9091.6</v>
      </c>
      <c r="G193" s="2">
        <f t="shared" si="4"/>
        <v>0</v>
      </c>
    </row>
    <row r="194" spans="1:7" x14ac:dyDescent="0.35">
      <c r="A194">
        <v>1344</v>
      </c>
      <c r="B194" s="2">
        <f>Inputs!B$6+(Inputs!B$2+Inputs!B$3-Inputs!B$4)*Timelines!$A194</f>
        <v>9562.9040000000005</v>
      </c>
      <c r="C194" s="2">
        <f>Inputs!B$5*Timelines!$A194</f>
        <v>7908.0960000000005</v>
      </c>
      <c r="D194" s="2">
        <f t="shared" si="5"/>
        <v>1654.808</v>
      </c>
      <c r="E194" s="2">
        <f>Inputs!C$6+(Inputs!C$2+Inputs!C$3-Inputs!C$4)*Timelines!$A194</f>
        <v>8564</v>
      </c>
      <c r="F194">
        <f>Inputs!C$5*Timelines!$A194</f>
        <v>9139.1999999999989</v>
      </c>
      <c r="G194" s="2">
        <f t="shared" ref="G194:G257" si="6">IF(E194&lt;F194,0,E194-F194)</f>
        <v>0</v>
      </c>
    </row>
    <row r="195" spans="1:7" x14ac:dyDescent="0.35">
      <c r="A195">
        <v>1351</v>
      </c>
      <c r="B195" s="2">
        <f>Inputs!B$6+(Inputs!B$2+Inputs!B$3-Inputs!B$4)*Timelines!$A195</f>
        <v>9607.4660000000003</v>
      </c>
      <c r="C195" s="2">
        <f>Inputs!B$5*Timelines!$A195</f>
        <v>7949.2840000000006</v>
      </c>
      <c r="D195" s="2">
        <f t="shared" ref="D195:D258" si="7">IF(B195&lt;C195,0,B195-C195)</f>
        <v>1658.1819999999998</v>
      </c>
      <c r="E195" s="2">
        <f>Inputs!C$6+(Inputs!C$2+Inputs!C$3-Inputs!C$4)*Timelines!$A195</f>
        <v>8606</v>
      </c>
      <c r="F195">
        <f>Inputs!C$5*Timelines!$A195</f>
        <v>9186.7999999999993</v>
      </c>
      <c r="G195" s="2">
        <f t="shared" si="6"/>
        <v>0</v>
      </c>
    </row>
    <row r="196" spans="1:7" x14ac:dyDescent="0.35">
      <c r="A196">
        <v>1358</v>
      </c>
      <c r="B196" s="2">
        <f>Inputs!B$6+(Inputs!B$2+Inputs!B$3-Inputs!B$4)*Timelines!$A196</f>
        <v>9652.0280000000002</v>
      </c>
      <c r="C196" s="2">
        <f>Inputs!B$5*Timelines!$A196</f>
        <v>7990.4720000000007</v>
      </c>
      <c r="D196" s="2">
        <f t="shared" si="7"/>
        <v>1661.5559999999996</v>
      </c>
      <c r="E196" s="2">
        <f>Inputs!C$6+(Inputs!C$2+Inputs!C$3-Inputs!C$4)*Timelines!$A196</f>
        <v>8648</v>
      </c>
      <c r="F196">
        <f>Inputs!C$5*Timelines!$A196</f>
        <v>9234.4</v>
      </c>
      <c r="G196" s="2">
        <f t="shared" si="6"/>
        <v>0</v>
      </c>
    </row>
    <row r="197" spans="1:7" x14ac:dyDescent="0.35">
      <c r="A197">
        <v>1365</v>
      </c>
      <c r="B197" s="2">
        <f>Inputs!B$6+(Inputs!B$2+Inputs!B$3-Inputs!B$4)*Timelines!$A197</f>
        <v>9696.59</v>
      </c>
      <c r="C197" s="2">
        <f>Inputs!B$5*Timelines!$A197</f>
        <v>8031.6600000000008</v>
      </c>
      <c r="D197" s="2">
        <f t="shared" si="7"/>
        <v>1664.9299999999994</v>
      </c>
      <c r="E197" s="2">
        <f>Inputs!C$6+(Inputs!C$2+Inputs!C$3-Inputs!C$4)*Timelines!$A197</f>
        <v>8690</v>
      </c>
      <c r="F197">
        <f>Inputs!C$5*Timelines!$A197</f>
        <v>9282</v>
      </c>
      <c r="G197" s="2">
        <f t="shared" si="6"/>
        <v>0</v>
      </c>
    </row>
    <row r="198" spans="1:7" x14ac:dyDescent="0.35">
      <c r="A198">
        <v>1372</v>
      </c>
      <c r="B198" s="2">
        <f>Inputs!B$6+(Inputs!B$2+Inputs!B$3-Inputs!B$4)*Timelines!$A198</f>
        <v>9741.152</v>
      </c>
      <c r="C198" s="2">
        <f>Inputs!B$5*Timelines!$A198</f>
        <v>8072.8480000000009</v>
      </c>
      <c r="D198" s="2">
        <f t="shared" si="7"/>
        <v>1668.3039999999992</v>
      </c>
      <c r="E198" s="2">
        <f>Inputs!C$6+(Inputs!C$2+Inputs!C$3-Inputs!C$4)*Timelines!$A198</f>
        <v>8732</v>
      </c>
      <c r="F198">
        <f>Inputs!C$5*Timelines!$A198</f>
        <v>9329.6</v>
      </c>
      <c r="G198" s="2">
        <f t="shared" si="6"/>
        <v>0</v>
      </c>
    </row>
    <row r="199" spans="1:7" x14ac:dyDescent="0.35">
      <c r="A199">
        <v>1379</v>
      </c>
      <c r="B199" s="2">
        <f>Inputs!B$6+(Inputs!B$2+Inputs!B$3-Inputs!B$4)*Timelines!$A199</f>
        <v>9785.7139999999999</v>
      </c>
      <c r="C199" s="2">
        <f>Inputs!B$5*Timelines!$A199</f>
        <v>8114.0360000000001</v>
      </c>
      <c r="D199" s="2">
        <f t="shared" si="7"/>
        <v>1671.6779999999999</v>
      </c>
      <c r="E199" s="2">
        <f>Inputs!C$6+(Inputs!C$2+Inputs!C$3-Inputs!C$4)*Timelines!$A199</f>
        <v>8774</v>
      </c>
      <c r="F199">
        <f>Inputs!C$5*Timelines!$A199</f>
        <v>9377.1999999999989</v>
      </c>
      <c r="G199" s="2">
        <f t="shared" si="6"/>
        <v>0</v>
      </c>
    </row>
    <row r="200" spans="1:7" x14ac:dyDescent="0.35">
      <c r="A200">
        <v>1386</v>
      </c>
      <c r="B200" s="2">
        <f>Inputs!B$6+(Inputs!B$2+Inputs!B$3-Inputs!B$4)*Timelines!$A200</f>
        <v>9830.2760000000017</v>
      </c>
      <c r="C200" s="2">
        <f>Inputs!B$5*Timelines!$A200</f>
        <v>8155.2240000000002</v>
      </c>
      <c r="D200" s="2">
        <f t="shared" si="7"/>
        <v>1675.0520000000015</v>
      </c>
      <c r="E200" s="2">
        <f>Inputs!C$6+(Inputs!C$2+Inputs!C$3-Inputs!C$4)*Timelines!$A200</f>
        <v>8816</v>
      </c>
      <c r="F200">
        <f>Inputs!C$5*Timelines!$A200</f>
        <v>9424.7999999999993</v>
      </c>
      <c r="G200" s="2">
        <f t="shared" si="6"/>
        <v>0</v>
      </c>
    </row>
    <row r="201" spans="1:7" x14ac:dyDescent="0.35">
      <c r="A201">
        <v>1393</v>
      </c>
      <c r="B201" s="2">
        <f>Inputs!B$6+(Inputs!B$2+Inputs!B$3-Inputs!B$4)*Timelines!$A201</f>
        <v>9874.8380000000016</v>
      </c>
      <c r="C201" s="2">
        <f>Inputs!B$5*Timelines!$A201</f>
        <v>8196.4120000000003</v>
      </c>
      <c r="D201" s="2">
        <f t="shared" si="7"/>
        <v>1678.4260000000013</v>
      </c>
      <c r="E201" s="2">
        <f>Inputs!C$6+(Inputs!C$2+Inputs!C$3-Inputs!C$4)*Timelines!$A201</f>
        <v>8858</v>
      </c>
      <c r="F201">
        <f>Inputs!C$5*Timelines!$A201</f>
        <v>9472.4</v>
      </c>
      <c r="G201" s="2">
        <f t="shared" si="6"/>
        <v>0</v>
      </c>
    </row>
    <row r="202" spans="1:7" x14ac:dyDescent="0.35">
      <c r="A202">
        <v>1400</v>
      </c>
      <c r="B202" s="2">
        <f>Inputs!B$6+(Inputs!B$2+Inputs!B$3-Inputs!B$4)*Timelines!$A202</f>
        <v>9919.4000000000015</v>
      </c>
      <c r="C202" s="2">
        <f>Inputs!B$5*Timelines!$A202</f>
        <v>8237.6</v>
      </c>
      <c r="D202" s="2">
        <f t="shared" si="7"/>
        <v>1681.8000000000011</v>
      </c>
      <c r="E202" s="2">
        <f>Inputs!C$6+(Inputs!C$2+Inputs!C$3-Inputs!C$4)*Timelines!$A202</f>
        <v>8900</v>
      </c>
      <c r="F202">
        <f>Inputs!C$5*Timelines!$A202</f>
        <v>9520</v>
      </c>
      <c r="G202" s="2">
        <f t="shared" si="6"/>
        <v>0</v>
      </c>
    </row>
    <row r="203" spans="1:7" x14ac:dyDescent="0.35">
      <c r="A203">
        <v>1407</v>
      </c>
      <c r="B203" s="2">
        <f>Inputs!B$6+(Inputs!B$2+Inputs!B$3-Inputs!B$4)*Timelines!$A203</f>
        <v>9963.9620000000014</v>
      </c>
      <c r="C203" s="2">
        <f>Inputs!B$5*Timelines!$A203</f>
        <v>8278.7880000000005</v>
      </c>
      <c r="D203" s="2">
        <f t="shared" si="7"/>
        <v>1685.1740000000009</v>
      </c>
      <c r="E203" s="2">
        <f>Inputs!C$6+(Inputs!C$2+Inputs!C$3-Inputs!C$4)*Timelines!$A203</f>
        <v>8942</v>
      </c>
      <c r="F203">
        <f>Inputs!C$5*Timelines!$A203</f>
        <v>9567.6</v>
      </c>
      <c r="G203" s="2">
        <f t="shared" si="6"/>
        <v>0</v>
      </c>
    </row>
    <row r="204" spans="1:7" x14ac:dyDescent="0.35">
      <c r="A204">
        <v>1414</v>
      </c>
      <c r="B204" s="2">
        <f>Inputs!B$6+(Inputs!B$2+Inputs!B$3-Inputs!B$4)*Timelines!$A204</f>
        <v>10008.524000000001</v>
      </c>
      <c r="C204" s="2">
        <f>Inputs!B$5*Timelines!$A204</f>
        <v>8319.9760000000006</v>
      </c>
      <c r="D204" s="2">
        <f t="shared" si="7"/>
        <v>1688.5480000000007</v>
      </c>
      <c r="E204" s="2">
        <f>Inputs!C$6+(Inputs!C$2+Inputs!C$3-Inputs!C$4)*Timelines!$A204</f>
        <v>8984</v>
      </c>
      <c r="F204">
        <f>Inputs!C$5*Timelines!$A204</f>
        <v>9615.1999999999989</v>
      </c>
      <c r="G204" s="2">
        <f t="shared" si="6"/>
        <v>0</v>
      </c>
    </row>
    <row r="205" spans="1:7" x14ac:dyDescent="0.35">
      <c r="A205">
        <v>1421</v>
      </c>
      <c r="B205" s="2">
        <f>Inputs!B$6+(Inputs!B$2+Inputs!B$3-Inputs!B$4)*Timelines!$A205</f>
        <v>10053.086000000001</v>
      </c>
      <c r="C205" s="2">
        <f>Inputs!B$5*Timelines!$A205</f>
        <v>8361.1640000000007</v>
      </c>
      <c r="D205" s="2">
        <f t="shared" si="7"/>
        <v>1691.9220000000005</v>
      </c>
      <c r="E205" s="2">
        <f>Inputs!C$6+(Inputs!C$2+Inputs!C$3-Inputs!C$4)*Timelines!$A205</f>
        <v>9026</v>
      </c>
      <c r="F205">
        <f>Inputs!C$5*Timelines!$A205</f>
        <v>9662.7999999999993</v>
      </c>
      <c r="G205" s="2">
        <f t="shared" si="6"/>
        <v>0</v>
      </c>
    </row>
    <row r="206" spans="1:7" x14ac:dyDescent="0.35">
      <c r="A206">
        <v>1428</v>
      </c>
      <c r="B206" s="2">
        <f>Inputs!B$6+(Inputs!B$2+Inputs!B$3-Inputs!B$4)*Timelines!$A206</f>
        <v>10097.648000000001</v>
      </c>
      <c r="C206" s="2">
        <f>Inputs!B$5*Timelines!$A206</f>
        <v>8402.3520000000008</v>
      </c>
      <c r="D206" s="2">
        <f t="shared" si="7"/>
        <v>1695.2960000000003</v>
      </c>
      <c r="E206" s="2">
        <f>Inputs!C$6+(Inputs!C$2+Inputs!C$3-Inputs!C$4)*Timelines!$A206</f>
        <v>9068</v>
      </c>
      <c r="F206">
        <f>Inputs!C$5*Timelines!$A206</f>
        <v>9710.4</v>
      </c>
      <c r="G206" s="2">
        <f t="shared" si="6"/>
        <v>0</v>
      </c>
    </row>
    <row r="207" spans="1:7" x14ac:dyDescent="0.35">
      <c r="A207">
        <v>1435</v>
      </c>
      <c r="B207" s="2">
        <f>Inputs!B$6+(Inputs!B$2+Inputs!B$3-Inputs!B$4)*Timelines!$A207</f>
        <v>10142.210000000001</v>
      </c>
      <c r="C207" s="2">
        <f>Inputs!B$5*Timelines!$A207</f>
        <v>8443.5400000000009</v>
      </c>
      <c r="D207" s="2">
        <f t="shared" si="7"/>
        <v>1698.67</v>
      </c>
      <c r="E207" s="2">
        <f>Inputs!C$6+(Inputs!C$2+Inputs!C$3-Inputs!C$4)*Timelines!$A207</f>
        <v>9110</v>
      </c>
      <c r="F207">
        <f>Inputs!C$5*Timelines!$A207</f>
        <v>9758</v>
      </c>
      <c r="G207" s="2">
        <f t="shared" si="6"/>
        <v>0</v>
      </c>
    </row>
    <row r="208" spans="1:7" x14ac:dyDescent="0.35">
      <c r="A208">
        <v>1442</v>
      </c>
      <c r="B208" s="2">
        <f>Inputs!B$6+(Inputs!B$2+Inputs!B$3-Inputs!B$4)*Timelines!$A208</f>
        <v>10186.772000000001</v>
      </c>
      <c r="C208" s="2">
        <f>Inputs!B$5*Timelines!$A208</f>
        <v>8484.728000000001</v>
      </c>
      <c r="D208" s="2">
        <f t="shared" si="7"/>
        <v>1702.0439999999999</v>
      </c>
      <c r="E208" s="2">
        <f>Inputs!C$6+(Inputs!C$2+Inputs!C$3-Inputs!C$4)*Timelines!$A208</f>
        <v>9152</v>
      </c>
      <c r="F208">
        <f>Inputs!C$5*Timelines!$A208</f>
        <v>9805.6</v>
      </c>
      <c r="G208" s="2">
        <f t="shared" si="6"/>
        <v>0</v>
      </c>
    </row>
    <row r="209" spans="1:7" x14ac:dyDescent="0.35">
      <c r="A209">
        <v>1449</v>
      </c>
      <c r="B209" s="2">
        <f>Inputs!B$6+(Inputs!B$2+Inputs!B$3-Inputs!B$4)*Timelines!$A209</f>
        <v>10231.334000000001</v>
      </c>
      <c r="C209" s="2">
        <f>Inputs!B$5*Timelines!$A209</f>
        <v>8525.9160000000011</v>
      </c>
      <c r="D209" s="2">
        <f t="shared" si="7"/>
        <v>1705.4179999999997</v>
      </c>
      <c r="E209" s="2">
        <f>Inputs!C$6+(Inputs!C$2+Inputs!C$3-Inputs!C$4)*Timelines!$A209</f>
        <v>9194</v>
      </c>
      <c r="F209">
        <f>Inputs!C$5*Timelines!$A209</f>
        <v>9853.1999999999989</v>
      </c>
      <c r="G209" s="2">
        <f t="shared" si="6"/>
        <v>0</v>
      </c>
    </row>
    <row r="210" spans="1:7" x14ac:dyDescent="0.35">
      <c r="A210">
        <v>1456</v>
      </c>
      <c r="B210" s="2">
        <f>Inputs!B$6+(Inputs!B$2+Inputs!B$3-Inputs!B$4)*Timelines!$A210</f>
        <v>10275.896000000001</v>
      </c>
      <c r="C210" s="2">
        <f>Inputs!B$5*Timelines!$A210</f>
        <v>8567.1040000000012</v>
      </c>
      <c r="D210" s="2">
        <f t="shared" si="7"/>
        <v>1708.7919999999995</v>
      </c>
      <c r="E210" s="2">
        <f>Inputs!C$6+(Inputs!C$2+Inputs!C$3-Inputs!C$4)*Timelines!$A210</f>
        <v>9236</v>
      </c>
      <c r="F210">
        <f>Inputs!C$5*Timelines!$A210</f>
        <v>9900.7999999999993</v>
      </c>
      <c r="G210" s="2">
        <f t="shared" si="6"/>
        <v>0</v>
      </c>
    </row>
    <row r="211" spans="1:7" x14ac:dyDescent="0.35">
      <c r="A211">
        <v>1463</v>
      </c>
      <c r="B211" s="2">
        <f>Inputs!B$6+(Inputs!B$2+Inputs!B$3-Inputs!B$4)*Timelines!$A211</f>
        <v>10320.458000000001</v>
      </c>
      <c r="C211" s="2">
        <f>Inputs!B$5*Timelines!$A211</f>
        <v>8608.2920000000013</v>
      </c>
      <c r="D211" s="2">
        <f t="shared" si="7"/>
        <v>1712.1659999999993</v>
      </c>
      <c r="E211" s="2">
        <f>Inputs!C$6+(Inputs!C$2+Inputs!C$3-Inputs!C$4)*Timelines!$A211</f>
        <v>9278</v>
      </c>
      <c r="F211">
        <f>Inputs!C$5*Timelines!$A211</f>
        <v>9948.4</v>
      </c>
      <c r="G211" s="2">
        <f t="shared" si="6"/>
        <v>0</v>
      </c>
    </row>
    <row r="212" spans="1:7" x14ac:dyDescent="0.35">
      <c r="A212">
        <v>1470</v>
      </c>
      <c r="B212" s="2">
        <f>Inputs!B$6+(Inputs!B$2+Inputs!B$3-Inputs!B$4)*Timelines!$A212</f>
        <v>10365.02</v>
      </c>
      <c r="C212" s="2">
        <f>Inputs!B$5*Timelines!$A212</f>
        <v>8649.4800000000014</v>
      </c>
      <c r="D212" s="2">
        <f t="shared" si="7"/>
        <v>1715.5399999999991</v>
      </c>
      <c r="E212" s="2">
        <f>Inputs!C$6+(Inputs!C$2+Inputs!C$3-Inputs!C$4)*Timelines!$A212</f>
        <v>9320</v>
      </c>
      <c r="F212">
        <f>Inputs!C$5*Timelines!$A212</f>
        <v>9996</v>
      </c>
      <c r="G212" s="2">
        <f t="shared" si="6"/>
        <v>0</v>
      </c>
    </row>
    <row r="213" spans="1:7" x14ac:dyDescent="0.35">
      <c r="A213">
        <v>1477</v>
      </c>
      <c r="B213" s="2">
        <f>Inputs!B$6+(Inputs!B$2+Inputs!B$3-Inputs!B$4)*Timelines!$A213</f>
        <v>10409.582</v>
      </c>
      <c r="C213" s="2">
        <f>Inputs!B$5*Timelines!$A213</f>
        <v>8690.6679999999997</v>
      </c>
      <c r="D213" s="2">
        <f t="shared" si="7"/>
        <v>1718.9140000000007</v>
      </c>
      <c r="E213" s="2">
        <f>Inputs!C$6+(Inputs!C$2+Inputs!C$3-Inputs!C$4)*Timelines!$A213</f>
        <v>9362</v>
      </c>
      <c r="F213">
        <f>Inputs!C$5*Timelines!$A213</f>
        <v>10043.6</v>
      </c>
      <c r="G213" s="2">
        <f t="shared" si="6"/>
        <v>0</v>
      </c>
    </row>
    <row r="214" spans="1:7" x14ac:dyDescent="0.35">
      <c r="A214">
        <v>1484</v>
      </c>
      <c r="B214" s="2">
        <f>Inputs!B$6+(Inputs!B$2+Inputs!B$3-Inputs!B$4)*Timelines!$A214</f>
        <v>10454.144</v>
      </c>
      <c r="C214" s="2">
        <f>Inputs!B$5*Timelines!$A214</f>
        <v>8731.8559999999998</v>
      </c>
      <c r="D214" s="2">
        <f t="shared" si="7"/>
        <v>1722.2880000000005</v>
      </c>
      <c r="E214" s="2">
        <f>Inputs!C$6+(Inputs!C$2+Inputs!C$3-Inputs!C$4)*Timelines!$A214</f>
        <v>9404</v>
      </c>
      <c r="F214">
        <f>Inputs!C$5*Timelines!$A214</f>
        <v>10091.199999999999</v>
      </c>
      <c r="G214" s="2">
        <f t="shared" si="6"/>
        <v>0</v>
      </c>
    </row>
    <row r="215" spans="1:7" x14ac:dyDescent="0.35">
      <c r="A215">
        <v>1491</v>
      </c>
      <c r="B215" s="2">
        <f>Inputs!B$6+(Inputs!B$2+Inputs!B$3-Inputs!B$4)*Timelines!$A215</f>
        <v>10498.706</v>
      </c>
      <c r="C215" s="2">
        <f>Inputs!B$5*Timelines!$A215</f>
        <v>8773.0439999999999</v>
      </c>
      <c r="D215" s="2">
        <f t="shared" si="7"/>
        <v>1725.6620000000003</v>
      </c>
      <c r="E215" s="2">
        <f>Inputs!C$6+(Inputs!C$2+Inputs!C$3-Inputs!C$4)*Timelines!$A215</f>
        <v>9446</v>
      </c>
      <c r="F215">
        <f>Inputs!C$5*Timelines!$A215</f>
        <v>10138.799999999999</v>
      </c>
      <c r="G215" s="2">
        <f t="shared" si="6"/>
        <v>0</v>
      </c>
    </row>
    <row r="216" spans="1:7" x14ac:dyDescent="0.35">
      <c r="A216">
        <v>1498</v>
      </c>
      <c r="B216" s="2">
        <f>Inputs!B$6+(Inputs!B$2+Inputs!B$3-Inputs!B$4)*Timelines!$A216</f>
        <v>10543.268</v>
      </c>
      <c r="C216" s="2">
        <f>Inputs!B$5*Timelines!$A216</f>
        <v>8814.232</v>
      </c>
      <c r="D216" s="2">
        <f t="shared" si="7"/>
        <v>1729.0360000000001</v>
      </c>
      <c r="E216" s="2">
        <f>Inputs!C$6+(Inputs!C$2+Inputs!C$3-Inputs!C$4)*Timelines!$A216</f>
        <v>9488</v>
      </c>
      <c r="F216">
        <f>Inputs!C$5*Timelines!$A216</f>
        <v>10186.4</v>
      </c>
      <c r="G216" s="2">
        <f t="shared" si="6"/>
        <v>0</v>
      </c>
    </row>
    <row r="217" spans="1:7" x14ac:dyDescent="0.35">
      <c r="A217">
        <v>1505</v>
      </c>
      <c r="B217" s="2">
        <f>Inputs!B$6+(Inputs!B$2+Inputs!B$3-Inputs!B$4)*Timelines!$A217</f>
        <v>10587.83</v>
      </c>
      <c r="C217" s="2">
        <f>Inputs!B$5*Timelines!$A217</f>
        <v>8855.42</v>
      </c>
      <c r="D217" s="2">
        <f t="shared" si="7"/>
        <v>1732.4099999999999</v>
      </c>
      <c r="E217" s="2">
        <f>Inputs!C$6+(Inputs!C$2+Inputs!C$3-Inputs!C$4)*Timelines!$A217</f>
        <v>9530</v>
      </c>
      <c r="F217">
        <f>Inputs!C$5*Timelines!$A217</f>
        <v>10234</v>
      </c>
      <c r="G217" s="2">
        <f t="shared" si="6"/>
        <v>0</v>
      </c>
    </row>
    <row r="218" spans="1:7" x14ac:dyDescent="0.35">
      <c r="A218">
        <v>1512</v>
      </c>
      <c r="B218" s="2">
        <f>Inputs!B$6+(Inputs!B$2+Inputs!B$3-Inputs!B$4)*Timelines!$A218</f>
        <v>10632.392000000002</v>
      </c>
      <c r="C218" s="2">
        <f>Inputs!B$5*Timelines!$A218</f>
        <v>8896.6080000000002</v>
      </c>
      <c r="D218" s="2">
        <f t="shared" si="7"/>
        <v>1735.7840000000015</v>
      </c>
      <c r="E218" s="2">
        <f>Inputs!C$6+(Inputs!C$2+Inputs!C$3-Inputs!C$4)*Timelines!$A218</f>
        <v>9572</v>
      </c>
      <c r="F218">
        <f>Inputs!C$5*Timelines!$A218</f>
        <v>10281.6</v>
      </c>
      <c r="G218" s="2">
        <f t="shared" si="6"/>
        <v>0</v>
      </c>
    </row>
    <row r="219" spans="1:7" x14ac:dyDescent="0.35">
      <c r="A219">
        <v>1519</v>
      </c>
      <c r="B219" s="2">
        <f>Inputs!B$6+(Inputs!B$2+Inputs!B$3-Inputs!B$4)*Timelines!$A219</f>
        <v>10676.954000000002</v>
      </c>
      <c r="C219" s="2">
        <f>Inputs!B$5*Timelines!$A219</f>
        <v>8937.7960000000003</v>
      </c>
      <c r="D219" s="2">
        <f t="shared" si="7"/>
        <v>1739.1580000000013</v>
      </c>
      <c r="E219" s="2">
        <f>Inputs!C$6+(Inputs!C$2+Inputs!C$3-Inputs!C$4)*Timelines!$A219</f>
        <v>9614</v>
      </c>
      <c r="F219">
        <f>Inputs!C$5*Timelines!$A219</f>
        <v>10329.199999999999</v>
      </c>
      <c r="G219" s="2">
        <f t="shared" si="6"/>
        <v>0</v>
      </c>
    </row>
    <row r="220" spans="1:7" x14ac:dyDescent="0.35">
      <c r="A220">
        <v>1526</v>
      </c>
      <c r="B220" s="2">
        <f>Inputs!B$6+(Inputs!B$2+Inputs!B$3-Inputs!B$4)*Timelines!$A220</f>
        <v>10721.516000000001</v>
      </c>
      <c r="C220" s="2">
        <f>Inputs!B$5*Timelines!$A220</f>
        <v>8978.9840000000004</v>
      </c>
      <c r="D220" s="2">
        <f t="shared" si="7"/>
        <v>1742.5320000000011</v>
      </c>
      <c r="E220" s="2">
        <f>Inputs!C$6+(Inputs!C$2+Inputs!C$3-Inputs!C$4)*Timelines!$A220</f>
        <v>9656</v>
      </c>
      <c r="F220">
        <f>Inputs!C$5*Timelines!$A220</f>
        <v>10376.799999999999</v>
      </c>
      <c r="G220" s="2">
        <f t="shared" si="6"/>
        <v>0</v>
      </c>
    </row>
    <row r="221" spans="1:7" x14ac:dyDescent="0.35">
      <c r="A221">
        <v>1533</v>
      </c>
      <c r="B221" s="2">
        <f>Inputs!B$6+(Inputs!B$2+Inputs!B$3-Inputs!B$4)*Timelines!$A221</f>
        <v>10766.078000000001</v>
      </c>
      <c r="C221" s="2">
        <f>Inputs!B$5*Timelines!$A221</f>
        <v>9020.1720000000005</v>
      </c>
      <c r="D221" s="2">
        <f t="shared" si="7"/>
        <v>1745.9060000000009</v>
      </c>
      <c r="E221" s="2">
        <f>Inputs!C$6+(Inputs!C$2+Inputs!C$3-Inputs!C$4)*Timelines!$A221</f>
        <v>9698</v>
      </c>
      <c r="F221">
        <f>Inputs!C$5*Timelines!$A221</f>
        <v>10424.4</v>
      </c>
      <c r="G221" s="2">
        <f t="shared" si="6"/>
        <v>0</v>
      </c>
    </row>
    <row r="222" spans="1:7" x14ac:dyDescent="0.35">
      <c r="A222">
        <v>1540</v>
      </c>
      <c r="B222" s="2">
        <f>Inputs!B$6+(Inputs!B$2+Inputs!B$3-Inputs!B$4)*Timelines!$A222</f>
        <v>10810.640000000001</v>
      </c>
      <c r="C222" s="2">
        <f>Inputs!B$5*Timelines!$A222</f>
        <v>9061.36</v>
      </c>
      <c r="D222" s="2">
        <f t="shared" si="7"/>
        <v>1749.2800000000007</v>
      </c>
      <c r="E222" s="2">
        <f>Inputs!C$6+(Inputs!C$2+Inputs!C$3-Inputs!C$4)*Timelines!$A222</f>
        <v>9740</v>
      </c>
      <c r="F222">
        <f>Inputs!C$5*Timelines!$A222</f>
        <v>10472</v>
      </c>
      <c r="G222" s="2">
        <f t="shared" si="6"/>
        <v>0</v>
      </c>
    </row>
    <row r="223" spans="1:7" x14ac:dyDescent="0.35">
      <c r="A223">
        <v>1547</v>
      </c>
      <c r="B223" s="2">
        <f>Inputs!B$6+(Inputs!B$2+Inputs!B$3-Inputs!B$4)*Timelines!$A223</f>
        <v>10855.202000000001</v>
      </c>
      <c r="C223" s="2">
        <f>Inputs!B$5*Timelines!$A223</f>
        <v>9102.5480000000007</v>
      </c>
      <c r="D223" s="2">
        <f t="shared" si="7"/>
        <v>1752.6540000000005</v>
      </c>
      <c r="E223" s="2">
        <f>Inputs!C$6+(Inputs!C$2+Inputs!C$3-Inputs!C$4)*Timelines!$A223</f>
        <v>9782</v>
      </c>
      <c r="F223">
        <f>Inputs!C$5*Timelines!$A223</f>
        <v>10519.6</v>
      </c>
      <c r="G223" s="2">
        <f t="shared" si="6"/>
        <v>0</v>
      </c>
    </row>
    <row r="224" spans="1:7" x14ac:dyDescent="0.35">
      <c r="A224">
        <v>1554</v>
      </c>
      <c r="B224" s="2">
        <f>Inputs!B$6+(Inputs!B$2+Inputs!B$3-Inputs!B$4)*Timelines!$A224</f>
        <v>10899.764000000001</v>
      </c>
      <c r="C224" s="2">
        <f>Inputs!B$5*Timelines!$A224</f>
        <v>9143.7360000000008</v>
      </c>
      <c r="D224" s="2">
        <f t="shared" si="7"/>
        <v>1756.0280000000002</v>
      </c>
      <c r="E224" s="2">
        <f>Inputs!C$6+(Inputs!C$2+Inputs!C$3-Inputs!C$4)*Timelines!$A224</f>
        <v>9824</v>
      </c>
      <c r="F224">
        <f>Inputs!C$5*Timelines!$A224</f>
        <v>10567.199999999999</v>
      </c>
      <c r="G224" s="2">
        <f t="shared" si="6"/>
        <v>0</v>
      </c>
    </row>
    <row r="225" spans="1:7" x14ac:dyDescent="0.35">
      <c r="A225">
        <v>1561</v>
      </c>
      <c r="B225" s="2">
        <f>Inputs!B$6+(Inputs!B$2+Inputs!B$3-Inputs!B$4)*Timelines!$A225</f>
        <v>10944.326000000001</v>
      </c>
      <c r="C225" s="2">
        <f>Inputs!B$5*Timelines!$A225</f>
        <v>9184.9240000000009</v>
      </c>
      <c r="D225" s="2">
        <f t="shared" si="7"/>
        <v>1759.402</v>
      </c>
      <c r="E225" s="2">
        <f>Inputs!C$6+(Inputs!C$2+Inputs!C$3-Inputs!C$4)*Timelines!$A225</f>
        <v>9866</v>
      </c>
      <c r="F225">
        <f>Inputs!C$5*Timelines!$A225</f>
        <v>10614.8</v>
      </c>
      <c r="G225" s="2">
        <f t="shared" si="6"/>
        <v>0</v>
      </c>
    </row>
    <row r="226" spans="1:7" x14ac:dyDescent="0.35">
      <c r="A226">
        <v>1568</v>
      </c>
      <c r="B226" s="2">
        <f>Inputs!B$6+(Inputs!B$2+Inputs!B$3-Inputs!B$4)*Timelines!$A226</f>
        <v>10988.888000000001</v>
      </c>
      <c r="C226" s="2">
        <f>Inputs!B$5*Timelines!$A226</f>
        <v>9226.112000000001</v>
      </c>
      <c r="D226" s="2">
        <f t="shared" si="7"/>
        <v>1762.7759999999998</v>
      </c>
      <c r="E226" s="2">
        <f>Inputs!C$6+(Inputs!C$2+Inputs!C$3-Inputs!C$4)*Timelines!$A226</f>
        <v>9908</v>
      </c>
      <c r="F226">
        <f>Inputs!C$5*Timelines!$A226</f>
        <v>10662.4</v>
      </c>
      <c r="G226" s="2">
        <f t="shared" si="6"/>
        <v>0</v>
      </c>
    </row>
    <row r="227" spans="1:7" x14ac:dyDescent="0.35">
      <c r="A227">
        <v>1575</v>
      </c>
      <c r="B227" s="2">
        <f>Inputs!B$6+(Inputs!B$2+Inputs!B$3-Inputs!B$4)*Timelines!$A227</f>
        <v>11033.45</v>
      </c>
      <c r="C227" s="2">
        <f>Inputs!B$5*Timelines!$A227</f>
        <v>9267.3000000000011</v>
      </c>
      <c r="D227" s="2">
        <f t="shared" si="7"/>
        <v>1766.1499999999996</v>
      </c>
      <c r="E227" s="2">
        <f>Inputs!C$6+(Inputs!C$2+Inputs!C$3-Inputs!C$4)*Timelines!$A227</f>
        <v>9950</v>
      </c>
      <c r="F227">
        <f>Inputs!C$5*Timelines!$A227</f>
        <v>10710</v>
      </c>
      <c r="G227" s="2">
        <f t="shared" si="6"/>
        <v>0</v>
      </c>
    </row>
    <row r="228" spans="1:7" x14ac:dyDescent="0.35">
      <c r="A228">
        <v>1582</v>
      </c>
      <c r="B228" s="2">
        <f>Inputs!B$6+(Inputs!B$2+Inputs!B$3-Inputs!B$4)*Timelines!$A228</f>
        <v>11078.012000000001</v>
      </c>
      <c r="C228" s="2">
        <f>Inputs!B$5*Timelines!$A228</f>
        <v>9308.4880000000012</v>
      </c>
      <c r="D228" s="2">
        <f t="shared" si="7"/>
        <v>1769.5239999999994</v>
      </c>
      <c r="E228" s="2">
        <f>Inputs!C$6+(Inputs!C$2+Inputs!C$3-Inputs!C$4)*Timelines!$A228</f>
        <v>9992</v>
      </c>
      <c r="F228">
        <f>Inputs!C$5*Timelines!$A228</f>
        <v>10757.6</v>
      </c>
      <c r="G228" s="2">
        <f t="shared" si="6"/>
        <v>0</v>
      </c>
    </row>
    <row r="229" spans="1:7" x14ac:dyDescent="0.35">
      <c r="A229">
        <v>1589</v>
      </c>
      <c r="B229" s="2">
        <f>Inputs!B$6+(Inputs!B$2+Inputs!B$3-Inputs!B$4)*Timelines!$A229</f>
        <v>11122.574000000001</v>
      </c>
      <c r="C229" s="2">
        <f>Inputs!B$5*Timelines!$A229</f>
        <v>9349.6760000000013</v>
      </c>
      <c r="D229" s="2">
        <f t="shared" si="7"/>
        <v>1772.8979999999992</v>
      </c>
      <c r="E229" s="2">
        <f>Inputs!C$6+(Inputs!C$2+Inputs!C$3-Inputs!C$4)*Timelines!$A229</f>
        <v>10034</v>
      </c>
      <c r="F229">
        <f>Inputs!C$5*Timelines!$A229</f>
        <v>10805.199999999999</v>
      </c>
      <c r="G229" s="2">
        <f t="shared" si="6"/>
        <v>0</v>
      </c>
    </row>
    <row r="230" spans="1:7" x14ac:dyDescent="0.35">
      <c r="A230">
        <v>1596</v>
      </c>
      <c r="B230" s="2">
        <f>Inputs!B$6+(Inputs!B$2+Inputs!B$3-Inputs!B$4)*Timelines!$A230</f>
        <v>11167.136</v>
      </c>
      <c r="C230" s="2">
        <f>Inputs!B$5*Timelines!$A230</f>
        <v>9390.8640000000014</v>
      </c>
      <c r="D230" s="2">
        <f t="shared" si="7"/>
        <v>1776.271999999999</v>
      </c>
      <c r="E230" s="2">
        <f>Inputs!C$6+(Inputs!C$2+Inputs!C$3-Inputs!C$4)*Timelines!$A230</f>
        <v>10076</v>
      </c>
      <c r="F230">
        <f>Inputs!C$5*Timelines!$A230</f>
        <v>10852.8</v>
      </c>
      <c r="G230" s="2">
        <f t="shared" si="6"/>
        <v>0</v>
      </c>
    </row>
    <row r="231" spans="1:7" x14ac:dyDescent="0.35">
      <c r="A231">
        <v>1603</v>
      </c>
      <c r="B231" s="2">
        <f>Inputs!B$6+(Inputs!B$2+Inputs!B$3-Inputs!B$4)*Timelines!$A231</f>
        <v>11211.698</v>
      </c>
      <c r="C231" s="2">
        <f>Inputs!B$5*Timelines!$A231</f>
        <v>9432.0519999999997</v>
      </c>
      <c r="D231" s="2">
        <f t="shared" si="7"/>
        <v>1779.6460000000006</v>
      </c>
      <c r="E231" s="2">
        <f>Inputs!C$6+(Inputs!C$2+Inputs!C$3-Inputs!C$4)*Timelines!$A231</f>
        <v>10118</v>
      </c>
      <c r="F231">
        <f>Inputs!C$5*Timelines!$A231</f>
        <v>10900.4</v>
      </c>
      <c r="G231" s="2">
        <f t="shared" si="6"/>
        <v>0</v>
      </c>
    </row>
    <row r="232" spans="1:7" x14ac:dyDescent="0.35">
      <c r="A232">
        <v>1610</v>
      </c>
      <c r="B232" s="2">
        <f>Inputs!B$6+(Inputs!B$2+Inputs!B$3-Inputs!B$4)*Timelines!$A232</f>
        <v>11256.26</v>
      </c>
      <c r="C232" s="2">
        <f>Inputs!B$5*Timelines!$A232</f>
        <v>9473.24</v>
      </c>
      <c r="D232" s="2">
        <f t="shared" si="7"/>
        <v>1783.0200000000004</v>
      </c>
      <c r="E232" s="2">
        <f>Inputs!C$6+(Inputs!C$2+Inputs!C$3-Inputs!C$4)*Timelines!$A232</f>
        <v>10160</v>
      </c>
      <c r="F232">
        <f>Inputs!C$5*Timelines!$A232</f>
        <v>10948</v>
      </c>
      <c r="G232" s="2">
        <f t="shared" si="6"/>
        <v>0</v>
      </c>
    </row>
    <row r="233" spans="1:7" x14ac:dyDescent="0.35">
      <c r="A233">
        <v>1617</v>
      </c>
      <c r="B233" s="2">
        <f>Inputs!B$6+(Inputs!B$2+Inputs!B$3-Inputs!B$4)*Timelines!$A233</f>
        <v>11300.822</v>
      </c>
      <c r="C233" s="2">
        <f>Inputs!B$5*Timelines!$A233</f>
        <v>9514.4279999999999</v>
      </c>
      <c r="D233" s="2">
        <f t="shared" si="7"/>
        <v>1786.3940000000002</v>
      </c>
      <c r="E233" s="2">
        <f>Inputs!C$6+(Inputs!C$2+Inputs!C$3-Inputs!C$4)*Timelines!$A233</f>
        <v>10202</v>
      </c>
      <c r="F233">
        <f>Inputs!C$5*Timelines!$A233</f>
        <v>10995.6</v>
      </c>
      <c r="G233" s="2">
        <f t="shared" si="6"/>
        <v>0</v>
      </c>
    </row>
    <row r="234" spans="1:7" x14ac:dyDescent="0.35">
      <c r="A234">
        <v>1624</v>
      </c>
      <c r="B234" s="2">
        <f>Inputs!B$6+(Inputs!B$2+Inputs!B$3-Inputs!B$4)*Timelines!$A234</f>
        <v>11345.384</v>
      </c>
      <c r="C234" s="2">
        <f>Inputs!B$5*Timelines!$A234</f>
        <v>9555.616</v>
      </c>
      <c r="D234" s="2">
        <f t="shared" si="7"/>
        <v>1789.768</v>
      </c>
      <c r="E234" s="2">
        <f>Inputs!C$6+(Inputs!C$2+Inputs!C$3-Inputs!C$4)*Timelines!$A234</f>
        <v>10244</v>
      </c>
      <c r="F234">
        <f>Inputs!C$5*Timelines!$A234</f>
        <v>11043.199999999999</v>
      </c>
      <c r="G234" s="2">
        <f t="shared" si="6"/>
        <v>0</v>
      </c>
    </row>
    <row r="235" spans="1:7" x14ac:dyDescent="0.35">
      <c r="A235">
        <v>1631</v>
      </c>
      <c r="B235" s="2">
        <f>Inputs!B$6+(Inputs!B$2+Inputs!B$3-Inputs!B$4)*Timelines!$A235</f>
        <v>11389.946000000002</v>
      </c>
      <c r="C235" s="2">
        <f>Inputs!B$5*Timelines!$A235</f>
        <v>9596.8040000000001</v>
      </c>
      <c r="D235" s="2">
        <f t="shared" si="7"/>
        <v>1793.1420000000016</v>
      </c>
      <c r="E235" s="2">
        <f>Inputs!C$6+(Inputs!C$2+Inputs!C$3-Inputs!C$4)*Timelines!$A235</f>
        <v>10286</v>
      </c>
      <c r="F235">
        <f>Inputs!C$5*Timelines!$A235</f>
        <v>11090.8</v>
      </c>
      <c r="G235" s="2">
        <f t="shared" si="6"/>
        <v>0</v>
      </c>
    </row>
    <row r="236" spans="1:7" x14ac:dyDescent="0.35">
      <c r="A236">
        <v>1638</v>
      </c>
      <c r="B236" s="2">
        <f>Inputs!B$6+(Inputs!B$2+Inputs!B$3-Inputs!B$4)*Timelines!$A236</f>
        <v>11434.508000000002</v>
      </c>
      <c r="C236" s="2">
        <f>Inputs!B$5*Timelines!$A236</f>
        <v>9637.9920000000002</v>
      </c>
      <c r="D236" s="2">
        <f t="shared" si="7"/>
        <v>1796.5160000000014</v>
      </c>
      <c r="E236" s="2">
        <f>Inputs!C$6+(Inputs!C$2+Inputs!C$3-Inputs!C$4)*Timelines!$A236</f>
        <v>10328</v>
      </c>
      <c r="F236">
        <f>Inputs!C$5*Timelines!$A236</f>
        <v>11138.4</v>
      </c>
      <c r="G236" s="2">
        <f t="shared" si="6"/>
        <v>0</v>
      </c>
    </row>
    <row r="237" spans="1:7" x14ac:dyDescent="0.35">
      <c r="A237">
        <v>1645</v>
      </c>
      <c r="B237" s="2">
        <f>Inputs!B$6+(Inputs!B$2+Inputs!B$3-Inputs!B$4)*Timelines!$A237</f>
        <v>11479.070000000002</v>
      </c>
      <c r="C237" s="2">
        <f>Inputs!B$5*Timelines!$A237</f>
        <v>9679.18</v>
      </c>
      <c r="D237" s="2">
        <f t="shared" si="7"/>
        <v>1799.8900000000012</v>
      </c>
      <c r="E237" s="2">
        <f>Inputs!C$6+(Inputs!C$2+Inputs!C$3-Inputs!C$4)*Timelines!$A237</f>
        <v>10370</v>
      </c>
      <c r="F237">
        <f>Inputs!C$5*Timelines!$A237</f>
        <v>11186</v>
      </c>
      <c r="G237" s="2">
        <f t="shared" si="6"/>
        <v>0</v>
      </c>
    </row>
    <row r="238" spans="1:7" x14ac:dyDescent="0.35">
      <c r="A238">
        <v>1652</v>
      </c>
      <c r="B238" s="2">
        <f>Inputs!B$6+(Inputs!B$2+Inputs!B$3-Inputs!B$4)*Timelines!$A238</f>
        <v>11523.632000000001</v>
      </c>
      <c r="C238" s="2">
        <f>Inputs!B$5*Timelines!$A238</f>
        <v>9720.3680000000004</v>
      </c>
      <c r="D238" s="2">
        <f t="shared" si="7"/>
        <v>1803.264000000001</v>
      </c>
      <c r="E238" s="2">
        <f>Inputs!C$6+(Inputs!C$2+Inputs!C$3-Inputs!C$4)*Timelines!$A238</f>
        <v>10412</v>
      </c>
      <c r="F238">
        <f>Inputs!C$5*Timelines!$A238</f>
        <v>11233.6</v>
      </c>
      <c r="G238" s="2">
        <f t="shared" si="6"/>
        <v>0</v>
      </c>
    </row>
    <row r="239" spans="1:7" x14ac:dyDescent="0.35">
      <c r="A239">
        <v>1659</v>
      </c>
      <c r="B239" s="2">
        <f>Inputs!B$6+(Inputs!B$2+Inputs!B$3-Inputs!B$4)*Timelines!$A239</f>
        <v>11568.194000000001</v>
      </c>
      <c r="C239" s="2">
        <f>Inputs!B$5*Timelines!$A239</f>
        <v>9761.5560000000005</v>
      </c>
      <c r="D239" s="2">
        <f t="shared" si="7"/>
        <v>1806.6380000000008</v>
      </c>
      <c r="E239" s="2">
        <f>Inputs!C$6+(Inputs!C$2+Inputs!C$3-Inputs!C$4)*Timelines!$A239</f>
        <v>10454</v>
      </c>
      <c r="F239">
        <f>Inputs!C$5*Timelines!$A239</f>
        <v>11281.199999999999</v>
      </c>
      <c r="G239" s="2">
        <f t="shared" si="6"/>
        <v>0</v>
      </c>
    </row>
    <row r="240" spans="1:7" x14ac:dyDescent="0.35">
      <c r="A240">
        <v>1666</v>
      </c>
      <c r="B240" s="2">
        <f>Inputs!B$6+(Inputs!B$2+Inputs!B$3-Inputs!B$4)*Timelines!$A240</f>
        <v>11612.756000000001</v>
      </c>
      <c r="C240" s="2">
        <f>Inputs!B$5*Timelines!$A240</f>
        <v>9802.7440000000006</v>
      </c>
      <c r="D240" s="2">
        <f t="shared" si="7"/>
        <v>1810.0120000000006</v>
      </c>
      <c r="E240" s="2">
        <f>Inputs!C$6+(Inputs!C$2+Inputs!C$3-Inputs!C$4)*Timelines!$A240</f>
        <v>10496</v>
      </c>
      <c r="F240">
        <f>Inputs!C$5*Timelines!$A240</f>
        <v>11328.8</v>
      </c>
      <c r="G240" s="2">
        <f t="shared" si="6"/>
        <v>0</v>
      </c>
    </row>
    <row r="241" spans="1:7" x14ac:dyDescent="0.35">
      <c r="A241">
        <v>1673</v>
      </c>
      <c r="B241" s="2">
        <f>Inputs!B$6+(Inputs!B$2+Inputs!B$3-Inputs!B$4)*Timelines!$A241</f>
        <v>11657.318000000001</v>
      </c>
      <c r="C241" s="2">
        <f>Inputs!B$5*Timelines!$A241</f>
        <v>9843.9320000000007</v>
      </c>
      <c r="D241" s="2">
        <f t="shared" si="7"/>
        <v>1813.3860000000004</v>
      </c>
      <c r="E241" s="2">
        <f>Inputs!C$6+(Inputs!C$2+Inputs!C$3-Inputs!C$4)*Timelines!$A241</f>
        <v>10538</v>
      </c>
      <c r="F241">
        <f>Inputs!C$5*Timelines!$A241</f>
        <v>11376.4</v>
      </c>
      <c r="G241" s="2">
        <f t="shared" si="6"/>
        <v>0</v>
      </c>
    </row>
    <row r="242" spans="1:7" x14ac:dyDescent="0.35">
      <c r="A242">
        <v>1680</v>
      </c>
      <c r="B242" s="2">
        <f>Inputs!B$6+(Inputs!B$2+Inputs!B$3-Inputs!B$4)*Timelines!$A242</f>
        <v>11701.880000000001</v>
      </c>
      <c r="C242" s="2">
        <f>Inputs!B$5*Timelines!$A242</f>
        <v>9885.1200000000008</v>
      </c>
      <c r="D242" s="2">
        <f t="shared" si="7"/>
        <v>1816.7600000000002</v>
      </c>
      <c r="E242" s="2">
        <f>Inputs!C$6+(Inputs!C$2+Inputs!C$3-Inputs!C$4)*Timelines!$A242</f>
        <v>10580</v>
      </c>
      <c r="F242">
        <f>Inputs!C$5*Timelines!$A242</f>
        <v>11424</v>
      </c>
      <c r="G242" s="2">
        <f t="shared" si="6"/>
        <v>0</v>
      </c>
    </row>
    <row r="243" spans="1:7" x14ac:dyDescent="0.35">
      <c r="A243">
        <v>1687</v>
      </c>
      <c r="B243" s="2">
        <f>Inputs!B$6+(Inputs!B$2+Inputs!B$3-Inputs!B$4)*Timelines!$A243</f>
        <v>11746.442000000001</v>
      </c>
      <c r="C243" s="2">
        <f>Inputs!B$5*Timelines!$A243</f>
        <v>9926.3080000000009</v>
      </c>
      <c r="D243" s="2">
        <f t="shared" si="7"/>
        <v>1820.134</v>
      </c>
      <c r="E243" s="2">
        <f>Inputs!C$6+(Inputs!C$2+Inputs!C$3-Inputs!C$4)*Timelines!$A243</f>
        <v>10622</v>
      </c>
      <c r="F243">
        <f>Inputs!C$5*Timelines!$A243</f>
        <v>11471.6</v>
      </c>
      <c r="G243" s="2">
        <f t="shared" si="6"/>
        <v>0</v>
      </c>
    </row>
    <row r="244" spans="1:7" x14ac:dyDescent="0.35">
      <c r="A244">
        <v>1694</v>
      </c>
      <c r="B244" s="2">
        <f>Inputs!B$6+(Inputs!B$2+Inputs!B$3-Inputs!B$4)*Timelines!$A244</f>
        <v>11791.004000000001</v>
      </c>
      <c r="C244" s="2">
        <f>Inputs!B$5*Timelines!$A244</f>
        <v>9967.496000000001</v>
      </c>
      <c r="D244" s="2">
        <f t="shared" si="7"/>
        <v>1823.5079999999998</v>
      </c>
      <c r="E244" s="2">
        <f>Inputs!C$6+(Inputs!C$2+Inputs!C$3-Inputs!C$4)*Timelines!$A244</f>
        <v>10664</v>
      </c>
      <c r="F244">
        <f>Inputs!C$5*Timelines!$A244</f>
        <v>11519.199999999999</v>
      </c>
      <c r="G244" s="2">
        <f t="shared" si="6"/>
        <v>0</v>
      </c>
    </row>
    <row r="245" spans="1:7" x14ac:dyDescent="0.35">
      <c r="A245">
        <v>1701</v>
      </c>
      <c r="B245" s="2">
        <f>Inputs!B$6+(Inputs!B$2+Inputs!B$3-Inputs!B$4)*Timelines!$A245</f>
        <v>11835.566000000001</v>
      </c>
      <c r="C245" s="2">
        <f>Inputs!B$5*Timelines!$A245</f>
        <v>10008.684000000001</v>
      </c>
      <c r="D245" s="2">
        <f t="shared" si="7"/>
        <v>1826.8819999999996</v>
      </c>
      <c r="E245" s="2">
        <f>Inputs!C$6+(Inputs!C$2+Inputs!C$3-Inputs!C$4)*Timelines!$A245</f>
        <v>10706</v>
      </c>
      <c r="F245">
        <f>Inputs!C$5*Timelines!$A245</f>
        <v>11566.8</v>
      </c>
      <c r="G245" s="2">
        <f t="shared" si="6"/>
        <v>0</v>
      </c>
    </row>
    <row r="246" spans="1:7" x14ac:dyDescent="0.35">
      <c r="A246">
        <v>1708</v>
      </c>
      <c r="B246" s="2">
        <f>Inputs!B$6+(Inputs!B$2+Inputs!B$3-Inputs!B$4)*Timelines!$A246</f>
        <v>11880.128000000001</v>
      </c>
      <c r="C246" s="2">
        <f>Inputs!B$5*Timelines!$A246</f>
        <v>10049.872000000001</v>
      </c>
      <c r="D246" s="2">
        <f t="shared" si="7"/>
        <v>1830.2559999999994</v>
      </c>
      <c r="E246" s="2">
        <f>Inputs!C$6+(Inputs!C$2+Inputs!C$3-Inputs!C$4)*Timelines!$A246</f>
        <v>10748</v>
      </c>
      <c r="F246">
        <f>Inputs!C$5*Timelines!$A246</f>
        <v>11614.4</v>
      </c>
      <c r="G246" s="2">
        <f t="shared" si="6"/>
        <v>0</v>
      </c>
    </row>
    <row r="247" spans="1:7" x14ac:dyDescent="0.35">
      <c r="A247">
        <v>1715</v>
      </c>
      <c r="B247" s="2">
        <f>Inputs!B$6+(Inputs!B$2+Inputs!B$3-Inputs!B$4)*Timelines!$A247</f>
        <v>11924.69</v>
      </c>
      <c r="C247" s="2">
        <f>Inputs!B$5*Timelines!$A247</f>
        <v>10091.060000000001</v>
      </c>
      <c r="D247" s="2">
        <f t="shared" si="7"/>
        <v>1833.6299999999992</v>
      </c>
      <c r="E247" s="2">
        <f>Inputs!C$6+(Inputs!C$2+Inputs!C$3-Inputs!C$4)*Timelines!$A247</f>
        <v>10790</v>
      </c>
      <c r="F247">
        <f>Inputs!C$5*Timelines!$A247</f>
        <v>11662</v>
      </c>
      <c r="G247" s="2">
        <f t="shared" si="6"/>
        <v>0</v>
      </c>
    </row>
    <row r="248" spans="1:7" x14ac:dyDescent="0.35">
      <c r="A248">
        <v>1722</v>
      </c>
      <c r="B248" s="2">
        <f>Inputs!B$6+(Inputs!B$2+Inputs!B$3-Inputs!B$4)*Timelines!$A248</f>
        <v>11969.252</v>
      </c>
      <c r="C248" s="2">
        <f>Inputs!B$5*Timelines!$A248</f>
        <v>10132.248000000001</v>
      </c>
      <c r="D248" s="2">
        <f t="shared" si="7"/>
        <v>1837.003999999999</v>
      </c>
      <c r="E248" s="2">
        <f>Inputs!C$6+(Inputs!C$2+Inputs!C$3-Inputs!C$4)*Timelines!$A248</f>
        <v>10832</v>
      </c>
      <c r="F248">
        <f>Inputs!C$5*Timelines!$A248</f>
        <v>11709.6</v>
      </c>
      <c r="G248" s="2">
        <f t="shared" si="6"/>
        <v>0</v>
      </c>
    </row>
    <row r="249" spans="1:7" x14ac:dyDescent="0.35">
      <c r="A249">
        <v>1729</v>
      </c>
      <c r="B249" s="2">
        <f>Inputs!B$6+(Inputs!B$2+Inputs!B$3-Inputs!B$4)*Timelines!$A249</f>
        <v>12013.814</v>
      </c>
      <c r="C249" s="2">
        <f>Inputs!B$5*Timelines!$A249</f>
        <v>10173.436</v>
      </c>
      <c r="D249" s="2">
        <f t="shared" si="7"/>
        <v>1840.3780000000006</v>
      </c>
      <c r="E249" s="2">
        <f>Inputs!C$6+(Inputs!C$2+Inputs!C$3-Inputs!C$4)*Timelines!$A249</f>
        <v>10874</v>
      </c>
      <c r="F249">
        <f>Inputs!C$5*Timelines!$A249</f>
        <v>11757.199999999999</v>
      </c>
      <c r="G249" s="2">
        <f t="shared" si="6"/>
        <v>0</v>
      </c>
    </row>
    <row r="250" spans="1:7" x14ac:dyDescent="0.35">
      <c r="A250">
        <v>1736</v>
      </c>
      <c r="B250" s="2">
        <f>Inputs!B$6+(Inputs!B$2+Inputs!B$3-Inputs!B$4)*Timelines!$A250</f>
        <v>12058.376</v>
      </c>
      <c r="C250" s="2">
        <f>Inputs!B$5*Timelines!$A250</f>
        <v>10214.624</v>
      </c>
      <c r="D250" s="2">
        <f t="shared" si="7"/>
        <v>1843.7520000000004</v>
      </c>
      <c r="E250" s="2">
        <f>Inputs!C$6+(Inputs!C$2+Inputs!C$3-Inputs!C$4)*Timelines!$A250</f>
        <v>10916</v>
      </c>
      <c r="F250">
        <f>Inputs!C$5*Timelines!$A250</f>
        <v>11804.8</v>
      </c>
      <c r="G250" s="2">
        <f t="shared" si="6"/>
        <v>0</v>
      </c>
    </row>
    <row r="251" spans="1:7" x14ac:dyDescent="0.35">
      <c r="A251">
        <v>1743</v>
      </c>
      <c r="B251" s="2">
        <f>Inputs!B$6+(Inputs!B$2+Inputs!B$3-Inputs!B$4)*Timelines!$A251</f>
        <v>12102.938</v>
      </c>
      <c r="C251" s="2">
        <f>Inputs!B$5*Timelines!$A251</f>
        <v>10255.812</v>
      </c>
      <c r="D251" s="2">
        <f t="shared" si="7"/>
        <v>1847.1260000000002</v>
      </c>
      <c r="E251" s="2">
        <f>Inputs!C$6+(Inputs!C$2+Inputs!C$3-Inputs!C$4)*Timelines!$A251</f>
        <v>10958</v>
      </c>
      <c r="F251">
        <f>Inputs!C$5*Timelines!$A251</f>
        <v>11852.4</v>
      </c>
      <c r="G251" s="2">
        <f t="shared" si="6"/>
        <v>0</v>
      </c>
    </row>
    <row r="252" spans="1:7" x14ac:dyDescent="0.35">
      <c r="A252">
        <v>1750</v>
      </c>
      <c r="B252" s="2">
        <f>Inputs!B$6+(Inputs!B$2+Inputs!B$3-Inputs!B$4)*Timelines!$A252</f>
        <v>12147.500000000002</v>
      </c>
      <c r="C252" s="2">
        <f>Inputs!B$5*Timelines!$A252</f>
        <v>10297</v>
      </c>
      <c r="D252" s="2">
        <f t="shared" si="7"/>
        <v>1850.5000000000018</v>
      </c>
      <c r="E252" s="2">
        <f>Inputs!C$6+(Inputs!C$2+Inputs!C$3-Inputs!C$4)*Timelines!$A252</f>
        <v>11000</v>
      </c>
      <c r="F252">
        <f>Inputs!C$5*Timelines!$A252</f>
        <v>11900</v>
      </c>
      <c r="G252" s="2">
        <f t="shared" si="6"/>
        <v>0</v>
      </c>
    </row>
    <row r="253" spans="1:7" x14ac:dyDescent="0.35">
      <c r="A253">
        <v>1757</v>
      </c>
      <c r="B253" s="2">
        <f>Inputs!B$6+(Inputs!B$2+Inputs!B$3-Inputs!B$4)*Timelines!$A253</f>
        <v>12192.062000000002</v>
      </c>
      <c r="C253" s="2">
        <f>Inputs!B$5*Timelines!$A253</f>
        <v>10338.188</v>
      </c>
      <c r="D253" s="2">
        <f t="shared" si="7"/>
        <v>1853.8740000000016</v>
      </c>
      <c r="E253" s="2">
        <f>Inputs!C$6+(Inputs!C$2+Inputs!C$3-Inputs!C$4)*Timelines!$A253</f>
        <v>11042</v>
      </c>
      <c r="F253">
        <f>Inputs!C$5*Timelines!$A253</f>
        <v>11947.6</v>
      </c>
      <c r="G253" s="2">
        <f t="shared" si="6"/>
        <v>0</v>
      </c>
    </row>
    <row r="254" spans="1:7" x14ac:dyDescent="0.35">
      <c r="A254">
        <v>1764</v>
      </c>
      <c r="B254" s="2">
        <f>Inputs!B$6+(Inputs!B$2+Inputs!B$3-Inputs!B$4)*Timelines!$A254</f>
        <v>12236.624000000002</v>
      </c>
      <c r="C254" s="2">
        <f>Inputs!B$5*Timelines!$A254</f>
        <v>10379.376</v>
      </c>
      <c r="D254" s="2">
        <f t="shared" si="7"/>
        <v>1857.2480000000014</v>
      </c>
      <c r="E254" s="2">
        <f>Inputs!C$6+(Inputs!C$2+Inputs!C$3-Inputs!C$4)*Timelines!$A254</f>
        <v>11084</v>
      </c>
      <c r="F254">
        <f>Inputs!C$5*Timelines!$A254</f>
        <v>11995.199999999999</v>
      </c>
      <c r="G254" s="2">
        <f t="shared" si="6"/>
        <v>0</v>
      </c>
    </row>
    <row r="255" spans="1:7" x14ac:dyDescent="0.35">
      <c r="A255">
        <v>1771</v>
      </c>
      <c r="B255" s="2">
        <f>Inputs!B$6+(Inputs!B$2+Inputs!B$3-Inputs!B$4)*Timelines!$A255</f>
        <v>12281.186000000002</v>
      </c>
      <c r="C255" s="2">
        <f>Inputs!B$5*Timelines!$A255</f>
        <v>10420.564</v>
      </c>
      <c r="D255" s="2">
        <f t="shared" si="7"/>
        <v>1860.6220000000012</v>
      </c>
      <c r="E255" s="2">
        <f>Inputs!C$6+(Inputs!C$2+Inputs!C$3-Inputs!C$4)*Timelines!$A255</f>
        <v>11126</v>
      </c>
      <c r="F255">
        <f>Inputs!C$5*Timelines!$A255</f>
        <v>12042.8</v>
      </c>
      <c r="G255" s="2">
        <f t="shared" si="6"/>
        <v>0</v>
      </c>
    </row>
    <row r="256" spans="1:7" x14ac:dyDescent="0.35">
      <c r="A256">
        <v>1778</v>
      </c>
      <c r="B256" s="2">
        <f>Inputs!B$6+(Inputs!B$2+Inputs!B$3-Inputs!B$4)*Timelines!$A256</f>
        <v>12325.748000000001</v>
      </c>
      <c r="C256" s="2">
        <f>Inputs!B$5*Timelines!$A256</f>
        <v>10461.752</v>
      </c>
      <c r="D256" s="2">
        <f t="shared" si="7"/>
        <v>1863.996000000001</v>
      </c>
      <c r="E256" s="2">
        <f>Inputs!C$6+(Inputs!C$2+Inputs!C$3-Inputs!C$4)*Timelines!$A256</f>
        <v>11168</v>
      </c>
      <c r="F256">
        <f>Inputs!C$5*Timelines!$A256</f>
        <v>12090.4</v>
      </c>
      <c r="G256" s="2">
        <f t="shared" si="6"/>
        <v>0</v>
      </c>
    </row>
    <row r="257" spans="1:7" x14ac:dyDescent="0.35">
      <c r="A257">
        <v>1785</v>
      </c>
      <c r="B257" s="2">
        <f>Inputs!B$6+(Inputs!B$2+Inputs!B$3-Inputs!B$4)*Timelines!$A257</f>
        <v>12370.310000000001</v>
      </c>
      <c r="C257" s="2">
        <f>Inputs!B$5*Timelines!$A257</f>
        <v>10502.94</v>
      </c>
      <c r="D257" s="2">
        <f t="shared" si="7"/>
        <v>1867.3700000000008</v>
      </c>
      <c r="E257" s="2">
        <f>Inputs!C$6+(Inputs!C$2+Inputs!C$3-Inputs!C$4)*Timelines!$A257</f>
        <v>11210</v>
      </c>
      <c r="F257">
        <f>Inputs!C$5*Timelines!$A257</f>
        <v>12138</v>
      </c>
      <c r="G257" s="2">
        <f t="shared" si="6"/>
        <v>0</v>
      </c>
    </row>
    <row r="258" spans="1:7" x14ac:dyDescent="0.35">
      <c r="A258">
        <v>1792</v>
      </c>
      <c r="B258" s="2">
        <f>Inputs!B$6+(Inputs!B$2+Inputs!B$3-Inputs!B$4)*Timelines!$A258</f>
        <v>12414.872000000001</v>
      </c>
      <c r="C258" s="2">
        <f>Inputs!B$5*Timelines!$A258</f>
        <v>10544.128000000001</v>
      </c>
      <c r="D258" s="2">
        <f t="shared" si="7"/>
        <v>1870.7440000000006</v>
      </c>
      <c r="E258" s="2">
        <f>Inputs!C$6+(Inputs!C$2+Inputs!C$3-Inputs!C$4)*Timelines!$A258</f>
        <v>11252</v>
      </c>
      <c r="F258">
        <f>Inputs!C$5*Timelines!$A258</f>
        <v>12185.6</v>
      </c>
      <c r="G258" s="2">
        <f t="shared" ref="G258:G262" si="8">IF(E258&lt;F258,0,E258-F258)</f>
        <v>0</v>
      </c>
    </row>
    <row r="259" spans="1:7" x14ac:dyDescent="0.35">
      <c r="A259">
        <v>1799</v>
      </c>
      <c r="B259" s="2">
        <f>Inputs!B$6+(Inputs!B$2+Inputs!B$3-Inputs!B$4)*Timelines!$A259</f>
        <v>12459.434000000001</v>
      </c>
      <c r="C259" s="2">
        <f>Inputs!B$5*Timelines!$A259</f>
        <v>10585.316000000001</v>
      </c>
      <c r="D259" s="2">
        <f t="shared" ref="D259:D263" si="9">IF(B259&lt;C259,0,B259-C259)</f>
        <v>1874.1180000000004</v>
      </c>
      <c r="E259" s="2">
        <f>Inputs!C$6+(Inputs!C$2+Inputs!C$3-Inputs!C$4)*Timelines!$A259</f>
        <v>11294</v>
      </c>
      <c r="F259">
        <f>Inputs!C$5*Timelines!$A259</f>
        <v>12233.199999999999</v>
      </c>
      <c r="G259" s="2">
        <f t="shared" si="8"/>
        <v>0</v>
      </c>
    </row>
    <row r="260" spans="1:7" x14ac:dyDescent="0.35">
      <c r="A260">
        <v>1806</v>
      </c>
      <c r="B260" s="2">
        <f>Inputs!B$6+(Inputs!B$2+Inputs!B$3-Inputs!B$4)*Timelines!$A260</f>
        <v>12503.996000000001</v>
      </c>
      <c r="C260" s="2">
        <f>Inputs!B$5*Timelines!$A260</f>
        <v>10626.504000000001</v>
      </c>
      <c r="D260" s="2">
        <f t="shared" si="9"/>
        <v>1877.4920000000002</v>
      </c>
      <c r="E260" s="2">
        <f>Inputs!C$6+(Inputs!C$2+Inputs!C$3-Inputs!C$4)*Timelines!$A260</f>
        <v>11336</v>
      </c>
      <c r="F260">
        <f>Inputs!C$5*Timelines!$A260</f>
        <v>12280.8</v>
      </c>
      <c r="G260" s="2">
        <f t="shared" si="8"/>
        <v>0</v>
      </c>
    </row>
    <row r="261" spans="1:7" x14ac:dyDescent="0.35">
      <c r="A261">
        <v>1813</v>
      </c>
      <c r="B261" s="2">
        <f>Inputs!B$6+(Inputs!B$2+Inputs!B$3-Inputs!B$4)*Timelines!$A261</f>
        <v>12548.558000000001</v>
      </c>
      <c r="C261" s="2">
        <f>Inputs!B$5*Timelines!$A261</f>
        <v>10667.692000000001</v>
      </c>
      <c r="D261" s="2">
        <f t="shared" si="9"/>
        <v>1880.866</v>
      </c>
      <c r="E261" s="2">
        <f>Inputs!C$6+(Inputs!C$2+Inputs!C$3-Inputs!C$4)*Timelines!$A261</f>
        <v>11378</v>
      </c>
      <c r="F261">
        <f>Inputs!C$5*Timelines!$A261</f>
        <v>12328.4</v>
      </c>
      <c r="G261" s="2">
        <f t="shared" si="8"/>
        <v>0</v>
      </c>
    </row>
    <row r="262" spans="1:7" x14ac:dyDescent="0.35">
      <c r="A262">
        <v>1820</v>
      </c>
      <c r="B262" s="2">
        <f>Inputs!B$6+(Inputs!B$2+Inputs!B$3-Inputs!B$4)*Timelines!$A262</f>
        <v>12593.12</v>
      </c>
      <c r="C262" s="2">
        <f>Inputs!B$5*Timelines!$A262</f>
        <v>10708.880000000001</v>
      </c>
      <c r="D262" s="2">
        <f t="shared" si="9"/>
        <v>1884.2399999999998</v>
      </c>
      <c r="E262" s="2">
        <f>Inputs!C$6+(Inputs!C$2+Inputs!C$3-Inputs!C$4)*Timelines!$A262</f>
        <v>11420</v>
      </c>
      <c r="F262">
        <f>Inputs!C$5*Timelines!$A262</f>
        <v>12376</v>
      </c>
      <c r="G262" s="2">
        <f t="shared" si="8"/>
        <v>0</v>
      </c>
    </row>
    <row r="263" spans="1:7" x14ac:dyDescent="0.35">
      <c r="A263">
        <v>1827</v>
      </c>
      <c r="B263" s="2">
        <f>Inputs!B$6+(Inputs!B$2+Inputs!B$3-Inputs!B$4)*Timelines!$A263</f>
        <v>12637.682000000001</v>
      </c>
      <c r="C263" s="2">
        <f>Inputs!B$5*Timelines!$A263</f>
        <v>10750.068000000001</v>
      </c>
      <c r="D263" s="2">
        <f t="shared" si="9"/>
        <v>1887.6139999999996</v>
      </c>
      <c r="E263" s="2">
        <f>Inputs!C$6+(Inputs!C$2+Inputs!C$3-Inputs!C$4)*Timelines!$A263</f>
        <v>11462</v>
      </c>
      <c r="F263">
        <f>Inputs!C$5*Timelines!$A263</f>
        <v>12423.6</v>
      </c>
      <c r="G263" s="2">
        <f t="shared" ref="G263" si="10">IF(E263&lt;F263,0,E263-F263)</f>
        <v>0</v>
      </c>
    </row>
    <row r="264" spans="1:7" x14ac:dyDescent="0.35">
      <c r="D264" s="2"/>
      <c r="E264" s="2"/>
      <c r="F264" s="2"/>
      <c r="G264"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CD4D-E817-43B8-A8A4-F7B146F3E580}">
  <dimension ref="A1:F1400"/>
  <sheetViews>
    <sheetView tabSelected="1" topLeftCell="A195" workbookViewId="0">
      <selection activeCell="B220" sqref="B220"/>
    </sheetView>
  </sheetViews>
  <sheetFormatPr defaultRowHeight="14.5" x14ac:dyDescent="0.35"/>
  <cols>
    <col min="1" max="1" width="23.7265625" bestFit="1" customWidth="1"/>
    <col min="2" max="2" width="35.81640625" bestFit="1" customWidth="1"/>
    <col min="3" max="3" width="23.54296875" bestFit="1" customWidth="1"/>
    <col min="4" max="4" width="13.08984375" bestFit="1" customWidth="1"/>
    <col min="5" max="5" width="12.90625" bestFit="1" customWidth="1"/>
    <col min="6" max="6" width="14.1796875" bestFit="1" customWidth="1"/>
    <col min="7" max="7" width="11.81640625" bestFit="1" customWidth="1"/>
    <col min="8" max="8" width="18.08984375" bestFit="1" customWidth="1"/>
    <col min="9" max="9" width="12.81640625" bestFit="1" customWidth="1"/>
    <col min="10" max="10" width="13.6328125" bestFit="1" customWidth="1"/>
    <col min="11" max="11" width="11.7265625" bestFit="1" customWidth="1"/>
    <col min="12" max="12" width="13.90625" bestFit="1" customWidth="1"/>
    <col min="13" max="13" width="11.81640625" bestFit="1" customWidth="1"/>
    <col min="14" max="14" width="12" bestFit="1" customWidth="1"/>
    <col min="15" max="15" width="10.08984375" bestFit="1" customWidth="1"/>
    <col min="16" max="16" width="15.36328125" bestFit="1" customWidth="1"/>
    <col min="17" max="17" width="13.7265625" bestFit="1" customWidth="1"/>
    <col min="18" max="18" width="11.81640625" bestFit="1" customWidth="1"/>
    <col min="19" max="19" width="14.1796875" bestFit="1" customWidth="1"/>
    <col min="20" max="20" width="54.08984375" bestFit="1" customWidth="1"/>
    <col min="21" max="21" width="11.81640625" bestFit="1" customWidth="1"/>
    <col min="22" max="22" width="15.26953125" bestFit="1" customWidth="1"/>
    <col min="23" max="23" width="11.81640625" bestFit="1" customWidth="1"/>
    <col min="24" max="24" width="21.54296875" bestFit="1" customWidth="1"/>
    <col min="25" max="25" width="25.6328125" bestFit="1" customWidth="1"/>
    <col min="26" max="26" width="21.54296875" bestFit="1" customWidth="1"/>
    <col min="27" max="27" width="25.6328125" bestFit="1" customWidth="1"/>
    <col min="28" max="28" width="21.54296875" bestFit="1" customWidth="1"/>
    <col min="29" max="29" width="25.6328125" bestFit="1" customWidth="1"/>
    <col min="30" max="30" width="21.54296875" bestFit="1" customWidth="1"/>
    <col min="31" max="31" width="25.6328125" bestFit="1" customWidth="1"/>
    <col min="32" max="32" width="21.54296875" bestFit="1" customWidth="1"/>
    <col min="33" max="33" width="25.6328125" bestFit="1" customWidth="1"/>
    <col min="34" max="34" width="21.54296875" bestFit="1" customWidth="1"/>
    <col min="35" max="35" width="25.6328125" bestFit="1" customWidth="1"/>
    <col min="36" max="36" width="21.54296875" bestFit="1" customWidth="1"/>
    <col min="37" max="37" width="25.6328125" bestFit="1" customWidth="1"/>
    <col min="38" max="38" width="54.08984375" bestFit="1" customWidth="1"/>
    <col min="39" max="39" width="25.6328125" bestFit="1" customWidth="1"/>
    <col min="40" max="40" width="21.54296875" bestFit="1" customWidth="1"/>
    <col min="41" max="41" width="25.6328125" bestFit="1" customWidth="1"/>
    <col min="42" max="42" width="21.54296875" bestFit="1" customWidth="1"/>
    <col min="43" max="43" width="25.6328125" bestFit="1" customWidth="1"/>
    <col min="44" max="44" width="26.26953125" bestFit="1" customWidth="1"/>
    <col min="45" max="45" width="30.36328125" bestFit="1" customWidth="1"/>
  </cols>
  <sheetData>
    <row r="1" spans="1:6" x14ac:dyDescent="0.35">
      <c r="A1" s="21" t="s">
        <v>313</v>
      </c>
      <c r="B1" t="s">
        <v>311</v>
      </c>
    </row>
    <row r="3" spans="1:6" x14ac:dyDescent="0.35">
      <c r="A3" s="21" t="s">
        <v>2055</v>
      </c>
      <c r="B3" t="s">
        <v>2057</v>
      </c>
      <c r="C3" t="s">
        <v>2058</v>
      </c>
      <c r="D3" t="s">
        <v>2059</v>
      </c>
      <c r="E3" t="s">
        <v>2060</v>
      </c>
      <c r="F3" t="s">
        <v>2061</v>
      </c>
    </row>
    <row r="4" spans="1:6" x14ac:dyDescent="0.35">
      <c r="A4" s="22" t="s">
        <v>1409</v>
      </c>
      <c r="B4">
        <v>210</v>
      </c>
      <c r="C4">
        <v>171.01</v>
      </c>
      <c r="D4">
        <v>15.544</v>
      </c>
      <c r="E4">
        <v>0.75700000000000001</v>
      </c>
      <c r="F4">
        <v>0.19</v>
      </c>
    </row>
    <row r="5" spans="1:6" x14ac:dyDescent="0.35">
      <c r="A5" s="22" t="s">
        <v>1595</v>
      </c>
      <c r="B5">
        <v>244</v>
      </c>
      <c r="C5">
        <v>237.35400000000001</v>
      </c>
      <c r="D5">
        <v>7.9690000000000003</v>
      </c>
      <c r="E5">
        <v>0.39200000000000002</v>
      </c>
      <c r="F5">
        <v>0.11600000000000001</v>
      </c>
    </row>
    <row r="6" spans="1:6" x14ac:dyDescent="0.35">
      <c r="A6" s="22" t="s">
        <v>1634</v>
      </c>
      <c r="B6">
        <v>63</v>
      </c>
      <c r="C6">
        <v>525</v>
      </c>
      <c r="D6">
        <v>6.6669999999999998</v>
      </c>
      <c r="E6">
        <v>0.52900000000000003</v>
      </c>
      <c r="F6">
        <v>0.52900000000000003</v>
      </c>
    </row>
    <row r="7" spans="1:6" x14ac:dyDescent="0.35">
      <c r="A7" s="22" t="s">
        <v>1742</v>
      </c>
      <c r="B7">
        <v>8</v>
      </c>
      <c r="C7">
        <v>200</v>
      </c>
      <c r="D7">
        <v>6.6669999999999998</v>
      </c>
      <c r="E7">
        <v>0.14299999999999999</v>
      </c>
      <c r="F7">
        <v>0.85699999999999998</v>
      </c>
    </row>
    <row r="8" spans="1:6" x14ac:dyDescent="0.35">
      <c r="A8" s="22" t="s">
        <v>1415</v>
      </c>
      <c r="B8">
        <v>53</v>
      </c>
      <c r="C8">
        <v>250</v>
      </c>
      <c r="D8">
        <v>6.0570000000000004</v>
      </c>
      <c r="E8">
        <v>0.88600000000000001</v>
      </c>
      <c r="F8">
        <v>1</v>
      </c>
    </row>
    <row r="9" spans="1:6" x14ac:dyDescent="0.35">
      <c r="A9" s="22" t="s">
        <v>1349</v>
      </c>
      <c r="B9">
        <v>689.5</v>
      </c>
      <c r="C9">
        <v>394.79700000000003</v>
      </c>
      <c r="D9">
        <v>6.0034999999999998</v>
      </c>
      <c r="E9">
        <v>0.74299999999999999</v>
      </c>
      <c r="F9">
        <v>0.85149999999999992</v>
      </c>
    </row>
    <row r="10" spans="1:6" x14ac:dyDescent="0.35">
      <c r="A10" s="22" t="s">
        <v>208</v>
      </c>
      <c r="B10">
        <v>6</v>
      </c>
      <c r="C10">
        <v>162.16200000000001</v>
      </c>
      <c r="D10">
        <v>5.2859999999999996</v>
      </c>
      <c r="E10">
        <v>1</v>
      </c>
      <c r="F10">
        <v>0.159</v>
      </c>
    </row>
    <row r="11" spans="1:6" x14ac:dyDescent="0.35">
      <c r="A11" s="22" t="s">
        <v>1605</v>
      </c>
      <c r="B11">
        <v>28</v>
      </c>
      <c r="C11">
        <v>33.453000000000003</v>
      </c>
      <c r="D11">
        <v>5.2640000000000002</v>
      </c>
      <c r="E11">
        <v>0.30199999999999999</v>
      </c>
      <c r="F11">
        <v>1</v>
      </c>
    </row>
    <row r="12" spans="1:6" x14ac:dyDescent="0.35">
      <c r="A12" s="22" t="s">
        <v>1181</v>
      </c>
      <c r="B12">
        <v>215.5</v>
      </c>
      <c r="C12">
        <v>80.211999999999989</v>
      </c>
      <c r="D12">
        <v>4.3795000000000002</v>
      </c>
      <c r="E12">
        <v>0.47299999999999998</v>
      </c>
      <c r="F12">
        <v>0.32850000000000001</v>
      </c>
    </row>
    <row r="13" spans="1:6" x14ac:dyDescent="0.35">
      <c r="A13" s="22" t="s">
        <v>1341</v>
      </c>
      <c r="B13">
        <v>93</v>
      </c>
      <c r="C13">
        <v>76.105000000000004</v>
      </c>
      <c r="D13">
        <v>4.1989999999999998</v>
      </c>
      <c r="E13">
        <v>0.63400000000000001</v>
      </c>
      <c r="F13">
        <v>0.63800000000000001</v>
      </c>
    </row>
    <row r="14" spans="1:6" x14ac:dyDescent="0.35">
      <c r="A14" s="22" t="s">
        <v>1469</v>
      </c>
      <c r="B14">
        <v>17</v>
      </c>
      <c r="C14">
        <v>377.77800000000002</v>
      </c>
      <c r="D14">
        <v>3.214</v>
      </c>
      <c r="E14">
        <v>0.78600000000000003</v>
      </c>
      <c r="F14">
        <v>1</v>
      </c>
    </row>
    <row r="15" spans="1:6" x14ac:dyDescent="0.35">
      <c r="A15" s="22" t="s">
        <v>1888</v>
      </c>
      <c r="B15">
        <v>3</v>
      </c>
      <c r="C15">
        <v>96.774000000000001</v>
      </c>
      <c r="D15">
        <v>3.1</v>
      </c>
      <c r="E15">
        <v>0.72699999999999998</v>
      </c>
      <c r="F15">
        <v>0.90900000000000003</v>
      </c>
    </row>
    <row r="16" spans="1:6" x14ac:dyDescent="0.35">
      <c r="A16" s="22" t="s">
        <v>2045</v>
      </c>
      <c r="B16">
        <v>2001</v>
      </c>
      <c r="C16">
        <v>391.12599999999998</v>
      </c>
      <c r="D16">
        <v>2.823</v>
      </c>
      <c r="E16">
        <v>0.24099999999999999</v>
      </c>
      <c r="F16">
        <v>0.69099999999999995</v>
      </c>
    </row>
    <row r="17" spans="1:6" x14ac:dyDescent="0.35">
      <c r="A17" s="22" t="s">
        <v>1783</v>
      </c>
      <c r="B17">
        <v>5</v>
      </c>
      <c r="C17">
        <v>625</v>
      </c>
      <c r="D17">
        <v>2.6669999999999998</v>
      </c>
      <c r="E17">
        <v>0.6</v>
      </c>
      <c r="F17">
        <v>0.3</v>
      </c>
    </row>
    <row r="18" spans="1:6" x14ac:dyDescent="0.35">
      <c r="A18" s="22" t="s">
        <v>1302</v>
      </c>
      <c r="B18">
        <v>14</v>
      </c>
      <c r="C18">
        <v>83.332999999999998</v>
      </c>
      <c r="D18">
        <v>2.625</v>
      </c>
      <c r="E18">
        <v>1</v>
      </c>
      <c r="F18">
        <v>1</v>
      </c>
    </row>
    <row r="19" spans="1:6" x14ac:dyDescent="0.35">
      <c r="A19" s="22" t="s">
        <v>91</v>
      </c>
      <c r="B19">
        <v>1</v>
      </c>
      <c r="C19">
        <v>4.0979999999999999</v>
      </c>
      <c r="D19">
        <v>2.5680000000000001</v>
      </c>
      <c r="E19">
        <v>0.59399999999999997</v>
      </c>
      <c r="F19">
        <v>0.371</v>
      </c>
    </row>
    <row r="20" spans="1:6" x14ac:dyDescent="0.35">
      <c r="A20" s="22" t="s">
        <v>250</v>
      </c>
      <c r="B20">
        <v>20</v>
      </c>
      <c r="C20">
        <v>83.332999999999998</v>
      </c>
      <c r="D20">
        <v>2.5259999999999998</v>
      </c>
      <c r="E20">
        <v>0.11799999999999999</v>
      </c>
      <c r="F20">
        <v>0.33100000000000002</v>
      </c>
    </row>
    <row r="21" spans="1:6" x14ac:dyDescent="0.35">
      <c r="A21" s="22" t="s">
        <v>1796</v>
      </c>
      <c r="B21">
        <v>15</v>
      </c>
      <c r="C21">
        <v>468.75</v>
      </c>
      <c r="D21">
        <v>2.286</v>
      </c>
      <c r="E21">
        <v>0.308</v>
      </c>
      <c r="F21">
        <v>0.53800000000000003</v>
      </c>
    </row>
    <row r="22" spans="1:6" x14ac:dyDescent="0.35">
      <c r="A22" s="22" t="s">
        <v>1807</v>
      </c>
      <c r="B22">
        <v>58</v>
      </c>
      <c r="C22">
        <v>273.58499999999998</v>
      </c>
      <c r="D22">
        <v>2.2320000000000002</v>
      </c>
      <c r="E22">
        <v>0.63300000000000001</v>
      </c>
      <c r="F22">
        <v>0.872</v>
      </c>
    </row>
    <row r="23" spans="1:6" x14ac:dyDescent="0.35">
      <c r="A23" s="22" t="s">
        <v>206</v>
      </c>
      <c r="B23">
        <v>635</v>
      </c>
      <c r="C23">
        <v>257.92</v>
      </c>
      <c r="D23">
        <v>2.194</v>
      </c>
      <c r="E23">
        <v>0.57499999999999996</v>
      </c>
      <c r="F23">
        <v>0.71799999999999997</v>
      </c>
    </row>
    <row r="24" spans="1:6" x14ac:dyDescent="0.35">
      <c r="A24" s="22" t="s">
        <v>1457</v>
      </c>
      <c r="B24">
        <v>3</v>
      </c>
      <c r="C24">
        <v>93.75</v>
      </c>
      <c r="D24">
        <v>2.133</v>
      </c>
      <c r="E24">
        <v>0.88200000000000001</v>
      </c>
      <c r="F24">
        <v>0.88200000000000001</v>
      </c>
    </row>
    <row r="25" spans="1:6" x14ac:dyDescent="0.35">
      <c r="A25" s="22" t="s">
        <v>1821</v>
      </c>
      <c r="B25">
        <v>111</v>
      </c>
      <c r="C25">
        <v>276.11900000000003</v>
      </c>
      <c r="D25">
        <v>2.1160000000000001</v>
      </c>
      <c r="E25">
        <v>1.9E-2</v>
      </c>
      <c r="F25">
        <v>0.70899999999999996</v>
      </c>
    </row>
    <row r="26" spans="1:6" x14ac:dyDescent="0.35">
      <c r="A26" s="22" t="s">
        <v>1692</v>
      </c>
      <c r="B26">
        <v>14</v>
      </c>
      <c r="C26">
        <v>333.33300000000003</v>
      </c>
      <c r="D26">
        <v>2.1</v>
      </c>
      <c r="E26">
        <v>0.8</v>
      </c>
      <c r="F26">
        <v>1</v>
      </c>
    </row>
    <row r="27" spans="1:6" x14ac:dyDescent="0.35">
      <c r="A27" s="22" t="s">
        <v>1822</v>
      </c>
      <c r="B27">
        <v>60</v>
      </c>
      <c r="C27">
        <v>1333.3330000000001</v>
      </c>
      <c r="D27">
        <v>1.9570000000000001</v>
      </c>
      <c r="E27">
        <v>0.17299999999999999</v>
      </c>
      <c r="F27">
        <v>0.14199999999999999</v>
      </c>
    </row>
    <row r="28" spans="1:6" x14ac:dyDescent="0.35">
      <c r="A28" s="22" t="s">
        <v>1892</v>
      </c>
      <c r="B28">
        <v>557</v>
      </c>
      <c r="C28">
        <v>1582.386</v>
      </c>
      <c r="D28">
        <v>1.9339999999999999</v>
      </c>
      <c r="E28">
        <v>0.114</v>
      </c>
      <c r="F28">
        <v>0.442</v>
      </c>
    </row>
    <row r="29" spans="1:6" x14ac:dyDescent="0.35">
      <c r="A29" s="22" t="s">
        <v>1289</v>
      </c>
      <c r="B29">
        <v>3</v>
      </c>
      <c r="C29">
        <v>150</v>
      </c>
      <c r="D29">
        <v>1.8180000000000001</v>
      </c>
      <c r="E29">
        <v>0.64300000000000002</v>
      </c>
      <c r="F29">
        <v>0.39300000000000002</v>
      </c>
    </row>
    <row r="30" spans="1:6" x14ac:dyDescent="0.35">
      <c r="A30" s="22" t="s">
        <v>1521</v>
      </c>
      <c r="B30">
        <v>17</v>
      </c>
      <c r="C30">
        <v>261.53800000000001</v>
      </c>
      <c r="D30">
        <v>1.806</v>
      </c>
      <c r="E30">
        <v>0.186</v>
      </c>
      <c r="F30">
        <v>0.61</v>
      </c>
    </row>
    <row r="31" spans="1:6" x14ac:dyDescent="0.35">
      <c r="A31" s="22" t="s">
        <v>1446</v>
      </c>
      <c r="B31">
        <v>4</v>
      </c>
      <c r="C31">
        <v>250</v>
      </c>
      <c r="D31">
        <v>1.778</v>
      </c>
      <c r="E31">
        <v>0.16700000000000001</v>
      </c>
      <c r="F31">
        <v>0.5</v>
      </c>
    </row>
    <row r="32" spans="1:6" x14ac:dyDescent="0.35">
      <c r="A32" s="22" t="s">
        <v>1262</v>
      </c>
      <c r="B32">
        <v>110</v>
      </c>
      <c r="C32">
        <v>488.88900000000001</v>
      </c>
      <c r="D32">
        <v>1.772</v>
      </c>
      <c r="E32">
        <v>0.29599999999999999</v>
      </c>
      <c r="F32">
        <v>0.751</v>
      </c>
    </row>
    <row r="33" spans="1:6" x14ac:dyDescent="0.35">
      <c r="A33" s="22" t="s">
        <v>1525</v>
      </c>
      <c r="B33">
        <v>18</v>
      </c>
      <c r="C33">
        <v>1285.7139999999999</v>
      </c>
      <c r="D33">
        <v>1.75</v>
      </c>
      <c r="E33">
        <v>0.125</v>
      </c>
      <c r="F33">
        <v>1</v>
      </c>
    </row>
    <row r="34" spans="1:6" x14ac:dyDescent="0.35">
      <c r="A34" s="22" t="s">
        <v>1372</v>
      </c>
      <c r="B34">
        <v>186</v>
      </c>
      <c r="C34">
        <v>550.29600000000005</v>
      </c>
      <c r="D34">
        <v>1.7070000000000001</v>
      </c>
      <c r="E34">
        <v>0.34100000000000003</v>
      </c>
      <c r="F34">
        <v>0.56699999999999995</v>
      </c>
    </row>
    <row r="35" spans="1:6" x14ac:dyDescent="0.35">
      <c r="A35" s="22" t="s">
        <v>1324</v>
      </c>
      <c r="B35">
        <v>242</v>
      </c>
      <c r="C35">
        <v>210.25200000000001</v>
      </c>
      <c r="D35">
        <v>1.68</v>
      </c>
      <c r="E35">
        <v>0</v>
      </c>
      <c r="F35">
        <v>7.1999999999999995E-2</v>
      </c>
    </row>
    <row r="36" spans="1:6" x14ac:dyDescent="0.35">
      <c r="A36" s="22" t="s">
        <v>1714</v>
      </c>
      <c r="B36">
        <v>5</v>
      </c>
      <c r="C36">
        <v>1000</v>
      </c>
      <c r="D36">
        <v>1.667</v>
      </c>
      <c r="E36">
        <v>0.83299999999999996</v>
      </c>
      <c r="F36">
        <v>0.5</v>
      </c>
    </row>
    <row r="37" spans="1:6" x14ac:dyDescent="0.35">
      <c r="A37" s="22" t="s">
        <v>295</v>
      </c>
      <c r="B37">
        <v>16</v>
      </c>
      <c r="C37">
        <v>356.8895</v>
      </c>
      <c r="D37">
        <v>1.659</v>
      </c>
      <c r="E37">
        <v>0.72899999999999998</v>
      </c>
      <c r="F37">
        <v>0.63100000000000001</v>
      </c>
    </row>
    <row r="38" spans="1:6" x14ac:dyDescent="0.35">
      <c r="A38" s="22" t="s">
        <v>943</v>
      </c>
      <c r="B38">
        <v>239</v>
      </c>
      <c r="C38">
        <v>544.41899999999998</v>
      </c>
      <c r="D38">
        <v>1.657</v>
      </c>
      <c r="E38">
        <v>0.46400000000000002</v>
      </c>
      <c r="F38">
        <v>1</v>
      </c>
    </row>
    <row r="39" spans="1:6" x14ac:dyDescent="0.35">
      <c r="A39" s="22" t="s">
        <v>1131</v>
      </c>
      <c r="B39">
        <v>13</v>
      </c>
      <c r="C39">
        <v>6.6909999999999998</v>
      </c>
      <c r="D39">
        <v>1.641</v>
      </c>
      <c r="E39">
        <v>0.06</v>
      </c>
      <c r="F39">
        <v>1</v>
      </c>
    </row>
    <row r="40" spans="1:6" x14ac:dyDescent="0.35">
      <c r="A40" s="22" t="s">
        <v>1968</v>
      </c>
      <c r="B40">
        <v>29</v>
      </c>
      <c r="C40">
        <v>290</v>
      </c>
      <c r="D40">
        <v>1.613</v>
      </c>
      <c r="E40">
        <v>0.45300000000000001</v>
      </c>
      <c r="F40">
        <v>0.72099999999999997</v>
      </c>
    </row>
    <row r="41" spans="1:6" x14ac:dyDescent="0.35">
      <c r="A41" s="22" t="s">
        <v>1931</v>
      </c>
      <c r="B41">
        <v>85</v>
      </c>
      <c r="C41">
        <v>369.565</v>
      </c>
      <c r="D41">
        <v>1.597</v>
      </c>
      <c r="E41">
        <v>0.49</v>
      </c>
      <c r="F41">
        <v>0.94099999999999995</v>
      </c>
    </row>
    <row r="42" spans="1:6" x14ac:dyDescent="0.35">
      <c r="A42" s="22" t="s">
        <v>1419</v>
      </c>
      <c r="B42">
        <v>24</v>
      </c>
      <c r="C42">
        <v>9.4450000000000003</v>
      </c>
      <c r="D42">
        <v>1.5860000000000001</v>
      </c>
      <c r="E42">
        <v>0.56899999999999995</v>
      </c>
      <c r="F42">
        <v>0.53</v>
      </c>
    </row>
    <row r="43" spans="1:6" x14ac:dyDescent="0.35">
      <c r="A43" s="22" t="s">
        <v>974</v>
      </c>
      <c r="B43">
        <v>12</v>
      </c>
      <c r="C43">
        <v>91.602999999999994</v>
      </c>
      <c r="D43">
        <v>1.5780000000000001</v>
      </c>
      <c r="E43">
        <v>1</v>
      </c>
      <c r="F43">
        <v>1</v>
      </c>
    </row>
    <row r="44" spans="1:6" x14ac:dyDescent="0.35">
      <c r="A44" s="22" t="s">
        <v>1648</v>
      </c>
      <c r="B44">
        <v>41</v>
      </c>
      <c r="C44">
        <v>322.83499999999998</v>
      </c>
      <c r="D44">
        <v>1.5680000000000001</v>
      </c>
      <c r="E44">
        <v>0.59199999999999997</v>
      </c>
      <c r="F44">
        <v>0.82699999999999996</v>
      </c>
    </row>
    <row r="45" spans="1:6" x14ac:dyDescent="0.35">
      <c r="A45" s="22" t="s">
        <v>1911</v>
      </c>
      <c r="B45">
        <v>19</v>
      </c>
      <c r="C45">
        <v>678.57100000000003</v>
      </c>
      <c r="D45">
        <v>1.556</v>
      </c>
      <c r="E45">
        <v>0.38700000000000001</v>
      </c>
      <c r="F45">
        <v>0.58099999999999996</v>
      </c>
    </row>
    <row r="46" spans="1:6" x14ac:dyDescent="0.35">
      <c r="A46" s="22" t="s">
        <v>1053</v>
      </c>
      <c r="B46">
        <v>85</v>
      </c>
      <c r="C46">
        <v>84.075000000000003</v>
      </c>
      <c r="D46">
        <v>1.496</v>
      </c>
      <c r="E46">
        <v>0.83699999999999997</v>
      </c>
      <c r="F46">
        <v>1</v>
      </c>
    </row>
    <row r="47" spans="1:6" x14ac:dyDescent="0.35">
      <c r="A47" s="22" t="s">
        <v>1061</v>
      </c>
      <c r="B47">
        <v>18</v>
      </c>
      <c r="C47">
        <v>28.526</v>
      </c>
      <c r="D47">
        <v>1.4810000000000001</v>
      </c>
      <c r="E47">
        <v>0.223</v>
      </c>
      <c r="F47">
        <v>1</v>
      </c>
    </row>
    <row r="48" spans="1:6" x14ac:dyDescent="0.35">
      <c r="A48" s="22" t="s">
        <v>205</v>
      </c>
      <c r="B48">
        <v>306</v>
      </c>
      <c r="C48">
        <v>344.20699999999999</v>
      </c>
      <c r="D48">
        <v>1.4359999999999999</v>
      </c>
      <c r="E48">
        <v>0.54900000000000004</v>
      </c>
      <c r="F48">
        <v>0.66100000000000003</v>
      </c>
    </row>
    <row r="49" spans="1:6" x14ac:dyDescent="0.35">
      <c r="A49" s="22" t="s">
        <v>148</v>
      </c>
      <c r="B49">
        <v>56</v>
      </c>
      <c r="C49">
        <v>217.899</v>
      </c>
      <c r="D49">
        <v>1.4279999999999999</v>
      </c>
      <c r="E49">
        <v>0.48</v>
      </c>
      <c r="F49">
        <v>0.91800000000000004</v>
      </c>
    </row>
    <row r="50" spans="1:6" x14ac:dyDescent="0.35">
      <c r="A50" s="22" t="s">
        <v>1461</v>
      </c>
      <c r="B50">
        <v>7</v>
      </c>
      <c r="C50">
        <v>411.76499999999999</v>
      </c>
      <c r="D50">
        <v>1.417</v>
      </c>
      <c r="E50">
        <v>0.75</v>
      </c>
      <c r="F50">
        <v>0.6</v>
      </c>
    </row>
    <row r="51" spans="1:6" x14ac:dyDescent="0.35">
      <c r="A51" s="22" t="s">
        <v>1935</v>
      </c>
      <c r="B51">
        <v>27</v>
      </c>
      <c r="C51">
        <v>964.28599999999994</v>
      </c>
      <c r="D51">
        <v>1.4</v>
      </c>
      <c r="E51">
        <v>0.40600000000000003</v>
      </c>
      <c r="F51">
        <v>0.625</v>
      </c>
    </row>
    <row r="52" spans="1:6" x14ac:dyDescent="0.35">
      <c r="A52" s="22" t="s">
        <v>1963</v>
      </c>
      <c r="B52">
        <v>88</v>
      </c>
      <c r="C52">
        <v>1035.2940000000001</v>
      </c>
      <c r="D52">
        <v>1.393</v>
      </c>
      <c r="E52">
        <v>0.46100000000000002</v>
      </c>
      <c r="F52">
        <v>0.59799999999999998</v>
      </c>
    </row>
    <row r="53" spans="1:6" x14ac:dyDescent="0.35">
      <c r="A53" s="22" t="s">
        <v>1223</v>
      </c>
      <c r="B53">
        <v>426</v>
      </c>
      <c r="C53">
        <v>718.38099999999997</v>
      </c>
      <c r="D53">
        <v>1.3859999999999999</v>
      </c>
      <c r="E53">
        <v>7.6999999999999999E-2</v>
      </c>
      <c r="F53">
        <v>0.89</v>
      </c>
    </row>
    <row r="54" spans="1:6" x14ac:dyDescent="0.35">
      <c r="A54" s="22" t="s">
        <v>1940</v>
      </c>
      <c r="B54">
        <v>27</v>
      </c>
      <c r="C54">
        <v>415.38499999999999</v>
      </c>
      <c r="D54">
        <v>1.383</v>
      </c>
      <c r="E54">
        <v>0.3</v>
      </c>
      <c r="F54">
        <v>0.58799999999999997</v>
      </c>
    </row>
    <row r="55" spans="1:6" x14ac:dyDescent="0.35">
      <c r="A55" s="22" t="s">
        <v>1564</v>
      </c>
      <c r="B55">
        <v>21</v>
      </c>
      <c r="C55">
        <v>1909.0909999999999</v>
      </c>
      <c r="D55">
        <v>1.375</v>
      </c>
      <c r="E55">
        <v>0.44400000000000001</v>
      </c>
      <c r="F55">
        <v>0.44400000000000001</v>
      </c>
    </row>
    <row r="56" spans="1:6" x14ac:dyDescent="0.35">
      <c r="A56" s="22" t="s">
        <v>224</v>
      </c>
      <c r="B56">
        <v>51.5</v>
      </c>
      <c r="C56">
        <v>220.40049999999999</v>
      </c>
      <c r="D56">
        <v>1.365</v>
      </c>
      <c r="E56">
        <v>0.64300000000000002</v>
      </c>
      <c r="F56">
        <v>0.97799999999999998</v>
      </c>
    </row>
    <row r="57" spans="1:6" x14ac:dyDescent="0.35">
      <c r="A57" s="22" t="s">
        <v>2017</v>
      </c>
      <c r="B57">
        <v>27</v>
      </c>
      <c r="C57">
        <v>223.14</v>
      </c>
      <c r="D57">
        <v>1.36</v>
      </c>
      <c r="E57">
        <v>0.79800000000000004</v>
      </c>
      <c r="F57">
        <v>1</v>
      </c>
    </row>
    <row r="58" spans="1:6" x14ac:dyDescent="0.35">
      <c r="A58" s="22" t="s">
        <v>1659</v>
      </c>
      <c r="B58">
        <v>28</v>
      </c>
      <c r="C58">
        <v>482.75900000000001</v>
      </c>
      <c r="D58">
        <v>1.349</v>
      </c>
      <c r="E58">
        <v>0.39</v>
      </c>
      <c r="F58">
        <v>0.72899999999999998</v>
      </c>
    </row>
    <row r="59" spans="1:6" x14ac:dyDescent="0.35">
      <c r="A59" s="22" t="s">
        <v>1277</v>
      </c>
      <c r="B59">
        <v>36</v>
      </c>
      <c r="C59">
        <v>423.529</v>
      </c>
      <c r="D59">
        <v>1.349</v>
      </c>
      <c r="E59">
        <v>0.41199999999999998</v>
      </c>
      <c r="F59">
        <v>0.92600000000000005</v>
      </c>
    </row>
    <row r="60" spans="1:6" x14ac:dyDescent="0.35">
      <c r="A60" s="22" t="s">
        <v>903</v>
      </c>
      <c r="B60">
        <v>742</v>
      </c>
      <c r="C60">
        <v>424.24200000000002</v>
      </c>
      <c r="D60">
        <v>1.34</v>
      </c>
      <c r="E60">
        <v>0.72299999999999998</v>
      </c>
      <c r="F60">
        <v>1</v>
      </c>
    </row>
    <row r="61" spans="1:6" x14ac:dyDescent="0.35">
      <c r="A61" s="22" t="s">
        <v>1071</v>
      </c>
      <c r="B61">
        <v>30</v>
      </c>
      <c r="C61">
        <v>5.806</v>
      </c>
      <c r="D61">
        <v>1.335</v>
      </c>
      <c r="E61">
        <v>0.50700000000000001</v>
      </c>
      <c r="F61">
        <v>1</v>
      </c>
    </row>
    <row r="62" spans="1:6" x14ac:dyDescent="0.35">
      <c r="A62" s="22" t="s">
        <v>1814</v>
      </c>
      <c r="B62">
        <v>39</v>
      </c>
      <c r="C62">
        <v>1392.857</v>
      </c>
      <c r="D62">
        <v>1.333</v>
      </c>
      <c r="E62">
        <v>0.21199999999999999</v>
      </c>
      <c r="F62">
        <v>0.63600000000000001</v>
      </c>
    </row>
    <row r="63" spans="1:6" x14ac:dyDescent="0.35">
      <c r="A63" s="22" t="s">
        <v>1489</v>
      </c>
      <c r="B63">
        <v>192</v>
      </c>
      <c r="C63">
        <v>695.65200000000004</v>
      </c>
      <c r="D63">
        <v>1.321</v>
      </c>
      <c r="E63">
        <v>0.79900000000000004</v>
      </c>
      <c r="F63">
        <v>0.95399999999999996</v>
      </c>
    </row>
    <row r="64" spans="1:6" x14ac:dyDescent="0.35">
      <c r="A64" s="22" t="s">
        <v>1798</v>
      </c>
      <c r="B64">
        <v>61</v>
      </c>
      <c r="C64">
        <v>701.149</v>
      </c>
      <c r="D64">
        <v>1.3180000000000001</v>
      </c>
      <c r="E64">
        <v>0.55800000000000005</v>
      </c>
      <c r="F64">
        <v>0.85699999999999998</v>
      </c>
    </row>
    <row r="65" spans="1:6" x14ac:dyDescent="0.35">
      <c r="A65" s="22" t="s">
        <v>1859</v>
      </c>
      <c r="B65">
        <v>45</v>
      </c>
      <c r="C65">
        <v>1800</v>
      </c>
      <c r="D65">
        <v>1.3160000000000001</v>
      </c>
      <c r="E65">
        <v>0.63200000000000001</v>
      </c>
      <c r="F65">
        <v>1</v>
      </c>
    </row>
    <row r="66" spans="1:6" x14ac:dyDescent="0.35">
      <c r="A66" s="22" t="s">
        <v>142</v>
      </c>
      <c r="B66">
        <v>149</v>
      </c>
      <c r="C66">
        <v>235.387</v>
      </c>
      <c r="D66">
        <v>1.3109999999999999</v>
      </c>
      <c r="E66">
        <v>0.47499999999999998</v>
      </c>
      <c r="F66">
        <v>0.74399999999999999</v>
      </c>
    </row>
    <row r="67" spans="1:6" x14ac:dyDescent="0.35">
      <c r="A67" s="22" t="s">
        <v>1371</v>
      </c>
      <c r="B67">
        <v>226</v>
      </c>
      <c r="C67">
        <v>914.98</v>
      </c>
      <c r="D67">
        <v>1.3069999999999999</v>
      </c>
      <c r="E67">
        <v>0.11</v>
      </c>
      <c r="F67">
        <v>0.442</v>
      </c>
    </row>
    <row r="68" spans="1:6" x14ac:dyDescent="0.35">
      <c r="A68" s="22" t="s">
        <v>1854</v>
      </c>
      <c r="B68">
        <v>71</v>
      </c>
      <c r="C68">
        <v>147.60900000000001</v>
      </c>
      <c r="D68">
        <v>1.304</v>
      </c>
      <c r="E68">
        <v>0.97599999999999998</v>
      </c>
      <c r="F68">
        <v>1</v>
      </c>
    </row>
    <row r="69" spans="1:6" x14ac:dyDescent="0.35">
      <c r="A69" s="22" t="s">
        <v>1099</v>
      </c>
      <c r="B69">
        <v>0</v>
      </c>
      <c r="C69">
        <v>0</v>
      </c>
      <c r="D69">
        <v>1.294</v>
      </c>
      <c r="E69">
        <v>1</v>
      </c>
      <c r="F69">
        <v>1</v>
      </c>
    </row>
    <row r="70" spans="1:6" x14ac:dyDescent="0.35">
      <c r="A70" s="22" t="s">
        <v>1189</v>
      </c>
      <c r="B70">
        <v>21</v>
      </c>
      <c r="C70">
        <v>189.18899999999999</v>
      </c>
      <c r="D70">
        <v>1.2909999999999999</v>
      </c>
      <c r="E70">
        <v>0.55000000000000004</v>
      </c>
      <c r="F70">
        <v>0.57699999999999996</v>
      </c>
    </row>
    <row r="71" spans="1:6" x14ac:dyDescent="0.35">
      <c r="A71" s="22" t="s">
        <v>1856</v>
      </c>
      <c r="B71">
        <v>53</v>
      </c>
      <c r="C71">
        <v>233.48</v>
      </c>
      <c r="D71">
        <v>1.29</v>
      </c>
      <c r="E71">
        <v>0.315</v>
      </c>
      <c r="F71">
        <v>0.59099999999999997</v>
      </c>
    </row>
    <row r="72" spans="1:6" x14ac:dyDescent="0.35">
      <c r="A72" s="22" t="s">
        <v>1460</v>
      </c>
      <c r="B72">
        <v>13</v>
      </c>
      <c r="C72">
        <v>260</v>
      </c>
      <c r="D72">
        <v>1.282</v>
      </c>
      <c r="E72">
        <v>0.60399999999999998</v>
      </c>
      <c r="F72">
        <v>0.81200000000000006</v>
      </c>
    </row>
    <row r="73" spans="1:6" x14ac:dyDescent="0.35">
      <c r="A73" s="22" t="s">
        <v>1916</v>
      </c>
      <c r="B73">
        <v>155</v>
      </c>
      <c r="C73">
        <v>325.63</v>
      </c>
      <c r="D73">
        <v>1.2629999999999999</v>
      </c>
      <c r="E73">
        <v>0.113</v>
      </c>
      <c r="F73">
        <v>0.90800000000000003</v>
      </c>
    </row>
    <row r="74" spans="1:6" x14ac:dyDescent="0.35">
      <c r="A74" s="22" t="s">
        <v>1575</v>
      </c>
      <c r="B74">
        <v>33</v>
      </c>
      <c r="C74">
        <v>214.286</v>
      </c>
      <c r="D74">
        <v>1.262</v>
      </c>
      <c r="E74">
        <v>0.53500000000000003</v>
      </c>
      <c r="F74">
        <v>0.77700000000000002</v>
      </c>
    </row>
    <row r="75" spans="1:6" x14ac:dyDescent="0.35">
      <c r="A75" s="22" t="s">
        <v>1152</v>
      </c>
      <c r="B75">
        <v>10</v>
      </c>
      <c r="C75">
        <v>2.95</v>
      </c>
      <c r="D75">
        <v>1.2569999999999999</v>
      </c>
      <c r="E75">
        <v>0.68</v>
      </c>
      <c r="F75">
        <v>1</v>
      </c>
    </row>
    <row r="76" spans="1:6" x14ac:dyDescent="0.35">
      <c r="A76" s="22" t="s">
        <v>1579</v>
      </c>
      <c r="B76">
        <v>36</v>
      </c>
      <c r="C76">
        <v>486.48599999999999</v>
      </c>
      <c r="D76">
        <v>1.254</v>
      </c>
      <c r="E76">
        <v>0.61199999999999999</v>
      </c>
      <c r="F76">
        <v>0.88100000000000001</v>
      </c>
    </row>
    <row r="77" spans="1:6" x14ac:dyDescent="0.35">
      <c r="A77" s="22" t="s">
        <v>969</v>
      </c>
      <c r="B77">
        <v>7</v>
      </c>
      <c r="C77">
        <v>32.863999999999997</v>
      </c>
      <c r="D77">
        <v>1.2529999999999999</v>
      </c>
      <c r="E77">
        <v>0.61199999999999999</v>
      </c>
      <c r="F77">
        <v>1</v>
      </c>
    </row>
    <row r="78" spans="1:6" x14ac:dyDescent="0.35">
      <c r="A78" s="22" t="s">
        <v>1633</v>
      </c>
      <c r="B78">
        <v>26</v>
      </c>
      <c r="C78">
        <v>472.72699999999998</v>
      </c>
      <c r="D78">
        <v>1.25</v>
      </c>
      <c r="E78">
        <v>0.65900000000000003</v>
      </c>
      <c r="F78">
        <v>1</v>
      </c>
    </row>
    <row r="79" spans="1:6" x14ac:dyDescent="0.35">
      <c r="A79" s="22" t="s">
        <v>1671</v>
      </c>
      <c r="B79">
        <v>381</v>
      </c>
      <c r="C79">
        <v>468.63499999999999</v>
      </c>
      <c r="D79">
        <v>1.2470000000000001</v>
      </c>
      <c r="E79">
        <v>0.24</v>
      </c>
      <c r="F79">
        <v>0.63300000000000001</v>
      </c>
    </row>
    <row r="80" spans="1:6" x14ac:dyDescent="0.35">
      <c r="A80" s="22" t="s">
        <v>231</v>
      </c>
      <c r="B80">
        <v>53</v>
      </c>
      <c r="C80">
        <v>114.67699999999999</v>
      </c>
      <c r="D80">
        <v>1.2435</v>
      </c>
      <c r="E80">
        <v>0.63500000000000001</v>
      </c>
      <c r="F80">
        <v>0.90749999999999997</v>
      </c>
    </row>
    <row r="81" spans="1:6" x14ac:dyDescent="0.35">
      <c r="A81" s="22" t="s">
        <v>1487</v>
      </c>
      <c r="B81">
        <v>55</v>
      </c>
      <c r="C81">
        <v>12.9625</v>
      </c>
      <c r="D81">
        <v>1.2429999999999999</v>
      </c>
      <c r="E81">
        <v>0.4985</v>
      </c>
      <c r="F81">
        <v>0.44950000000000001</v>
      </c>
    </row>
    <row r="82" spans="1:6" x14ac:dyDescent="0.35">
      <c r="A82" s="22" t="s">
        <v>1741</v>
      </c>
      <c r="B82">
        <v>81</v>
      </c>
      <c r="C82">
        <v>353.71199999999999</v>
      </c>
      <c r="D82">
        <v>1.238</v>
      </c>
      <c r="E82">
        <v>0.47199999999999998</v>
      </c>
      <c r="F82">
        <v>0.93</v>
      </c>
    </row>
    <row r="83" spans="1:6" x14ac:dyDescent="0.35">
      <c r="A83" s="22" t="s">
        <v>87</v>
      </c>
      <c r="B83">
        <v>66</v>
      </c>
      <c r="C83">
        <v>207.547</v>
      </c>
      <c r="D83">
        <v>1.2330000000000001</v>
      </c>
      <c r="E83">
        <v>0.95299999999999996</v>
      </c>
      <c r="F83">
        <v>0.872</v>
      </c>
    </row>
    <row r="84" spans="1:6" x14ac:dyDescent="0.35">
      <c r="A84" s="22" t="s">
        <v>1717</v>
      </c>
      <c r="B84">
        <v>66</v>
      </c>
      <c r="C84">
        <v>680.41200000000003</v>
      </c>
      <c r="D84">
        <v>1.228</v>
      </c>
      <c r="E84">
        <v>0.40400000000000003</v>
      </c>
      <c r="F84">
        <v>0.79800000000000004</v>
      </c>
    </row>
    <row r="85" spans="1:6" x14ac:dyDescent="0.35">
      <c r="A85" s="22" t="s">
        <v>225</v>
      </c>
      <c r="B85">
        <v>1198</v>
      </c>
      <c r="C85">
        <v>292.26600000000002</v>
      </c>
      <c r="D85">
        <v>1.228</v>
      </c>
      <c r="E85">
        <v>0.83</v>
      </c>
      <c r="F85">
        <v>0.77300000000000002</v>
      </c>
    </row>
    <row r="86" spans="1:6" x14ac:dyDescent="0.35">
      <c r="A86" s="22" t="s">
        <v>1536</v>
      </c>
      <c r="B86">
        <v>24</v>
      </c>
      <c r="C86">
        <v>275.86200000000002</v>
      </c>
      <c r="D86">
        <v>1.208</v>
      </c>
      <c r="E86">
        <v>0.30299999999999999</v>
      </c>
      <c r="F86">
        <v>0.94699999999999995</v>
      </c>
    </row>
    <row r="87" spans="1:6" x14ac:dyDescent="0.35">
      <c r="A87" s="22" t="s">
        <v>1946</v>
      </c>
      <c r="B87">
        <v>6</v>
      </c>
      <c r="C87">
        <v>500</v>
      </c>
      <c r="D87">
        <v>1.2</v>
      </c>
      <c r="E87">
        <v>0.23100000000000001</v>
      </c>
      <c r="F87">
        <v>0.76900000000000002</v>
      </c>
    </row>
    <row r="88" spans="1:6" x14ac:dyDescent="0.35">
      <c r="A88" s="22" t="s">
        <v>2022</v>
      </c>
      <c r="B88">
        <v>8</v>
      </c>
      <c r="C88">
        <v>444.44400000000002</v>
      </c>
      <c r="D88">
        <v>1.2</v>
      </c>
      <c r="E88">
        <v>0.70599999999999996</v>
      </c>
      <c r="F88">
        <v>0.88200000000000001</v>
      </c>
    </row>
    <row r="89" spans="1:6" x14ac:dyDescent="0.35">
      <c r="A89" s="22" t="s">
        <v>973</v>
      </c>
      <c r="B89">
        <v>1</v>
      </c>
      <c r="C89">
        <v>5.319</v>
      </c>
      <c r="D89">
        <v>1.1970000000000001</v>
      </c>
      <c r="E89">
        <v>0.94899999999999995</v>
      </c>
      <c r="F89">
        <v>1</v>
      </c>
    </row>
    <row r="90" spans="1:6" x14ac:dyDescent="0.35">
      <c r="A90" s="22" t="s">
        <v>2018</v>
      </c>
      <c r="B90">
        <v>72</v>
      </c>
      <c r="C90">
        <v>321.42899999999997</v>
      </c>
      <c r="D90">
        <v>1.1910000000000001</v>
      </c>
      <c r="E90">
        <v>0.42199999999999999</v>
      </c>
      <c r="F90">
        <v>0.92200000000000004</v>
      </c>
    </row>
    <row r="91" spans="1:6" x14ac:dyDescent="0.35">
      <c r="A91" s="22" t="s">
        <v>1904</v>
      </c>
      <c r="B91">
        <v>4</v>
      </c>
      <c r="C91">
        <v>52.631999999999998</v>
      </c>
      <c r="D91">
        <v>1.1870000000000001</v>
      </c>
      <c r="E91">
        <v>0.56000000000000005</v>
      </c>
      <c r="F91">
        <v>0.85299999999999998</v>
      </c>
    </row>
    <row r="92" spans="1:6" x14ac:dyDescent="0.35">
      <c r="A92" s="22" t="s">
        <v>1778</v>
      </c>
      <c r="B92">
        <v>140</v>
      </c>
      <c r="C92">
        <v>520.44600000000003</v>
      </c>
      <c r="D92">
        <v>1.18</v>
      </c>
      <c r="E92">
        <v>0.505</v>
      </c>
      <c r="F92">
        <v>0.8</v>
      </c>
    </row>
    <row r="93" spans="1:6" x14ac:dyDescent="0.35">
      <c r="A93" s="22" t="s">
        <v>1640</v>
      </c>
      <c r="B93">
        <v>11</v>
      </c>
      <c r="C93">
        <v>139.24100000000001</v>
      </c>
      <c r="D93">
        <v>1.179</v>
      </c>
      <c r="E93">
        <v>0.81699999999999995</v>
      </c>
      <c r="F93">
        <v>0.94399999999999995</v>
      </c>
    </row>
    <row r="94" spans="1:6" x14ac:dyDescent="0.35">
      <c r="A94" s="22" t="s">
        <v>956</v>
      </c>
      <c r="B94">
        <v>4</v>
      </c>
      <c r="C94">
        <v>76.451000000000008</v>
      </c>
      <c r="D94">
        <v>1.177</v>
      </c>
      <c r="E94">
        <v>0.69550000000000001</v>
      </c>
      <c r="F94">
        <v>1</v>
      </c>
    </row>
    <row r="95" spans="1:6" x14ac:dyDescent="0.35">
      <c r="A95" s="22" t="s">
        <v>1637</v>
      </c>
      <c r="B95">
        <v>0</v>
      </c>
      <c r="C95">
        <v>0</v>
      </c>
      <c r="D95">
        <v>1.1759999999999999</v>
      </c>
      <c r="E95">
        <v>0.436</v>
      </c>
      <c r="F95">
        <v>0.38900000000000001</v>
      </c>
    </row>
    <row r="96" spans="1:6" x14ac:dyDescent="0.35">
      <c r="A96" s="22" t="s">
        <v>1629</v>
      </c>
      <c r="B96">
        <v>13</v>
      </c>
      <c r="C96">
        <v>191.17599999999999</v>
      </c>
      <c r="D96">
        <v>1.1719999999999999</v>
      </c>
      <c r="E96">
        <v>0.41399999999999998</v>
      </c>
      <c r="F96">
        <v>1</v>
      </c>
    </row>
    <row r="97" spans="1:6" x14ac:dyDescent="0.35">
      <c r="A97" s="22" t="s">
        <v>1424</v>
      </c>
      <c r="B97">
        <v>13</v>
      </c>
      <c r="C97">
        <v>9.9009999999999998</v>
      </c>
      <c r="D97">
        <v>1.171</v>
      </c>
      <c r="E97">
        <v>0.92900000000000005</v>
      </c>
      <c r="F97">
        <v>0.96099999999999997</v>
      </c>
    </row>
    <row r="98" spans="1:6" x14ac:dyDescent="0.35">
      <c r="A98" s="22" t="s">
        <v>1835</v>
      </c>
      <c r="B98">
        <v>15</v>
      </c>
      <c r="C98">
        <v>1071.4290000000001</v>
      </c>
      <c r="D98">
        <v>1.167</v>
      </c>
      <c r="E98">
        <v>0.2</v>
      </c>
      <c r="F98">
        <v>0.8</v>
      </c>
    </row>
    <row r="99" spans="1:6" x14ac:dyDescent="0.35">
      <c r="A99" s="22" t="s">
        <v>2026</v>
      </c>
      <c r="B99">
        <v>34</v>
      </c>
      <c r="C99">
        <v>269.84100000000001</v>
      </c>
      <c r="D99">
        <v>1.167</v>
      </c>
      <c r="E99">
        <v>0.26200000000000001</v>
      </c>
      <c r="F99">
        <v>0.76600000000000001</v>
      </c>
    </row>
    <row r="100" spans="1:6" x14ac:dyDescent="0.35">
      <c r="A100" s="22" t="s">
        <v>1895</v>
      </c>
      <c r="B100">
        <v>3817</v>
      </c>
      <c r="C100">
        <v>668.00800000000004</v>
      </c>
      <c r="D100">
        <v>1.161</v>
      </c>
      <c r="E100">
        <v>0.113</v>
      </c>
      <c r="F100">
        <v>0.45100000000000001</v>
      </c>
    </row>
    <row r="101" spans="1:6" x14ac:dyDescent="0.35">
      <c r="A101" s="22" t="s">
        <v>1185</v>
      </c>
      <c r="B101">
        <v>12</v>
      </c>
      <c r="C101">
        <v>17.315999999999999</v>
      </c>
      <c r="D101">
        <v>1.153</v>
      </c>
      <c r="E101">
        <v>0.44700000000000001</v>
      </c>
      <c r="F101">
        <v>0.63300000000000001</v>
      </c>
    </row>
    <row r="102" spans="1:6" x14ac:dyDescent="0.35">
      <c r="A102" s="22" t="s">
        <v>134</v>
      </c>
      <c r="B102">
        <v>10</v>
      </c>
      <c r="C102">
        <v>162.1225</v>
      </c>
      <c r="D102">
        <v>1.1495</v>
      </c>
      <c r="E102">
        <v>0.43049999999999999</v>
      </c>
      <c r="F102">
        <v>0.7955000000000001</v>
      </c>
    </row>
    <row r="103" spans="1:6" x14ac:dyDescent="0.35">
      <c r="A103" s="22" t="s">
        <v>1705</v>
      </c>
      <c r="B103">
        <v>43</v>
      </c>
      <c r="C103">
        <v>505.88200000000001</v>
      </c>
      <c r="D103">
        <v>1.149</v>
      </c>
      <c r="E103">
        <v>0.29099999999999998</v>
      </c>
      <c r="F103">
        <v>0.63200000000000001</v>
      </c>
    </row>
    <row r="104" spans="1:6" x14ac:dyDescent="0.35">
      <c r="A104" s="22" t="s">
        <v>260</v>
      </c>
      <c r="B104">
        <v>105.5</v>
      </c>
      <c r="C104">
        <v>160.34200000000001</v>
      </c>
      <c r="D104">
        <v>1.145</v>
      </c>
      <c r="E104">
        <v>0.77349999999999997</v>
      </c>
      <c r="F104">
        <v>0.85499999999999998</v>
      </c>
    </row>
    <row r="105" spans="1:6" x14ac:dyDescent="0.35">
      <c r="A105" s="22" t="s">
        <v>1157</v>
      </c>
      <c r="B105">
        <v>0</v>
      </c>
      <c r="C105">
        <v>0</v>
      </c>
      <c r="D105">
        <v>1.1419999999999999</v>
      </c>
      <c r="E105">
        <v>0.33600000000000002</v>
      </c>
      <c r="F105">
        <v>1</v>
      </c>
    </row>
    <row r="106" spans="1:6" x14ac:dyDescent="0.35">
      <c r="A106" s="22" t="s">
        <v>1553</v>
      </c>
      <c r="B106">
        <v>12</v>
      </c>
      <c r="C106">
        <v>292.68299999999999</v>
      </c>
      <c r="D106">
        <v>1.139</v>
      </c>
      <c r="E106">
        <v>0.41499999999999998</v>
      </c>
      <c r="F106">
        <v>0.55400000000000005</v>
      </c>
    </row>
    <row r="107" spans="1:6" x14ac:dyDescent="0.35">
      <c r="A107" s="22" t="s">
        <v>1857</v>
      </c>
      <c r="B107">
        <v>0</v>
      </c>
      <c r="C107">
        <v>0</v>
      </c>
      <c r="D107">
        <v>1.1359999999999999</v>
      </c>
      <c r="E107">
        <v>0.108</v>
      </c>
      <c r="F107">
        <v>0.59499999999999997</v>
      </c>
    </row>
    <row r="108" spans="1:6" x14ac:dyDescent="0.35">
      <c r="A108" s="22" t="s">
        <v>1718</v>
      </c>
      <c r="B108">
        <v>6</v>
      </c>
      <c r="C108">
        <v>352.94099999999997</v>
      </c>
      <c r="D108">
        <v>1.133</v>
      </c>
      <c r="E108">
        <v>0.61899999999999999</v>
      </c>
      <c r="F108">
        <v>0.71399999999999997</v>
      </c>
    </row>
    <row r="109" spans="1:6" x14ac:dyDescent="0.35">
      <c r="A109" s="22" t="s">
        <v>1618</v>
      </c>
      <c r="B109">
        <v>115</v>
      </c>
      <c r="C109">
        <v>212.56899999999999</v>
      </c>
      <c r="D109">
        <v>1.1319999999999999</v>
      </c>
      <c r="E109">
        <v>0.499</v>
      </c>
      <c r="F109">
        <v>0.89300000000000002</v>
      </c>
    </row>
    <row r="110" spans="1:6" x14ac:dyDescent="0.35">
      <c r="A110" s="22" t="s">
        <v>1421</v>
      </c>
      <c r="B110">
        <v>29</v>
      </c>
      <c r="C110">
        <v>170.58799999999999</v>
      </c>
      <c r="D110">
        <v>1.1259999999999999</v>
      </c>
      <c r="E110">
        <v>0.82099999999999995</v>
      </c>
      <c r="F110">
        <v>1</v>
      </c>
    </row>
    <row r="111" spans="1:6" x14ac:dyDescent="0.35">
      <c r="A111" s="22" t="s">
        <v>1438</v>
      </c>
      <c r="B111">
        <v>5</v>
      </c>
      <c r="C111">
        <v>138.88900000000001</v>
      </c>
      <c r="D111">
        <v>1.125</v>
      </c>
      <c r="E111">
        <v>0.38900000000000001</v>
      </c>
      <c r="F111">
        <v>0.88900000000000001</v>
      </c>
    </row>
    <row r="112" spans="1:6" x14ac:dyDescent="0.35">
      <c r="A112" s="22" t="s">
        <v>1938</v>
      </c>
      <c r="B112">
        <v>119</v>
      </c>
      <c r="C112">
        <v>1652.778</v>
      </c>
      <c r="D112">
        <v>1.125</v>
      </c>
      <c r="E112">
        <v>0.38700000000000001</v>
      </c>
      <c r="F112">
        <v>0.68799999999999994</v>
      </c>
    </row>
    <row r="113" spans="1:6" x14ac:dyDescent="0.35">
      <c r="A113" s="22" t="s">
        <v>1278</v>
      </c>
      <c r="B113">
        <v>5</v>
      </c>
      <c r="C113">
        <v>555.55600000000004</v>
      </c>
      <c r="D113">
        <v>1.125</v>
      </c>
      <c r="E113">
        <v>0.58799999999999997</v>
      </c>
      <c r="F113">
        <v>0.47099999999999997</v>
      </c>
    </row>
    <row r="114" spans="1:6" x14ac:dyDescent="0.35">
      <c r="A114" s="22" t="s">
        <v>1531</v>
      </c>
      <c r="B114">
        <v>67</v>
      </c>
      <c r="C114">
        <v>1015.152</v>
      </c>
      <c r="D114">
        <v>1.119</v>
      </c>
      <c r="E114">
        <v>0.1</v>
      </c>
      <c r="F114">
        <v>0.49199999999999999</v>
      </c>
    </row>
    <row r="115" spans="1:6" x14ac:dyDescent="0.35">
      <c r="A115" s="22" t="s">
        <v>944</v>
      </c>
      <c r="B115">
        <v>9</v>
      </c>
      <c r="C115">
        <v>5.8140000000000001</v>
      </c>
      <c r="D115">
        <v>1.119</v>
      </c>
      <c r="E115">
        <v>0.127</v>
      </c>
      <c r="F115">
        <v>1</v>
      </c>
    </row>
    <row r="116" spans="1:6" x14ac:dyDescent="0.35">
      <c r="A116" s="22" t="s">
        <v>253</v>
      </c>
      <c r="B116">
        <v>28</v>
      </c>
      <c r="C116">
        <v>269.23099999999999</v>
      </c>
      <c r="D116">
        <v>1.1180000000000001</v>
      </c>
      <c r="E116">
        <v>0.26</v>
      </c>
      <c r="F116">
        <v>0.63700000000000001</v>
      </c>
    </row>
    <row r="117" spans="1:6" x14ac:dyDescent="0.35">
      <c r="A117" s="22" t="s">
        <v>270</v>
      </c>
      <c r="B117">
        <v>413</v>
      </c>
      <c r="C117">
        <v>393.59500000000003</v>
      </c>
      <c r="D117">
        <v>1.1175000000000002</v>
      </c>
      <c r="E117">
        <v>0.752</v>
      </c>
      <c r="F117">
        <v>0.67</v>
      </c>
    </row>
    <row r="118" spans="1:6" x14ac:dyDescent="0.35">
      <c r="A118" s="22" t="s">
        <v>1630</v>
      </c>
      <c r="B118">
        <v>52</v>
      </c>
      <c r="C118">
        <v>536.08199999999999</v>
      </c>
      <c r="D118">
        <v>1.115</v>
      </c>
      <c r="E118">
        <v>0.38900000000000001</v>
      </c>
      <c r="F118">
        <v>0.91600000000000004</v>
      </c>
    </row>
    <row r="119" spans="1:6" x14ac:dyDescent="0.35">
      <c r="A119" s="22" t="s">
        <v>1769</v>
      </c>
      <c r="B119">
        <v>3</v>
      </c>
      <c r="C119">
        <v>300</v>
      </c>
      <c r="D119">
        <v>1.111</v>
      </c>
      <c r="E119">
        <v>0.7</v>
      </c>
      <c r="F119">
        <v>0.9</v>
      </c>
    </row>
    <row r="120" spans="1:6" x14ac:dyDescent="0.35">
      <c r="A120" s="22" t="s">
        <v>1279</v>
      </c>
      <c r="B120">
        <v>35</v>
      </c>
      <c r="C120">
        <v>1750</v>
      </c>
      <c r="D120">
        <v>1.111</v>
      </c>
      <c r="E120">
        <v>0.44400000000000001</v>
      </c>
      <c r="F120">
        <v>1</v>
      </c>
    </row>
    <row r="121" spans="1:6" x14ac:dyDescent="0.35">
      <c r="A121" s="22" t="s">
        <v>190</v>
      </c>
      <c r="B121">
        <v>57</v>
      </c>
      <c r="C121">
        <v>75.867999999999995</v>
      </c>
      <c r="D121">
        <v>1.1074999999999999</v>
      </c>
      <c r="E121">
        <v>0.40149999999999997</v>
      </c>
      <c r="F121">
        <v>0.89300000000000002</v>
      </c>
    </row>
    <row r="122" spans="1:6" x14ac:dyDescent="0.35">
      <c r="A122" s="22" t="s">
        <v>1824</v>
      </c>
      <c r="B122">
        <v>4</v>
      </c>
      <c r="C122">
        <v>75.471999999999994</v>
      </c>
      <c r="D122">
        <v>1.1040000000000001</v>
      </c>
      <c r="E122">
        <v>0.47399999999999998</v>
      </c>
      <c r="F122">
        <v>0.84199999999999997</v>
      </c>
    </row>
    <row r="123" spans="1:6" x14ac:dyDescent="0.35">
      <c r="A123" s="22" t="s">
        <v>1330</v>
      </c>
      <c r="B123">
        <v>291</v>
      </c>
      <c r="C123">
        <v>636.76099999999997</v>
      </c>
      <c r="D123">
        <v>1.101</v>
      </c>
      <c r="E123">
        <v>0.50700000000000001</v>
      </c>
      <c r="F123">
        <v>0.58499999999999996</v>
      </c>
    </row>
    <row r="124" spans="1:6" x14ac:dyDescent="0.35">
      <c r="A124" s="22" t="s">
        <v>1773</v>
      </c>
      <c r="B124">
        <v>3</v>
      </c>
      <c r="C124">
        <v>272.72699999999998</v>
      </c>
      <c r="D124">
        <v>1.1000000000000001</v>
      </c>
      <c r="E124">
        <v>0.61499999999999999</v>
      </c>
      <c r="F124">
        <v>0.76900000000000002</v>
      </c>
    </row>
    <row r="125" spans="1:6" x14ac:dyDescent="0.35">
      <c r="A125" s="22" t="s">
        <v>980</v>
      </c>
      <c r="B125">
        <v>40</v>
      </c>
      <c r="C125">
        <v>22.805</v>
      </c>
      <c r="D125">
        <v>1.1000000000000001</v>
      </c>
      <c r="E125">
        <v>0.46300000000000002</v>
      </c>
      <c r="F125">
        <v>1</v>
      </c>
    </row>
    <row r="126" spans="1:6" x14ac:dyDescent="0.35">
      <c r="A126" s="22" t="s">
        <v>1945</v>
      </c>
      <c r="B126">
        <v>20.5</v>
      </c>
      <c r="C126">
        <v>206.48849999999999</v>
      </c>
      <c r="D126">
        <v>1.099</v>
      </c>
      <c r="E126">
        <v>0.42300000000000004</v>
      </c>
      <c r="F126">
        <v>0.77400000000000002</v>
      </c>
    </row>
    <row r="127" spans="1:6" x14ac:dyDescent="0.35">
      <c r="A127" s="22" t="s">
        <v>1342</v>
      </c>
      <c r="B127">
        <v>186</v>
      </c>
      <c r="C127">
        <v>140.27099999999999</v>
      </c>
      <c r="D127">
        <v>1.0980000000000001</v>
      </c>
      <c r="E127">
        <v>0.879</v>
      </c>
      <c r="F127">
        <v>0.85899999999999999</v>
      </c>
    </row>
    <row r="128" spans="1:6" x14ac:dyDescent="0.35">
      <c r="A128" s="22" t="s">
        <v>263</v>
      </c>
      <c r="B128">
        <v>1</v>
      </c>
      <c r="C128">
        <v>29.411999999999999</v>
      </c>
      <c r="D128">
        <v>1.097</v>
      </c>
      <c r="E128">
        <v>0.85399999999999998</v>
      </c>
      <c r="F128">
        <v>0.64600000000000002</v>
      </c>
    </row>
    <row r="129" spans="1:6" x14ac:dyDescent="0.35">
      <c r="A129" s="22" t="s">
        <v>287</v>
      </c>
      <c r="B129">
        <v>11.5</v>
      </c>
      <c r="C129">
        <v>293.65050000000002</v>
      </c>
      <c r="D129">
        <v>1.0960000000000001</v>
      </c>
      <c r="E129">
        <v>0.66300000000000003</v>
      </c>
      <c r="F129">
        <v>0.89749999999999996</v>
      </c>
    </row>
    <row r="130" spans="1:6" x14ac:dyDescent="0.35">
      <c r="A130" s="22" t="s">
        <v>1243</v>
      </c>
      <c r="B130">
        <v>37</v>
      </c>
      <c r="C130">
        <v>145.09800000000001</v>
      </c>
      <c r="D130">
        <v>1.0940000000000001</v>
      </c>
      <c r="E130">
        <v>0.72899999999999998</v>
      </c>
      <c r="F130">
        <v>0.94299999999999995</v>
      </c>
    </row>
    <row r="131" spans="1:6" x14ac:dyDescent="0.35">
      <c r="A131" s="22" t="s">
        <v>1186</v>
      </c>
      <c r="B131">
        <v>16</v>
      </c>
      <c r="C131">
        <v>61.537999999999997</v>
      </c>
      <c r="D131">
        <v>1.0920000000000001</v>
      </c>
      <c r="E131">
        <v>0.64200000000000002</v>
      </c>
      <c r="F131">
        <v>0.76</v>
      </c>
    </row>
    <row r="132" spans="1:6" x14ac:dyDescent="0.35">
      <c r="A132" s="22" t="s">
        <v>2025</v>
      </c>
      <c r="B132">
        <v>53</v>
      </c>
      <c r="C132">
        <v>552.08299999999997</v>
      </c>
      <c r="D132">
        <v>1.091</v>
      </c>
      <c r="E132">
        <v>0.36199999999999999</v>
      </c>
      <c r="F132">
        <v>0.75900000000000001</v>
      </c>
    </row>
    <row r="133" spans="1:6" x14ac:dyDescent="0.35">
      <c r="A133" s="22" t="s">
        <v>1475</v>
      </c>
      <c r="B133">
        <v>10</v>
      </c>
      <c r="C133">
        <v>27.933</v>
      </c>
      <c r="D133">
        <v>1.0880000000000001</v>
      </c>
      <c r="E133">
        <v>0.438</v>
      </c>
      <c r="F133">
        <v>0.82899999999999996</v>
      </c>
    </row>
    <row r="134" spans="1:6" x14ac:dyDescent="0.35">
      <c r="A134" s="22" t="s">
        <v>1964</v>
      </c>
      <c r="B134">
        <v>37</v>
      </c>
      <c r="C134">
        <v>973.68399999999997</v>
      </c>
      <c r="D134">
        <v>1.0860000000000001</v>
      </c>
      <c r="E134">
        <v>0.47699999999999998</v>
      </c>
      <c r="F134">
        <v>0.79500000000000004</v>
      </c>
    </row>
    <row r="135" spans="1:6" x14ac:dyDescent="0.35">
      <c r="A135" s="22" t="s">
        <v>1551</v>
      </c>
      <c r="B135">
        <v>13</v>
      </c>
      <c r="C135">
        <v>146.06700000000001</v>
      </c>
      <c r="D135">
        <v>1.085</v>
      </c>
      <c r="E135">
        <v>0.34599999999999997</v>
      </c>
      <c r="F135">
        <v>0.63100000000000001</v>
      </c>
    </row>
    <row r="136" spans="1:6" x14ac:dyDescent="0.35">
      <c r="A136" s="22" t="s">
        <v>1158</v>
      </c>
      <c r="B136">
        <v>0</v>
      </c>
      <c r="C136">
        <v>0</v>
      </c>
      <c r="D136">
        <v>1.085</v>
      </c>
      <c r="E136">
        <v>0.84099999999999997</v>
      </c>
      <c r="F136">
        <v>1</v>
      </c>
    </row>
    <row r="137" spans="1:6" x14ac:dyDescent="0.35">
      <c r="A137" s="22" t="s">
        <v>1805</v>
      </c>
      <c r="B137">
        <v>17</v>
      </c>
      <c r="C137">
        <v>188.88900000000001</v>
      </c>
      <c r="D137">
        <v>1.0840000000000001</v>
      </c>
      <c r="E137">
        <v>0.10299999999999999</v>
      </c>
      <c r="F137">
        <v>0.71599999999999997</v>
      </c>
    </row>
    <row r="138" spans="1:6" x14ac:dyDescent="0.35">
      <c r="A138" s="22" t="s">
        <v>1993</v>
      </c>
      <c r="B138">
        <v>149</v>
      </c>
      <c r="C138">
        <v>144.52000000000001</v>
      </c>
      <c r="D138">
        <v>1.083</v>
      </c>
      <c r="E138">
        <v>0.255</v>
      </c>
      <c r="F138">
        <v>0.83099999999999996</v>
      </c>
    </row>
    <row r="139" spans="1:6" x14ac:dyDescent="0.35">
      <c r="A139" s="22" t="s">
        <v>1117</v>
      </c>
      <c r="B139">
        <v>10</v>
      </c>
      <c r="C139">
        <v>13.643000000000001</v>
      </c>
      <c r="D139">
        <v>1.08</v>
      </c>
      <c r="E139">
        <v>0.56699999999999995</v>
      </c>
      <c r="F139">
        <v>1</v>
      </c>
    </row>
    <row r="140" spans="1:6" x14ac:dyDescent="0.35">
      <c r="A140" s="22" t="s">
        <v>1928</v>
      </c>
      <c r="B140">
        <v>0</v>
      </c>
      <c r="C140">
        <v>0</v>
      </c>
      <c r="D140">
        <v>1.0780000000000001</v>
      </c>
      <c r="E140">
        <v>0.45800000000000002</v>
      </c>
      <c r="F140">
        <v>0.86399999999999999</v>
      </c>
    </row>
    <row r="141" spans="1:6" x14ac:dyDescent="0.35">
      <c r="A141" s="22" t="s">
        <v>1075</v>
      </c>
      <c r="B141">
        <v>81</v>
      </c>
      <c r="C141">
        <v>8.82</v>
      </c>
      <c r="D141">
        <v>1.075</v>
      </c>
      <c r="E141">
        <v>0.40100000000000002</v>
      </c>
      <c r="F141">
        <v>1</v>
      </c>
    </row>
    <row r="142" spans="1:6" x14ac:dyDescent="0.35">
      <c r="A142" s="22" t="s">
        <v>1842</v>
      </c>
      <c r="B142">
        <v>17</v>
      </c>
      <c r="C142">
        <v>386.36399999999998</v>
      </c>
      <c r="D142">
        <v>1.073</v>
      </c>
      <c r="E142">
        <v>0.61</v>
      </c>
      <c r="F142">
        <v>1</v>
      </c>
    </row>
    <row r="143" spans="1:6" x14ac:dyDescent="0.35">
      <c r="A143" s="22" t="s">
        <v>1294</v>
      </c>
      <c r="B143">
        <v>92</v>
      </c>
      <c r="C143">
        <v>522.72699999999998</v>
      </c>
      <c r="D143">
        <v>1.073</v>
      </c>
      <c r="E143">
        <v>0.42499999999999999</v>
      </c>
      <c r="F143">
        <v>0.46200000000000002</v>
      </c>
    </row>
    <row r="144" spans="1:6" x14ac:dyDescent="0.35">
      <c r="A144" s="22" t="s">
        <v>1295</v>
      </c>
      <c r="B144">
        <v>97</v>
      </c>
      <c r="C144">
        <v>87.941999999999993</v>
      </c>
      <c r="D144">
        <v>1.07</v>
      </c>
      <c r="E144">
        <v>0.39300000000000002</v>
      </c>
      <c r="F144">
        <v>0.496</v>
      </c>
    </row>
    <row r="145" spans="1:6" x14ac:dyDescent="0.35">
      <c r="A145" s="22" t="s">
        <v>912</v>
      </c>
      <c r="B145">
        <v>20</v>
      </c>
      <c r="C145">
        <v>11.862</v>
      </c>
      <c r="D145">
        <v>1.069</v>
      </c>
      <c r="E145">
        <v>0.56100000000000005</v>
      </c>
      <c r="F145">
        <v>1</v>
      </c>
    </row>
    <row r="146" spans="1:6" x14ac:dyDescent="0.35">
      <c r="A146" s="22" t="s">
        <v>1786</v>
      </c>
      <c r="B146">
        <v>7</v>
      </c>
      <c r="C146">
        <v>437.5</v>
      </c>
      <c r="D146">
        <v>1.0669999999999999</v>
      </c>
      <c r="E146">
        <v>0.35299999999999998</v>
      </c>
      <c r="F146">
        <v>0.441</v>
      </c>
    </row>
    <row r="147" spans="1:6" x14ac:dyDescent="0.35">
      <c r="A147" s="22" t="s">
        <v>1547</v>
      </c>
      <c r="B147">
        <v>62</v>
      </c>
      <c r="C147">
        <v>539.13</v>
      </c>
      <c r="D147">
        <v>1.0649999999999999</v>
      </c>
      <c r="E147">
        <v>0.61899999999999999</v>
      </c>
      <c r="F147">
        <v>0.91500000000000004</v>
      </c>
    </row>
    <row r="148" spans="1:6" x14ac:dyDescent="0.35">
      <c r="A148" s="22" t="s">
        <v>966</v>
      </c>
      <c r="B148">
        <v>5</v>
      </c>
      <c r="C148">
        <v>6.6760000000000002</v>
      </c>
      <c r="D148">
        <v>1.0649999999999999</v>
      </c>
      <c r="E148">
        <v>0.159</v>
      </c>
      <c r="F148">
        <v>1</v>
      </c>
    </row>
    <row r="149" spans="1:6" x14ac:dyDescent="0.35">
      <c r="A149" s="22" t="s">
        <v>1583</v>
      </c>
      <c r="B149">
        <v>174</v>
      </c>
      <c r="C149">
        <v>169.756</v>
      </c>
      <c r="D149">
        <v>1.0640000000000001</v>
      </c>
      <c r="E149">
        <v>0.37</v>
      </c>
      <c r="F149">
        <v>0.71099999999999997</v>
      </c>
    </row>
    <row r="150" spans="1:6" x14ac:dyDescent="0.35">
      <c r="A150" s="22" t="s">
        <v>159</v>
      </c>
      <c r="B150">
        <v>48</v>
      </c>
      <c r="C150">
        <v>196.6335</v>
      </c>
      <c r="D150">
        <v>1.0634999999999999</v>
      </c>
      <c r="E150">
        <v>0.6865</v>
      </c>
      <c r="F150">
        <v>0.93700000000000006</v>
      </c>
    </row>
    <row r="151" spans="1:6" x14ac:dyDescent="0.35">
      <c r="A151" s="22" t="s">
        <v>1825</v>
      </c>
      <c r="B151">
        <v>146</v>
      </c>
      <c r="C151">
        <v>277.04000000000002</v>
      </c>
      <c r="D151">
        <v>1.0629999999999999</v>
      </c>
      <c r="E151">
        <v>0.47099999999999997</v>
      </c>
      <c r="F151">
        <v>0.88100000000000001</v>
      </c>
    </row>
    <row r="152" spans="1:6" x14ac:dyDescent="0.35">
      <c r="A152" s="22" t="s">
        <v>1812</v>
      </c>
      <c r="B152">
        <v>33</v>
      </c>
      <c r="C152">
        <v>647.05899999999997</v>
      </c>
      <c r="D152">
        <v>1.0620000000000001</v>
      </c>
      <c r="E152">
        <v>0.84199999999999997</v>
      </c>
      <c r="F152">
        <v>0.84199999999999997</v>
      </c>
    </row>
    <row r="153" spans="1:6" x14ac:dyDescent="0.35">
      <c r="A153" s="22" t="s">
        <v>1468</v>
      </c>
      <c r="B153">
        <v>26</v>
      </c>
      <c r="C153">
        <v>93.19</v>
      </c>
      <c r="D153">
        <v>1.0569999999999999</v>
      </c>
      <c r="E153">
        <v>0.74199999999999999</v>
      </c>
      <c r="F153">
        <v>0.92</v>
      </c>
    </row>
    <row r="154" spans="1:6" x14ac:dyDescent="0.35">
      <c r="A154" s="22" t="s">
        <v>960</v>
      </c>
      <c r="B154">
        <v>3</v>
      </c>
      <c r="C154">
        <v>1.2949999999999999</v>
      </c>
      <c r="D154">
        <v>1.056</v>
      </c>
      <c r="E154">
        <v>0.29899999999999999</v>
      </c>
      <c r="F154">
        <v>1</v>
      </c>
    </row>
    <row r="155" spans="1:6" x14ac:dyDescent="0.35">
      <c r="A155" s="22" t="s">
        <v>238</v>
      </c>
      <c r="B155">
        <v>62.5</v>
      </c>
      <c r="C155">
        <v>1325.7465</v>
      </c>
      <c r="D155">
        <v>1.0545</v>
      </c>
      <c r="E155">
        <v>0.68500000000000005</v>
      </c>
      <c r="F155">
        <v>0.72199999999999998</v>
      </c>
    </row>
    <row r="156" spans="1:6" x14ac:dyDescent="0.35">
      <c r="A156" s="22" t="s">
        <v>299</v>
      </c>
      <c r="B156">
        <v>0</v>
      </c>
      <c r="C156">
        <v>0</v>
      </c>
      <c r="D156">
        <v>1.0529999999999999</v>
      </c>
      <c r="E156">
        <v>0.3775</v>
      </c>
      <c r="F156">
        <v>0.87749999999999995</v>
      </c>
    </row>
    <row r="157" spans="1:6" x14ac:dyDescent="0.35">
      <c r="A157" s="22" t="s">
        <v>895</v>
      </c>
      <c r="B157">
        <v>8</v>
      </c>
      <c r="C157">
        <v>3.4740000000000002</v>
      </c>
      <c r="D157">
        <v>1.0509999999999999</v>
      </c>
      <c r="E157">
        <v>0.28000000000000003</v>
      </c>
      <c r="F157">
        <v>1</v>
      </c>
    </row>
    <row r="158" spans="1:6" x14ac:dyDescent="0.35">
      <c r="A158" s="22" t="s">
        <v>962</v>
      </c>
      <c r="B158">
        <v>42</v>
      </c>
      <c r="C158">
        <v>10.5</v>
      </c>
      <c r="D158">
        <v>1.05</v>
      </c>
      <c r="E158">
        <v>0.879</v>
      </c>
      <c r="F158">
        <v>1</v>
      </c>
    </row>
    <row r="159" spans="1:6" x14ac:dyDescent="0.35">
      <c r="A159" s="22" t="s">
        <v>1393</v>
      </c>
      <c r="B159">
        <v>125</v>
      </c>
      <c r="C159">
        <v>391.85</v>
      </c>
      <c r="D159">
        <v>1.0489999999999999</v>
      </c>
      <c r="E159">
        <v>0.93700000000000006</v>
      </c>
      <c r="F159">
        <v>1</v>
      </c>
    </row>
    <row r="160" spans="1:6" x14ac:dyDescent="0.35">
      <c r="A160" s="22" t="s">
        <v>1161</v>
      </c>
      <c r="B160">
        <v>1</v>
      </c>
      <c r="C160">
        <v>0.40400000000000003</v>
      </c>
      <c r="D160">
        <v>1.048</v>
      </c>
      <c r="E160">
        <v>0.753</v>
      </c>
      <c r="F160">
        <v>1</v>
      </c>
    </row>
    <row r="161" spans="1:6" x14ac:dyDescent="0.35">
      <c r="A161" s="22" t="s">
        <v>1939</v>
      </c>
      <c r="B161">
        <v>18</v>
      </c>
      <c r="C161">
        <v>818.18200000000002</v>
      </c>
      <c r="D161">
        <v>1.048</v>
      </c>
      <c r="E161">
        <v>0.59299999999999997</v>
      </c>
      <c r="F161">
        <v>0.77800000000000002</v>
      </c>
    </row>
    <row r="162" spans="1:6" x14ac:dyDescent="0.35">
      <c r="A162" s="22" t="s">
        <v>1399</v>
      </c>
      <c r="B162">
        <v>26</v>
      </c>
      <c r="C162">
        <v>1130.4349999999999</v>
      </c>
      <c r="D162">
        <v>1.0449999999999999</v>
      </c>
      <c r="E162">
        <v>0.318</v>
      </c>
      <c r="F162">
        <v>1</v>
      </c>
    </row>
    <row r="163" spans="1:6" x14ac:dyDescent="0.35">
      <c r="A163" s="22" t="s">
        <v>1033</v>
      </c>
      <c r="B163">
        <v>0</v>
      </c>
      <c r="C163">
        <v>0</v>
      </c>
      <c r="D163">
        <v>1.0429999999999999</v>
      </c>
      <c r="E163">
        <v>0.495</v>
      </c>
      <c r="F163">
        <v>1</v>
      </c>
    </row>
    <row r="164" spans="1:6" x14ac:dyDescent="0.35">
      <c r="A164" s="22" t="s">
        <v>1384</v>
      </c>
      <c r="B164">
        <v>11</v>
      </c>
      <c r="C164">
        <v>211.53800000000001</v>
      </c>
      <c r="D164">
        <v>1.04</v>
      </c>
      <c r="E164">
        <v>0.28000000000000003</v>
      </c>
      <c r="F164">
        <v>1</v>
      </c>
    </row>
    <row r="165" spans="1:6" x14ac:dyDescent="0.35">
      <c r="A165" s="22" t="s">
        <v>1806</v>
      </c>
      <c r="B165">
        <v>215</v>
      </c>
      <c r="C165">
        <v>1162.162</v>
      </c>
      <c r="D165">
        <v>1.0389999999999999</v>
      </c>
      <c r="E165">
        <v>0.54800000000000004</v>
      </c>
      <c r="F165">
        <v>0.745</v>
      </c>
    </row>
    <row r="166" spans="1:6" x14ac:dyDescent="0.35">
      <c r="A166" s="22" t="s">
        <v>1042</v>
      </c>
      <c r="B166">
        <v>75</v>
      </c>
      <c r="C166">
        <v>14.6</v>
      </c>
      <c r="D166">
        <v>1.0389999999999999</v>
      </c>
      <c r="E166">
        <v>0.871</v>
      </c>
      <c r="F166">
        <v>1</v>
      </c>
    </row>
    <row r="167" spans="1:6" x14ac:dyDescent="0.35">
      <c r="A167" s="22" t="s">
        <v>1533</v>
      </c>
      <c r="B167">
        <v>14</v>
      </c>
      <c r="C167">
        <v>126.126</v>
      </c>
      <c r="D167">
        <v>1.0369999999999999</v>
      </c>
      <c r="E167">
        <v>0.433</v>
      </c>
      <c r="F167">
        <v>0.84299999999999997</v>
      </c>
    </row>
    <row r="168" spans="1:6" x14ac:dyDescent="0.35">
      <c r="A168" s="22" t="s">
        <v>81</v>
      </c>
      <c r="B168">
        <v>5</v>
      </c>
      <c r="C168">
        <v>44.247999999999998</v>
      </c>
      <c r="D168">
        <v>1.0369999999999999</v>
      </c>
      <c r="E168">
        <v>0.36199999999999999</v>
      </c>
      <c r="F168">
        <v>0.85799999999999998</v>
      </c>
    </row>
    <row r="169" spans="1:6" x14ac:dyDescent="0.35">
      <c r="A169" s="22" t="s">
        <v>1108</v>
      </c>
      <c r="B169">
        <v>103</v>
      </c>
      <c r="C169">
        <v>62.273000000000003</v>
      </c>
      <c r="D169">
        <v>1.036</v>
      </c>
      <c r="E169">
        <v>0.76300000000000001</v>
      </c>
      <c r="F169">
        <v>1</v>
      </c>
    </row>
    <row r="170" spans="1:6" x14ac:dyDescent="0.35">
      <c r="A170" s="22" t="s">
        <v>1472</v>
      </c>
      <c r="B170">
        <v>33</v>
      </c>
      <c r="C170">
        <v>282.05099999999999</v>
      </c>
      <c r="D170">
        <v>1.0349999999999999</v>
      </c>
      <c r="E170">
        <v>0.504</v>
      </c>
      <c r="F170">
        <v>0.876</v>
      </c>
    </row>
    <row r="171" spans="1:6" x14ac:dyDescent="0.35">
      <c r="A171" s="22" t="s">
        <v>1677</v>
      </c>
      <c r="B171">
        <v>44</v>
      </c>
      <c r="C171">
        <v>745.76300000000003</v>
      </c>
      <c r="D171">
        <v>1.0349999999999999</v>
      </c>
      <c r="E171">
        <v>0.93</v>
      </c>
      <c r="F171">
        <v>1</v>
      </c>
    </row>
    <row r="172" spans="1:6" x14ac:dyDescent="0.35">
      <c r="A172" s="22" t="s">
        <v>901</v>
      </c>
      <c r="B172">
        <v>8</v>
      </c>
      <c r="C172">
        <v>3.41</v>
      </c>
      <c r="D172">
        <v>1.034</v>
      </c>
      <c r="E172">
        <v>0.91700000000000004</v>
      </c>
      <c r="F172">
        <v>1</v>
      </c>
    </row>
    <row r="173" spans="1:6" x14ac:dyDescent="0.35">
      <c r="A173" s="22" t="s">
        <v>945</v>
      </c>
      <c r="B173">
        <v>6</v>
      </c>
      <c r="C173">
        <v>5.085</v>
      </c>
      <c r="D173">
        <v>1.034</v>
      </c>
      <c r="E173">
        <v>1</v>
      </c>
      <c r="F173">
        <v>1</v>
      </c>
    </row>
    <row r="174" spans="1:6" x14ac:dyDescent="0.35">
      <c r="A174" s="22" t="s">
        <v>2004</v>
      </c>
      <c r="B174">
        <v>18</v>
      </c>
      <c r="C174">
        <v>191.489</v>
      </c>
      <c r="D174">
        <v>1.0329999999999999</v>
      </c>
      <c r="E174">
        <v>0.25900000000000001</v>
      </c>
      <c r="F174">
        <v>0.84299999999999997</v>
      </c>
    </row>
    <row r="175" spans="1:6" x14ac:dyDescent="0.35">
      <c r="A175" s="22" t="s">
        <v>1985</v>
      </c>
      <c r="B175">
        <v>7</v>
      </c>
      <c r="C175">
        <v>218.75</v>
      </c>
      <c r="D175">
        <v>1.032</v>
      </c>
      <c r="E175">
        <v>0.308</v>
      </c>
      <c r="F175">
        <v>0.79500000000000004</v>
      </c>
    </row>
    <row r="176" spans="1:6" x14ac:dyDescent="0.35">
      <c r="A176" s="22" t="s">
        <v>1584</v>
      </c>
      <c r="B176">
        <v>182</v>
      </c>
      <c r="C176">
        <v>456.14</v>
      </c>
      <c r="D176">
        <v>1.0309999999999999</v>
      </c>
      <c r="E176">
        <v>0.46600000000000003</v>
      </c>
      <c r="F176">
        <v>0.57099999999999995</v>
      </c>
    </row>
    <row r="177" spans="1:6" x14ac:dyDescent="0.35">
      <c r="A177" s="22" t="s">
        <v>1280</v>
      </c>
      <c r="B177">
        <v>9</v>
      </c>
      <c r="C177">
        <v>18.219000000000001</v>
      </c>
      <c r="D177">
        <v>1.0309999999999999</v>
      </c>
      <c r="E177">
        <v>0.98499999999999999</v>
      </c>
      <c r="F177">
        <v>0.998</v>
      </c>
    </row>
    <row r="178" spans="1:6" x14ac:dyDescent="0.35">
      <c r="A178" s="22" t="s">
        <v>1568</v>
      </c>
      <c r="B178">
        <v>1</v>
      </c>
      <c r="C178">
        <v>14.493</v>
      </c>
      <c r="D178">
        <v>1.03</v>
      </c>
      <c r="E178">
        <v>0.432</v>
      </c>
      <c r="F178">
        <v>0.90500000000000003</v>
      </c>
    </row>
    <row r="179" spans="1:6" x14ac:dyDescent="0.35">
      <c r="A179" s="22" t="s">
        <v>1624</v>
      </c>
      <c r="B179">
        <v>3</v>
      </c>
      <c r="C179">
        <v>85.713999999999999</v>
      </c>
      <c r="D179">
        <v>1.0289999999999999</v>
      </c>
      <c r="E179">
        <v>0.34300000000000003</v>
      </c>
      <c r="F179">
        <v>0.97099999999999997</v>
      </c>
    </row>
    <row r="180" spans="1:6" x14ac:dyDescent="0.35">
      <c r="A180" s="22" t="s">
        <v>1416</v>
      </c>
      <c r="B180">
        <v>126.5</v>
      </c>
      <c r="C180">
        <v>70.685000000000002</v>
      </c>
      <c r="D180">
        <v>1.0285</v>
      </c>
      <c r="E180">
        <v>0.8175</v>
      </c>
      <c r="F180">
        <v>0.871</v>
      </c>
    </row>
    <row r="181" spans="1:6" x14ac:dyDescent="0.35">
      <c r="A181" s="22" t="s">
        <v>110</v>
      </c>
      <c r="B181">
        <v>86</v>
      </c>
      <c r="C181">
        <v>297.4425</v>
      </c>
      <c r="D181">
        <v>1.028</v>
      </c>
      <c r="E181">
        <v>0.97899999999999998</v>
      </c>
      <c r="F181">
        <v>0.83350000000000002</v>
      </c>
    </row>
    <row r="182" spans="1:6" x14ac:dyDescent="0.35">
      <c r="A182" s="22" t="s">
        <v>927</v>
      </c>
      <c r="B182">
        <v>11</v>
      </c>
      <c r="C182">
        <v>22.177</v>
      </c>
      <c r="D182">
        <v>1.0269999999999999</v>
      </c>
      <c r="E182">
        <v>0.89600000000000002</v>
      </c>
      <c r="F182">
        <v>1</v>
      </c>
    </row>
    <row r="183" spans="1:6" x14ac:dyDescent="0.35">
      <c r="A183" s="22" t="s">
        <v>1790</v>
      </c>
      <c r="B183">
        <v>103</v>
      </c>
      <c r="C183">
        <v>240.09299999999999</v>
      </c>
      <c r="D183">
        <v>1.026</v>
      </c>
      <c r="E183">
        <v>0.55200000000000005</v>
      </c>
      <c r="F183">
        <v>0.71899999999999997</v>
      </c>
    </row>
    <row r="184" spans="1:6" x14ac:dyDescent="0.35">
      <c r="A184" s="22" t="s">
        <v>1500</v>
      </c>
      <c r="B184">
        <v>51</v>
      </c>
      <c r="C184">
        <v>206.47800000000001</v>
      </c>
      <c r="D184">
        <v>1.0249999999999999</v>
      </c>
      <c r="E184">
        <v>0.69299999999999995</v>
      </c>
      <c r="F184">
        <v>0.70499999999999996</v>
      </c>
    </row>
    <row r="185" spans="1:6" x14ac:dyDescent="0.35">
      <c r="A185" s="22" t="s">
        <v>107</v>
      </c>
      <c r="B185">
        <v>52</v>
      </c>
      <c r="C185">
        <v>37.501666666666665</v>
      </c>
      <c r="D185">
        <v>1.0236666666666667</v>
      </c>
      <c r="E185">
        <v>0.81700000000000006</v>
      </c>
      <c r="F185">
        <v>0.94600000000000006</v>
      </c>
    </row>
    <row r="186" spans="1:6" x14ac:dyDescent="0.35">
      <c r="A186" s="22" t="s">
        <v>1574</v>
      </c>
      <c r="B186">
        <v>181</v>
      </c>
      <c r="C186">
        <v>240.691</v>
      </c>
      <c r="D186">
        <v>1.0229999999999999</v>
      </c>
      <c r="E186">
        <v>0.70499999999999996</v>
      </c>
      <c r="F186">
        <v>0.748</v>
      </c>
    </row>
    <row r="187" spans="1:6" x14ac:dyDescent="0.35">
      <c r="A187" s="22" t="s">
        <v>1018</v>
      </c>
      <c r="B187">
        <v>20</v>
      </c>
      <c r="C187">
        <v>10.477</v>
      </c>
      <c r="D187">
        <v>1.0209999999999999</v>
      </c>
      <c r="E187">
        <v>0.63100000000000001</v>
      </c>
      <c r="F187">
        <v>1</v>
      </c>
    </row>
    <row r="188" spans="1:6" x14ac:dyDescent="0.35">
      <c r="A188" s="22" t="s">
        <v>2038</v>
      </c>
      <c r="B188">
        <v>51</v>
      </c>
      <c r="C188">
        <v>531.25</v>
      </c>
      <c r="D188">
        <v>1.0209999999999999</v>
      </c>
      <c r="E188">
        <v>0.375</v>
      </c>
      <c r="F188">
        <v>0.83899999999999997</v>
      </c>
    </row>
    <row r="189" spans="1:6" x14ac:dyDescent="0.35">
      <c r="A189" s="22" t="s">
        <v>278</v>
      </c>
      <c r="B189">
        <v>77.5</v>
      </c>
      <c r="C189">
        <v>68.204499999999996</v>
      </c>
      <c r="D189">
        <v>1.0190000000000001</v>
      </c>
      <c r="E189">
        <v>0.437</v>
      </c>
      <c r="F189">
        <v>0.91149999999999998</v>
      </c>
    </row>
    <row r="190" spans="1:6" x14ac:dyDescent="0.35">
      <c r="A190" s="22" t="s">
        <v>1050</v>
      </c>
      <c r="B190">
        <v>3</v>
      </c>
      <c r="C190">
        <v>7.8529999999999998</v>
      </c>
      <c r="D190">
        <v>1.0189999999999999</v>
      </c>
      <c r="E190">
        <v>0.80800000000000005</v>
      </c>
      <c r="F190">
        <v>1</v>
      </c>
    </row>
    <row r="191" spans="1:6" x14ac:dyDescent="0.35">
      <c r="A191" s="22" t="s">
        <v>1021</v>
      </c>
      <c r="B191">
        <v>2</v>
      </c>
      <c r="C191">
        <v>2.5379999999999998</v>
      </c>
      <c r="D191">
        <v>1.018</v>
      </c>
      <c r="E191">
        <v>0.91700000000000004</v>
      </c>
      <c r="F191">
        <v>1</v>
      </c>
    </row>
    <row r="192" spans="1:6" x14ac:dyDescent="0.35">
      <c r="A192" s="22" t="s">
        <v>1128</v>
      </c>
      <c r="B192">
        <v>49</v>
      </c>
      <c r="C192">
        <v>28.79</v>
      </c>
      <c r="D192">
        <v>1.0169999999999999</v>
      </c>
      <c r="E192">
        <v>0.91600000000000004</v>
      </c>
      <c r="F192">
        <v>1</v>
      </c>
    </row>
    <row r="193" spans="1:6" x14ac:dyDescent="0.35">
      <c r="A193" s="22" t="s">
        <v>1540</v>
      </c>
      <c r="B193">
        <v>123</v>
      </c>
      <c r="C193">
        <v>116.14700000000001</v>
      </c>
      <c r="D193">
        <v>1.016</v>
      </c>
      <c r="E193">
        <v>0.34200000000000003</v>
      </c>
      <c r="F193">
        <v>0.70799999999999996</v>
      </c>
    </row>
    <row r="194" spans="1:6" x14ac:dyDescent="0.35">
      <c r="A194" s="22" t="s">
        <v>207</v>
      </c>
      <c r="B194">
        <v>4201</v>
      </c>
      <c r="C194">
        <v>206.88499999999999</v>
      </c>
      <c r="D194">
        <v>1.016</v>
      </c>
      <c r="E194">
        <v>0</v>
      </c>
      <c r="F194">
        <v>0.72899999999999998</v>
      </c>
    </row>
    <row r="195" spans="1:6" x14ac:dyDescent="0.35">
      <c r="A195" s="22" t="s">
        <v>152</v>
      </c>
      <c r="B195">
        <v>283</v>
      </c>
      <c r="C195">
        <v>156.55349999999999</v>
      </c>
      <c r="D195">
        <v>1.0154999999999998</v>
      </c>
      <c r="E195">
        <v>0.41199999999999998</v>
      </c>
      <c r="F195">
        <v>0.83099999999999996</v>
      </c>
    </row>
    <row r="196" spans="1:6" x14ac:dyDescent="0.35">
      <c r="A196" s="22" t="s">
        <v>1683</v>
      </c>
      <c r="B196">
        <v>48</v>
      </c>
      <c r="C196">
        <v>238.80600000000001</v>
      </c>
      <c r="D196">
        <v>1.0149999999999999</v>
      </c>
      <c r="E196">
        <v>0.54</v>
      </c>
      <c r="F196">
        <v>0.71199999999999997</v>
      </c>
    </row>
    <row r="197" spans="1:6" x14ac:dyDescent="0.35">
      <c r="A197" s="22" t="s">
        <v>1034</v>
      </c>
      <c r="B197">
        <v>5</v>
      </c>
      <c r="C197">
        <v>6.8029999999999999</v>
      </c>
      <c r="D197">
        <v>1.0149999999999999</v>
      </c>
      <c r="E197">
        <v>0.72699999999999998</v>
      </c>
      <c r="F197">
        <v>1</v>
      </c>
    </row>
    <row r="198" spans="1:6" x14ac:dyDescent="0.35">
      <c r="A198" s="22" t="s">
        <v>1498</v>
      </c>
      <c r="B198">
        <v>63</v>
      </c>
      <c r="C198">
        <v>227.43700000000001</v>
      </c>
      <c r="D198">
        <v>1.0149999999999999</v>
      </c>
      <c r="E198">
        <v>0.55900000000000005</v>
      </c>
      <c r="F198">
        <v>0.70399999999999996</v>
      </c>
    </row>
    <row r="199" spans="1:6" x14ac:dyDescent="0.35">
      <c r="A199" s="22" t="s">
        <v>1320</v>
      </c>
      <c r="B199">
        <v>216</v>
      </c>
      <c r="C199">
        <v>750</v>
      </c>
      <c r="D199">
        <v>1.014</v>
      </c>
      <c r="E199">
        <v>0</v>
      </c>
      <c r="F199">
        <v>0.17399999999999999</v>
      </c>
    </row>
    <row r="200" spans="1:6" x14ac:dyDescent="0.35">
      <c r="A200" s="22" t="s">
        <v>928</v>
      </c>
      <c r="B200">
        <v>550</v>
      </c>
      <c r="C200">
        <v>187.19449999999998</v>
      </c>
      <c r="D200">
        <v>1.014</v>
      </c>
      <c r="E200">
        <v>0.59050000000000002</v>
      </c>
      <c r="F200">
        <v>0.871</v>
      </c>
    </row>
    <row r="201" spans="1:6" x14ac:dyDescent="0.35">
      <c r="A201" s="22" t="s">
        <v>1507</v>
      </c>
      <c r="B201">
        <v>16</v>
      </c>
      <c r="C201">
        <v>69.564999999999998</v>
      </c>
      <c r="D201">
        <v>1.0129999999999999</v>
      </c>
      <c r="E201">
        <v>0.59699999999999998</v>
      </c>
      <c r="F201">
        <v>0.88</v>
      </c>
    </row>
    <row r="202" spans="1:6" x14ac:dyDescent="0.35">
      <c r="A202" s="22" t="s">
        <v>1347</v>
      </c>
      <c r="B202">
        <v>1018</v>
      </c>
      <c r="C202">
        <v>317.767</v>
      </c>
      <c r="D202">
        <v>1.0125</v>
      </c>
      <c r="E202">
        <v>0.46050000000000002</v>
      </c>
      <c r="F202">
        <v>0.64300000000000002</v>
      </c>
    </row>
    <row r="203" spans="1:6" x14ac:dyDescent="0.35">
      <c r="A203" s="22" t="s">
        <v>1855</v>
      </c>
      <c r="B203">
        <v>9</v>
      </c>
      <c r="C203">
        <v>103.44799999999999</v>
      </c>
      <c r="D203">
        <v>1.012</v>
      </c>
      <c r="E203">
        <v>0.44900000000000001</v>
      </c>
      <c r="F203">
        <v>0.80400000000000005</v>
      </c>
    </row>
    <row r="204" spans="1:6" x14ac:dyDescent="0.35">
      <c r="A204" s="22" t="s">
        <v>170</v>
      </c>
      <c r="B204">
        <v>103.5</v>
      </c>
      <c r="C204">
        <v>198.39499999999998</v>
      </c>
      <c r="D204">
        <v>1.01</v>
      </c>
      <c r="E204">
        <v>0.22549999999999998</v>
      </c>
      <c r="F204">
        <v>0.86599999999999999</v>
      </c>
    </row>
    <row r="205" spans="1:6" x14ac:dyDescent="0.35">
      <c r="A205" s="22" t="s">
        <v>1679</v>
      </c>
      <c r="B205">
        <v>90</v>
      </c>
      <c r="C205">
        <v>167.59800000000001</v>
      </c>
      <c r="D205">
        <v>1.0089999999999999</v>
      </c>
      <c r="E205">
        <v>0.27700000000000002</v>
      </c>
      <c r="F205">
        <v>0.79200000000000004</v>
      </c>
    </row>
    <row r="206" spans="1:6" x14ac:dyDescent="0.35">
      <c r="A206" s="22" t="s">
        <v>898</v>
      </c>
      <c r="B206">
        <v>8</v>
      </c>
      <c r="C206">
        <v>36.53</v>
      </c>
      <c r="D206">
        <v>1.0089999999999999</v>
      </c>
      <c r="E206">
        <v>1</v>
      </c>
      <c r="F206">
        <v>1</v>
      </c>
    </row>
    <row r="207" spans="1:6" x14ac:dyDescent="0.35">
      <c r="A207" s="22" t="s">
        <v>1192</v>
      </c>
      <c r="B207">
        <v>113</v>
      </c>
      <c r="C207">
        <v>236.40199999999999</v>
      </c>
      <c r="D207">
        <v>1.008</v>
      </c>
      <c r="E207">
        <v>0.59499999999999997</v>
      </c>
      <c r="F207">
        <v>0.77300000000000002</v>
      </c>
    </row>
    <row r="208" spans="1:6" x14ac:dyDescent="0.35">
      <c r="A208" s="22" t="s">
        <v>1539</v>
      </c>
      <c r="B208">
        <v>74</v>
      </c>
      <c r="C208">
        <v>462.5</v>
      </c>
      <c r="D208">
        <v>1.006</v>
      </c>
      <c r="E208">
        <v>0.503</v>
      </c>
      <c r="F208">
        <v>0.90900000000000003</v>
      </c>
    </row>
    <row r="209" spans="1:6" x14ac:dyDescent="0.35">
      <c r="A209" s="22" t="s">
        <v>1925</v>
      </c>
      <c r="B209">
        <v>59</v>
      </c>
      <c r="C209">
        <v>158.17699999999999</v>
      </c>
      <c r="D209">
        <v>1.0049999999999999</v>
      </c>
      <c r="E209">
        <v>0.84399999999999997</v>
      </c>
      <c r="F209">
        <v>0.91600000000000004</v>
      </c>
    </row>
    <row r="210" spans="1:6" x14ac:dyDescent="0.35">
      <c r="A210" s="22" t="s">
        <v>1164</v>
      </c>
      <c r="B210">
        <v>20</v>
      </c>
      <c r="C210">
        <v>5.4450000000000003</v>
      </c>
      <c r="D210">
        <v>1.0029999999999999</v>
      </c>
      <c r="E210">
        <v>0.61499999999999999</v>
      </c>
      <c r="F210">
        <v>1</v>
      </c>
    </row>
    <row r="211" spans="1:6" x14ac:dyDescent="0.35">
      <c r="A211" s="22" t="s">
        <v>1588</v>
      </c>
      <c r="B211">
        <v>23</v>
      </c>
      <c r="C211">
        <v>52.631999999999998</v>
      </c>
      <c r="D211">
        <v>1.002</v>
      </c>
      <c r="E211">
        <v>0.44500000000000001</v>
      </c>
      <c r="F211">
        <v>0.92</v>
      </c>
    </row>
    <row r="212" spans="1:6" x14ac:dyDescent="0.35">
      <c r="A212" s="22" t="s">
        <v>61</v>
      </c>
      <c r="B212">
        <v>102</v>
      </c>
      <c r="C212">
        <v>50.295000000000002</v>
      </c>
      <c r="D212">
        <v>1.0015000000000001</v>
      </c>
      <c r="E212">
        <v>0.8214999999999999</v>
      </c>
      <c r="F212">
        <v>0.83</v>
      </c>
    </row>
    <row r="213" spans="1:6" x14ac:dyDescent="0.35">
      <c r="A213" s="22" t="s">
        <v>1043</v>
      </c>
      <c r="B213">
        <v>2</v>
      </c>
      <c r="C213">
        <v>0.503</v>
      </c>
      <c r="D213">
        <v>1.0009999999999999</v>
      </c>
      <c r="E213">
        <v>0.47799999999999998</v>
      </c>
      <c r="F213">
        <v>1</v>
      </c>
    </row>
    <row r="214" spans="1:6" x14ac:dyDescent="0.35">
      <c r="A214" s="22" t="s">
        <v>1520</v>
      </c>
      <c r="B214">
        <v>7</v>
      </c>
      <c r="C214">
        <v>636.36400000000003</v>
      </c>
      <c r="D214">
        <v>1</v>
      </c>
      <c r="E214">
        <v>0.14299999999999999</v>
      </c>
      <c r="F214">
        <v>0.78600000000000003</v>
      </c>
    </row>
    <row r="215" spans="1:6" x14ac:dyDescent="0.35">
      <c r="A215" s="22" t="s">
        <v>1247</v>
      </c>
      <c r="B215">
        <v>1</v>
      </c>
      <c r="C215">
        <v>31.25</v>
      </c>
      <c r="D215">
        <v>1</v>
      </c>
      <c r="E215">
        <v>0.56899999999999995</v>
      </c>
      <c r="F215">
        <v>0.627</v>
      </c>
    </row>
    <row r="216" spans="1:6" x14ac:dyDescent="0.35">
      <c r="A216" s="22" t="s">
        <v>1661</v>
      </c>
      <c r="B216">
        <v>1</v>
      </c>
      <c r="C216">
        <v>19.608000000000001</v>
      </c>
      <c r="D216">
        <v>1</v>
      </c>
      <c r="E216">
        <v>1</v>
      </c>
      <c r="F216">
        <v>0.89500000000000002</v>
      </c>
    </row>
    <row r="217" spans="1:6" x14ac:dyDescent="0.35">
      <c r="A217" s="22" t="s">
        <v>1728</v>
      </c>
      <c r="B217">
        <v>9</v>
      </c>
      <c r="C217">
        <v>409.09100000000001</v>
      </c>
      <c r="D217">
        <v>1</v>
      </c>
      <c r="E217">
        <v>0.432</v>
      </c>
      <c r="F217">
        <v>0.5</v>
      </c>
    </row>
    <row r="218" spans="1:6" x14ac:dyDescent="0.35">
      <c r="A218" s="22" t="s">
        <v>1732</v>
      </c>
      <c r="B218">
        <v>2</v>
      </c>
      <c r="C218">
        <v>166.667</v>
      </c>
      <c r="D218">
        <v>1</v>
      </c>
      <c r="E218">
        <v>0.85699999999999998</v>
      </c>
      <c r="F218">
        <v>0.85699999999999998</v>
      </c>
    </row>
    <row r="219" spans="1:6" x14ac:dyDescent="0.35">
      <c r="A219" s="22" t="s">
        <v>1716</v>
      </c>
      <c r="B219">
        <v>7</v>
      </c>
      <c r="C219">
        <v>1000</v>
      </c>
      <c r="D219">
        <v>1</v>
      </c>
      <c r="E219">
        <v>0.66700000000000004</v>
      </c>
      <c r="F219">
        <v>0.77800000000000002</v>
      </c>
    </row>
    <row r="220" spans="1:6" x14ac:dyDescent="0.35">
      <c r="A220" s="22" t="s">
        <v>1340</v>
      </c>
      <c r="B220">
        <v>51</v>
      </c>
      <c r="C220">
        <v>389.31299999999999</v>
      </c>
      <c r="D220">
        <v>1</v>
      </c>
      <c r="E220">
        <v>0.877</v>
      </c>
      <c r="F220">
        <v>0.46100000000000002</v>
      </c>
    </row>
    <row r="221" spans="1:6" x14ac:dyDescent="0.35">
      <c r="A221" s="22" t="s">
        <v>1755</v>
      </c>
      <c r="B221">
        <v>7</v>
      </c>
      <c r="C221">
        <v>318.18200000000002</v>
      </c>
      <c r="D221">
        <v>1</v>
      </c>
      <c r="E221">
        <v>0.63300000000000001</v>
      </c>
      <c r="F221">
        <v>0.73299999999999998</v>
      </c>
    </row>
    <row r="222" spans="1:6" x14ac:dyDescent="0.35">
      <c r="A222" s="22" t="s">
        <v>1739</v>
      </c>
      <c r="B222">
        <v>7</v>
      </c>
      <c r="C222">
        <v>388.88900000000001</v>
      </c>
      <c r="D222">
        <v>1</v>
      </c>
      <c r="E222">
        <v>0.6</v>
      </c>
      <c r="F222">
        <v>0.72</v>
      </c>
    </row>
    <row r="223" spans="1:6" x14ac:dyDescent="0.35">
      <c r="A223" s="22" t="s">
        <v>1750</v>
      </c>
      <c r="B223">
        <v>11</v>
      </c>
      <c r="C223">
        <v>458.33300000000003</v>
      </c>
      <c r="D223">
        <v>1</v>
      </c>
      <c r="E223">
        <v>0.5</v>
      </c>
      <c r="F223">
        <v>0.57099999999999995</v>
      </c>
    </row>
    <row r="224" spans="1:6" x14ac:dyDescent="0.35">
      <c r="A224" s="22" t="s">
        <v>1363</v>
      </c>
      <c r="B224">
        <v>27</v>
      </c>
      <c r="C224">
        <v>586.95699999999999</v>
      </c>
      <c r="D224">
        <v>1</v>
      </c>
      <c r="E224">
        <v>0.16200000000000001</v>
      </c>
      <c r="F224">
        <v>0.67600000000000005</v>
      </c>
    </row>
    <row r="225" spans="1:6" x14ac:dyDescent="0.35">
      <c r="A225" s="22" t="s">
        <v>1764</v>
      </c>
      <c r="B225">
        <v>4</v>
      </c>
      <c r="C225">
        <v>235.29400000000001</v>
      </c>
      <c r="D225">
        <v>1</v>
      </c>
      <c r="E225">
        <v>0.71399999999999997</v>
      </c>
      <c r="F225">
        <v>0.81</v>
      </c>
    </row>
    <row r="226" spans="1:6" x14ac:dyDescent="0.35">
      <c r="A226" s="22" t="s">
        <v>1712</v>
      </c>
      <c r="B226">
        <v>13</v>
      </c>
      <c r="C226">
        <v>419.35500000000002</v>
      </c>
      <c r="D226">
        <v>1</v>
      </c>
      <c r="E226">
        <v>0.41899999999999998</v>
      </c>
      <c r="F226">
        <v>0.72099999999999997</v>
      </c>
    </row>
    <row r="227" spans="1:6" x14ac:dyDescent="0.35">
      <c r="A227" s="22" t="s">
        <v>1743</v>
      </c>
      <c r="B227">
        <v>43</v>
      </c>
      <c r="C227">
        <v>914.89400000000001</v>
      </c>
      <c r="D227">
        <v>1</v>
      </c>
      <c r="E227">
        <v>0.371</v>
      </c>
      <c r="F227">
        <v>0.67100000000000004</v>
      </c>
    </row>
    <row r="228" spans="1:6" x14ac:dyDescent="0.35">
      <c r="A228" s="22" t="s">
        <v>1838</v>
      </c>
      <c r="B228">
        <v>60</v>
      </c>
      <c r="C228">
        <v>800</v>
      </c>
      <c r="D228">
        <v>1</v>
      </c>
      <c r="E228">
        <v>0.38900000000000001</v>
      </c>
      <c r="F228">
        <v>0.66400000000000003</v>
      </c>
    </row>
    <row r="229" spans="1:6" x14ac:dyDescent="0.35">
      <c r="A229" s="22" t="s">
        <v>1154</v>
      </c>
      <c r="B229">
        <v>7</v>
      </c>
      <c r="C229">
        <v>83.332999999999998</v>
      </c>
      <c r="D229">
        <v>1</v>
      </c>
      <c r="E229">
        <v>0.81</v>
      </c>
      <c r="F229">
        <v>1</v>
      </c>
    </row>
    <row r="230" spans="1:6" x14ac:dyDescent="0.35">
      <c r="A230" s="22" t="s">
        <v>1829</v>
      </c>
      <c r="B230">
        <v>0</v>
      </c>
      <c r="C230">
        <v>0</v>
      </c>
      <c r="D230">
        <v>1</v>
      </c>
      <c r="E230">
        <v>0.23100000000000001</v>
      </c>
      <c r="F230">
        <v>0.76900000000000002</v>
      </c>
    </row>
    <row r="231" spans="1:6" x14ac:dyDescent="0.35">
      <c r="A231" s="22" t="s">
        <v>1792</v>
      </c>
      <c r="B231">
        <v>2</v>
      </c>
      <c r="C231">
        <v>111.111</v>
      </c>
      <c r="D231">
        <v>1</v>
      </c>
      <c r="E231">
        <v>0.94399999999999995</v>
      </c>
      <c r="F231">
        <v>1</v>
      </c>
    </row>
    <row r="232" spans="1:6" x14ac:dyDescent="0.35">
      <c r="A232" s="22" t="s">
        <v>1818</v>
      </c>
      <c r="B232">
        <v>15</v>
      </c>
      <c r="C232">
        <v>1000</v>
      </c>
      <c r="D232">
        <v>1</v>
      </c>
      <c r="E232">
        <v>0.61099999999999999</v>
      </c>
      <c r="F232">
        <v>0.83299999999999996</v>
      </c>
    </row>
    <row r="233" spans="1:6" x14ac:dyDescent="0.35">
      <c r="A233" s="22" t="s">
        <v>1780</v>
      </c>
      <c r="B233">
        <v>6</v>
      </c>
      <c r="C233">
        <v>3000</v>
      </c>
      <c r="D233">
        <v>1</v>
      </c>
      <c r="E233">
        <v>0.55600000000000005</v>
      </c>
      <c r="F233">
        <v>0.222</v>
      </c>
    </row>
    <row r="234" spans="1:6" x14ac:dyDescent="0.35">
      <c r="A234" s="22" t="s">
        <v>1836</v>
      </c>
      <c r="B234">
        <v>27</v>
      </c>
      <c r="C234">
        <v>750</v>
      </c>
      <c r="D234">
        <v>1</v>
      </c>
      <c r="E234">
        <v>0.13300000000000001</v>
      </c>
      <c r="F234">
        <v>0.8</v>
      </c>
    </row>
    <row r="235" spans="1:6" x14ac:dyDescent="0.35">
      <c r="A235" s="22" t="s">
        <v>1813</v>
      </c>
      <c r="B235">
        <v>4</v>
      </c>
      <c r="C235">
        <v>222.22200000000001</v>
      </c>
      <c r="D235">
        <v>1</v>
      </c>
      <c r="E235">
        <v>0.52</v>
      </c>
      <c r="F235">
        <v>0.72</v>
      </c>
    </row>
    <row r="236" spans="1:6" x14ac:dyDescent="0.35">
      <c r="A236" s="22" t="s">
        <v>1919</v>
      </c>
      <c r="B236">
        <v>3</v>
      </c>
      <c r="C236">
        <v>750</v>
      </c>
      <c r="D236">
        <v>1</v>
      </c>
      <c r="E236">
        <v>0.4</v>
      </c>
      <c r="F236">
        <v>0.4</v>
      </c>
    </row>
    <row r="237" spans="1:6" x14ac:dyDescent="0.35">
      <c r="A237" s="22" t="s">
        <v>1305</v>
      </c>
      <c r="B237">
        <v>7</v>
      </c>
      <c r="C237">
        <v>40.936</v>
      </c>
      <c r="D237">
        <v>1</v>
      </c>
      <c r="E237">
        <v>6.8000000000000005E-2</v>
      </c>
      <c r="F237">
        <v>0.82599999999999996</v>
      </c>
    </row>
    <row r="238" spans="1:6" x14ac:dyDescent="0.35">
      <c r="A238" s="22" t="s">
        <v>1293</v>
      </c>
      <c r="B238">
        <v>28</v>
      </c>
      <c r="C238">
        <v>261.68200000000002</v>
      </c>
      <c r="D238">
        <v>1</v>
      </c>
      <c r="E238">
        <v>0.374</v>
      </c>
      <c r="F238">
        <v>0.61499999999999999</v>
      </c>
    </row>
    <row r="239" spans="1:6" x14ac:dyDescent="0.35">
      <c r="A239" s="22" t="s">
        <v>1977</v>
      </c>
      <c r="B239">
        <v>33</v>
      </c>
      <c r="C239">
        <v>1650</v>
      </c>
      <c r="D239">
        <v>1</v>
      </c>
      <c r="E239">
        <v>0.59099999999999997</v>
      </c>
      <c r="F239">
        <v>0.90900000000000003</v>
      </c>
    </row>
    <row r="240" spans="1:6" x14ac:dyDescent="0.35">
      <c r="A240" s="22" t="s">
        <v>286</v>
      </c>
      <c r="B240">
        <v>95.5</v>
      </c>
      <c r="C240">
        <v>191.45949999999999</v>
      </c>
      <c r="D240">
        <v>0.99849999999999994</v>
      </c>
      <c r="E240">
        <v>0.41</v>
      </c>
      <c r="F240">
        <v>0.878</v>
      </c>
    </row>
    <row r="241" spans="1:6" x14ac:dyDescent="0.35">
      <c r="A241" s="22" t="s">
        <v>248</v>
      </c>
      <c r="B241">
        <v>59</v>
      </c>
      <c r="C241">
        <v>93.960000000000008</v>
      </c>
      <c r="D241">
        <v>0.99750000000000005</v>
      </c>
      <c r="E241">
        <v>0.2195</v>
      </c>
      <c r="F241">
        <v>0.82600000000000007</v>
      </c>
    </row>
    <row r="242" spans="1:6" x14ac:dyDescent="0.35">
      <c r="A242" s="22" t="s">
        <v>255</v>
      </c>
      <c r="B242">
        <v>228.5</v>
      </c>
      <c r="C242">
        <v>175.08600000000001</v>
      </c>
      <c r="D242">
        <v>0.996</v>
      </c>
      <c r="E242">
        <v>0.20749999999999999</v>
      </c>
      <c r="F242">
        <v>0.80649999999999999</v>
      </c>
    </row>
    <row r="243" spans="1:6" x14ac:dyDescent="0.35">
      <c r="A243" s="22" t="s">
        <v>1107</v>
      </c>
      <c r="B243">
        <v>64</v>
      </c>
      <c r="C243">
        <v>27.48</v>
      </c>
      <c r="D243">
        <v>0.996</v>
      </c>
      <c r="E243">
        <v>0.86</v>
      </c>
      <c r="F243">
        <v>1</v>
      </c>
    </row>
    <row r="244" spans="1:6" x14ac:dyDescent="0.35">
      <c r="A244" s="22" t="s">
        <v>1168</v>
      </c>
      <c r="B244">
        <v>2</v>
      </c>
      <c r="C244">
        <v>2.581</v>
      </c>
      <c r="D244">
        <v>0.995</v>
      </c>
      <c r="E244">
        <v>0.999</v>
      </c>
      <c r="F244">
        <v>1</v>
      </c>
    </row>
    <row r="245" spans="1:6" x14ac:dyDescent="0.35">
      <c r="A245" s="22" t="s">
        <v>192</v>
      </c>
      <c r="B245">
        <v>222.5</v>
      </c>
      <c r="C245">
        <v>245.624</v>
      </c>
      <c r="D245">
        <v>0.99399999999999999</v>
      </c>
      <c r="E245">
        <v>0.88500000000000001</v>
      </c>
      <c r="F245">
        <v>0.87549999999999994</v>
      </c>
    </row>
    <row r="246" spans="1:6" x14ac:dyDescent="0.35">
      <c r="A246" s="22" t="s">
        <v>171</v>
      </c>
      <c r="B246">
        <v>53</v>
      </c>
      <c r="C246">
        <v>158.61000000000001</v>
      </c>
      <c r="D246">
        <v>0.99350000000000005</v>
      </c>
      <c r="E246">
        <v>0.50800000000000001</v>
      </c>
      <c r="F246">
        <v>0.88149999999999995</v>
      </c>
    </row>
    <row r="247" spans="1:6" x14ac:dyDescent="0.35">
      <c r="A247" s="22" t="s">
        <v>1953</v>
      </c>
      <c r="B247">
        <v>39</v>
      </c>
      <c r="C247">
        <v>291.04500000000002</v>
      </c>
      <c r="D247">
        <v>0.99299999999999999</v>
      </c>
      <c r="E247">
        <v>0.64700000000000002</v>
      </c>
      <c r="F247">
        <v>0.99299999999999999</v>
      </c>
    </row>
    <row r="248" spans="1:6" x14ac:dyDescent="0.35">
      <c r="A248" s="22" t="s">
        <v>1957</v>
      </c>
      <c r="B248">
        <v>109</v>
      </c>
      <c r="C248">
        <v>265.85399999999998</v>
      </c>
      <c r="D248">
        <v>0.99299999999999999</v>
      </c>
      <c r="E248">
        <v>0.46200000000000002</v>
      </c>
      <c r="F248">
        <v>0.86399999999999999</v>
      </c>
    </row>
    <row r="249" spans="1:6" x14ac:dyDescent="0.35">
      <c r="A249" s="22" t="s">
        <v>1519</v>
      </c>
      <c r="B249">
        <v>121</v>
      </c>
      <c r="C249">
        <v>344.72899999999998</v>
      </c>
      <c r="D249">
        <v>0.99199999999999999</v>
      </c>
      <c r="E249">
        <v>0.53900000000000003</v>
      </c>
      <c r="F249">
        <v>0.85499999999999998</v>
      </c>
    </row>
    <row r="250" spans="1:6" x14ac:dyDescent="0.35">
      <c r="A250" s="22" t="s">
        <v>126</v>
      </c>
      <c r="B250">
        <v>6</v>
      </c>
      <c r="C250">
        <v>13.491</v>
      </c>
      <c r="D250">
        <v>0.99150000000000005</v>
      </c>
      <c r="E250">
        <v>0.20200000000000001</v>
      </c>
      <c r="F250">
        <v>0.871</v>
      </c>
    </row>
    <row r="251" spans="1:6" x14ac:dyDescent="0.35">
      <c r="A251" s="22" t="s">
        <v>1701</v>
      </c>
      <c r="B251">
        <v>1</v>
      </c>
      <c r="C251">
        <v>4.4050000000000002</v>
      </c>
      <c r="D251">
        <v>0.99099999999999999</v>
      </c>
      <c r="E251">
        <v>0.73199999999999998</v>
      </c>
      <c r="F251">
        <v>0.93100000000000005</v>
      </c>
    </row>
    <row r="252" spans="1:6" x14ac:dyDescent="0.35">
      <c r="A252" s="22" t="s">
        <v>1027</v>
      </c>
      <c r="B252">
        <v>13</v>
      </c>
      <c r="C252">
        <v>13.065</v>
      </c>
      <c r="D252">
        <v>0.99099999999999999</v>
      </c>
      <c r="E252">
        <v>0.51</v>
      </c>
      <c r="F252">
        <v>1</v>
      </c>
    </row>
    <row r="253" spans="1:6" x14ac:dyDescent="0.35">
      <c r="A253" s="22" t="s">
        <v>1160</v>
      </c>
      <c r="B253">
        <v>4</v>
      </c>
      <c r="C253">
        <v>2.976</v>
      </c>
      <c r="D253">
        <v>0.99</v>
      </c>
      <c r="E253">
        <v>0</v>
      </c>
      <c r="F253">
        <v>1</v>
      </c>
    </row>
    <row r="254" spans="1:6" x14ac:dyDescent="0.35">
      <c r="A254" s="22" t="s">
        <v>200</v>
      </c>
      <c r="B254">
        <v>524.75</v>
      </c>
      <c r="C254">
        <v>614.41774999999996</v>
      </c>
      <c r="D254">
        <v>0.99</v>
      </c>
      <c r="E254">
        <v>0.44425000000000003</v>
      </c>
      <c r="F254">
        <v>0.78575000000000006</v>
      </c>
    </row>
    <row r="255" spans="1:6" x14ac:dyDescent="0.35">
      <c r="A255" s="22" t="s">
        <v>1885</v>
      </c>
      <c r="B255">
        <v>8</v>
      </c>
      <c r="C255">
        <v>83.332999999999998</v>
      </c>
      <c r="D255">
        <v>0.99</v>
      </c>
      <c r="E255">
        <v>0.77100000000000002</v>
      </c>
      <c r="F255">
        <v>0.92400000000000004</v>
      </c>
    </row>
    <row r="256" spans="1:6" x14ac:dyDescent="0.35">
      <c r="A256" s="22" t="s">
        <v>1816</v>
      </c>
      <c r="B256">
        <v>19</v>
      </c>
      <c r="C256">
        <v>101.06399999999999</v>
      </c>
      <c r="D256">
        <v>0.98899999999999999</v>
      </c>
      <c r="E256">
        <v>0.42699999999999999</v>
      </c>
      <c r="F256">
        <v>0.86399999999999999</v>
      </c>
    </row>
    <row r="257" spans="1:6" x14ac:dyDescent="0.35">
      <c r="A257" s="22" t="s">
        <v>1495</v>
      </c>
      <c r="B257">
        <v>19</v>
      </c>
      <c r="C257">
        <v>213.483</v>
      </c>
      <c r="D257">
        <v>0.98899999999999999</v>
      </c>
      <c r="E257">
        <v>0.93500000000000005</v>
      </c>
      <c r="F257">
        <v>0.96799999999999997</v>
      </c>
    </row>
    <row r="258" spans="1:6" x14ac:dyDescent="0.35">
      <c r="A258" s="22" t="s">
        <v>2011</v>
      </c>
      <c r="B258">
        <v>862</v>
      </c>
      <c r="C258">
        <v>1222.6949999999999</v>
      </c>
      <c r="D258">
        <v>0.98899999999999999</v>
      </c>
      <c r="E258">
        <v>0.25</v>
      </c>
      <c r="F258">
        <v>0.79</v>
      </c>
    </row>
    <row r="259" spans="1:6" x14ac:dyDescent="0.35">
      <c r="A259" s="22" t="s">
        <v>138</v>
      </c>
      <c r="B259">
        <v>101.5</v>
      </c>
      <c r="C259">
        <v>249.15199999999999</v>
      </c>
      <c r="D259">
        <v>0.98799999999999999</v>
      </c>
      <c r="E259">
        <v>0.38850000000000001</v>
      </c>
      <c r="F259">
        <v>0.87050000000000005</v>
      </c>
    </row>
    <row r="260" spans="1:6" x14ac:dyDescent="0.35">
      <c r="A260" s="22" t="s">
        <v>1284</v>
      </c>
      <c r="B260">
        <v>3</v>
      </c>
      <c r="C260">
        <v>8.9550000000000001</v>
      </c>
      <c r="D260">
        <v>0.98799999999999999</v>
      </c>
      <c r="E260">
        <v>0.442</v>
      </c>
      <c r="F260">
        <v>1</v>
      </c>
    </row>
    <row r="261" spans="1:6" x14ac:dyDescent="0.35">
      <c r="A261" s="22" t="s">
        <v>1325</v>
      </c>
      <c r="B261">
        <v>0</v>
      </c>
      <c r="C261">
        <v>0</v>
      </c>
      <c r="D261">
        <v>0.98699999999999999</v>
      </c>
      <c r="E261">
        <v>0</v>
      </c>
      <c r="F261">
        <v>0.17399999999999999</v>
      </c>
    </row>
    <row r="262" spans="1:6" x14ac:dyDescent="0.35">
      <c r="A262" s="22" t="s">
        <v>1004</v>
      </c>
      <c r="B262">
        <v>0</v>
      </c>
      <c r="C262">
        <v>0</v>
      </c>
      <c r="D262">
        <v>0.98399999999999999</v>
      </c>
      <c r="E262">
        <v>0.62</v>
      </c>
      <c r="F262">
        <v>1</v>
      </c>
    </row>
    <row r="263" spans="1:6" x14ac:dyDescent="0.35">
      <c r="A263" s="22" t="s">
        <v>961</v>
      </c>
      <c r="B263">
        <v>52</v>
      </c>
      <c r="C263">
        <v>32.357999999999997</v>
      </c>
      <c r="D263">
        <v>0.98299999999999998</v>
      </c>
      <c r="E263">
        <v>0.72199999999999998</v>
      </c>
      <c r="F263">
        <v>1</v>
      </c>
    </row>
    <row r="264" spans="1:6" x14ac:dyDescent="0.35">
      <c r="A264" s="22" t="s">
        <v>1353</v>
      </c>
      <c r="B264">
        <v>367</v>
      </c>
      <c r="C264">
        <v>453.49900000000002</v>
      </c>
      <c r="D264">
        <v>0.98299999999999998</v>
      </c>
      <c r="E264">
        <v>0.41600000000000004</v>
      </c>
      <c r="F264">
        <v>0.66200000000000003</v>
      </c>
    </row>
    <row r="265" spans="1:6" x14ac:dyDescent="0.35">
      <c r="A265" s="22" t="s">
        <v>1369</v>
      </c>
      <c r="B265">
        <v>1074</v>
      </c>
      <c r="C265">
        <v>531.15700000000004</v>
      </c>
      <c r="D265">
        <v>0.98199999999999998</v>
      </c>
      <c r="E265">
        <v>0.47799999999999998</v>
      </c>
      <c r="F265">
        <v>0.8</v>
      </c>
    </row>
    <row r="266" spans="1:6" x14ac:dyDescent="0.35">
      <c r="A266" s="22" t="s">
        <v>1820</v>
      </c>
      <c r="B266">
        <v>98</v>
      </c>
      <c r="C266">
        <v>365.67200000000003</v>
      </c>
      <c r="D266">
        <v>0.98199999999999998</v>
      </c>
      <c r="E266">
        <v>0.41599999999999998</v>
      </c>
      <c r="F266">
        <v>0.84799999999999998</v>
      </c>
    </row>
    <row r="267" spans="1:6" x14ac:dyDescent="0.35">
      <c r="A267" s="22" t="s">
        <v>1184</v>
      </c>
      <c r="B267">
        <v>10</v>
      </c>
      <c r="C267">
        <v>64.102999999999994</v>
      </c>
      <c r="D267">
        <v>0.98099999999999998</v>
      </c>
      <c r="E267">
        <v>0.83599999999999997</v>
      </c>
      <c r="F267">
        <v>0.93</v>
      </c>
    </row>
    <row r="268" spans="1:6" x14ac:dyDescent="0.35">
      <c r="A268" s="22" t="s">
        <v>1503</v>
      </c>
      <c r="B268">
        <v>30.5</v>
      </c>
      <c r="C268">
        <v>164.65350000000001</v>
      </c>
      <c r="D268">
        <v>0.98049999999999993</v>
      </c>
      <c r="E268">
        <v>0.70450000000000002</v>
      </c>
      <c r="F268">
        <v>0.8125</v>
      </c>
    </row>
    <row r="269" spans="1:6" x14ac:dyDescent="0.35">
      <c r="A269" s="22" t="s">
        <v>1328</v>
      </c>
      <c r="B269">
        <v>826</v>
      </c>
      <c r="C269">
        <v>421.42899999999997</v>
      </c>
      <c r="D269">
        <v>0.98</v>
      </c>
      <c r="E269">
        <v>0.47099999999999997</v>
      </c>
      <c r="F269">
        <v>0.77500000000000002</v>
      </c>
    </row>
    <row r="270" spans="1:6" x14ac:dyDescent="0.35">
      <c r="A270" s="22" t="s">
        <v>1738</v>
      </c>
      <c r="B270">
        <v>7</v>
      </c>
      <c r="C270">
        <v>140</v>
      </c>
      <c r="D270">
        <v>0.98</v>
      </c>
      <c r="E270">
        <v>0.443</v>
      </c>
      <c r="F270">
        <v>0.72899999999999998</v>
      </c>
    </row>
    <row r="271" spans="1:6" x14ac:dyDescent="0.35">
      <c r="A271" s="22" t="s">
        <v>1109</v>
      </c>
      <c r="B271">
        <v>57</v>
      </c>
      <c r="C271">
        <v>7.1619999999999999</v>
      </c>
      <c r="D271">
        <v>0.98</v>
      </c>
      <c r="E271">
        <v>0.95</v>
      </c>
      <c r="F271">
        <v>1</v>
      </c>
    </row>
    <row r="272" spans="1:6" x14ac:dyDescent="0.35">
      <c r="A272" s="22" t="s">
        <v>1785</v>
      </c>
      <c r="B272">
        <v>0</v>
      </c>
      <c r="C272">
        <v>0</v>
      </c>
      <c r="D272">
        <v>0.98</v>
      </c>
      <c r="E272">
        <v>0.30599999999999999</v>
      </c>
      <c r="F272">
        <v>0.68100000000000005</v>
      </c>
    </row>
    <row r="273" spans="1:6" x14ac:dyDescent="0.35">
      <c r="A273" s="22" t="s">
        <v>1309</v>
      </c>
      <c r="B273">
        <v>183</v>
      </c>
      <c r="C273">
        <v>167.58199999999999</v>
      </c>
      <c r="D273">
        <v>0.97899999999999998</v>
      </c>
      <c r="E273">
        <v>0.48199999999999998</v>
      </c>
      <c r="F273">
        <v>0.79800000000000004</v>
      </c>
    </row>
    <row r="274" spans="1:6" x14ac:dyDescent="0.35">
      <c r="A274" s="22" t="s">
        <v>1958</v>
      </c>
      <c r="B274">
        <v>100</v>
      </c>
      <c r="C274">
        <v>1052.6320000000001</v>
      </c>
      <c r="D274">
        <v>0.97899999999999998</v>
      </c>
      <c r="E274">
        <v>0.377</v>
      </c>
      <c r="F274">
        <v>0.79500000000000004</v>
      </c>
    </row>
    <row r="275" spans="1:6" x14ac:dyDescent="0.35">
      <c r="A275" s="22" t="s">
        <v>1134</v>
      </c>
      <c r="B275">
        <v>61</v>
      </c>
      <c r="C275">
        <v>35.588999999999999</v>
      </c>
      <c r="D275">
        <v>0.97799999999999998</v>
      </c>
      <c r="E275">
        <v>0.81200000000000006</v>
      </c>
      <c r="F275">
        <v>1</v>
      </c>
    </row>
    <row r="276" spans="1:6" x14ac:dyDescent="0.35">
      <c r="A276" s="22" t="s">
        <v>2036</v>
      </c>
      <c r="B276">
        <v>47</v>
      </c>
      <c r="C276">
        <v>265.53699999999998</v>
      </c>
      <c r="D276">
        <v>0.97799999999999998</v>
      </c>
      <c r="E276">
        <v>0.57499999999999996</v>
      </c>
      <c r="F276">
        <v>0.874</v>
      </c>
    </row>
    <row r="277" spans="1:6" x14ac:dyDescent="0.35">
      <c r="A277" s="22" t="s">
        <v>1062</v>
      </c>
      <c r="B277">
        <v>21</v>
      </c>
      <c r="C277">
        <v>11.932</v>
      </c>
      <c r="D277">
        <v>0.97699999999999998</v>
      </c>
      <c r="E277">
        <v>0.52700000000000002</v>
      </c>
      <c r="F277">
        <v>1</v>
      </c>
    </row>
    <row r="278" spans="1:6" x14ac:dyDescent="0.35">
      <c r="A278" s="22" t="s">
        <v>987</v>
      </c>
      <c r="B278">
        <v>3</v>
      </c>
      <c r="C278">
        <v>34.884</v>
      </c>
      <c r="D278">
        <v>0.97699999999999998</v>
      </c>
      <c r="E278">
        <v>0.93200000000000005</v>
      </c>
      <c r="F278">
        <v>1</v>
      </c>
    </row>
    <row r="279" spans="1:6" x14ac:dyDescent="0.35">
      <c r="A279" s="22" t="s">
        <v>1994</v>
      </c>
      <c r="B279">
        <v>155</v>
      </c>
      <c r="C279">
        <v>3690.4760000000001</v>
      </c>
      <c r="D279">
        <v>0.97699999999999998</v>
      </c>
      <c r="E279">
        <v>0.35</v>
      </c>
      <c r="F279">
        <v>0.53800000000000003</v>
      </c>
    </row>
    <row r="280" spans="1:6" x14ac:dyDescent="0.35">
      <c r="A280" s="22" t="s">
        <v>1754</v>
      </c>
      <c r="B280">
        <v>0</v>
      </c>
      <c r="C280">
        <v>0</v>
      </c>
      <c r="D280">
        <v>0.97599999999999998</v>
      </c>
      <c r="E280">
        <v>0.65900000000000003</v>
      </c>
      <c r="F280">
        <v>0.91100000000000003</v>
      </c>
    </row>
    <row r="281" spans="1:6" x14ac:dyDescent="0.35">
      <c r="A281" s="22" t="s">
        <v>1623</v>
      </c>
      <c r="B281">
        <v>13</v>
      </c>
      <c r="C281">
        <v>333.33300000000003</v>
      </c>
      <c r="D281">
        <v>0.97499999999999998</v>
      </c>
      <c r="E281">
        <v>0.56000000000000005</v>
      </c>
      <c r="F281">
        <v>0.8</v>
      </c>
    </row>
    <row r="282" spans="1:6" x14ac:dyDescent="0.35">
      <c r="A282" s="22" t="s">
        <v>289</v>
      </c>
      <c r="B282">
        <v>7</v>
      </c>
      <c r="C282">
        <v>251.08699999999999</v>
      </c>
      <c r="D282">
        <v>0.97499999999999998</v>
      </c>
      <c r="E282">
        <v>0.81400000000000006</v>
      </c>
      <c r="F282">
        <v>0.93100000000000005</v>
      </c>
    </row>
    <row r="283" spans="1:6" x14ac:dyDescent="0.35">
      <c r="A283" s="22" t="s">
        <v>1744</v>
      </c>
      <c r="B283">
        <v>438</v>
      </c>
      <c r="C283">
        <v>1018.605</v>
      </c>
      <c r="D283">
        <v>0.97499999999999998</v>
      </c>
      <c r="E283">
        <v>0.36599999999999999</v>
      </c>
      <c r="F283">
        <v>0.502</v>
      </c>
    </row>
    <row r="284" spans="1:6" x14ac:dyDescent="0.35">
      <c r="A284" s="22" t="s">
        <v>1920</v>
      </c>
      <c r="B284">
        <v>9</v>
      </c>
      <c r="C284">
        <v>230.76900000000001</v>
      </c>
      <c r="D284">
        <v>0.97499999999999998</v>
      </c>
      <c r="E284">
        <v>0.63800000000000001</v>
      </c>
      <c r="F284">
        <v>0.85099999999999998</v>
      </c>
    </row>
    <row r="285" spans="1:6" x14ac:dyDescent="0.35">
      <c r="A285" s="22" t="s">
        <v>1967</v>
      </c>
      <c r="B285">
        <v>93</v>
      </c>
      <c r="C285">
        <v>399.142</v>
      </c>
      <c r="D285">
        <v>0.97499999999999998</v>
      </c>
      <c r="E285">
        <v>0.41</v>
      </c>
      <c r="F285">
        <v>0.77100000000000002</v>
      </c>
    </row>
    <row r="286" spans="1:6" x14ac:dyDescent="0.35">
      <c r="A286" s="22" t="s">
        <v>1735</v>
      </c>
      <c r="B286">
        <v>15</v>
      </c>
      <c r="C286">
        <v>394.73700000000002</v>
      </c>
      <c r="D286">
        <v>0.97399999999999998</v>
      </c>
      <c r="E286">
        <v>0.51900000000000002</v>
      </c>
      <c r="F286">
        <v>0.75</v>
      </c>
    </row>
    <row r="287" spans="1:6" x14ac:dyDescent="0.35">
      <c r="A287" s="22" t="s">
        <v>1155</v>
      </c>
      <c r="B287">
        <v>0</v>
      </c>
      <c r="C287">
        <v>0</v>
      </c>
      <c r="D287">
        <v>0.97399999999999998</v>
      </c>
      <c r="E287">
        <v>1</v>
      </c>
      <c r="F287">
        <v>1</v>
      </c>
    </row>
    <row r="288" spans="1:6" x14ac:dyDescent="0.35">
      <c r="A288" s="22" t="s">
        <v>1097</v>
      </c>
      <c r="B288">
        <v>0</v>
      </c>
      <c r="C288">
        <v>0</v>
      </c>
      <c r="D288">
        <v>0.97399999999999998</v>
      </c>
      <c r="E288">
        <v>1</v>
      </c>
      <c r="F288">
        <v>1</v>
      </c>
    </row>
    <row r="289" spans="1:6" x14ac:dyDescent="0.35">
      <c r="A289" s="22" t="s">
        <v>118</v>
      </c>
      <c r="B289">
        <v>13</v>
      </c>
      <c r="C289">
        <v>127.452</v>
      </c>
      <c r="D289">
        <v>0.97399999999999998</v>
      </c>
      <c r="E289">
        <v>0.89600000000000002</v>
      </c>
      <c r="F289">
        <v>0.97099999999999997</v>
      </c>
    </row>
    <row r="290" spans="1:6" x14ac:dyDescent="0.35">
      <c r="A290" s="22" t="s">
        <v>218</v>
      </c>
      <c r="B290">
        <v>123.5</v>
      </c>
      <c r="C290">
        <v>342.05499999999995</v>
      </c>
      <c r="D290">
        <v>0.97350000000000003</v>
      </c>
      <c r="E290">
        <v>0.74550000000000005</v>
      </c>
      <c r="F290">
        <v>0.89250000000000007</v>
      </c>
    </row>
    <row r="291" spans="1:6" x14ac:dyDescent="0.35">
      <c r="A291" s="22" t="s">
        <v>1143</v>
      </c>
      <c r="B291">
        <v>11</v>
      </c>
      <c r="C291">
        <v>7.0380000000000003</v>
      </c>
      <c r="D291">
        <v>0.97299999999999998</v>
      </c>
      <c r="E291">
        <v>0.41899999999999998</v>
      </c>
      <c r="F291">
        <v>1</v>
      </c>
    </row>
    <row r="292" spans="1:6" x14ac:dyDescent="0.35">
      <c r="A292" s="22" t="s">
        <v>1494</v>
      </c>
      <c r="B292">
        <v>11</v>
      </c>
      <c r="C292">
        <v>101.852</v>
      </c>
      <c r="D292">
        <v>0.97299999999999998</v>
      </c>
      <c r="E292">
        <v>0.94</v>
      </c>
      <c r="F292">
        <v>0.95699999999999996</v>
      </c>
    </row>
    <row r="293" spans="1:6" x14ac:dyDescent="0.35">
      <c r="A293" s="22" t="s">
        <v>1373</v>
      </c>
      <c r="B293">
        <v>106</v>
      </c>
      <c r="C293">
        <v>121.839</v>
      </c>
      <c r="D293">
        <v>0.97299999999999998</v>
      </c>
      <c r="E293">
        <v>0.42199999999999999</v>
      </c>
      <c r="F293">
        <v>0.82199999999999995</v>
      </c>
    </row>
    <row r="294" spans="1:6" x14ac:dyDescent="0.35">
      <c r="A294" s="22" t="s">
        <v>104</v>
      </c>
      <c r="B294">
        <v>177</v>
      </c>
      <c r="C294">
        <v>51.558</v>
      </c>
      <c r="D294">
        <v>0.97299999999999998</v>
      </c>
      <c r="E294">
        <v>1</v>
      </c>
      <c r="F294">
        <v>1</v>
      </c>
    </row>
    <row r="295" spans="1:6" x14ac:dyDescent="0.35">
      <c r="A295" s="22" t="s">
        <v>249</v>
      </c>
      <c r="B295">
        <v>67</v>
      </c>
      <c r="C295">
        <v>213.376</v>
      </c>
      <c r="D295">
        <v>0.97199999999999998</v>
      </c>
      <c r="E295">
        <v>0.59499999999999997</v>
      </c>
      <c r="F295">
        <v>0.85399999999999998</v>
      </c>
    </row>
    <row r="296" spans="1:6" x14ac:dyDescent="0.35">
      <c r="A296" s="22" t="s">
        <v>1249</v>
      </c>
      <c r="B296">
        <v>23</v>
      </c>
      <c r="C296">
        <v>328.57100000000003</v>
      </c>
      <c r="D296">
        <v>0.97199999999999998</v>
      </c>
      <c r="E296">
        <v>0.48499999999999999</v>
      </c>
      <c r="F296">
        <v>0.71299999999999997</v>
      </c>
    </row>
    <row r="297" spans="1:6" x14ac:dyDescent="0.35">
      <c r="A297" s="22" t="s">
        <v>1942</v>
      </c>
      <c r="B297">
        <v>171</v>
      </c>
      <c r="C297">
        <v>92.233000000000004</v>
      </c>
      <c r="D297">
        <v>0.97199999999999998</v>
      </c>
      <c r="E297">
        <v>0.623</v>
      </c>
      <c r="F297">
        <v>0.85099999999999998</v>
      </c>
    </row>
    <row r="298" spans="1:6" x14ac:dyDescent="0.35">
      <c r="A298" s="22" t="s">
        <v>1943</v>
      </c>
      <c r="B298">
        <v>8</v>
      </c>
      <c r="C298">
        <v>242.42400000000001</v>
      </c>
      <c r="D298">
        <v>0.97099999999999997</v>
      </c>
      <c r="E298">
        <v>0.72899999999999998</v>
      </c>
      <c r="F298">
        <v>0.70799999999999996</v>
      </c>
    </row>
    <row r="299" spans="1:6" x14ac:dyDescent="0.35">
      <c r="A299" s="22" t="s">
        <v>1190</v>
      </c>
      <c r="B299">
        <v>12</v>
      </c>
      <c r="C299">
        <v>179.10400000000001</v>
      </c>
      <c r="D299">
        <v>0.97099999999999997</v>
      </c>
      <c r="E299">
        <v>0.61699999999999999</v>
      </c>
      <c r="F299">
        <v>0.73399999999999999</v>
      </c>
    </row>
    <row r="300" spans="1:6" x14ac:dyDescent="0.35">
      <c r="A300" s="22" t="s">
        <v>100</v>
      </c>
      <c r="B300">
        <v>64</v>
      </c>
      <c r="C300">
        <v>100.15600000000001</v>
      </c>
      <c r="D300">
        <v>0.97099999999999997</v>
      </c>
      <c r="E300">
        <v>0.71</v>
      </c>
      <c r="F300">
        <v>0.93899999999999995</v>
      </c>
    </row>
    <row r="301" spans="1:6" x14ac:dyDescent="0.35">
      <c r="A301" s="22" t="s">
        <v>922</v>
      </c>
      <c r="B301">
        <v>10</v>
      </c>
      <c r="C301">
        <v>3.9969999999999999</v>
      </c>
      <c r="D301">
        <v>0.97099999999999997</v>
      </c>
      <c r="E301">
        <v>0.14899999999999999</v>
      </c>
      <c r="F301">
        <v>1</v>
      </c>
    </row>
    <row r="302" spans="1:6" x14ac:dyDescent="0.35">
      <c r="A302" s="22" t="s">
        <v>1081</v>
      </c>
      <c r="B302">
        <v>7</v>
      </c>
      <c r="C302">
        <v>5.9169999999999998</v>
      </c>
      <c r="D302">
        <v>0.97</v>
      </c>
      <c r="E302">
        <v>0.86099999999999999</v>
      </c>
      <c r="F302">
        <v>1</v>
      </c>
    </row>
    <row r="303" spans="1:6" x14ac:dyDescent="0.35">
      <c r="A303" s="22" t="s">
        <v>125</v>
      </c>
      <c r="B303">
        <v>265</v>
      </c>
      <c r="C303">
        <v>190.56100000000001</v>
      </c>
      <c r="D303">
        <v>0.96950000000000003</v>
      </c>
      <c r="E303">
        <v>0.79800000000000004</v>
      </c>
      <c r="F303">
        <v>0.91399999999999992</v>
      </c>
    </row>
    <row r="304" spans="1:6" x14ac:dyDescent="0.35">
      <c r="A304" s="22" t="s">
        <v>277</v>
      </c>
      <c r="B304">
        <v>0</v>
      </c>
      <c r="C304">
        <v>0</v>
      </c>
      <c r="D304">
        <v>0.96899999999999997</v>
      </c>
      <c r="E304">
        <v>0.33400000000000002</v>
      </c>
      <c r="F304">
        <v>0.84400000000000008</v>
      </c>
    </row>
    <row r="305" spans="1:6" x14ac:dyDescent="0.35">
      <c r="A305" s="22" t="s">
        <v>1177</v>
      </c>
      <c r="B305">
        <v>329</v>
      </c>
      <c r="C305">
        <v>54.488</v>
      </c>
      <c r="D305">
        <v>0.96899999999999997</v>
      </c>
      <c r="E305">
        <v>0.47099999999999997</v>
      </c>
      <c r="F305">
        <v>1</v>
      </c>
    </row>
    <row r="306" spans="1:6" x14ac:dyDescent="0.35">
      <c r="A306" s="22" t="s">
        <v>1572</v>
      </c>
      <c r="B306">
        <v>67</v>
      </c>
      <c r="C306">
        <v>217.53200000000001</v>
      </c>
      <c r="D306">
        <v>0.96899999999999997</v>
      </c>
      <c r="E306">
        <v>0.52100000000000002</v>
      </c>
      <c r="F306">
        <v>0.90100000000000002</v>
      </c>
    </row>
    <row r="307" spans="1:6" x14ac:dyDescent="0.35">
      <c r="A307" s="22" t="s">
        <v>1674</v>
      </c>
      <c r="B307">
        <v>31</v>
      </c>
      <c r="C307">
        <v>110.714</v>
      </c>
      <c r="D307">
        <v>0.96899999999999997</v>
      </c>
      <c r="E307">
        <v>0.33700000000000002</v>
      </c>
      <c r="F307">
        <v>0.92600000000000005</v>
      </c>
    </row>
    <row r="308" spans="1:6" x14ac:dyDescent="0.35">
      <c r="A308" s="22" t="s">
        <v>94</v>
      </c>
      <c r="B308">
        <v>10.5</v>
      </c>
      <c r="C308">
        <v>94.994</v>
      </c>
      <c r="D308">
        <v>0.96849999999999992</v>
      </c>
      <c r="E308">
        <v>0.61549999999999994</v>
      </c>
      <c r="F308">
        <v>0.92399999999999993</v>
      </c>
    </row>
    <row r="309" spans="1:6" x14ac:dyDescent="0.35">
      <c r="A309" s="22" t="s">
        <v>1910</v>
      </c>
      <c r="B309">
        <v>25</v>
      </c>
      <c r="C309">
        <v>416.66699999999997</v>
      </c>
      <c r="D309">
        <v>0.96799999999999997</v>
      </c>
      <c r="E309">
        <v>0.56499999999999995</v>
      </c>
      <c r="F309">
        <v>0.89900000000000002</v>
      </c>
    </row>
    <row r="310" spans="1:6" x14ac:dyDescent="0.35">
      <c r="A310" s="22" t="s">
        <v>137</v>
      </c>
      <c r="B310">
        <v>21.5</v>
      </c>
      <c r="C310">
        <v>41.124499999999998</v>
      </c>
      <c r="D310">
        <v>0.96799999999999997</v>
      </c>
      <c r="E310">
        <v>0.95550000000000002</v>
      </c>
      <c r="F310">
        <v>0.86650000000000005</v>
      </c>
    </row>
    <row r="311" spans="1:6" x14ac:dyDescent="0.35">
      <c r="A311" s="22" t="s">
        <v>1973</v>
      </c>
      <c r="B311">
        <v>76.5</v>
      </c>
      <c r="C311">
        <v>1356.5450000000001</v>
      </c>
      <c r="D311">
        <v>0.96799999999999997</v>
      </c>
      <c r="E311">
        <v>0.35549999999999998</v>
      </c>
      <c r="F311">
        <v>0.76349999999999996</v>
      </c>
    </row>
    <row r="312" spans="1:6" x14ac:dyDescent="0.35">
      <c r="A312" s="22" t="s">
        <v>1982</v>
      </c>
      <c r="B312">
        <v>642</v>
      </c>
      <c r="C312">
        <v>238.21899999999999</v>
      </c>
      <c r="D312">
        <v>0.96799999999999997</v>
      </c>
      <c r="E312">
        <v>0.65</v>
      </c>
      <c r="F312">
        <v>0.86099999999999999</v>
      </c>
    </row>
    <row r="313" spans="1:6" x14ac:dyDescent="0.35">
      <c r="A313" s="22" t="s">
        <v>1345</v>
      </c>
      <c r="B313">
        <v>161.5</v>
      </c>
      <c r="C313">
        <v>277.9255</v>
      </c>
      <c r="D313">
        <v>0.96750000000000003</v>
      </c>
      <c r="E313">
        <v>0.6905</v>
      </c>
      <c r="F313">
        <v>0.71550000000000002</v>
      </c>
    </row>
    <row r="314" spans="1:6" x14ac:dyDescent="0.35">
      <c r="A314" s="22" t="s">
        <v>297</v>
      </c>
      <c r="B314">
        <v>26</v>
      </c>
      <c r="C314">
        <v>164.31899999999999</v>
      </c>
      <c r="D314">
        <v>0.96700000000000008</v>
      </c>
      <c r="E314">
        <v>7.3999999999999996E-2</v>
      </c>
      <c r="F314">
        <v>0.872</v>
      </c>
    </row>
    <row r="315" spans="1:6" x14ac:dyDescent="0.35">
      <c r="A315" s="22" t="s">
        <v>1719</v>
      </c>
      <c r="B315">
        <v>13</v>
      </c>
      <c r="C315">
        <v>448.27600000000001</v>
      </c>
      <c r="D315">
        <v>0.96699999999999997</v>
      </c>
      <c r="E315">
        <v>0.64900000000000002</v>
      </c>
      <c r="F315">
        <v>0.81100000000000005</v>
      </c>
    </row>
    <row r="316" spans="1:6" x14ac:dyDescent="0.35">
      <c r="A316" s="22" t="s">
        <v>1546</v>
      </c>
      <c r="B316">
        <v>15</v>
      </c>
      <c r="C316">
        <v>267.85700000000003</v>
      </c>
      <c r="D316">
        <v>0.96599999999999997</v>
      </c>
      <c r="E316">
        <v>0.36599999999999999</v>
      </c>
      <c r="F316">
        <v>0.624</v>
      </c>
    </row>
    <row r="317" spans="1:6" x14ac:dyDescent="0.35">
      <c r="A317" s="22" t="s">
        <v>168</v>
      </c>
      <c r="B317">
        <v>48</v>
      </c>
      <c r="C317">
        <v>91.355999999999995</v>
      </c>
      <c r="D317">
        <v>0.96599999999999997</v>
      </c>
      <c r="E317">
        <v>0.4955</v>
      </c>
      <c r="F317">
        <v>0.85499999999999998</v>
      </c>
    </row>
    <row r="318" spans="1:6" x14ac:dyDescent="0.35">
      <c r="A318" s="22" t="s">
        <v>1947</v>
      </c>
      <c r="B318">
        <v>407</v>
      </c>
      <c r="C318">
        <v>318.21699999999998</v>
      </c>
      <c r="D318">
        <v>0.96499999999999997</v>
      </c>
      <c r="E318">
        <v>0.32300000000000001</v>
      </c>
      <c r="F318">
        <v>0.81100000000000005</v>
      </c>
    </row>
    <row r="319" spans="1:6" x14ac:dyDescent="0.35">
      <c r="A319" s="22" t="s">
        <v>1196</v>
      </c>
      <c r="B319">
        <v>34.5</v>
      </c>
      <c r="C319">
        <v>73.289500000000004</v>
      </c>
      <c r="D319">
        <v>0.96449999999999991</v>
      </c>
      <c r="E319">
        <v>0.70450000000000002</v>
      </c>
      <c r="F319">
        <v>1</v>
      </c>
    </row>
    <row r="320" spans="1:6" x14ac:dyDescent="0.35">
      <c r="A320" s="22" t="s">
        <v>1375</v>
      </c>
      <c r="B320">
        <v>6</v>
      </c>
      <c r="C320">
        <v>111.111</v>
      </c>
      <c r="D320">
        <v>0.96399999999999997</v>
      </c>
      <c r="E320">
        <v>0.66100000000000003</v>
      </c>
      <c r="F320">
        <v>0.90300000000000002</v>
      </c>
    </row>
    <row r="321" spans="1:6" x14ac:dyDescent="0.35">
      <c r="A321" s="22" t="s">
        <v>1239</v>
      </c>
      <c r="B321">
        <v>55</v>
      </c>
      <c r="C321">
        <v>81.001000000000005</v>
      </c>
      <c r="D321">
        <v>0.96299999999999997</v>
      </c>
      <c r="E321">
        <v>0.374</v>
      </c>
      <c r="F321">
        <v>0.64300000000000002</v>
      </c>
    </row>
    <row r="322" spans="1:6" x14ac:dyDescent="0.35">
      <c r="A322" s="22" t="s">
        <v>1130</v>
      </c>
      <c r="B322">
        <v>26</v>
      </c>
      <c r="C322">
        <v>164.55699999999999</v>
      </c>
      <c r="D322">
        <v>0.96299999999999997</v>
      </c>
      <c r="E322">
        <v>1</v>
      </c>
      <c r="F322">
        <v>1</v>
      </c>
    </row>
    <row r="323" spans="1:6" x14ac:dyDescent="0.35">
      <c r="A323" s="22" t="s">
        <v>194</v>
      </c>
      <c r="B323">
        <v>8.5</v>
      </c>
      <c r="C323">
        <v>175.10649999999998</v>
      </c>
      <c r="D323">
        <v>0.96199999999999997</v>
      </c>
      <c r="E323">
        <v>0.56699999999999995</v>
      </c>
      <c r="F323">
        <v>0.91</v>
      </c>
    </row>
    <row r="324" spans="1:6" x14ac:dyDescent="0.35">
      <c r="A324" s="22" t="s">
        <v>888</v>
      </c>
      <c r="B324">
        <v>856</v>
      </c>
      <c r="C324">
        <v>128.79900000000001</v>
      </c>
      <c r="D324">
        <v>0.96199999999999997</v>
      </c>
      <c r="E324">
        <v>0.81200000000000006</v>
      </c>
      <c r="F324">
        <v>1</v>
      </c>
    </row>
    <row r="325" spans="1:6" x14ac:dyDescent="0.35">
      <c r="A325" s="22" t="s">
        <v>924</v>
      </c>
      <c r="B325">
        <v>26</v>
      </c>
      <c r="C325">
        <v>8.39</v>
      </c>
      <c r="D325">
        <v>0.96199999999999997</v>
      </c>
      <c r="E325">
        <v>1</v>
      </c>
      <c r="F325">
        <v>1</v>
      </c>
    </row>
    <row r="326" spans="1:6" x14ac:dyDescent="0.35">
      <c r="A326" s="22" t="s">
        <v>2002</v>
      </c>
      <c r="B326">
        <v>687</v>
      </c>
      <c r="C326">
        <v>625.68299999999999</v>
      </c>
      <c r="D326">
        <v>0.96099999999999997</v>
      </c>
      <c r="E326">
        <v>0.219</v>
      </c>
      <c r="F326">
        <v>0.85499999999999998</v>
      </c>
    </row>
    <row r="327" spans="1:6" x14ac:dyDescent="0.35">
      <c r="A327" s="22" t="s">
        <v>1381</v>
      </c>
      <c r="B327">
        <v>8</v>
      </c>
      <c r="C327">
        <v>37.209000000000003</v>
      </c>
      <c r="D327">
        <v>0.96</v>
      </c>
      <c r="E327">
        <v>0.68100000000000005</v>
      </c>
      <c r="F327">
        <v>0.94099999999999995</v>
      </c>
    </row>
    <row r="328" spans="1:6" x14ac:dyDescent="0.35">
      <c r="A328" s="22" t="s">
        <v>1609</v>
      </c>
      <c r="B328">
        <v>116</v>
      </c>
      <c r="C328">
        <v>178.18700000000001</v>
      </c>
      <c r="D328">
        <v>0.96</v>
      </c>
      <c r="E328">
        <v>0.71399999999999997</v>
      </c>
      <c r="F328">
        <v>0.91900000000000004</v>
      </c>
    </row>
    <row r="329" spans="1:6" x14ac:dyDescent="0.35">
      <c r="A329" s="22" t="s">
        <v>1241</v>
      </c>
      <c r="B329">
        <v>50</v>
      </c>
      <c r="C329">
        <v>96.712000000000003</v>
      </c>
      <c r="D329">
        <v>0.95899999999999996</v>
      </c>
      <c r="E329">
        <v>0.39900000000000002</v>
      </c>
      <c r="F329">
        <v>0.65700000000000003</v>
      </c>
    </row>
    <row r="330" spans="1:6" x14ac:dyDescent="0.35">
      <c r="A330" s="22" t="s">
        <v>1737</v>
      </c>
      <c r="B330">
        <v>14</v>
      </c>
      <c r="C330">
        <v>297.87200000000001</v>
      </c>
      <c r="D330">
        <v>0.95899999999999996</v>
      </c>
      <c r="E330">
        <v>0.46</v>
      </c>
      <c r="F330">
        <v>0.77800000000000002</v>
      </c>
    </row>
    <row r="331" spans="1:6" x14ac:dyDescent="0.35">
      <c r="A331" s="22" t="s">
        <v>112</v>
      </c>
      <c r="B331">
        <v>5</v>
      </c>
      <c r="C331">
        <v>539.77250000000004</v>
      </c>
      <c r="D331">
        <v>0.95850000000000002</v>
      </c>
      <c r="E331">
        <v>0.56400000000000006</v>
      </c>
      <c r="F331">
        <v>0.86349999999999993</v>
      </c>
    </row>
    <row r="332" spans="1:6" x14ac:dyDescent="0.35">
      <c r="A332" s="22" t="s">
        <v>176</v>
      </c>
      <c r="B332">
        <v>23.5</v>
      </c>
      <c r="C332">
        <v>67.182500000000005</v>
      </c>
      <c r="D332">
        <v>0.95799999999999996</v>
      </c>
      <c r="E332">
        <v>0.69950000000000001</v>
      </c>
      <c r="F332">
        <v>0.91399999999999992</v>
      </c>
    </row>
    <row r="333" spans="1:6" x14ac:dyDescent="0.35">
      <c r="A333" s="22" t="s">
        <v>1483</v>
      </c>
      <c r="B333">
        <v>0</v>
      </c>
      <c r="C333">
        <v>0</v>
      </c>
      <c r="D333">
        <v>0.95699999999999996</v>
      </c>
      <c r="E333">
        <v>0.63600000000000001</v>
      </c>
      <c r="F333">
        <v>0.79500000000000004</v>
      </c>
    </row>
    <row r="334" spans="1:6" x14ac:dyDescent="0.35">
      <c r="A334" s="22" t="s">
        <v>1726</v>
      </c>
      <c r="B334">
        <v>0</v>
      </c>
      <c r="C334">
        <v>0</v>
      </c>
      <c r="D334">
        <v>0.95599999999999996</v>
      </c>
      <c r="E334">
        <v>0.58599999999999997</v>
      </c>
      <c r="F334">
        <v>0.97099999999999997</v>
      </c>
    </row>
    <row r="335" spans="1:6" x14ac:dyDescent="0.35">
      <c r="A335" s="22" t="s">
        <v>1905</v>
      </c>
      <c r="B335">
        <v>7</v>
      </c>
      <c r="C335">
        <v>26.922999999999998</v>
      </c>
      <c r="D335">
        <v>0.95599999999999996</v>
      </c>
      <c r="E335">
        <v>0.79</v>
      </c>
      <c r="F335">
        <v>0.90700000000000003</v>
      </c>
    </row>
    <row r="336" spans="1:6" x14ac:dyDescent="0.35">
      <c r="A336" s="22" t="s">
        <v>290</v>
      </c>
      <c r="B336">
        <v>569.5</v>
      </c>
      <c r="C336">
        <v>376.12599999999998</v>
      </c>
      <c r="D336">
        <v>0.95550000000000002</v>
      </c>
      <c r="E336">
        <v>0.47950000000000004</v>
      </c>
      <c r="F336">
        <v>0.9385</v>
      </c>
    </row>
    <row r="337" spans="1:6" x14ac:dyDescent="0.35">
      <c r="A337" s="22" t="s">
        <v>1610</v>
      </c>
      <c r="B337">
        <v>98</v>
      </c>
      <c r="C337">
        <v>182.83600000000001</v>
      </c>
      <c r="D337">
        <v>0.95499999999999996</v>
      </c>
      <c r="E337">
        <v>0.7</v>
      </c>
      <c r="F337">
        <v>0.86199999999999999</v>
      </c>
    </row>
    <row r="338" spans="1:6" x14ac:dyDescent="0.35">
      <c r="A338" s="22" t="s">
        <v>274</v>
      </c>
      <c r="B338">
        <v>179</v>
      </c>
      <c r="C338">
        <v>214.37100000000001</v>
      </c>
      <c r="D338">
        <v>0.95499999999999996</v>
      </c>
      <c r="E338">
        <v>0.83899999999999997</v>
      </c>
      <c r="F338">
        <v>0.83599999999999997</v>
      </c>
    </row>
    <row r="339" spans="1:6" x14ac:dyDescent="0.35">
      <c r="A339" s="22" t="s">
        <v>1250</v>
      </c>
      <c r="B339">
        <v>4</v>
      </c>
      <c r="C339">
        <v>37.383000000000003</v>
      </c>
      <c r="D339">
        <v>0.95499999999999996</v>
      </c>
      <c r="E339">
        <v>0.69199999999999995</v>
      </c>
      <c r="F339">
        <v>0.76700000000000002</v>
      </c>
    </row>
    <row r="340" spans="1:6" x14ac:dyDescent="0.35">
      <c r="A340" s="22" t="s">
        <v>1734</v>
      </c>
      <c r="B340">
        <v>8</v>
      </c>
      <c r="C340">
        <v>126.98399999999999</v>
      </c>
      <c r="D340">
        <v>0.95499999999999996</v>
      </c>
      <c r="E340">
        <v>0.83799999999999997</v>
      </c>
      <c r="F340">
        <v>0.89200000000000002</v>
      </c>
    </row>
    <row r="341" spans="1:6" x14ac:dyDescent="0.35">
      <c r="A341" s="22" t="s">
        <v>293</v>
      </c>
      <c r="B341">
        <v>10.5</v>
      </c>
      <c r="C341">
        <v>203.24299999999999</v>
      </c>
      <c r="D341">
        <v>0.95399999999999996</v>
      </c>
      <c r="E341">
        <v>0.57099999999999995</v>
      </c>
      <c r="F341">
        <v>0.8879999999999999</v>
      </c>
    </row>
    <row r="342" spans="1:6" x14ac:dyDescent="0.35">
      <c r="A342" s="22" t="s">
        <v>1721</v>
      </c>
      <c r="B342">
        <v>58</v>
      </c>
      <c r="C342">
        <v>349.39800000000002</v>
      </c>
      <c r="D342">
        <v>0.95399999999999996</v>
      </c>
      <c r="E342">
        <v>0.71099999999999997</v>
      </c>
      <c r="F342">
        <v>0.86599999999999999</v>
      </c>
    </row>
    <row r="343" spans="1:6" x14ac:dyDescent="0.35">
      <c r="A343" s="22" t="s">
        <v>1248</v>
      </c>
      <c r="B343">
        <v>12</v>
      </c>
      <c r="C343">
        <v>196.721</v>
      </c>
      <c r="D343">
        <v>0.95299999999999996</v>
      </c>
      <c r="E343">
        <v>0.65300000000000002</v>
      </c>
      <c r="F343">
        <v>0.65300000000000002</v>
      </c>
    </row>
    <row r="344" spans="1:6" x14ac:dyDescent="0.35">
      <c r="A344" s="22" t="s">
        <v>1782</v>
      </c>
      <c r="B344">
        <v>135</v>
      </c>
      <c r="C344">
        <v>517.24099999999999</v>
      </c>
      <c r="D344">
        <v>0.95299999999999996</v>
      </c>
      <c r="E344">
        <v>0.45400000000000001</v>
      </c>
      <c r="F344">
        <v>0.87</v>
      </c>
    </row>
    <row r="345" spans="1:6" x14ac:dyDescent="0.35">
      <c r="A345" s="22" t="s">
        <v>155</v>
      </c>
      <c r="B345">
        <v>855</v>
      </c>
      <c r="C345">
        <v>144.38650000000001</v>
      </c>
      <c r="D345">
        <v>0.9524999999999999</v>
      </c>
      <c r="E345">
        <v>0.249</v>
      </c>
      <c r="F345">
        <v>0.879</v>
      </c>
    </row>
    <row r="346" spans="1:6" x14ac:dyDescent="0.35">
      <c r="A346" s="22" t="s">
        <v>1497</v>
      </c>
      <c r="B346">
        <v>117</v>
      </c>
      <c r="C346">
        <v>835.71400000000006</v>
      </c>
      <c r="D346">
        <v>0.95199999999999996</v>
      </c>
      <c r="E346">
        <v>0.72099999999999997</v>
      </c>
      <c r="F346">
        <v>0.80300000000000005</v>
      </c>
    </row>
    <row r="347" spans="1:6" x14ac:dyDescent="0.35">
      <c r="A347" s="22" t="s">
        <v>1552</v>
      </c>
      <c r="B347">
        <v>132</v>
      </c>
      <c r="C347">
        <v>523.80999999999995</v>
      </c>
      <c r="D347">
        <v>0.95099999999999996</v>
      </c>
      <c r="E347">
        <v>0.55000000000000004</v>
      </c>
      <c r="F347">
        <v>0.94599999999999995</v>
      </c>
    </row>
    <row r="348" spans="1:6" x14ac:dyDescent="0.35">
      <c r="A348" s="22" t="s">
        <v>1614</v>
      </c>
      <c r="B348">
        <v>8</v>
      </c>
      <c r="C348">
        <v>205.12799999999999</v>
      </c>
      <c r="D348">
        <v>0.95099999999999996</v>
      </c>
      <c r="E348">
        <v>0.52</v>
      </c>
      <c r="F348">
        <v>0.82</v>
      </c>
    </row>
    <row r="349" spans="1:6" x14ac:dyDescent="0.35">
      <c r="A349" s="22" t="s">
        <v>1713</v>
      </c>
      <c r="B349">
        <v>16</v>
      </c>
      <c r="C349">
        <v>410.25599999999997</v>
      </c>
      <c r="D349">
        <v>0.95099999999999996</v>
      </c>
      <c r="E349">
        <v>0.42899999999999999</v>
      </c>
      <c r="F349">
        <v>0.53200000000000003</v>
      </c>
    </row>
    <row r="350" spans="1:6" x14ac:dyDescent="0.35">
      <c r="A350" s="22" t="s">
        <v>1710</v>
      </c>
      <c r="B350">
        <v>13</v>
      </c>
      <c r="C350">
        <v>24.715</v>
      </c>
      <c r="D350">
        <v>0.95099999999999996</v>
      </c>
      <c r="E350">
        <v>0.372</v>
      </c>
      <c r="F350">
        <v>0.753</v>
      </c>
    </row>
    <row r="351" spans="1:6" x14ac:dyDescent="0.35">
      <c r="A351" s="22" t="s">
        <v>1509</v>
      </c>
      <c r="B351">
        <v>2767</v>
      </c>
      <c r="C351">
        <v>178.42400000000001</v>
      </c>
      <c r="D351">
        <v>0.95099999999999996</v>
      </c>
      <c r="E351">
        <v>1</v>
      </c>
      <c r="F351">
        <v>0.81599999999999995</v>
      </c>
    </row>
    <row r="352" spans="1:6" x14ac:dyDescent="0.35">
      <c r="A352" s="22" t="s">
        <v>1259</v>
      </c>
      <c r="B352">
        <v>0</v>
      </c>
      <c r="C352">
        <v>0</v>
      </c>
      <c r="D352">
        <v>0.94899999999999995</v>
      </c>
      <c r="E352">
        <v>0.33700000000000002</v>
      </c>
      <c r="F352">
        <v>0.69199999999999995</v>
      </c>
    </row>
    <row r="353" spans="1:6" x14ac:dyDescent="0.35">
      <c r="A353" s="22" t="s">
        <v>1105</v>
      </c>
      <c r="B353">
        <v>22</v>
      </c>
      <c r="C353">
        <v>23.181999999999999</v>
      </c>
      <c r="D353">
        <v>0.94799999999999995</v>
      </c>
      <c r="E353">
        <v>0.75600000000000001</v>
      </c>
      <c r="F353">
        <v>1</v>
      </c>
    </row>
    <row r="354" spans="1:6" x14ac:dyDescent="0.35">
      <c r="A354" s="22" t="s">
        <v>1412</v>
      </c>
      <c r="B354">
        <v>141</v>
      </c>
      <c r="C354">
        <v>385.24599999999998</v>
      </c>
      <c r="D354">
        <v>0.94799999999999995</v>
      </c>
      <c r="E354">
        <v>0.496</v>
      </c>
      <c r="F354">
        <v>0.98199999999999998</v>
      </c>
    </row>
    <row r="355" spans="1:6" x14ac:dyDescent="0.35">
      <c r="A355" s="22" t="s">
        <v>89</v>
      </c>
      <c r="B355">
        <v>30.5</v>
      </c>
      <c r="C355">
        <v>183.44549999999998</v>
      </c>
      <c r="D355">
        <v>0.94750000000000001</v>
      </c>
      <c r="E355">
        <v>0.6885</v>
      </c>
      <c r="F355">
        <v>0.97049999999999992</v>
      </c>
    </row>
    <row r="356" spans="1:6" x14ac:dyDescent="0.35">
      <c r="A356" s="22" t="s">
        <v>243</v>
      </c>
      <c r="B356">
        <v>33</v>
      </c>
      <c r="C356">
        <v>57.591999999999999</v>
      </c>
      <c r="D356">
        <v>0.94699999999999995</v>
      </c>
      <c r="E356">
        <v>0.06</v>
      </c>
      <c r="F356">
        <v>0.98699999999999999</v>
      </c>
    </row>
    <row r="357" spans="1:6" x14ac:dyDescent="0.35">
      <c r="A357" s="22" t="s">
        <v>1651</v>
      </c>
      <c r="B357">
        <v>23</v>
      </c>
      <c r="C357">
        <v>117.34699999999999</v>
      </c>
      <c r="D357">
        <v>0.94699999999999995</v>
      </c>
      <c r="E357">
        <v>0.55200000000000005</v>
      </c>
      <c r="F357">
        <v>0.92800000000000005</v>
      </c>
    </row>
    <row r="358" spans="1:6" x14ac:dyDescent="0.35">
      <c r="A358" s="22" t="s">
        <v>1917</v>
      </c>
      <c r="B358">
        <v>43</v>
      </c>
      <c r="C358">
        <v>597.22199999999998</v>
      </c>
      <c r="D358">
        <v>0.94699999999999995</v>
      </c>
      <c r="E358">
        <v>0.56100000000000005</v>
      </c>
      <c r="F358">
        <v>0.92700000000000005</v>
      </c>
    </row>
    <row r="359" spans="1:6" x14ac:dyDescent="0.35">
      <c r="A359" s="22" t="s">
        <v>952</v>
      </c>
      <c r="B359">
        <v>0</v>
      </c>
      <c r="C359">
        <v>0</v>
      </c>
      <c r="D359">
        <v>0.94699999999999995</v>
      </c>
      <c r="E359">
        <v>1</v>
      </c>
      <c r="F359">
        <v>1</v>
      </c>
    </row>
    <row r="360" spans="1:6" x14ac:dyDescent="0.35">
      <c r="A360" s="22" t="s">
        <v>282</v>
      </c>
      <c r="B360">
        <v>165</v>
      </c>
      <c r="C360">
        <v>131.57900000000001</v>
      </c>
      <c r="D360">
        <v>0.94599999999999995</v>
      </c>
      <c r="E360">
        <v>0.89300000000000002</v>
      </c>
      <c r="F360">
        <v>0.86499999999999999</v>
      </c>
    </row>
    <row r="361" spans="1:6" x14ac:dyDescent="0.35">
      <c r="A361" s="22" t="s">
        <v>1729</v>
      </c>
      <c r="B361">
        <v>31</v>
      </c>
      <c r="C361">
        <v>352.27300000000002</v>
      </c>
      <c r="D361">
        <v>0.94599999999999995</v>
      </c>
      <c r="E361">
        <v>0.78500000000000003</v>
      </c>
      <c r="F361">
        <v>0.86899999999999999</v>
      </c>
    </row>
    <row r="362" spans="1:6" x14ac:dyDescent="0.35">
      <c r="A362" s="22" t="s">
        <v>1480</v>
      </c>
      <c r="B362">
        <v>78</v>
      </c>
      <c r="C362">
        <v>142.596</v>
      </c>
      <c r="D362">
        <v>0.94599999999999995</v>
      </c>
      <c r="E362">
        <v>0.60599999999999998</v>
      </c>
      <c r="F362">
        <v>0.81899999999999995</v>
      </c>
    </row>
    <row r="363" spans="1:6" x14ac:dyDescent="0.35">
      <c r="A363" s="22" t="s">
        <v>113</v>
      </c>
      <c r="B363">
        <v>712.5</v>
      </c>
      <c r="C363">
        <v>531.048</v>
      </c>
      <c r="D363">
        <v>0.94599999999999995</v>
      </c>
      <c r="E363">
        <v>0.45200000000000001</v>
      </c>
      <c r="F363">
        <v>0.84650000000000003</v>
      </c>
    </row>
    <row r="364" spans="1:6" x14ac:dyDescent="0.35">
      <c r="A364" s="22" t="s">
        <v>904</v>
      </c>
      <c r="B364">
        <v>24</v>
      </c>
      <c r="C364">
        <v>9.5960000000000001</v>
      </c>
      <c r="D364">
        <v>0.94599999999999995</v>
      </c>
      <c r="E364">
        <v>0.71</v>
      </c>
      <c r="F364">
        <v>1</v>
      </c>
    </row>
    <row r="365" spans="1:6" x14ac:dyDescent="0.35">
      <c r="A365" s="22" t="s">
        <v>1601</v>
      </c>
      <c r="B365">
        <v>83</v>
      </c>
      <c r="C365">
        <v>373.87400000000002</v>
      </c>
      <c r="D365">
        <v>0.94499999999999995</v>
      </c>
      <c r="E365">
        <v>0.54100000000000004</v>
      </c>
      <c r="F365">
        <v>0.83599999999999997</v>
      </c>
    </row>
    <row r="366" spans="1:6" x14ac:dyDescent="0.35">
      <c r="A366" s="22" t="s">
        <v>1698</v>
      </c>
      <c r="B366">
        <v>24</v>
      </c>
      <c r="C366">
        <v>347.82600000000002</v>
      </c>
      <c r="D366">
        <v>0.94499999999999995</v>
      </c>
      <c r="E366">
        <v>0.77400000000000002</v>
      </c>
      <c r="F366">
        <v>0.86899999999999999</v>
      </c>
    </row>
    <row r="367" spans="1:6" x14ac:dyDescent="0.35">
      <c r="A367" s="22" t="s">
        <v>1663</v>
      </c>
      <c r="B367">
        <v>16</v>
      </c>
      <c r="C367">
        <v>186.047</v>
      </c>
      <c r="D367">
        <v>0.94499999999999995</v>
      </c>
      <c r="E367">
        <v>0.32100000000000001</v>
      </c>
      <c r="F367">
        <v>0.83499999999999996</v>
      </c>
    </row>
    <row r="368" spans="1:6" x14ac:dyDescent="0.35">
      <c r="A368" s="22" t="s">
        <v>128</v>
      </c>
      <c r="B368">
        <v>2.5</v>
      </c>
      <c r="C368">
        <v>102.56450000000001</v>
      </c>
      <c r="D368">
        <v>0.94450000000000001</v>
      </c>
      <c r="E368">
        <v>1</v>
      </c>
      <c r="F368">
        <v>0.94850000000000001</v>
      </c>
    </row>
    <row r="369" spans="1:6" x14ac:dyDescent="0.35">
      <c r="A369" s="22" t="s">
        <v>1765</v>
      </c>
      <c r="B369">
        <v>3</v>
      </c>
      <c r="C369">
        <v>17.751000000000001</v>
      </c>
      <c r="D369">
        <v>0.94399999999999995</v>
      </c>
      <c r="E369">
        <v>0.67600000000000005</v>
      </c>
      <c r="F369">
        <v>0.98399999999999999</v>
      </c>
    </row>
    <row r="370" spans="1:6" x14ac:dyDescent="0.35">
      <c r="A370" s="22" t="s">
        <v>1823</v>
      </c>
      <c r="B370">
        <v>31</v>
      </c>
      <c r="C370">
        <v>262.71199999999999</v>
      </c>
      <c r="D370">
        <v>0.94399999999999995</v>
      </c>
      <c r="E370">
        <v>0.35499999999999998</v>
      </c>
      <c r="F370">
        <v>0.90600000000000003</v>
      </c>
    </row>
    <row r="371" spans="1:6" x14ac:dyDescent="0.35">
      <c r="A371" s="22" t="s">
        <v>1933</v>
      </c>
      <c r="B371">
        <v>36</v>
      </c>
      <c r="C371">
        <v>529.41200000000003</v>
      </c>
      <c r="D371">
        <v>0.94399999999999995</v>
      </c>
      <c r="E371">
        <v>0.34799999999999998</v>
      </c>
      <c r="F371">
        <v>0.80900000000000005</v>
      </c>
    </row>
    <row r="372" spans="1:6" x14ac:dyDescent="0.35">
      <c r="A372" s="22" t="s">
        <v>1444</v>
      </c>
      <c r="B372">
        <v>101</v>
      </c>
      <c r="C372">
        <v>682.43200000000002</v>
      </c>
      <c r="D372">
        <v>0.94299999999999995</v>
      </c>
      <c r="E372">
        <v>0.45500000000000002</v>
      </c>
      <c r="F372">
        <v>0.88200000000000001</v>
      </c>
    </row>
    <row r="373" spans="1:6" x14ac:dyDescent="0.35">
      <c r="A373" s="22" t="s">
        <v>1625</v>
      </c>
      <c r="B373">
        <v>35</v>
      </c>
      <c r="C373">
        <v>360.82499999999999</v>
      </c>
      <c r="D373">
        <v>0.94199999999999995</v>
      </c>
      <c r="E373">
        <v>0.377</v>
      </c>
      <c r="F373">
        <v>0.63600000000000001</v>
      </c>
    </row>
    <row r="374" spans="1:6" x14ac:dyDescent="0.35">
      <c r="A374" s="22" t="s">
        <v>1527</v>
      </c>
      <c r="B374">
        <v>167</v>
      </c>
      <c r="C374">
        <v>954.28599999999994</v>
      </c>
      <c r="D374">
        <v>0.94099999999999995</v>
      </c>
      <c r="E374">
        <v>6.2E-2</v>
      </c>
      <c r="F374">
        <v>0.57799999999999996</v>
      </c>
    </row>
    <row r="375" spans="1:6" x14ac:dyDescent="0.35">
      <c r="A375" s="22" t="s">
        <v>1589</v>
      </c>
      <c r="B375">
        <v>123</v>
      </c>
      <c r="C375">
        <v>549.10699999999997</v>
      </c>
      <c r="D375">
        <v>0.94099999999999995</v>
      </c>
      <c r="E375">
        <v>0.378</v>
      </c>
      <c r="F375">
        <v>0.90800000000000003</v>
      </c>
    </row>
    <row r="376" spans="1:6" x14ac:dyDescent="0.35">
      <c r="A376" s="22" t="s">
        <v>1720</v>
      </c>
      <c r="B376">
        <v>38</v>
      </c>
      <c r="C376">
        <v>475</v>
      </c>
      <c r="D376">
        <v>0.94099999999999995</v>
      </c>
      <c r="E376">
        <v>0.29899999999999999</v>
      </c>
      <c r="F376">
        <v>0.59</v>
      </c>
    </row>
    <row r="377" spans="1:6" x14ac:dyDescent="0.35">
      <c r="A377" s="22" t="s">
        <v>106</v>
      </c>
      <c r="B377">
        <v>69</v>
      </c>
      <c r="C377">
        <v>100.437</v>
      </c>
      <c r="D377">
        <v>0.94099999999999995</v>
      </c>
      <c r="E377">
        <v>0.873</v>
      </c>
      <c r="F377">
        <v>0.82299999999999995</v>
      </c>
    </row>
    <row r="378" spans="1:6" x14ac:dyDescent="0.35">
      <c r="A378" s="22" t="s">
        <v>268</v>
      </c>
      <c r="B378">
        <v>8</v>
      </c>
      <c r="C378">
        <v>129.03200000000001</v>
      </c>
      <c r="D378">
        <v>0.93899999999999995</v>
      </c>
      <c r="E378">
        <v>0.80300000000000005</v>
      </c>
      <c r="F378">
        <v>1</v>
      </c>
    </row>
    <row r="379" spans="1:6" x14ac:dyDescent="0.35">
      <c r="A379" s="22" t="s">
        <v>1767</v>
      </c>
      <c r="B379">
        <v>13</v>
      </c>
      <c r="C379">
        <v>419.35500000000002</v>
      </c>
      <c r="D379">
        <v>0.93899999999999995</v>
      </c>
      <c r="E379">
        <v>0.57099999999999995</v>
      </c>
      <c r="F379">
        <v>0.67300000000000004</v>
      </c>
    </row>
    <row r="380" spans="1:6" x14ac:dyDescent="0.35">
      <c r="A380" s="22" t="s">
        <v>1922</v>
      </c>
      <c r="B380">
        <v>11</v>
      </c>
      <c r="C380">
        <v>177.41900000000001</v>
      </c>
      <c r="D380">
        <v>0.93899999999999995</v>
      </c>
      <c r="E380">
        <v>0.35</v>
      </c>
      <c r="F380">
        <v>0.82499999999999996</v>
      </c>
    </row>
    <row r="381" spans="1:6" x14ac:dyDescent="0.35">
      <c r="A381" s="22" t="s">
        <v>1040</v>
      </c>
      <c r="B381">
        <v>53</v>
      </c>
      <c r="C381">
        <v>14.601000000000001</v>
      </c>
      <c r="D381">
        <v>0.93899999999999995</v>
      </c>
      <c r="E381">
        <v>0.58799999999999997</v>
      </c>
      <c r="F381">
        <v>1</v>
      </c>
    </row>
    <row r="382" spans="1:6" x14ac:dyDescent="0.35">
      <c r="A382" s="22" t="s">
        <v>156</v>
      </c>
      <c r="B382">
        <v>18</v>
      </c>
      <c r="C382">
        <v>477.77800000000002</v>
      </c>
      <c r="D382">
        <v>0.9385</v>
      </c>
      <c r="E382">
        <v>0.54649999999999999</v>
      </c>
      <c r="F382">
        <v>0.94100000000000006</v>
      </c>
    </row>
    <row r="383" spans="1:6" x14ac:dyDescent="0.35">
      <c r="A383" s="22" t="s">
        <v>1227</v>
      </c>
      <c r="B383">
        <v>6343</v>
      </c>
      <c r="C383">
        <v>1920.1244999999999</v>
      </c>
      <c r="D383">
        <v>0.9375</v>
      </c>
      <c r="E383">
        <v>0.1915</v>
      </c>
      <c r="F383">
        <v>0.45300000000000001</v>
      </c>
    </row>
    <row r="384" spans="1:6" x14ac:dyDescent="0.35">
      <c r="A384" s="22" t="s">
        <v>217</v>
      </c>
      <c r="B384">
        <v>109</v>
      </c>
      <c r="C384">
        <v>167.69200000000001</v>
      </c>
      <c r="D384">
        <v>0.93700000000000006</v>
      </c>
      <c r="E384">
        <v>0.97599999999999998</v>
      </c>
      <c r="F384">
        <v>0.71699999999999997</v>
      </c>
    </row>
    <row r="385" spans="1:6" x14ac:dyDescent="0.35">
      <c r="A385" s="22" t="s">
        <v>166</v>
      </c>
      <c r="B385">
        <v>265.5</v>
      </c>
      <c r="C385">
        <v>508.41399999999999</v>
      </c>
      <c r="D385">
        <v>0.93700000000000006</v>
      </c>
      <c r="E385">
        <v>0.4985</v>
      </c>
      <c r="F385">
        <v>0.88650000000000007</v>
      </c>
    </row>
    <row r="386" spans="1:6" x14ac:dyDescent="0.35">
      <c r="A386" s="22" t="s">
        <v>978</v>
      </c>
      <c r="B386">
        <v>36</v>
      </c>
      <c r="C386">
        <v>29.292000000000002</v>
      </c>
      <c r="D386">
        <v>0.93700000000000006</v>
      </c>
      <c r="E386">
        <v>0.79500000000000004</v>
      </c>
      <c r="F386">
        <v>1</v>
      </c>
    </row>
    <row r="387" spans="1:6" x14ac:dyDescent="0.35">
      <c r="A387" s="22" t="s">
        <v>889</v>
      </c>
      <c r="B387">
        <v>36</v>
      </c>
      <c r="C387">
        <v>29.292000000000002</v>
      </c>
      <c r="D387">
        <v>0.93700000000000006</v>
      </c>
      <c r="E387">
        <v>0.79500000000000004</v>
      </c>
      <c r="F387">
        <v>1</v>
      </c>
    </row>
    <row r="388" spans="1:6" x14ac:dyDescent="0.35">
      <c r="A388" s="22" t="s">
        <v>1238</v>
      </c>
      <c r="B388">
        <v>5</v>
      </c>
      <c r="C388">
        <v>56.817999999999998</v>
      </c>
      <c r="D388">
        <v>0.93600000000000005</v>
      </c>
      <c r="E388">
        <v>0.74299999999999999</v>
      </c>
      <c r="F388">
        <v>0.89500000000000002</v>
      </c>
    </row>
    <row r="389" spans="1:6" x14ac:dyDescent="0.35">
      <c r="A389" s="22" t="s">
        <v>1696</v>
      </c>
      <c r="B389">
        <v>680</v>
      </c>
      <c r="C389">
        <v>314.08800000000002</v>
      </c>
      <c r="D389">
        <v>0.93600000000000005</v>
      </c>
      <c r="E389">
        <v>0.55500000000000005</v>
      </c>
      <c r="F389">
        <v>0.80300000000000005</v>
      </c>
    </row>
    <row r="390" spans="1:6" x14ac:dyDescent="0.35">
      <c r="A390" s="22" t="s">
        <v>184</v>
      </c>
      <c r="B390">
        <v>2</v>
      </c>
      <c r="C390">
        <v>1.48</v>
      </c>
      <c r="D390">
        <v>0.93600000000000005</v>
      </c>
      <c r="E390">
        <v>0.83499999999999996</v>
      </c>
      <c r="F390">
        <v>0.71799999999999997</v>
      </c>
    </row>
    <row r="391" spans="1:6" x14ac:dyDescent="0.35">
      <c r="A391" s="22" t="s">
        <v>1124</v>
      </c>
      <c r="B391">
        <v>26</v>
      </c>
      <c r="C391">
        <v>20.9</v>
      </c>
      <c r="D391">
        <v>0.93600000000000005</v>
      </c>
      <c r="E391">
        <v>0.55200000000000005</v>
      </c>
      <c r="F391">
        <v>1</v>
      </c>
    </row>
    <row r="392" spans="1:6" x14ac:dyDescent="0.35">
      <c r="A392" s="22" t="s">
        <v>1098</v>
      </c>
      <c r="B392">
        <v>6</v>
      </c>
      <c r="C392">
        <v>25.640999999999998</v>
      </c>
      <c r="D392">
        <v>0.93600000000000005</v>
      </c>
      <c r="E392">
        <v>0.92</v>
      </c>
      <c r="F392">
        <v>1</v>
      </c>
    </row>
    <row r="393" spans="1:6" x14ac:dyDescent="0.35">
      <c r="A393" s="22" t="s">
        <v>2028</v>
      </c>
      <c r="B393">
        <v>1992</v>
      </c>
      <c r="C393">
        <v>197.286</v>
      </c>
      <c r="D393">
        <v>0.93600000000000005</v>
      </c>
      <c r="E393">
        <v>0.26200000000000001</v>
      </c>
      <c r="F393">
        <v>0.96</v>
      </c>
    </row>
    <row r="394" spans="1:6" x14ac:dyDescent="0.35">
      <c r="A394" s="22" t="s">
        <v>1356</v>
      </c>
      <c r="B394">
        <v>85</v>
      </c>
      <c r="C394">
        <v>850</v>
      </c>
      <c r="D394">
        <v>0.93500000000000005</v>
      </c>
      <c r="E394">
        <v>5.8000000000000003E-2</v>
      </c>
      <c r="F394">
        <v>0.622</v>
      </c>
    </row>
    <row r="395" spans="1:6" x14ac:dyDescent="0.35">
      <c r="A395" s="22" t="s">
        <v>1850</v>
      </c>
      <c r="B395">
        <v>54</v>
      </c>
      <c r="C395">
        <v>415.38499999999999</v>
      </c>
      <c r="D395">
        <v>0.93500000000000005</v>
      </c>
      <c r="E395">
        <v>0.443</v>
      </c>
      <c r="F395">
        <v>0.79</v>
      </c>
    </row>
    <row r="396" spans="1:6" x14ac:dyDescent="0.35">
      <c r="A396" s="22" t="s">
        <v>1346</v>
      </c>
      <c r="B396">
        <v>263</v>
      </c>
      <c r="C396">
        <v>310.875</v>
      </c>
      <c r="D396">
        <v>0.93500000000000005</v>
      </c>
      <c r="E396">
        <v>0.67100000000000004</v>
      </c>
      <c r="F396">
        <v>0.65</v>
      </c>
    </row>
    <row r="397" spans="1:6" x14ac:dyDescent="0.35">
      <c r="A397" s="22" t="s">
        <v>1903</v>
      </c>
      <c r="B397">
        <v>13</v>
      </c>
      <c r="C397">
        <v>180.55600000000001</v>
      </c>
      <c r="D397">
        <v>0.93500000000000005</v>
      </c>
      <c r="E397">
        <v>0.85499999999999998</v>
      </c>
      <c r="F397">
        <v>0.92800000000000005</v>
      </c>
    </row>
    <row r="398" spans="1:6" x14ac:dyDescent="0.35">
      <c r="A398" s="22" t="s">
        <v>1591</v>
      </c>
      <c r="B398">
        <v>97</v>
      </c>
      <c r="C398">
        <v>175.09</v>
      </c>
      <c r="D398">
        <v>0.93400000000000005</v>
      </c>
      <c r="E398">
        <v>0.65300000000000002</v>
      </c>
      <c r="F398">
        <v>0.92400000000000004</v>
      </c>
    </row>
    <row r="399" spans="1:6" x14ac:dyDescent="0.35">
      <c r="A399" s="22" t="s">
        <v>120</v>
      </c>
      <c r="B399">
        <v>218.5</v>
      </c>
      <c r="C399">
        <v>58.091999999999999</v>
      </c>
      <c r="D399">
        <v>0.9335</v>
      </c>
      <c r="E399">
        <v>0.3135</v>
      </c>
      <c r="F399">
        <v>0.84749999999999992</v>
      </c>
    </row>
    <row r="400" spans="1:6" x14ac:dyDescent="0.35">
      <c r="A400" s="22" t="s">
        <v>1653</v>
      </c>
      <c r="B400">
        <v>648</v>
      </c>
      <c r="C400">
        <v>440.81599999999997</v>
      </c>
      <c r="D400">
        <v>0.93300000000000005</v>
      </c>
      <c r="E400">
        <v>0.35699999999999998</v>
      </c>
      <c r="F400">
        <v>0.83599999999999997</v>
      </c>
    </row>
    <row r="401" spans="1:6" x14ac:dyDescent="0.35">
      <c r="A401" s="22" t="s">
        <v>1338</v>
      </c>
      <c r="B401">
        <v>146</v>
      </c>
      <c r="C401">
        <v>360.49400000000003</v>
      </c>
      <c r="D401">
        <v>0.93300000000000005</v>
      </c>
      <c r="E401">
        <v>0.67800000000000005</v>
      </c>
      <c r="F401">
        <v>0.78500000000000003</v>
      </c>
    </row>
    <row r="402" spans="1:6" x14ac:dyDescent="0.35">
      <c r="A402" s="22" t="s">
        <v>77</v>
      </c>
      <c r="B402">
        <v>23.5</v>
      </c>
      <c r="C402">
        <v>316.3535</v>
      </c>
      <c r="D402">
        <v>0.93300000000000005</v>
      </c>
      <c r="E402">
        <v>0.434</v>
      </c>
      <c r="F402">
        <v>0.9335</v>
      </c>
    </row>
    <row r="403" spans="1:6" x14ac:dyDescent="0.35">
      <c r="A403" s="22" t="s">
        <v>1258</v>
      </c>
      <c r="B403">
        <v>4</v>
      </c>
      <c r="C403">
        <v>97.561000000000007</v>
      </c>
      <c r="D403">
        <v>0.93200000000000005</v>
      </c>
      <c r="E403">
        <v>0.78300000000000003</v>
      </c>
      <c r="F403">
        <v>0.73299999999999998</v>
      </c>
    </row>
    <row r="404" spans="1:6" x14ac:dyDescent="0.35">
      <c r="A404" s="22" t="s">
        <v>1087</v>
      </c>
      <c r="B404">
        <v>0</v>
      </c>
      <c r="C404">
        <v>0</v>
      </c>
      <c r="D404">
        <v>0.93200000000000005</v>
      </c>
      <c r="E404">
        <v>0.98799999999999999</v>
      </c>
      <c r="F404">
        <v>1</v>
      </c>
    </row>
    <row r="405" spans="1:6" x14ac:dyDescent="0.35">
      <c r="A405" s="22" t="s">
        <v>1088</v>
      </c>
      <c r="B405">
        <v>18</v>
      </c>
      <c r="C405">
        <v>54.878</v>
      </c>
      <c r="D405">
        <v>0.93200000000000005</v>
      </c>
      <c r="E405">
        <v>0.94899999999999995</v>
      </c>
      <c r="F405">
        <v>1</v>
      </c>
    </row>
    <row r="406" spans="1:6" x14ac:dyDescent="0.35">
      <c r="A406" s="22" t="s">
        <v>1404</v>
      </c>
      <c r="B406">
        <v>33</v>
      </c>
      <c r="C406">
        <v>492.53699999999998</v>
      </c>
      <c r="D406">
        <v>0.93100000000000005</v>
      </c>
      <c r="E406">
        <v>0.73599999999999999</v>
      </c>
      <c r="F406">
        <v>1</v>
      </c>
    </row>
    <row r="407" spans="1:6" x14ac:dyDescent="0.35">
      <c r="A407" s="22" t="s">
        <v>266</v>
      </c>
      <c r="B407">
        <v>62.5</v>
      </c>
      <c r="C407">
        <v>586.29650000000004</v>
      </c>
      <c r="D407">
        <v>0.93049999999999988</v>
      </c>
      <c r="E407">
        <v>0.72399999999999998</v>
      </c>
      <c r="F407">
        <v>0.90849999999999997</v>
      </c>
    </row>
    <row r="408" spans="1:6" x14ac:dyDescent="0.35">
      <c r="A408" s="22" t="s">
        <v>1187</v>
      </c>
      <c r="B408">
        <v>101</v>
      </c>
      <c r="C408">
        <v>146.80199999999999</v>
      </c>
      <c r="D408">
        <v>0.93</v>
      </c>
      <c r="E408">
        <v>0.75600000000000001</v>
      </c>
      <c r="F408">
        <v>0.96099999999999997</v>
      </c>
    </row>
    <row r="409" spans="1:6" x14ac:dyDescent="0.35">
      <c r="A409" s="22" t="s">
        <v>292</v>
      </c>
      <c r="B409">
        <v>1340.5</v>
      </c>
      <c r="C409">
        <v>449.70299999999997</v>
      </c>
      <c r="D409">
        <v>0.92999999999999994</v>
      </c>
      <c r="E409">
        <v>0.44399999999999995</v>
      </c>
      <c r="F409">
        <v>0.90300000000000002</v>
      </c>
    </row>
    <row r="410" spans="1:6" x14ac:dyDescent="0.35">
      <c r="A410" s="22" t="s">
        <v>1376</v>
      </c>
      <c r="B410">
        <v>6</v>
      </c>
      <c r="C410">
        <v>6.5650000000000004</v>
      </c>
      <c r="D410">
        <v>0.92900000000000005</v>
      </c>
      <c r="E410">
        <v>5.6000000000000001E-2</v>
      </c>
      <c r="F410">
        <v>0.99199999999999999</v>
      </c>
    </row>
    <row r="411" spans="1:6" x14ac:dyDescent="0.35">
      <c r="A411" s="22" t="s">
        <v>1638</v>
      </c>
      <c r="B411">
        <v>66</v>
      </c>
      <c r="C411">
        <v>265.06</v>
      </c>
      <c r="D411">
        <v>0.92900000000000005</v>
      </c>
      <c r="E411">
        <v>0.34300000000000003</v>
      </c>
      <c r="F411">
        <v>0.65700000000000003</v>
      </c>
    </row>
    <row r="412" spans="1:6" x14ac:dyDescent="0.35">
      <c r="A412" s="22" t="s">
        <v>1260</v>
      </c>
      <c r="B412">
        <v>7</v>
      </c>
      <c r="C412">
        <v>107.69199999999999</v>
      </c>
      <c r="D412">
        <v>0.92900000000000005</v>
      </c>
      <c r="E412">
        <v>0.55300000000000005</v>
      </c>
      <c r="F412">
        <v>0.745</v>
      </c>
    </row>
    <row r="413" spans="1:6" x14ac:dyDescent="0.35">
      <c r="A413" s="22" t="s">
        <v>247</v>
      </c>
      <c r="B413">
        <v>297.5</v>
      </c>
      <c r="C413">
        <v>326.17</v>
      </c>
      <c r="D413">
        <v>0.92900000000000005</v>
      </c>
      <c r="E413">
        <v>0.8055000000000001</v>
      </c>
      <c r="F413">
        <v>0.88650000000000007</v>
      </c>
    </row>
    <row r="414" spans="1:6" x14ac:dyDescent="0.35">
      <c r="A414" s="22" t="s">
        <v>1592</v>
      </c>
      <c r="B414">
        <v>105</v>
      </c>
      <c r="C414">
        <v>450.64400000000001</v>
      </c>
      <c r="D414">
        <v>0.92800000000000005</v>
      </c>
      <c r="E414">
        <v>0.70299999999999996</v>
      </c>
      <c r="F414">
        <v>0.93300000000000005</v>
      </c>
    </row>
    <row r="415" spans="1:6" x14ac:dyDescent="0.35">
      <c r="A415" s="22" t="s">
        <v>1397</v>
      </c>
      <c r="B415">
        <v>906</v>
      </c>
      <c r="C415">
        <v>190.898</v>
      </c>
      <c r="D415">
        <v>0.92700000000000005</v>
      </c>
      <c r="E415">
        <v>0.48899999999999999</v>
      </c>
      <c r="F415">
        <v>0.95699999999999996</v>
      </c>
    </row>
    <row r="416" spans="1:6" x14ac:dyDescent="0.35">
      <c r="A416" s="22" t="s">
        <v>1433</v>
      </c>
      <c r="B416">
        <v>14</v>
      </c>
      <c r="C416">
        <v>560</v>
      </c>
      <c r="D416">
        <v>0.92600000000000005</v>
      </c>
      <c r="E416">
        <v>0.41899999999999998</v>
      </c>
      <c r="F416">
        <v>0.871</v>
      </c>
    </row>
    <row r="417" spans="1:6" x14ac:dyDescent="0.35">
      <c r="A417" s="22" t="s">
        <v>201</v>
      </c>
      <c r="B417">
        <v>133</v>
      </c>
      <c r="C417">
        <v>236.23400000000001</v>
      </c>
      <c r="D417">
        <v>0.92600000000000005</v>
      </c>
      <c r="E417">
        <v>0.93500000000000005</v>
      </c>
      <c r="F417">
        <v>0.872</v>
      </c>
    </row>
    <row r="418" spans="1:6" x14ac:dyDescent="0.35">
      <c r="A418" s="22" t="s">
        <v>1747</v>
      </c>
      <c r="B418">
        <v>2</v>
      </c>
      <c r="C418">
        <v>54.054000000000002</v>
      </c>
      <c r="D418">
        <v>0.92500000000000004</v>
      </c>
      <c r="E418">
        <v>0.83699999999999997</v>
      </c>
      <c r="F418">
        <v>0.93</v>
      </c>
    </row>
    <row r="419" spans="1:6" x14ac:dyDescent="0.35">
      <c r="A419" s="22" t="s">
        <v>1112</v>
      </c>
      <c r="B419">
        <v>146</v>
      </c>
      <c r="C419">
        <v>118.989</v>
      </c>
      <c r="D419">
        <v>0.92500000000000004</v>
      </c>
      <c r="E419">
        <v>0.79900000000000004</v>
      </c>
      <c r="F419">
        <v>1</v>
      </c>
    </row>
    <row r="420" spans="1:6" x14ac:dyDescent="0.35">
      <c r="A420" s="22" t="s">
        <v>1129</v>
      </c>
      <c r="B420">
        <v>184</v>
      </c>
      <c r="C420">
        <v>119.87</v>
      </c>
      <c r="D420">
        <v>0.92500000000000004</v>
      </c>
      <c r="E420">
        <v>0.91300000000000003</v>
      </c>
      <c r="F420">
        <v>1</v>
      </c>
    </row>
    <row r="421" spans="1:6" x14ac:dyDescent="0.35">
      <c r="A421" s="22" t="s">
        <v>2023</v>
      </c>
      <c r="B421">
        <v>39</v>
      </c>
      <c r="C421">
        <v>453.488</v>
      </c>
      <c r="D421">
        <v>0.92500000000000004</v>
      </c>
      <c r="E421">
        <v>0.52200000000000002</v>
      </c>
      <c r="F421">
        <v>0.82299999999999995</v>
      </c>
    </row>
    <row r="422" spans="1:6" x14ac:dyDescent="0.35">
      <c r="A422" s="22" t="s">
        <v>2027</v>
      </c>
      <c r="B422">
        <v>776</v>
      </c>
      <c r="C422">
        <v>859.35799999999995</v>
      </c>
      <c r="D422">
        <v>0.92500000000000004</v>
      </c>
      <c r="E422">
        <v>0.29099999999999998</v>
      </c>
      <c r="F422">
        <v>0.72599999999999998</v>
      </c>
    </row>
    <row r="423" spans="1:6" x14ac:dyDescent="0.35">
      <c r="A423" s="22" t="s">
        <v>2042</v>
      </c>
      <c r="B423">
        <v>257</v>
      </c>
      <c r="C423">
        <v>408.58499999999998</v>
      </c>
      <c r="D423">
        <v>0.92400000000000004</v>
      </c>
      <c r="E423">
        <v>1</v>
      </c>
      <c r="F423">
        <v>0.78900000000000003</v>
      </c>
    </row>
    <row r="424" spans="1:6" x14ac:dyDescent="0.35">
      <c r="A424" s="22" t="s">
        <v>246</v>
      </c>
      <c r="B424">
        <v>1007</v>
      </c>
      <c r="C424">
        <v>171.142</v>
      </c>
      <c r="D424">
        <v>0.92400000000000004</v>
      </c>
      <c r="E424">
        <v>0.84099999999999997</v>
      </c>
      <c r="F424">
        <v>0.83199999999999996</v>
      </c>
    </row>
    <row r="425" spans="1:6" x14ac:dyDescent="0.35">
      <c r="A425" s="22" t="s">
        <v>1148</v>
      </c>
      <c r="B425">
        <v>67</v>
      </c>
      <c r="C425">
        <v>18.585000000000001</v>
      </c>
      <c r="D425">
        <v>0.92400000000000004</v>
      </c>
      <c r="E425">
        <v>0.86</v>
      </c>
      <c r="F425">
        <v>1</v>
      </c>
    </row>
    <row r="426" spans="1:6" x14ac:dyDescent="0.35">
      <c r="A426" s="22" t="s">
        <v>131</v>
      </c>
      <c r="B426">
        <v>331</v>
      </c>
      <c r="C426">
        <v>466.197</v>
      </c>
      <c r="D426">
        <v>0.92400000000000004</v>
      </c>
      <c r="E426">
        <v>0.17</v>
      </c>
      <c r="F426">
        <v>0.75600000000000001</v>
      </c>
    </row>
    <row r="427" spans="1:6" x14ac:dyDescent="0.35">
      <c r="A427" s="22" t="s">
        <v>1959</v>
      </c>
      <c r="B427">
        <v>68</v>
      </c>
      <c r="C427">
        <v>800</v>
      </c>
      <c r="D427">
        <v>0.92400000000000004</v>
      </c>
      <c r="E427">
        <v>0.39100000000000001</v>
      </c>
      <c r="F427">
        <v>0.83599999999999997</v>
      </c>
    </row>
    <row r="428" spans="1:6" x14ac:dyDescent="0.35">
      <c r="A428" s="22" t="s">
        <v>72</v>
      </c>
      <c r="B428">
        <v>117</v>
      </c>
      <c r="C428">
        <v>283.29300000000001</v>
      </c>
      <c r="D428">
        <v>0.92400000000000004</v>
      </c>
      <c r="E428">
        <v>0.875</v>
      </c>
      <c r="F428">
        <v>0.84499999999999997</v>
      </c>
    </row>
    <row r="429" spans="1:6" x14ac:dyDescent="0.35">
      <c r="A429" s="22" t="s">
        <v>1291</v>
      </c>
      <c r="B429">
        <v>15</v>
      </c>
      <c r="C429">
        <v>176.471</v>
      </c>
      <c r="D429">
        <v>0.92400000000000004</v>
      </c>
      <c r="E429">
        <v>1</v>
      </c>
      <c r="F429">
        <v>0.86</v>
      </c>
    </row>
    <row r="430" spans="1:6" x14ac:dyDescent="0.35">
      <c r="A430" s="22" t="s">
        <v>923</v>
      </c>
      <c r="B430">
        <v>17</v>
      </c>
      <c r="C430">
        <v>16.521000000000001</v>
      </c>
      <c r="D430">
        <v>0.92400000000000004</v>
      </c>
      <c r="E430">
        <v>0.95199999999999996</v>
      </c>
      <c r="F430">
        <v>1</v>
      </c>
    </row>
    <row r="431" spans="1:6" x14ac:dyDescent="0.35">
      <c r="A431" s="22" t="s">
        <v>1608</v>
      </c>
      <c r="B431">
        <v>31</v>
      </c>
      <c r="C431">
        <v>64.718000000000004</v>
      </c>
      <c r="D431">
        <v>0.92300000000000004</v>
      </c>
      <c r="E431">
        <v>0.47299999999999998</v>
      </c>
      <c r="F431">
        <v>0.93</v>
      </c>
    </row>
    <row r="432" spans="1:6" x14ac:dyDescent="0.35">
      <c r="A432" s="22" t="s">
        <v>1170</v>
      </c>
      <c r="B432">
        <v>1</v>
      </c>
      <c r="C432">
        <v>1.6779999999999999</v>
      </c>
      <c r="D432">
        <v>0.92300000000000004</v>
      </c>
      <c r="E432">
        <v>0.23400000000000001</v>
      </c>
      <c r="F432">
        <v>1</v>
      </c>
    </row>
    <row r="433" spans="1:6" x14ac:dyDescent="0.35">
      <c r="A433" s="22" t="s">
        <v>1360</v>
      </c>
      <c r="B433">
        <v>447</v>
      </c>
      <c r="C433">
        <v>764.10299999999995</v>
      </c>
      <c r="D433">
        <v>0.92300000000000004</v>
      </c>
      <c r="E433">
        <v>0.57399999999999995</v>
      </c>
      <c r="F433">
        <v>0.73399999999999999</v>
      </c>
    </row>
    <row r="434" spans="1:6" x14ac:dyDescent="0.35">
      <c r="A434" s="22" t="s">
        <v>1723</v>
      </c>
      <c r="B434">
        <v>0</v>
      </c>
      <c r="C434">
        <v>0</v>
      </c>
      <c r="D434">
        <v>0.92300000000000004</v>
      </c>
      <c r="E434">
        <v>0.73299999999999998</v>
      </c>
      <c r="F434">
        <v>0.86699999999999999</v>
      </c>
    </row>
    <row r="435" spans="1:6" x14ac:dyDescent="0.35">
      <c r="A435" s="22" t="s">
        <v>1840</v>
      </c>
      <c r="B435">
        <v>257</v>
      </c>
      <c r="C435">
        <v>437.81900000000002</v>
      </c>
      <c r="D435">
        <v>0.92300000000000004</v>
      </c>
      <c r="E435">
        <v>0.70099999999999996</v>
      </c>
      <c r="F435">
        <v>0.871</v>
      </c>
    </row>
    <row r="436" spans="1:6" x14ac:dyDescent="0.35">
      <c r="A436" s="22" t="s">
        <v>2010</v>
      </c>
      <c r="B436">
        <v>17</v>
      </c>
      <c r="C436">
        <v>708.33299999999997</v>
      </c>
      <c r="D436">
        <v>0.92300000000000004</v>
      </c>
      <c r="E436">
        <v>0.154</v>
      </c>
      <c r="F436">
        <v>1</v>
      </c>
    </row>
    <row r="437" spans="1:6" x14ac:dyDescent="0.35">
      <c r="A437" s="22" t="s">
        <v>1332</v>
      </c>
      <c r="B437">
        <v>954.5</v>
      </c>
      <c r="C437">
        <v>231.03450000000001</v>
      </c>
      <c r="D437">
        <v>0.9225000000000001</v>
      </c>
      <c r="E437">
        <v>0.55800000000000005</v>
      </c>
      <c r="F437">
        <v>0.629</v>
      </c>
    </row>
    <row r="438" spans="1:6" x14ac:dyDescent="0.35">
      <c r="A438" s="22" t="s">
        <v>1337</v>
      </c>
      <c r="B438">
        <v>75</v>
      </c>
      <c r="C438">
        <v>423.72899999999998</v>
      </c>
      <c r="D438">
        <v>0.92200000000000004</v>
      </c>
      <c r="E438">
        <v>0.83099999999999996</v>
      </c>
      <c r="F438">
        <v>0.81</v>
      </c>
    </row>
    <row r="439" spans="1:6" x14ac:dyDescent="0.35">
      <c r="A439" s="22" t="s">
        <v>948</v>
      </c>
      <c r="B439">
        <v>483</v>
      </c>
      <c r="C439">
        <v>34.665999999999997</v>
      </c>
      <c r="D439">
        <v>0.92200000000000004</v>
      </c>
      <c r="E439">
        <v>0.92200000000000004</v>
      </c>
      <c r="F439">
        <v>1</v>
      </c>
    </row>
    <row r="440" spans="1:6" x14ac:dyDescent="0.35">
      <c r="A440" s="22" t="s">
        <v>1530</v>
      </c>
      <c r="B440">
        <v>257</v>
      </c>
      <c r="C440">
        <v>1235.577</v>
      </c>
      <c r="D440">
        <v>0.92</v>
      </c>
      <c r="E440">
        <v>8.8999999999999996E-2</v>
      </c>
      <c r="F440">
        <v>0.67300000000000004</v>
      </c>
    </row>
    <row r="441" spans="1:6" x14ac:dyDescent="0.35">
      <c r="A441" s="22" t="s">
        <v>1700</v>
      </c>
      <c r="B441">
        <v>78</v>
      </c>
      <c r="C441">
        <v>112.554</v>
      </c>
      <c r="D441">
        <v>0.92</v>
      </c>
      <c r="E441">
        <v>0.73899999999999999</v>
      </c>
      <c r="F441">
        <v>0.97399999999999998</v>
      </c>
    </row>
    <row r="442" spans="1:6" x14ac:dyDescent="0.35">
      <c r="A442" s="22" t="s">
        <v>241</v>
      </c>
      <c r="B442">
        <v>285</v>
      </c>
      <c r="C442">
        <v>642.57100000000003</v>
      </c>
      <c r="D442">
        <v>0.92</v>
      </c>
      <c r="E442">
        <v>0.44950000000000001</v>
      </c>
      <c r="F442">
        <v>0.871</v>
      </c>
    </row>
    <row r="443" spans="1:6" x14ac:dyDescent="0.35">
      <c r="A443" s="22" t="s">
        <v>1256</v>
      </c>
      <c r="B443">
        <v>57</v>
      </c>
      <c r="C443">
        <v>275.36200000000002</v>
      </c>
      <c r="D443">
        <v>0.92</v>
      </c>
      <c r="E443">
        <v>0.46300000000000002</v>
      </c>
      <c r="F443">
        <v>0.75</v>
      </c>
    </row>
    <row r="444" spans="1:6" x14ac:dyDescent="0.35">
      <c r="A444" s="22" t="s">
        <v>145</v>
      </c>
      <c r="B444">
        <v>247</v>
      </c>
      <c r="C444">
        <v>109.63200000000001</v>
      </c>
      <c r="D444">
        <v>0.92</v>
      </c>
      <c r="E444">
        <v>0.76200000000000001</v>
      </c>
      <c r="F444">
        <v>0.90400000000000003</v>
      </c>
    </row>
    <row r="445" spans="1:6" x14ac:dyDescent="0.35">
      <c r="A445" s="22" t="s">
        <v>1420</v>
      </c>
      <c r="B445">
        <v>53</v>
      </c>
      <c r="C445">
        <v>164.08699999999999</v>
      </c>
      <c r="D445">
        <v>0.92</v>
      </c>
      <c r="E445">
        <v>0.29199999999999998</v>
      </c>
      <c r="F445">
        <v>0.94899999999999995</v>
      </c>
    </row>
    <row r="446" spans="1:6" x14ac:dyDescent="0.35">
      <c r="A446" s="22" t="s">
        <v>2000</v>
      </c>
      <c r="B446">
        <v>89</v>
      </c>
      <c r="C446">
        <v>258.721</v>
      </c>
      <c r="D446">
        <v>0.92</v>
      </c>
      <c r="E446">
        <v>0.251</v>
      </c>
      <c r="F446">
        <v>0.86799999999999999</v>
      </c>
    </row>
    <row r="447" spans="1:6" x14ac:dyDescent="0.35">
      <c r="A447" s="22" t="s">
        <v>1678</v>
      </c>
      <c r="B447">
        <v>170</v>
      </c>
      <c r="C447">
        <v>622.71100000000001</v>
      </c>
      <c r="D447">
        <v>0.91900000000000004</v>
      </c>
      <c r="E447">
        <v>0.69599999999999995</v>
      </c>
      <c r="F447">
        <v>0.876</v>
      </c>
    </row>
    <row r="448" spans="1:6" x14ac:dyDescent="0.35">
      <c r="A448" s="22" t="s">
        <v>1060</v>
      </c>
      <c r="B448">
        <v>28</v>
      </c>
      <c r="C448">
        <v>51.470999999999997</v>
      </c>
      <c r="D448">
        <v>0.91900000000000004</v>
      </c>
      <c r="E448">
        <v>0.23100000000000001</v>
      </c>
      <c r="F448">
        <v>1</v>
      </c>
    </row>
    <row r="449" spans="1:6" x14ac:dyDescent="0.35">
      <c r="A449" s="22" t="s">
        <v>1150</v>
      </c>
      <c r="B449">
        <v>222</v>
      </c>
      <c r="C449">
        <v>31.53</v>
      </c>
      <c r="D449">
        <v>0.91900000000000004</v>
      </c>
      <c r="E449">
        <v>0.73199999999999998</v>
      </c>
      <c r="F449">
        <v>1</v>
      </c>
    </row>
    <row r="450" spans="1:6" x14ac:dyDescent="0.35">
      <c r="A450" s="22" t="s">
        <v>1194</v>
      </c>
      <c r="B450">
        <v>349</v>
      </c>
      <c r="C450">
        <v>338.77933333333334</v>
      </c>
      <c r="D450">
        <v>0.91866666666666674</v>
      </c>
      <c r="E450">
        <v>0.65266666666666662</v>
      </c>
      <c r="F450">
        <v>0.78033333333333343</v>
      </c>
    </row>
    <row r="451" spans="1:6" x14ac:dyDescent="0.35">
      <c r="A451" s="22" t="s">
        <v>275</v>
      </c>
      <c r="B451">
        <v>37.5</v>
      </c>
      <c r="C451">
        <v>54.350499999999997</v>
      </c>
      <c r="D451">
        <v>0.91800000000000004</v>
      </c>
      <c r="E451">
        <v>0.86499999999999999</v>
      </c>
      <c r="F451">
        <v>0.96250000000000002</v>
      </c>
    </row>
    <row r="452" spans="1:6" x14ac:dyDescent="0.35">
      <c r="A452" s="22" t="s">
        <v>1681</v>
      </c>
      <c r="B452">
        <v>249</v>
      </c>
      <c r="C452">
        <v>674.79700000000003</v>
      </c>
      <c r="D452">
        <v>0.91800000000000004</v>
      </c>
      <c r="E452">
        <v>0.55000000000000004</v>
      </c>
      <c r="F452">
        <v>0.94099999999999995</v>
      </c>
    </row>
    <row r="453" spans="1:6" x14ac:dyDescent="0.35">
      <c r="A453" s="22" t="s">
        <v>154</v>
      </c>
      <c r="B453">
        <v>134</v>
      </c>
      <c r="C453">
        <v>185.7705</v>
      </c>
      <c r="D453">
        <v>0.91749999999999998</v>
      </c>
      <c r="E453">
        <v>0.41399999999999998</v>
      </c>
      <c r="F453">
        <v>0.86850000000000005</v>
      </c>
    </row>
    <row r="454" spans="1:6" x14ac:dyDescent="0.35">
      <c r="A454" s="22" t="s">
        <v>1563</v>
      </c>
      <c r="B454">
        <v>12</v>
      </c>
      <c r="C454">
        <v>1090.9090000000001</v>
      </c>
      <c r="D454">
        <v>0.91700000000000004</v>
      </c>
      <c r="E454">
        <v>0.42899999999999999</v>
      </c>
      <c r="F454">
        <v>0.85699999999999998</v>
      </c>
    </row>
    <row r="455" spans="1:6" x14ac:dyDescent="0.35">
      <c r="A455" s="22" t="s">
        <v>1749</v>
      </c>
      <c r="B455">
        <v>8</v>
      </c>
      <c r="C455">
        <v>727.27300000000002</v>
      </c>
      <c r="D455">
        <v>0.91700000000000004</v>
      </c>
      <c r="E455">
        <v>0.66700000000000004</v>
      </c>
      <c r="F455">
        <v>0.8</v>
      </c>
    </row>
    <row r="456" spans="1:6" x14ac:dyDescent="0.35">
      <c r="A456" s="22" t="s">
        <v>1106</v>
      </c>
      <c r="B456">
        <v>17</v>
      </c>
      <c r="C456">
        <v>2.544</v>
      </c>
      <c r="D456">
        <v>0.91700000000000004</v>
      </c>
      <c r="E456">
        <v>0.85599999999999998</v>
      </c>
      <c r="F456">
        <v>1</v>
      </c>
    </row>
    <row r="457" spans="1:6" x14ac:dyDescent="0.35">
      <c r="A457" s="22" t="s">
        <v>1092</v>
      </c>
      <c r="B457">
        <v>0</v>
      </c>
      <c r="C457">
        <v>0</v>
      </c>
      <c r="D457">
        <v>0.91700000000000004</v>
      </c>
      <c r="E457">
        <v>0.93300000000000005</v>
      </c>
      <c r="F457">
        <v>1</v>
      </c>
    </row>
    <row r="458" spans="1:6" x14ac:dyDescent="0.35">
      <c r="A458" s="22" t="s">
        <v>1811</v>
      </c>
      <c r="B458">
        <v>600</v>
      </c>
      <c r="C458">
        <v>421.053</v>
      </c>
      <c r="D458">
        <v>0.91700000000000004</v>
      </c>
      <c r="E458">
        <v>0.51500000000000001</v>
      </c>
      <c r="F458">
        <v>0.86</v>
      </c>
    </row>
    <row r="459" spans="1:6" x14ac:dyDescent="0.35">
      <c r="A459" s="22" t="s">
        <v>1901</v>
      </c>
      <c r="B459">
        <v>27</v>
      </c>
      <c r="C459">
        <v>360</v>
      </c>
      <c r="D459">
        <v>0.91500000000000004</v>
      </c>
      <c r="E459">
        <v>0.67100000000000004</v>
      </c>
      <c r="F459">
        <v>0.96499999999999997</v>
      </c>
    </row>
    <row r="460" spans="1:6" x14ac:dyDescent="0.35">
      <c r="A460" s="22" t="s">
        <v>1774</v>
      </c>
      <c r="B460">
        <v>30</v>
      </c>
      <c r="C460">
        <v>714.28599999999994</v>
      </c>
      <c r="D460">
        <v>0.91300000000000003</v>
      </c>
      <c r="E460">
        <v>0.443</v>
      </c>
      <c r="F460">
        <v>0.65700000000000003</v>
      </c>
    </row>
    <row r="461" spans="1:6" x14ac:dyDescent="0.35">
      <c r="A461" s="22" t="s">
        <v>1055</v>
      </c>
      <c r="B461">
        <v>37</v>
      </c>
      <c r="C461">
        <v>162.99600000000001</v>
      </c>
      <c r="D461">
        <v>0.91200000000000003</v>
      </c>
      <c r="E461">
        <v>0.52600000000000002</v>
      </c>
      <c r="F461">
        <v>1</v>
      </c>
    </row>
    <row r="462" spans="1:6" x14ac:dyDescent="0.35">
      <c r="A462" s="22" t="s">
        <v>1104</v>
      </c>
      <c r="B462">
        <v>24</v>
      </c>
      <c r="C462">
        <v>47.058999999999997</v>
      </c>
      <c r="D462">
        <v>0.91200000000000003</v>
      </c>
      <c r="E462">
        <v>0.63700000000000001</v>
      </c>
      <c r="F462">
        <v>1</v>
      </c>
    </row>
    <row r="463" spans="1:6" x14ac:dyDescent="0.35">
      <c r="A463" s="22" t="s">
        <v>1383</v>
      </c>
      <c r="B463">
        <v>6</v>
      </c>
      <c r="C463">
        <v>3.4169999999999998</v>
      </c>
      <c r="D463">
        <v>0.91100000000000003</v>
      </c>
      <c r="E463">
        <v>0.25800000000000001</v>
      </c>
      <c r="F463">
        <v>0.98799999999999999</v>
      </c>
    </row>
    <row r="464" spans="1:6" x14ac:dyDescent="0.35">
      <c r="A464" s="22" t="s">
        <v>1454</v>
      </c>
      <c r="B464">
        <v>150</v>
      </c>
      <c r="C464">
        <v>1048.951</v>
      </c>
      <c r="D464">
        <v>0.91100000000000003</v>
      </c>
      <c r="E464">
        <v>0.54200000000000004</v>
      </c>
      <c r="F464">
        <v>0.77300000000000002</v>
      </c>
    </row>
    <row r="465" spans="1:6" x14ac:dyDescent="0.35">
      <c r="A465" s="22" t="s">
        <v>1096</v>
      </c>
      <c r="B465">
        <v>0</v>
      </c>
      <c r="C465">
        <v>0</v>
      </c>
      <c r="D465">
        <v>0.91100000000000003</v>
      </c>
      <c r="E465">
        <v>1</v>
      </c>
      <c r="F465">
        <v>1</v>
      </c>
    </row>
    <row r="466" spans="1:6" x14ac:dyDescent="0.35">
      <c r="A466" s="22" t="s">
        <v>1476</v>
      </c>
      <c r="B466">
        <v>0</v>
      </c>
      <c r="C466">
        <v>0</v>
      </c>
      <c r="D466">
        <v>0.90900000000000003</v>
      </c>
      <c r="E466">
        <v>0.53900000000000003</v>
      </c>
      <c r="F466">
        <v>0.70699999999999996</v>
      </c>
    </row>
    <row r="467" spans="1:6" x14ac:dyDescent="0.35">
      <c r="A467" s="22" t="s">
        <v>1333</v>
      </c>
      <c r="B467">
        <v>4714</v>
      </c>
      <c r="C467">
        <v>578.15650000000005</v>
      </c>
      <c r="D467">
        <v>0.90900000000000003</v>
      </c>
      <c r="E467">
        <v>0.44500000000000001</v>
      </c>
      <c r="F467">
        <v>0.74649999999999994</v>
      </c>
    </row>
    <row r="468" spans="1:6" x14ac:dyDescent="0.35">
      <c r="A468" s="22" t="s">
        <v>291</v>
      </c>
      <c r="B468">
        <v>8.5</v>
      </c>
      <c r="C468">
        <v>722.22199999999998</v>
      </c>
      <c r="D468">
        <v>0.90900000000000003</v>
      </c>
      <c r="E468">
        <v>0.78249999999999997</v>
      </c>
      <c r="F468">
        <v>0.95850000000000002</v>
      </c>
    </row>
    <row r="469" spans="1:6" x14ac:dyDescent="0.35">
      <c r="A469" s="22" t="s">
        <v>1426</v>
      </c>
      <c r="B469">
        <v>13</v>
      </c>
      <c r="C469">
        <v>650</v>
      </c>
      <c r="D469">
        <v>0.90900000000000003</v>
      </c>
      <c r="E469">
        <v>0.46200000000000002</v>
      </c>
      <c r="F469">
        <v>0.84599999999999997</v>
      </c>
    </row>
    <row r="470" spans="1:6" x14ac:dyDescent="0.35">
      <c r="A470" s="22" t="s">
        <v>1745</v>
      </c>
      <c r="B470">
        <v>32</v>
      </c>
      <c r="C470">
        <v>168.42099999999999</v>
      </c>
      <c r="D470">
        <v>0.90900000000000003</v>
      </c>
      <c r="E470">
        <v>0.76800000000000002</v>
      </c>
      <c r="F470">
        <v>0.95</v>
      </c>
    </row>
    <row r="471" spans="1:6" x14ac:dyDescent="0.35">
      <c r="A471" s="22" t="s">
        <v>1323</v>
      </c>
      <c r="B471">
        <v>665</v>
      </c>
      <c r="C471">
        <v>1035.826</v>
      </c>
      <c r="D471">
        <v>0.90900000000000003</v>
      </c>
      <c r="E471">
        <v>0</v>
      </c>
      <c r="F471">
        <v>0.13300000000000001</v>
      </c>
    </row>
    <row r="472" spans="1:6" x14ac:dyDescent="0.35">
      <c r="A472" s="22" t="s">
        <v>1343</v>
      </c>
      <c r="B472">
        <v>57</v>
      </c>
      <c r="C472">
        <v>270.142</v>
      </c>
      <c r="D472">
        <v>0.90900000000000003</v>
      </c>
      <c r="E472">
        <v>0.73899999999999999</v>
      </c>
      <c r="F472">
        <v>0.78600000000000003</v>
      </c>
    </row>
    <row r="473" spans="1:6" x14ac:dyDescent="0.35">
      <c r="A473" s="22" t="s">
        <v>294</v>
      </c>
      <c r="B473">
        <v>11</v>
      </c>
      <c r="C473">
        <v>500</v>
      </c>
      <c r="D473">
        <v>0.90700000000000003</v>
      </c>
      <c r="E473">
        <v>0.57850000000000001</v>
      </c>
      <c r="F473">
        <v>0.91999999999999993</v>
      </c>
    </row>
    <row r="474" spans="1:6" x14ac:dyDescent="0.35">
      <c r="A474" s="22" t="s">
        <v>1556</v>
      </c>
      <c r="B474">
        <v>526</v>
      </c>
      <c r="C474">
        <v>477.31400000000002</v>
      </c>
      <c r="D474">
        <v>0.90700000000000003</v>
      </c>
      <c r="E474">
        <v>0.43</v>
      </c>
      <c r="F474">
        <v>0.93899999999999995</v>
      </c>
    </row>
    <row r="475" spans="1:6" x14ac:dyDescent="0.35">
      <c r="A475" s="22" t="s">
        <v>1052</v>
      </c>
      <c r="B475">
        <v>30</v>
      </c>
      <c r="C475">
        <v>19.684999999999999</v>
      </c>
      <c r="D475">
        <v>0.90600000000000003</v>
      </c>
      <c r="E475">
        <v>0.39400000000000002</v>
      </c>
      <c r="F475">
        <v>1</v>
      </c>
    </row>
    <row r="476" spans="1:6" x14ac:dyDescent="0.35">
      <c r="A476" s="22" t="s">
        <v>158</v>
      </c>
      <c r="B476">
        <v>1164</v>
      </c>
      <c r="C476">
        <v>284.10699999999997</v>
      </c>
      <c r="D476">
        <v>0.90600000000000003</v>
      </c>
      <c r="E476">
        <v>0.33500000000000002</v>
      </c>
      <c r="F476">
        <v>0.8899999999999999</v>
      </c>
    </row>
    <row r="477" spans="1:6" x14ac:dyDescent="0.35">
      <c r="A477" s="22" t="s">
        <v>1236</v>
      </c>
      <c r="B477">
        <v>11</v>
      </c>
      <c r="C477">
        <v>578.947</v>
      </c>
      <c r="D477">
        <v>0.90500000000000003</v>
      </c>
      <c r="E477">
        <v>0.47799999999999998</v>
      </c>
      <c r="F477">
        <v>0.91300000000000003</v>
      </c>
    </row>
    <row r="478" spans="1:6" x14ac:dyDescent="0.35">
      <c r="A478" s="22" t="s">
        <v>926</v>
      </c>
      <c r="B478">
        <v>141</v>
      </c>
      <c r="C478">
        <v>82.36</v>
      </c>
      <c r="D478">
        <v>0.90500000000000003</v>
      </c>
      <c r="E478">
        <v>0.93200000000000005</v>
      </c>
      <c r="F478">
        <v>1</v>
      </c>
    </row>
    <row r="479" spans="1:6" x14ac:dyDescent="0.35">
      <c r="A479" s="22" t="s">
        <v>119</v>
      </c>
      <c r="B479">
        <v>273.5</v>
      </c>
      <c r="C479">
        <v>441.10950000000003</v>
      </c>
      <c r="D479">
        <v>0.90450000000000008</v>
      </c>
      <c r="E479">
        <v>0.55099999999999993</v>
      </c>
      <c r="F479">
        <v>0.93399999999999994</v>
      </c>
    </row>
    <row r="480" spans="1:6" x14ac:dyDescent="0.35">
      <c r="A480" s="22" t="s">
        <v>284</v>
      </c>
      <c r="B480">
        <v>234</v>
      </c>
      <c r="C480">
        <v>130.50800000000001</v>
      </c>
      <c r="D480">
        <v>0.90400000000000003</v>
      </c>
      <c r="E480">
        <v>0.73599999999999999</v>
      </c>
      <c r="F480">
        <v>0.81799999999999995</v>
      </c>
    </row>
    <row r="481" spans="1:6" x14ac:dyDescent="0.35">
      <c r="A481" s="22" t="s">
        <v>220</v>
      </c>
      <c r="B481">
        <v>194</v>
      </c>
      <c r="C481">
        <v>422.65800000000002</v>
      </c>
      <c r="D481">
        <v>0.90400000000000003</v>
      </c>
      <c r="E481">
        <v>0.95899999999999996</v>
      </c>
      <c r="F481">
        <v>0.68899999999999995</v>
      </c>
    </row>
    <row r="482" spans="1:6" x14ac:dyDescent="0.35">
      <c r="A482" s="22" t="s">
        <v>59</v>
      </c>
      <c r="B482">
        <v>164</v>
      </c>
      <c r="C482">
        <v>252.696</v>
      </c>
      <c r="D482">
        <v>0.90400000000000003</v>
      </c>
      <c r="E482">
        <v>0.69699999999999995</v>
      </c>
      <c r="F482">
        <v>0.875</v>
      </c>
    </row>
    <row r="483" spans="1:6" x14ac:dyDescent="0.35">
      <c r="A483" s="22" t="s">
        <v>124</v>
      </c>
      <c r="B483">
        <v>197.5</v>
      </c>
      <c r="C483">
        <v>166.55950000000001</v>
      </c>
      <c r="D483">
        <v>0.90300000000000002</v>
      </c>
      <c r="E483">
        <v>0.78350000000000009</v>
      </c>
      <c r="F483">
        <v>0.94700000000000006</v>
      </c>
    </row>
    <row r="484" spans="1:6" x14ac:dyDescent="0.35">
      <c r="A484" s="22" t="s">
        <v>143</v>
      </c>
      <c r="B484">
        <v>64.5</v>
      </c>
      <c r="C484">
        <v>200</v>
      </c>
      <c r="D484">
        <v>0.90300000000000002</v>
      </c>
      <c r="E484">
        <v>0.77800000000000002</v>
      </c>
      <c r="F484">
        <v>0.94199999999999995</v>
      </c>
    </row>
    <row r="485" spans="1:6" x14ac:dyDescent="0.35">
      <c r="A485" s="22" t="s">
        <v>1255</v>
      </c>
      <c r="B485">
        <v>51</v>
      </c>
      <c r="C485">
        <v>554.34799999999996</v>
      </c>
      <c r="D485">
        <v>0.90200000000000002</v>
      </c>
      <c r="E485">
        <v>0.53100000000000003</v>
      </c>
      <c r="F485">
        <v>0.71299999999999997</v>
      </c>
    </row>
    <row r="486" spans="1:6" x14ac:dyDescent="0.35">
      <c r="A486" s="22" t="s">
        <v>82</v>
      </c>
      <c r="B486">
        <v>33</v>
      </c>
      <c r="C486">
        <v>83.756</v>
      </c>
      <c r="D486">
        <v>0.90200000000000002</v>
      </c>
      <c r="E486">
        <v>0.44900000000000001</v>
      </c>
      <c r="F486">
        <v>0.90500000000000003</v>
      </c>
    </row>
    <row r="487" spans="1:6" x14ac:dyDescent="0.35">
      <c r="A487" s="22" t="s">
        <v>2050</v>
      </c>
      <c r="B487">
        <v>246</v>
      </c>
      <c r="C487">
        <v>219.251</v>
      </c>
      <c r="D487">
        <v>0.90100000000000002</v>
      </c>
      <c r="E487">
        <v>2.8000000000000001E-2</v>
      </c>
      <c r="F487">
        <v>0.745</v>
      </c>
    </row>
    <row r="488" spans="1:6" x14ac:dyDescent="0.35">
      <c r="A488" s="22" t="s">
        <v>1091</v>
      </c>
      <c r="B488">
        <v>27</v>
      </c>
      <c r="C488">
        <v>141.36099999999999</v>
      </c>
      <c r="D488">
        <v>0.90100000000000002</v>
      </c>
      <c r="E488">
        <v>1</v>
      </c>
      <c r="F488">
        <v>1</v>
      </c>
    </row>
    <row r="489" spans="1:6" x14ac:dyDescent="0.35">
      <c r="A489" s="22" t="s">
        <v>1436</v>
      </c>
      <c r="B489">
        <v>27</v>
      </c>
      <c r="C489">
        <v>1000</v>
      </c>
      <c r="D489">
        <v>0.9</v>
      </c>
      <c r="E489">
        <v>0.375</v>
      </c>
      <c r="F489">
        <v>0.93799999999999994</v>
      </c>
    </row>
    <row r="490" spans="1:6" x14ac:dyDescent="0.35">
      <c r="A490" s="22" t="s">
        <v>1736</v>
      </c>
      <c r="B490">
        <v>6</v>
      </c>
      <c r="C490">
        <v>666.66700000000003</v>
      </c>
      <c r="D490">
        <v>0.9</v>
      </c>
      <c r="E490">
        <v>0.5</v>
      </c>
      <c r="F490">
        <v>0.71399999999999997</v>
      </c>
    </row>
    <row r="491" spans="1:6" x14ac:dyDescent="0.35">
      <c r="A491" s="22" t="s">
        <v>1068</v>
      </c>
      <c r="B491">
        <v>13</v>
      </c>
      <c r="C491">
        <v>4.5259999999999998</v>
      </c>
      <c r="D491">
        <v>0.9</v>
      </c>
      <c r="E491">
        <v>0.68100000000000005</v>
      </c>
      <c r="F491">
        <v>1</v>
      </c>
    </row>
    <row r="492" spans="1:6" x14ac:dyDescent="0.35">
      <c r="A492" s="22" t="s">
        <v>1832</v>
      </c>
      <c r="B492">
        <v>13</v>
      </c>
      <c r="C492">
        <v>1444.444</v>
      </c>
      <c r="D492">
        <v>0.9</v>
      </c>
      <c r="E492">
        <v>0.38500000000000001</v>
      </c>
      <c r="F492">
        <v>0.76900000000000002</v>
      </c>
    </row>
    <row r="493" spans="1:6" x14ac:dyDescent="0.35">
      <c r="A493" s="22" t="s">
        <v>1287</v>
      </c>
      <c r="B493">
        <v>190</v>
      </c>
      <c r="C493">
        <v>268.36200000000002</v>
      </c>
      <c r="D493">
        <v>0.9</v>
      </c>
      <c r="E493">
        <v>0.498</v>
      </c>
      <c r="F493">
        <v>0.59399999999999997</v>
      </c>
    </row>
    <row r="494" spans="1:6" x14ac:dyDescent="0.35">
      <c r="A494" s="22" t="s">
        <v>1448</v>
      </c>
      <c r="B494">
        <v>17</v>
      </c>
      <c r="C494">
        <v>629.63</v>
      </c>
      <c r="D494">
        <v>0.9</v>
      </c>
      <c r="E494">
        <v>0.40600000000000003</v>
      </c>
      <c r="F494">
        <v>0.93799999999999994</v>
      </c>
    </row>
    <row r="495" spans="1:6" x14ac:dyDescent="0.35">
      <c r="A495" s="22" t="s">
        <v>173</v>
      </c>
      <c r="B495">
        <v>57.5</v>
      </c>
      <c r="C495">
        <v>227.72050000000002</v>
      </c>
      <c r="D495">
        <v>0.89999999999999991</v>
      </c>
      <c r="E495">
        <v>0.16450000000000001</v>
      </c>
      <c r="F495">
        <v>0.87349999999999994</v>
      </c>
    </row>
    <row r="496" spans="1:6" x14ac:dyDescent="0.35">
      <c r="A496" s="22" t="s">
        <v>1837</v>
      </c>
      <c r="B496">
        <v>306</v>
      </c>
      <c r="C496">
        <v>842.97500000000002</v>
      </c>
      <c r="D496">
        <v>0.89900000000000002</v>
      </c>
      <c r="E496">
        <v>0.60399999999999998</v>
      </c>
      <c r="F496">
        <v>0.90400000000000003</v>
      </c>
    </row>
    <row r="497" spans="1:6" x14ac:dyDescent="0.35">
      <c r="A497" s="22" t="s">
        <v>1049</v>
      </c>
      <c r="B497">
        <v>1</v>
      </c>
      <c r="C497">
        <v>4.3099999999999996</v>
      </c>
      <c r="D497">
        <v>0.89900000000000002</v>
      </c>
      <c r="E497">
        <v>1</v>
      </c>
      <c r="F497">
        <v>1</v>
      </c>
    </row>
    <row r="498" spans="1:6" x14ac:dyDescent="0.35">
      <c r="A498" s="22" t="s">
        <v>1304</v>
      </c>
      <c r="B498">
        <v>80</v>
      </c>
      <c r="C498">
        <v>349.34500000000003</v>
      </c>
      <c r="D498">
        <v>0.89800000000000002</v>
      </c>
      <c r="E498">
        <v>0.314</v>
      </c>
      <c r="F498">
        <v>0.85299999999999998</v>
      </c>
    </row>
    <row r="499" spans="1:6" x14ac:dyDescent="0.35">
      <c r="A499" s="22" t="s">
        <v>1611</v>
      </c>
      <c r="B499">
        <v>1047</v>
      </c>
      <c r="C499">
        <v>607.30899999999997</v>
      </c>
      <c r="D499">
        <v>0.89700000000000002</v>
      </c>
      <c r="E499">
        <v>0.58399999999999996</v>
      </c>
      <c r="F499">
        <v>0.92200000000000004</v>
      </c>
    </row>
    <row r="500" spans="1:6" x14ac:dyDescent="0.35">
      <c r="A500" s="22" t="s">
        <v>1706</v>
      </c>
      <c r="B500">
        <v>175</v>
      </c>
      <c r="C500">
        <v>571.89499999999998</v>
      </c>
      <c r="D500">
        <v>0.89700000000000002</v>
      </c>
      <c r="E500">
        <v>0.82</v>
      </c>
      <c r="F500">
        <v>0.86299999999999999</v>
      </c>
    </row>
    <row r="501" spans="1:6" x14ac:dyDescent="0.35">
      <c r="A501" s="22" t="s">
        <v>1406</v>
      </c>
      <c r="B501">
        <v>83</v>
      </c>
      <c r="C501">
        <v>1064.1030000000001</v>
      </c>
      <c r="D501">
        <v>0.89700000000000002</v>
      </c>
      <c r="E501">
        <v>0.52700000000000002</v>
      </c>
      <c r="F501">
        <v>0.79100000000000004</v>
      </c>
    </row>
    <row r="502" spans="1:6" x14ac:dyDescent="0.35">
      <c r="A502" s="22" t="s">
        <v>1870</v>
      </c>
      <c r="B502">
        <v>259</v>
      </c>
      <c r="C502">
        <v>401.55</v>
      </c>
      <c r="D502">
        <v>0.89700000000000002</v>
      </c>
      <c r="E502">
        <v>0.40100000000000002</v>
      </c>
      <c r="F502">
        <v>0.90900000000000003</v>
      </c>
    </row>
    <row r="503" spans="1:6" x14ac:dyDescent="0.35">
      <c r="A503" s="22" t="s">
        <v>1763</v>
      </c>
      <c r="B503">
        <v>26</v>
      </c>
      <c r="C503">
        <v>604.65099999999995</v>
      </c>
      <c r="D503">
        <v>0.89600000000000002</v>
      </c>
      <c r="E503">
        <v>0.54900000000000004</v>
      </c>
      <c r="F503">
        <v>0.67600000000000005</v>
      </c>
    </row>
    <row r="504" spans="1:6" x14ac:dyDescent="0.35">
      <c r="A504" s="22" t="s">
        <v>219</v>
      </c>
      <c r="B504">
        <v>108</v>
      </c>
      <c r="C504">
        <v>502.32600000000002</v>
      </c>
      <c r="D504">
        <v>0.89600000000000002</v>
      </c>
      <c r="E504">
        <v>0.96399999999999997</v>
      </c>
      <c r="F504">
        <v>0.65900000000000003</v>
      </c>
    </row>
    <row r="505" spans="1:6" x14ac:dyDescent="0.35">
      <c r="A505" s="22" t="s">
        <v>1810</v>
      </c>
      <c r="B505">
        <v>289</v>
      </c>
      <c r="C505">
        <v>499.13600000000002</v>
      </c>
      <c r="D505">
        <v>0.89600000000000002</v>
      </c>
      <c r="E505">
        <v>0.41699999999999998</v>
      </c>
      <c r="F505">
        <v>0.90500000000000003</v>
      </c>
    </row>
    <row r="506" spans="1:6" x14ac:dyDescent="0.35">
      <c r="A506" s="22" t="s">
        <v>991</v>
      </c>
      <c r="B506">
        <v>1283</v>
      </c>
      <c r="C506">
        <v>120.21</v>
      </c>
      <c r="D506">
        <v>0.89600000000000002</v>
      </c>
      <c r="E506">
        <v>0.85199999999999998</v>
      </c>
      <c r="F506">
        <v>1</v>
      </c>
    </row>
    <row r="507" spans="1:6" x14ac:dyDescent="0.35">
      <c r="A507" s="22" t="s">
        <v>1656</v>
      </c>
      <c r="B507">
        <v>364</v>
      </c>
      <c r="C507">
        <v>628.66999999999996</v>
      </c>
      <c r="D507">
        <v>0.89500000000000002</v>
      </c>
      <c r="E507">
        <v>0.36899999999999999</v>
      </c>
      <c r="F507">
        <v>0.86199999999999999</v>
      </c>
    </row>
    <row r="508" spans="1:6" x14ac:dyDescent="0.35">
      <c r="A508" s="22" t="s">
        <v>2048</v>
      </c>
      <c r="B508">
        <v>13808</v>
      </c>
      <c r="C508">
        <v>1964.154</v>
      </c>
      <c r="D508">
        <v>0.89500000000000002</v>
      </c>
      <c r="E508">
        <v>0.28799999999999998</v>
      </c>
      <c r="F508">
        <v>0.754</v>
      </c>
    </row>
    <row r="509" spans="1:6" x14ac:dyDescent="0.35">
      <c r="A509" s="22" t="s">
        <v>1607</v>
      </c>
      <c r="B509">
        <v>36</v>
      </c>
      <c r="C509">
        <v>240</v>
      </c>
      <c r="D509">
        <v>0.89300000000000002</v>
      </c>
      <c r="E509">
        <v>0.51100000000000001</v>
      </c>
      <c r="F509">
        <v>0.95499999999999996</v>
      </c>
    </row>
    <row r="510" spans="1:6" x14ac:dyDescent="0.35">
      <c r="A510" s="22" t="s">
        <v>63</v>
      </c>
      <c r="B510">
        <v>18.5</v>
      </c>
      <c r="C510">
        <v>106.7565</v>
      </c>
      <c r="D510">
        <v>0.89300000000000002</v>
      </c>
      <c r="E510">
        <v>0.60050000000000003</v>
      </c>
      <c r="F510">
        <v>0.95500000000000007</v>
      </c>
    </row>
    <row r="511" spans="1:6" x14ac:dyDescent="0.35">
      <c r="A511" s="22" t="s">
        <v>1688</v>
      </c>
      <c r="B511">
        <v>302</v>
      </c>
      <c r="C511">
        <v>786.45799999999997</v>
      </c>
      <c r="D511">
        <v>0.89100000000000001</v>
      </c>
      <c r="E511">
        <v>0.33400000000000002</v>
      </c>
      <c r="F511">
        <v>0.80900000000000005</v>
      </c>
    </row>
    <row r="512" spans="1:6" x14ac:dyDescent="0.35">
      <c r="A512" s="22" t="s">
        <v>230</v>
      </c>
      <c r="B512">
        <v>431</v>
      </c>
      <c r="C512">
        <v>813.67949999999996</v>
      </c>
      <c r="D512">
        <v>0.89100000000000001</v>
      </c>
      <c r="E512">
        <v>0.71049999999999991</v>
      </c>
      <c r="F512">
        <v>0.87349999999999994</v>
      </c>
    </row>
    <row r="513" spans="1:6" x14ac:dyDescent="0.35">
      <c r="A513" s="22" t="s">
        <v>1144</v>
      </c>
      <c r="B513">
        <v>435</v>
      </c>
      <c r="C513">
        <v>321.50799999999998</v>
      </c>
      <c r="D513">
        <v>0.89100000000000001</v>
      </c>
      <c r="E513">
        <v>0.57499999999999996</v>
      </c>
      <c r="F513">
        <v>1</v>
      </c>
    </row>
    <row r="514" spans="1:6" x14ac:dyDescent="0.35">
      <c r="A514" s="22" t="s">
        <v>2012</v>
      </c>
      <c r="B514">
        <v>360</v>
      </c>
      <c r="C514">
        <v>322.29199999999997</v>
      </c>
      <c r="D514">
        <v>0.89100000000000001</v>
      </c>
      <c r="E514">
        <v>0.35699999999999998</v>
      </c>
      <c r="F514">
        <v>0.86899999999999999</v>
      </c>
    </row>
    <row r="515" spans="1:6" x14ac:dyDescent="0.35">
      <c r="A515" s="22" t="s">
        <v>1486</v>
      </c>
      <c r="B515">
        <v>131</v>
      </c>
      <c r="C515">
        <v>139.51</v>
      </c>
      <c r="D515">
        <v>0.89</v>
      </c>
      <c r="E515">
        <v>0.61499999999999999</v>
      </c>
      <c r="F515">
        <v>0.90900000000000003</v>
      </c>
    </row>
    <row r="516" spans="1:6" x14ac:dyDescent="0.35">
      <c r="A516" s="22" t="s">
        <v>997</v>
      </c>
      <c r="B516">
        <v>40</v>
      </c>
      <c r="C516">
        <v>24.965499999999999</v>
      </c>
      <c r="D516">
        <v>0.88949999999999996</v>
      </c>
      <c r="E516">
        <v>0.93900000000000006</v>
      </c>
      <c r="F516">
        <v>0.90549999999999997</v>
      </c>
    </row>
    <row r="517" spans="1:6" x14ac:dyDescent="0.35">
      <c r="A517" s="22" t="s">
        <v>1398</v>
      </c>
      <c r="B517">
        <v>7</v>
      </c>
      <c r="C517">
        <v>437.5</v>
      </c>
      <c r="D517">
        <v>0.88900000000000001</v>
      </c>
      <c r="E517">
        <v>0.5</v>
      </c>
      <c r="F517">
        <v>1</v>
      </c>
    </row>
    <row r="518" spans="1:6" x14ac:dyDescent="0.35">
      <c r="A518" s="22" t="s">
        <v>1808</v>
      </c>
      <c r="B518">
        <v>579</v>
      </c>
      <c r="C518">
        <v>426.04899999999998</v>
      </c>
      <c r="D518">
        <v>0.88800000000000001</v>
      </c>
      <c r="E518">
        <v>0.45700000000000002</v>
      </c>
      <c r="F518">
        <v>0.79900000000000004</v>
      </c>
    </row>
    <row r="519" spans="1:6" x14ac:dyDescent="0.35">
      <c r="A519" s="22" t="s">
        <v>977</v>
      </c>
      <c r="B519">
        <v>50</v>
      </c>
      <c r="C519">
        <v>23.030999999999999</v>
      </c>
      <c r="D519">
        <v>0.88800000000000001</v>
      </c>
      <c r="E519">
        <v>0.51700000000000002</v>
      </c>
      <c r="F519">
        <v>1</v>
      </c>
    </row>
    <row r="520" spans="1:6" x14ac:dyDescent="0.35">
      <c r="A520" s="22" t="s">
        <v>1779</v>
      </c>
      <c r="B520">
        <v>77</v>
      </c>
      <c r="C520">
        <v>754.90200000000004</v>
      </c>
      <c r="D520">
        <v>0.88700000000000001</v>
      </c>
      <c r="E520">
        <v>0.29099999999999998</v>
      </c>
      <c r="F520">
        <v>0.65700000000000003</v>
      </c>
    </row>
    <row r="521" spans="1:6" x14ac:dyDescent="0.35">
      <c r="A521" s="22" t="s">
        <v>84</v>
      </c>
      <c r="B521">
        <v>23.5</v>
      </c>
      <c r="C521">
        <v>134.80850000000001</v>
      </c>
      <c r="D521">
        <v>0.88649999999999995</v>
      </c>
      <c r="E521">
        <v>9.4E-2</v>
      </c>
      <c r="F521">
        <v>0.95399999999999996</v>
      </c>
    </row>
    <row r="522" spans="1:6" x14ac:dyDescent="0.35">
      <c r="A522" s="22" t="s">
        <v>1070</v>
      </c>
      <c r="B522">
        <v>82</v>
      </c>
      <c r="C522">
        <v>87.513000000000005</v>
      </c>
      <c r="D522">
        <v>0.88600000000000001</v>
      </c>
      <c r="E522">
        <v>0.47199999999999998</v>
      </c>
      <c r="F522">
        <v>1</v>
      </c>
    </row>
    <row r="523" spans="1:6" x14ac:dyDescent="0.35">
      <c r="A523" s="22" t="s">
        <v>1467</v>
      </c>
      <c r="B523">
        <v>74</v>
      </c>
      <c r="C523">
        <v>282.44299999999998</v>
      </c>
      <c r="D523">
        <v>0.88500000000000001</v>
      </c>
      <c r="E523">
        <v>0.622</v>
      </c>
      <c r="F523">
        <v>0.94</v>
      </c>
    </row>
    <row r="524" spans="1:6" x14ac:dyDescent="0.35">
      <c r="A524" s="22" t="s">
        <v>1007</v>
      </c>
      <c r="B524">
        <v>8</v>
      </c>
      <c r="C524">
        <v>5.6580000000000004</v>
      </c>
      <c r="D524">
        <v>0.88400000000000001</v>
      </c>
      <c r="E524">
        <v>0.89100000000000001</v>
      </c>
      <c r="F524">
        <v>1</v>
      </c>
    </row>
    <row r="525" spans="1:6" x14ac:dyDescent="0.35">
      <c r="A525" s="22" t="s">
        <v>965</v>
      </c>
      <c r="B525">
        <v>98</v>
      </c>
      <c r="C525">
        <v>15.784000000000001</v>
      </c>
      <c r="D525">
        <v>0.88400000000000001</v>
      </c>
      <c r="E525">
        <v>0.25600000000000001</v>
      </c>
      <c r="F525">
        <v>1</v>
      </c>
    </row>
    <row r="526" spans="1:6" x14ac:dyDescent="0.35">
      <c r="A526" s="22" t="s">
        <v>1193</v>
      </c>
      <c r="B526">
        <v>4</v>
      </c>
      <c r="C526">
        <v>52.631999999999998</v>
      </c>
      <c r="D526">
        <v>0.88400000000000001</v>
      </c>
      <c r="E526">
        <v>0.69299999999999995</v>
      </c>
      <c r="F526">
        <v>0.85099999999999998</v>
      </c>
    </row>
    <row r="527" spans="1:6" x14ac:dyDescent="0.35">
      <c r="A527" s="22" t="s">
        <v>1312</v>
      </c>
      <c r="B527">
        <v>24</v>
      </c>
      <c r="C527">
        <v>198.34700000000001</v>
      </c>
      <c r="D527">
        <v>0.88300000000000001</v>
      </c>
      <c r="E527">
        <v>0.28599999999999998</v>
      </c>
      <c r="F527">
        <v>0.85099999999999998</v>
      </c>
    </row>
    <row r="528" spans="1:6" x14ac:dyDescent="0.35">
      <c r="A528" s="22" t="s">
        <v>105</v>
      </c>
      <c r="B528">
        <v>340.5</v>
      </c>
      <c r="C528">
        <v>233.06299999999999</v>
      </c>
      <c r="D528">
        <v>0.88300000000000001</v>
      </c>
      <c r="E528">
        <v>0.54600000000000004</v>
      </c>
      <c r="F528">
        <v>0.87850000000000006</v>
      </c>
    </row>
    <row r="529" spans="1:6" x14ac:dyDescent="0.35">
      <c r="A529" s="22" t="s">
        <v>1534</v>
      </c>
      <c r="B529">
        <v>39</v>
      </c>
      <c r="C529">
        <v>866.66700000000003</v>
      </c>
      <c r="D529">
        <v>0.88200000000000001</v>
      </c>
      <c r="E529">
        <v>0.38300000000000001</v>
      </c>
      <c r="F529">
        <v>0.85</v>
      </c>
    </row>
    <row r="530" spans="1:6" x14ac:dyDescent="0.35">
      <c r="A530" s="22" t="s">
        <v>1752</v>
      </c>
      <c r="B530">
        <v>12</v>
      </c>
      <c r="C530">
        <v>800</v>
      </c>
      <c r="D530">
        <v>0.88200000000000001</v>
      </c>
      <c r="E530">
        <v>0.55600000000000005</v>
      </c>
      <c r="F530">
        <v>0.63</v>
      </c>
    </row>
    <row r="531" spans="1:6" x14ac:dyDescent="0.35">
      <c r="A531" s="22" t="s">
        <v>1759</v>
      </c>
      <c r="B531">
        <v>9</v>
      </c>
      <c r="C531">
        <v>300</v>
      </c>
      <c r="D531">
        <v>0.88200000000000001</v>
      </c>
      <c r="E531">
        <v>0.58799999999999997</v>
      </c>
      <c r="F531">
        <v>1</v>
      </c>
    </row>
    <row r="532" spans="1:6" x14ac:dyDescent="0.35">
      <c r="A532" s="22" t="s">
        <v>1488</v>
      </c>
      <c r="B532">
        <v>0</v>
      </c>
      <c r="C532">
        <v>0</v>
      </c>
      <c r="D532">
        <v>0.88200000000000001</v>
      </c>
      <c r="E532">
        <v>0.40899999999999997</v>
      </c>
      <c r="F532">
        <v>0.78300000000000003</v>
      </c>
    </row>
    <row r="533" spans="1:6" x14ac:dyDescent="0.35">
      <c r="A533" s="22" t="s">
        <v>1351</v>
      </c>
      <c r="B533">
        <v>273</v>
      </c>
      <c r="C533">
        <v>703.02700000000004</v>
      </c>
      <c r="D533">
        <v>0.88200000000000001</v>
      </c>
      <c r="E533">
        <v>0.65349999999999997</v>
      </c>
      <c r="F533">
        <v>0.74099999999999999</v>
      </c>
    </row>
    <row r="534" spans="1:6" x14ac:dyDescent="0.35">
      <c r="A534" s="22" t="s">
        <v>1532</v>
      </c>
      <c r="B534">
        <v>324</v>
      </c>
      <c r="C534">
        <v>607.88</v>
      </c>
      <c r="D534">
        <v>0.88100000000000001</v>
      </c>
      <c r="E534">
        <v>0.38200000000000001</v>
      </c>
      <c r="F534">
        <v>0.70099999999999996</v>
      </c>
    </row>
    <row r="535" spans="1:6" x14ac:dyDescent="0.35">
      <c r="A535" s="22" t="s">
        <v>1748</v>
      </c>
      <c r="B535">
        <v>33</v>
      </c>
      <c r="C535">
        <v>559.322</v>
      </c>
      <c r="D535">
        <v>0.88100000000000001</v>
      </c>
      <c r="E535">
        <v>0.32</v>
      </c>
      <c r="F535">
        <v>0.65</v>
      </c>
    </row>
    <row r="536" spans="1:6" x14ac:dyDescent="0.35">
      <c r="A536" s="22" t="s">
        <v>1775</v>
      </c>
      <c r="B536">
        <v>28</v>
      </c>
      <c r="C536">
        <v>538.46199999999999</v>
      </c>
      <c r="D536">
        <v>0.88100000000000001</v>
      </c>
      <c r="E536">
        <v>0.50600000000000001</v>
      </c>
      <c r="F536">
        <v>0.71099999999999997</v>
      </c>
    </row>
    <row r="537" spans="1:6" x14ac:dyDescent="0.35">
      <c r="A537" s="22" t="s">
        <v>1617</v>
      </c>
      <c r="B537">
        <v>214</v>
      </c>
      <c r="C537">
        <v>309.24900000000002</v>
      </c>
      <c r="D537">
        <v>0.88</v>
      </c>
      <c r="E537">
        <v>0.46500000000000002</v>
      </c>
      <c r="F537">
        <v>0.91300000000000003</v>
      </c>
    </row>
    <row r="538" spans="1:6" x14ac:dyDescent="0.35">
      <c r="A538" s="22" t="s">
        <v>1631</v>
      </c>
      <c r="B538">
        <v>81</v>
      </c>
      <c r="C538">
        <v>1840.9090000000001</v>
      </c>
      <c r="D538">
        <v>0.88</v>
      </c>
      <c r="E538">
        <v>0.64800000000000002</v>
      </c>
      <c r="F538">
        <v>0.92600000000000005</v>
      </c>
    </row>
    <row r="539" spans="1:6" x14ac:dyDescent="0.35">
      <c r="A539" s="22" t="s">
        <v>1169</v>
      </c>
      <c r="B539">
        <v>0</v>
      </c>
      <c r="C539">
        <v>0</v>
      </c>
      <c r="D539">
        <v>0.88</v>
      </c>
      <c r="E539">
        <v>0.94899999999999995</v>
      </c>
      <c r="F539">
        <v>1</v>
      </c>
    </row>
    <row r="540" spans="1:6" x14ac:dyDescent="0.35">
      <c r="A540" s="22" t="s">
        <v>235</v>
      </c>
      <c r="B540">
        <v>1306</v>
      </c>
      <c r="C540">
        <v>783.44299999999998</v>
      </c>
      <c r="D540">
        <v>0.879</v>
      </c>
      <c r="E540">
        <v>0.34100000000000003</v>
      </c>
      <c r="F540">
        <v>0.77300000000000002</v>
      </c>
    </row>
    <row r="541" spans="1:6" x14ac:dyDescent="0.35">
      <c r="A541" s="22" t="s">
        <v>1703</v>
      </c>
      <c r="B541">
        <v>17</v>
      </c>
      <c r="C541">
        <v>586.20699999999999</v>
      </c>
      <c r="D541">
        <v>0.879</v>
      </c>
      <c r="E541">
        <v>0.45700000000000002</v>
      </c>
      <c r="F541">
        <v>0.94299999999999995</v>
      </c>
    </row>
    <row r="542" spans="1:6" x14ac:dyDescent="0.35">
      <c r="A542" s="22" t="s">
        <v>1354</v>
      </c>
      <c r="B542">
        <v>490</v>
      </c>
      <c r="C542">
        <v>622.61800000000005</v>
      </c>
      <c r="D542">
        <v>0.879</v>
      </c>
      <c r="E542">
        <v>0.55600000000000005</v>
      </c>
      <c r="F542">
        <v>0.81399999999999995</v>
      </c>
    </row>
    <row r="543" spans="1:6" x14ac:dyDescent="0.35">
      <c r="A543" s="22" t="s">
        <v>1751</v>
      </c>
      <c r="B543">
        <v>17</v>
      </c>
      <c r="C543">
        <v>472.22199999999998</v>
      </c>
      <c r="D543">
        <v>0.878</v>
      </c>
      <c r="E543">
        <v>0.66</v>
      </c>
      <c r="F543">
        <v>0.82</v>
      </c>
    </row>
    <row r="544" spans="1:6" x14ac:dyDescent="0.35">
      <c r="A544" s="22" t="s">
        <v>1665</v>
      </c>
      <c r="B544">
        <v>194</v>
      </c>
      <c r="C544">
        <v>1000</v>
      </c>
      <c r="D544">
        <v>0.878</v>
      </c>
      <c r="E544">
        <v>0.62</v>
      </c>
      <c r="F544">
        <v>0.85699999999999998</v>
      </c>
    </row>
    <row r="545" spans="1:6" x14ac:dyDescent="0.35">
      <c r="A545" s="22" t="s">
        <v>1936</v>
      </c>
      <c r="B545">
        <v>1278</v>
      </c>
      <c r="C545">
        <v>1193.277</v>
      </c>
      <c r="D545">
        <v>0.878</v>
      </c>
      <c r="E545">
        <v>0.372</v>
      </c>
      <c r="F545">
        <v>0.81699999999999995</v>
      </c>
    </row>
    <row r="546" spans="1:6" x14ac:dyDescent="0.35">
      <c r="A546" s="22" t="s">
        <v>1215</v>
      </c>
      <c r="B546">
        <v>2191.5</v>
      </c>
      <c r="C546">
        <v>1199.28</v>
      </c>
      <c r="D546">
        <v>0.87749999999999995</v>
      </c>
      <c r="E546">
        <v>0.254</v>
      </c>
      <c r="F546">
        <v>0.63349999999999995</v>
      </c>
    </row>
    <row r="547" spans="1:6" x14ac:dyDescent="0.35">
      <c r="A547" s="22" t="s">
        <v>1585</v>
      </c>
      <c r="B547">
        <v>26</v>
      </c>
      <c r="C547">
        <v>181.81800000000001</v>
      </c>
      <c r="D547">
        <v>0.877</v>
      </c>
      <c r="E547">
        <v>0.70299999999999996</v>
      </c>
      <c r="F547">
        <v>0.93100000000000005</v>
      </c>
    </row>
    <row r="548" spans="1:6" x14ac:dyDescent="0.35">
      <c r="A548" s="22" t="s">
        <v>1590</v>
      </c>
      <c r="B548">
        <v>262</v>
      </c>
      <c r="C548">
        <v>1463.6869999999999</v>
      </c>
      <c r="D548">
        <v>0.877</v>
      </c>
      <c r="E548">
        <v>0.33100000000000002</v>
      </c>
      <c r="F548">
        <v>0.66900000000000004</v>
      </c>
    </row>
    <row r="549" spans="1:6" x14ac:dyDescent="0.35">
      <c r="A549" s="22" t="s">
        <v>180</v>
      </c>
      <c r="B549">
        <v>170</v>
      </c>
      <c r="C549">
        <v>114.89149999999999</v>
      </c>
      <c r="D549">
        <v>0.877</v>
      </c>
      <c r="E549">
        <v>0.58050000000000002</v>
      </c>
      <c r="F549">
        <v>0.91849999999999998</v>
      </c>
    </row>
    <row r="550" spans="1:6" x14ac:dyDescent="0.35">
      <c r="A550" s="22" t="s">
        <v>891</v>
      </c>
      <c r="B550">
        <v>20</v>
      </c>
      <c r="C550">
        <v>70.174999999999997</v>
      </c>
      <c r="D550">
        <v>0.877</v>
      </c>
      <c r="E550">
        <v>0.65500000000000003</v>
      </c>
      <c r="F550">
        <v>1</v>
      </c>
    </row>
    <row r="551" spans="1:6" x14ac:dyDescent="0.35">
      <c r="A551" s="22" t="s">
        <v>1123</v>
      </c>
      <c r="B551">
        <v>2</v>
      </c>
      <c r="C551">
        <v>1.7529999999999999</v>
      </c>
      <c r="D551">
        <v>0.876</v>
      </c>
      <c r="E551">
        <v>0.85299999999999998</v>
      </c>
      <c r="F551">
        <v>1</v>
      </c>
    </row>
    <row r="552" spans="1:6" x14ac:dyDescent="0.35">
      <c r="A552" s="22" t="s">
        <v>1013</v>
      </c>
      <c r="B552">
        <v>0</v>
      </c>
      <c r="C552">
        <v>0</v>
      </c>
      <c r="D552">
        <v>0.876</v>
      </c>
      <c r="E552">
        <v>0.66200000000000003</v>
      </c>
      <c r="F552">
        <v>1</v>
      </c>
    </row>
    <row r="553" spans="1:6" x14ac:dyDescent="0.35">
      <c r="A553" s="22" t="s">
        <v>1561</v>
      </c>
      <c r="B553">
        <v>689</v>
      </c>
      <c r="C553">
        <v>515.71900000000005</v>
      </c>
      <c r="D553">
        <v>0.875</v>
      </c>
      <c r="E553">
        <v>0.38900000000000001</v>
      </c>
      <c r="F553">
        <v>0.78</v>
      </c>
    </row>
    <row r="554" spans="1:6" x14ac:dyDescent="0.35">
      <c r="A554" s="22" t="s">
        <v>1459</v>
      </c>
      <c r="B554">
        <v>1474</v>
      </c>
      <c r="C554">
        <v>801.95899999999995</v>
      </c>
      <c r="D554">
        <v>0.875</v>
      </c>
      <c r="E554">
        <v>0.58799999999999997</v>
      </c>
      <c r="F554">
        <v>0.66</v>
      </c>
    </row>
    <row r="555" spans="1:6" x14ac:dyDescent="0.35">
      <c r="A555" s="22" t="s">
        <v>1819</v>
      </c>
      <c r="B555">
        <v>14</v>
      </c>
      <c r="C555">
        <v>1000</v>
      </c>
      <c r="D555">
        <v>0.875</v>
      </c>
      <c r="E555">
        <v>0.76500000000000001</v>
      </c>
      <c r="F555">
        <v>0.94099999999999995</v>
      </c>
    </row>
    <row r="556" spans="1:6" x14ac:dyDescent="0.35">
      <c r="A556" s="22" t="s">
        <v>1871</v>
      </c>
      <c r="B556">
        <v>952</v>
      </c>
      <c r="C556">
        <v>265.55099999999999</v>
      </c>
      <c r="D556">
        <v>0.875</v>
      </c>
      <c r="E556">
        <v>0.35</v>
      </c>
      <c r="F556">
        <v>0.89</v>
      </c>
    </row>
    <row r="557" spans="1:6" x14ac:dyDescent="0.35">
      <c r="A557" s="22" t="s">
        <v>1687</v>
      </c>
      <c r="B557">
        <v>28</v>
      </c>
      <c r="C557">
        <v>176.101</v>
      </c>
      <c r="D557">
        <v>0.874</v>
      </c>
      <c r="E557">
        <v>0.22900000000000001</v>
      </c>
      <c r="F557">
        <v>0.90500000000000003</v>
      </c>
    </row>
    <row r="558" spans="1:6" x14ac:dyDescent="0.35">
      <c r="A558" s="22" t="s">
        <v>1930</v>
      </c>
      <c r="B558">
        <v>32</v>
      </c>
      <c r="C558">
        <v>230.21600000000001</v>
      </c>
      <c r="D558">
        <v>0.874</v>
      </c>
      <c r="E558">
        <v>0.438</v>
      </c>
      <c r="F558">
        <v>0.78300000000000003</v>
      </c>
    </row>
    <row r="559" spans="1:6" x14ac:dyDescent="0.35">
      <c r="A559" s="22" t="s">
        <v>1417</v>
      </c>
      <c r="B559">
        <v>43</v>
      </c>
      <c r="C559">
        <v>268.75</v>
      </c>
      <c r="D559">
        <v>0.874</v>
      </c>
      <c r="E559">
        <v>0.377</v>
      </c>
      <c r="F559">
        <v>0.95799999999999996</v>
      </c>
    </row>
    <row r="560" spans="1:6" x14ac:dyDescent="0.35">
      <c r="A560" s="22" t="s">
        <v>1666</v>
      </c>
      <c r="B560">
        <v>17</v>
      </c>
      <c r="C560">
        <v>29.16</v>
      </c>
      <c r="D560">
        <v>0.873</v>
      </c>
      <c r="E560">
        <v>0.57199999999999995</v>
      </c>
      <c r="F560">
        <v>0.96799999999999997</v>
      </c>
    </row>
    <row r="561" spans="1:6" x14ac:dyDescent="0.35">
      <c r="A561" s="22" t="s">
        <v>1135</v>
      </c>
      <c r="B561">
        <v>0</v>
      </c>
      <c r="C561">
        <v>0</v>
      </c>
      <c r="D561">
        <v>0.873</v>
      </c>
      <c r="E561">
        <v>0.629</v>
      </c>
      <c r="F561">
        <v>1</v>
      </c>
    </row>
    <row r="562" spans="1:6" x14ac:dyDescent="0.35">
      <c r="A562" s="22" t="s">
        <v>1281</v>
      </c>
      <c r="B562">
        <v>12</v>
      </c>
      <c r="C562">
        <v>54.795000000000002</v>
      </c>
      <c r="D562">
        <v>0.873</v>
      </c>
      <c r="E562">
        <v>0.76400000000000001</v>
      </c>
      <c r="F562">
        <v>0.76100000000000001</v>
      </c>
    </row>
    <row r="563" spans="1:6" x14ac:dyDescent="0.35">
      <c r="A563" s="22" t="s">
        <v>1972</v>
      </c>
      <c r="B563">
        <v>111</v>
      </c>
      <c r="C563">
        <v>307.47899999999998</v>
      </c>
      <c r="D563">
        <v>0.872</v>
      </c>
      <c r="E563">
        <v>0.66</v>
      </c>
      <c r="F563">
        <v>0.93200000000000005</v>
      </c>
    </row>
    <row r="564" spans="1:6" x14ac:dyDescent="0.35">
      <c r="A564" s="22" t="s">
        <v>226</v>
      </c>
      <c r="B564">
        <v>293</v>
      </c>
      <c r="C564">
        <v>417.98700000000002</v>
      </c>
      <c r="D564">
        <v>0.87149999999999994</v>
      </c>
      <c r="E564">
        <v>0.6845</v>
      </c>
      <c r="F564">
        <v>0.82050000000000001</v>
      </c>
    </row>
    <row r="565" spans="1:6" x14ac:dyDescent="0.35">
      <c r="A565" s="22" t="s">
        <v>195</v>
      </c>
      <c r="B565">
        <v>404</v>
      </c>
      <c r="C565">
        <v>138.64099999999999</v>
      </c>
      <c r="D565">
        <v>0.871</v>
      </c>
      <c r="E565">
        <v>0.60099999999999998</v>
      </c>
      <c r="F565">
        <v>0.92600000000000005</v>
      </c>
    </row>
    <row r="566" spans="1:6" x14ac:dyDescent="0.35">
      <c r="A566" s="22" t="s">
        <v>1789</v>
      </c>
      <c r="B566">
        <v>39</v>
      </c>
      <c r="C566">
        <v>527.02700000000004</v>
      </c>
      <c r="D566">
        <v>0.871</v>
      </c>
      <c r="E566">
        <v>0.58299999999999996</v>
      </c>
      <c r="F566">
        <v>0.88500000000000001</v>
      </c>
    </row>
    <row r="567" spans="1:6" x14ac:dyDescent="0.35">
      <c r="A567" s="22" t="s">
        <v>1883</v>
      </c>
      <c r="B567">
        <v>91</v>
      </c>
      <c r="C567">
        <v>500</v>
      </c>
      <c r="D567">
        <v>0.871</v>
      </c>
      <c r="E567">
        <v>0.316</v>
      </c>
      <c r="F567">
        <v>0.84599999999999997</v>
      </c>
    </row>
    <row r="568" spans="1:6" x14ac:dyDescent="0.35">
      <c r="A568" s="22" t="s">
        <v>1937</v>
      </c>
      <c r="B568">
        <v>57</v>
      </c>
      <c r="C568">
        <v>131.33600000000001</v>
      </c>
      <c r="D568">
        <v>0.871</v>
      </c>
      <c r="E568">
        <v>0.63200000000000001</v>
      </c>
      <c r="F568">
        <v>0.86899999999999999</v>
      </c>
    </row>
    <row r="569" spans="1:6" x14ac:dyDescent="0.35">
      <c r="A569" s="22" t="s">
        <v>1550</v>
      </c>
      <c r="B569">
        <v>7</v>
      </c>
      <c r="C569">
        <v>350</v>
      </c>
      <c r="D569">
        <v>0.87</v>
      </c>
      <c r="E569">
        <v>0.44800000000000001</v>
      </c>
      <c r="F569">
        <v>0.79300000000000004</v>
      </c>
    </row>
    <row r="570" spans="1:6" x14ac:dyDescent="0.35">
      <c r="A570" s="22" t="s">
        <v>121</v>
      </c>
      <c r="B570">
        <v>735</v>
      </c>
      <c r="C570">
        <v>561.58249999999998</v>
      </c>
      <c r="D570">
        <v>0.86749999999999994</v>
      </c>
      <c r="E570">
        <v>0.495</v>
      </c>
      <c r="F570">
        <v>0.86099999999999999</v>
      </c>
    </row>
    <row r="571" spans="1:6" x14ac:dyDescent="0.35">
      <c r="A571" s="22" t="s">
        <v>1336</v>
      </c>
      <c r="B571">
        <v>235</v>
      </c>
      <c r="C571">
        <v>584.577</v>
      </c>
      <c r="D571">
        <v>0.86599999999999999</v>
      </c>
      <c r="E571">
        <v>0.66500000000000004</v>
      </c>
      <c r="F571">
        <v>0.747</v>
      </c>
    </row>
    <row r="572" spans="1:6" x14ac:dyDescent="0.35">
      <c r="A572" s="22" t="s">
        <v>1658</v>
      </c>
      <c r="B572">
        <v>28</v>
      </c>
      <c r="C572">
        <v>254.54499999999999</v>
      </c>
      <c r="D572">
        <v>0.86599999999999999</v>
      </c>
      <c r="E572">
        <v>0.152</v>
      </c>
      <c r="F572">
        <v>0.96199999999999997</v>
      </c>
    </row>
    <row r="573" spans="1:6" x14ac:dyDescent="0.35">
      <c r="A573" s="22" t="s">
        <v>1147</v>
      </c>
      <c r="B573">
        <v>3</v>
      </c>
      <c r="C573">
        <v>4.4710000000000001</v>
      </c>
      <c r="D573">
        <v>0.86599999999999999</v>
      </c>
      <c r="E573">
        <v>0.73699999999999999</v>
      </c>
      <c r="F573">
        <v>1</v>
      </c>
    </row>
    <row r="574" spans="1:6" x14ac:dyDescent="0.35">
      <c r="A574" s="22" t="s">
        <v>2013</v>
      </c>
      <c r="B574">
        <v>2059</v>
      </c>
      <c r="C574">
        <v>356.66</v>
      </c>
      <c r="D574">
        <v>0.86599999999999999</v>
      </c>
      <c r="E574">
        <v>0.63900000000000001</v>
      </c>
      <c r="F574">
        <v>0.84599999999999997</v>
      </c>
    </row>
    <row r="575" spans="1:6" x14ac:dyDescent="0.35">
      <c r="A575" s="22" t="s">
        <v>162</v>
      </c>
      <c r="B575">
        <v>27</v>
      </c>
      <c r="C575">
        <v>412.41250000000002</v>
      </c>
      <c r="D575">
        <v>0.86549999999999994</v>
      </c>
      <c r="E575">
        <v>0.501</v>
      </c>
      <c r="F575">
        <v>0.96399999999999997</v>
      </c>
    </row>
    <row r="576" spans="1:6" x14ac:dyDescent="0.35">
      <c r="A576" s="22" t="s">
        <v>1526</v>
      </c>
      <c r="B576">
        <v>265</v>
      </c>
      <c r="C576">
        <v>1720.779</v>
      </c>
      <c r="D576">
        <v>0.86499999999999999</v>
      </c>
      <c r="E576">
        <v>0.154</v>
      </c>
      <c r="F576">
        <v>0.625</v>
      </c>
    </row>
    <row r="577" spans="1:6" x14ac:dyDescent="0.35">
      <c r="A577" s="22" t="s">
        <v>1429</v>
      </c>
      <c r="B577">
        <v>22</v>
      </c>
      <c r="C577">
        <v>488.88900000000001</v>
      </c>
      <c r="D577">
        <v>0.86499999999999999</v>
      </c>
      <c r="E577">
        <v>0.36199999999999999</v>
      </c>
      <c r="F577">
        <v>0.89700000000000002</v>
      </c>
    </row>
    <row r="578" spans="1:6" x14ac:dyDescent="0.35">
      <c r="A578" s="22" t="s">
        <v>179</v>
      </c>
      <c r="B578">
        <v>195.5</v>
      </c>
      <c r="C578">
        <v>141.3485</v>
      </c>
      <c r="D578">
        <v>0.86499999999999999</v>
      </c>
      <c r="E578">
        <v>0.52</v>
      </c>
      <c r="F578">
        <v>0.82000000000000006</v>
      </c>
    </row>
    <row r="579" spans="1:6" x14ac:dyDescent="0.35">
      <c r="A579" s="22" t="s">
        <v>1473</v>
      </c>
      <c r="B579">
        <v>0</v>
      </c>
      <c r="C579">
        <v>0</v>
      </c>
      <c r="D579">
        <v>0.86399999999999999</v>
      </c>
      <c r="E579">
        <v>0.55900000000000005</v>
      </c>
      <c r="F579">
        <v>0.86799999999999999</v>
      </c>
    </row>
    <row r="580" spans="1:6" x14ac:dyDescent="0.35">
      <c r="A580" s="22" t="s">
        <v>1378</v>
      </c>
      <c r="B580">
        <v>0</v>
      </c>
      <c r="C580">
        <v>0</v>
      </c>
      <c r="D580">
        <v>0.86399999999999999</v>
      </c>
      <c r="E580">
        <v>0.53500000000000003</v>
      </c>
      <c r="F580">
        <v>0.95</v>
      </c>
    </row>
    <row r="581" spans="1:6" x14ac:dyDescent="0.35">
      <c r="A581" s="22" t="s">
        <v>1724</v>
      </c>
      <c r="B581">
        <v>32</v>
      </c>
      <c r="C581">
        <v>240.602</v>
      </c>
      <c r="D581">
        <v>0.86399999999999999</v>
      </c>
      <c r="E581">
        <v>0.67700000000000005</v>
      </c>
      <c r="F581">
        <v>0.92200000000000004</v>
      </c>
    </row>
    <row r="582" spans="1:6" x14ac:dyDescent="0.35">
      <c r="A582" s="22" t="s">
        <v>1872</v>
      </c>
      <c r="B582">
        <v>110</v>
      </c>
      <c r="C582">
        <v>482.45600000000002</v>
      </c>
      <c r="D582">
        <v>0.86399999999999999</v>
      </c>
      <c r="E582">
        <v>0.70699999999999996</v>
      </c>
      <c r="F582">
        <v>0.84099999999999997</v>
      </c>
    </row>
    <row r="583" spans="1:6" x14ac:dyDescent="0.35">
      <c r="A583" s="22" t="s">
        <v>1876</v>
      </c>
      <c r="B583">
        <v>1213</v>
      </c>
      <c r="C583">
        <v>1160.7660000000001</v>
      </c>
      <c r="D583">
        <v>0.86299999999999999</v>
      </c>
      <c r="E583">
        <v>0.28799999999999998</v>
      </c>
      <c r="F583">
        <v>0.79</v>
      </c>
    </row>
    <row r="584" spans="1:6" x14ac:dyDescent="0.35">
      <c r="A584" s="22" t="s">
        <v>1044</v>
      </c>
      <c r="B584">
        <v>384</v>
      </c>
      <c r="C584">
        <v>36.798999999999999</v>
      </c>
      <c r="D584">
        <v>0.86299999999999999</v>
      </c>
      <c r="E584">
        <v>0.61699999999999999</v>
      </c>
      <c r="F584">
        <v>1</v>
      </c>
    </row>
    <row r="585" spans="1:6" x14ac:dyDescent="0.35">
      <c r="A585" s="22" t="s">
        <v>60</v>
      </c>
      <c r="B585">
        <v>1294</v>
      </c>
      <c r="C585">
        <v>196.98599999999999</v>
      </c>
      <c r="D585">
        <v>0.86299999999999999</v>
      </c>
      <c r="E585">
        <v>0.66100000000000003</v>
      </c>
      <c r="F585">
        <v>0.88400000000000001</v>
      </c>
    </row>
    <row r="586" spans="1:6" x14ac:dyDescent="0.35">
      <c r="A586" s="22" t="s">
        <v>1793</v>
      </c>
      <c r="B586">
        <v>15</v>
      </c>
      <c r="C586">
        <v>217.39099999999999</v>
      </c>
      <c r="D586">
        <v>0.86199999999999999</v>
      </c>
      <c r="E586">
        <v>0.59499999999999997</v>
      </c>
      <c r="F586">
        <v>0.95199999999999996</v>
      </c>
    </row>
    <row r="587" spans="1:6" x14ac:dyDescent="0.35">
      <c r="A587" s="22" t="s">
        <v>1955</v>
      </c>
      <c r="B587">
        <v>33</v>
      </c>
      <c r="C587">
        <v>175.53200000000001</v>
      </c>
      <c r="D587">
        <v>0.86199999999999999</v>
      </c>
      <c r="E587">
        <v>0.89400000000000002</v>
      </c>
      <c r="F587">
        <v>0.57699999999999996</v>
      </c>
    </row>
    <row r="588" spans="1:6" x14ac:dyDescent="0.35">
      <c r="A588" s="22" t="s">
        <v>300</v>
      </c>
      <c r="B588">
        <v>26.5</v>
      </c>
      <c r="C588">
        <v>481.613</v>
      </c>
      <c r="D588">
        <v>0.86149999999999993</v>
      </c>
      <c r="E588">
        <v>0.34749999999999998</v>
      </c>
      <c r="F588">
        <v>0.9395</v>
      </c>
    </row>
    <row r="589" spans="1:6" x14ac:dyDescent="0.35">
      <c r="A589" s="22" t="s">
        <v>223</v>
      </c>
      <c r="B589">
        <v>26.5</v>
      </c>
      <c r="C589">
        <v>212.17950000000002</v>
      </c>
      <c r="D589">
        <v>0.86149999999999993</v>
      </c>
      <c r="E589">
        <v>0.73</v>
      </c>
      <c r="F589">
        <v>0.97950000000000004</v>
      </c>
    </row>
    <row r="590" spans="1:6" x14ac:dyDescent="0.35">
      <c r="A590" s="22" t="s">
        <v>1697</v>
      </c>
      <c r="B590">
        <v>267</v>
      </c>
      <c r="C590">
        <v>826.625</v>
      </c>
      <c r="D590">
        <v>0.86099999999999999</v>
      </c>
      <c r="E590">
        <v>0.52400000000000002</v>
      </c>
      <c r="F590">
        <v>0.75900000000000001</v>
      </c>
    </row>
    <row r="591" spans="1:6" x14ac:dyDescent="0.35">
      <c r="A591" s="22" t="s">
        <v>916</v>
      </c>
      <c r="B591">
        <v>26</v>
      </c>
      <c r="C591">
        <v>120.37</v>
      </c>
      <c r="D591">
        <v>0.86099999999999999</v>
      </c>
      <c r="E591">
        <v>0.61799999999999999</v>
      </c>
      <c r="F591">
        <v>1</v>
      </c>
    </row>
    <row r="592" spans="1:6" x14ac:dyDescent="0.35">
      <c r="A592" s="22" t="s">
        <v>2031</v>
      </c>
      <c r="B592">
        <v>531</v>
      </c>
      <c r="C592">
        <v>909.24699999999996</v>
      </c>
      <c r="D592">
        <v>0.86099999999999999</v>
      </c>
      <c r="E592">
        <v>0.38100000000000001</v>
      </c>
      <c r="F592">
        <v>0.85599999999999998</v>
      </c>
    </row>
    <row r="593" spans="1:6" x14ac:dyDescent="0.35">
      <c r="A593" s="22" t="s">
        <v>1628</v>
      </c>
      <c r="B593">
        <v>27</v>
      </c>
      <c r="C593">
        <v>551.02</v>
      </c>
      <c r="D593">
        <v>0.86</v>
      </c>
      <c r="E593">
        <v>0.36399999999999999</v>
      </c>
      <c r="F593">
        <v>0.86399999999999999</v>
      </c>
    </row>
    <row r="594" spans="1:6" x14ac:dyDescent="0.35">
      <c r="A594" s="22" t="s">
        <v>283</v>
      </c>
      <c r="B594">
        <v>209.5</v>
      </c>
      <c r="C594">
        <v>499.85550000000001</v>
      </c>
      <c r="D594">
        <v>0.86</v>
      </c>
      <c r="E594">
        <v>0.251</v>
      </c>
      <c r="F594">
        <v>0.91449999999999998</v>
      </c>
    </row>
    <row r="595" spans="1:6" x14ac:dyDescent="0.35">
      <c r="A595" s="22" t="s">
        <v>265</v>
      </c>
      <c r="B595">
        <v>51.5</v>
      </c>
      <c r="C595">
        <v>836.95650000000001</v>
      </c>
      <c r="D595">
        <v>0.85899999999999999</v>
      </c>
      <c r="E595">
        <v>0.55600000000000005</v>
      </c>
      <c r="F595">
        <v>0.9365</v>
      </c>
    </row>
    <row r="596" spans="1:6" x14ac:dyDescent="0.35">
      <c r="A596" s="22" t="s">
        <v>115</v>
      </c>
      <c r="B596">
        <v>48.5</v>
      </c>
      <c r="C596">
        <v>551.45949999999993</v>
      </c>
      <c r="D596">
        <v>0.85899999999999999</v>
      </c>
      <c r="E596">
        <v>0.35799999999999998</v>
      </c>
      <c r="F596">
        <v>0.95799999999999996</v>
      </c>
    </row>
    <row r="597" spans="1:6" x14ac:dyDescent="0.35">
      <c r="A597" s="22" t="s">
        <v>1066</v>
      </c>
      <c r="B597">
        <v>120.33333333333333</v>
      </c>
      <c r="C597">
        <v>798.58199999999999</v>
      </c>
      <c r="D597">
        <v>0.85833333333333339</v>
      </c>
      <c r="E597">
        <v>0.62133333333333329</v>
      </c>
      <c r="F597">
        <v>0.75</v>
      </c>
    </row>
    <row r="598" spans="1:6" x14ac:dyDescent="0.35">
      <c r="A598" s="22" t="s">
        <v>1647</v>
      </c>
      <c r="B598">
        <v>492</v>
      </c>
      <c r="C598">
        <v>481.40899999999999</v>
      </c>
      <c r="D598">
        <v>0.85799999999999998</v>
      </c>
      <c r="E598">
        <v>0.315</v>
      </c>
      <c r="F598">
        <v>0.94</v>
      </c>
    </row>
    <row r="599" spans="1:6" x14ac:dyDescent="0.35">
      <c r="A599" s="22" t="s">
        <v>1141</v>
      </c>
      <c r="B599">
        <v>27</v>
      </c>
      <c r="C599">
        <v>54.99</v>
      </c>
      <c r="D599">
        <v>0.85799999999999998</v>
      </c>
      <c r="E599">
        <v>0.64</v>
      </c>
      <c r="F599">
        <v>1</v>
      </c>
    </row>
    <row r="600" spans="1:6" x14ac:dyDescent="0.35">
      <c r="A600" s="22" t="s">
        <v>1900</v>
      </c>
      <c r="B600">
        <v>753</v>
      </c>
      <c r="C600">
        <v>762.91800000000001</v>
      </c>
      <c r="D600">
        <v>0.85799999999999998</v>
      </c>
      <c r="E600">
        <v>0.38600000000000001</v>
      </c>
      <c r="F600">
        <v>0.89200000000000002</v>
      </c>
    </row>
    <row r="601" spans="1:6" x14ac:dyDescent="0.35">
      <c r="A601" s="22" t="s">
        <v>1492</v>
      </c>
      <c r="B601">
        <v>111</v>
      </c>
      <c r="C601">
        <v>426.923</v>
      </c>
      <c r="D601">
        <v>0.85799999999999998</v>
      </c>
      <c r="E601">
        <v>0.66300000000000003</v>
      </c>
      <c r="F601">
        <v>0.82299999999999995</v>
      </c>
    </row>
    <row r="602" spans="1:6" x14ac:dyDescent="0.35">
      <c r="A602" s="22" t="s">
        <v>1237</v>
      </c>
      <c r="B602">
        <v>5</v>
      </c>
      <c r="C602">
        <v>833.33299999999997</v>
      </c>
      <c r="D602">
        <v>0.85699999999999998</v>
      </c>
      <c r="E602">
        <v>0.75</v>
      </c>
      <c r="F602">
        <v>0.875</v>
      </c>
    </row>
    <row r="603" spans="1:6" x14ac:dyDescent="0.35">
      <c r="A603" s="22" t="s">
        <v>1709</v>
      </c>
      <c r="B603">
        <v>7</v>
      </c>
      <c r="C603">
        <v>291.66699999999997</v>
      </c>
      <c r="D603">
        <v>0.85699999999999998</v>
      </c>
      <c r="E603">
        <v>0.75900000000000001</v>
      </c>
      <c r="F603">
        <v>0.96599999999999997</v>
      </c>
    </row>
    <row r="604" spans="1:6" x14ac:dyDescent="0.35">
      <c r="A604" s="22" t="s">
        <v>1725</v>
      </c>
      <c r="B604">
        <v>9</v>
      </c>
      <c r="C604">
        <v>500</v>
      </c>
      <c r="D604">
        <v>0.85699999999999998</v>
      </c>
      <c r="E604">
        <v>0.47799999999999998</v>
      </c>
      <c r="F604">
        <v>0.91300000000000003</v>
      </c>
    </row>
    <row r="605" spans="1:6" x14ac:dyDescent="0.35">
      <c r="A605" s="22" t="s">
        <v>1772</v>
      </c>
      <c r="B605">
        <v>78</v>
      </c>
      <c r="C605">
        <v>2600</v>
      </c>
      <c r="D605">
        <v>0.85699999999999998</v>
      </c>
      <c r="E605">
        <v>0.35099999999999998</v>
      </c>
      <c r="F605">
        <v>0.47299999999999998</v>
      </c>
    </row>
    <row r="606" spans="1:6" x14ac:dyDescent="0.35">
      <c r="A606" s="22" t="s">
        <v>1828</v>
      </c>
      <c r="B606">
        <v>5</v>
      </c>
      <c r="C606">
        <v>833.33299999999997</v>
      </c>
      <c r="D606">
        <v>0.85699999999999998</v>
      </c>
      <c r="E606">
        <v>0.625</v>
      </c>
      <c r="F606">
        <v>0.875</v>
      </c>
    </row>
    <row r="607" spans="1:6" x14ac:dyDescent="0.35">
      <c r="A607" s="22" t="s">
        <v>949</v>
      </c>
      <c r="B607">
        <v>2</v>
      </c>
      <c r="C607">
        <v>8.5470000000000006</v>
      </c>
      <c r="D607">
        <v>0.85699999999999998</v>
      </c>
      <c r="E607">
        <v>1</v>
      </c>
      <c r="F607">
        <v>1</v>
      </c>
    </row>
    <row r="608" spans="1:6" x14ac:dyDescent="0.35">
      <c r="A608" s="22" t="s">
        <v>1976</v>
      </c>
      <c r="B608">
        <v>34</v>
      </c>
      <c r="C608">
        <v>5666.6670000000004</v>
      </c>
      <c r="D608">
        <v>0.85699999999999998</v>
      </c>
      <c r="E608">
        <v>0.28599999999999998</v>
      </c>
      <c r="F608">
        <v>1</v>
      </c>
    </row>
    <row r="609" spans="1:6" x14ac:dyDescent="0.35">
      <c r="A609" s="22" t="s">
        <v>74</v>
      </c>
      <c r="B609">
        <v>56</v>
      </c>
      <c r="C609">
        <v>333.33300000000003</v>
      </c>
      <c r="D609">
        <v>0.85699999999999998</v>
      </c>
      <c r="E609">
        <v>0.94399999999999995</v>
      </c>
      <c r="F609">
        <v>0.68500000000000005</v>
      </c>
    </row>
    <row r="610" spans="1:6" x14ac:dyDescent="0.35">
      <c r="A610" s="22" t="s">
        <v>236</v>
      </c>
      <c r="B610">
        <v>102</v>
      </c>
      <c r="C610">
        <v>134.565</v>
      </c>
      <c r="D610">
        <v>0.85599999999999998</v>
      </c>
      <c r="E610">
        <v>0.98899999999999999</v>
      </c>
      <c r="F610">
        <v>0.91400000000000003</v>
      </c>
    </row>
    <row r="611" spans="1:6" x14ac:dyDescent="0.35">
      <c r="A611" s="22" t="s">
        <v>1502</v>
      </c>
      <c r="B611">
        <v>207</v>
      </c>
      <c r="C611">
        <v>559.45899999999995</v>
      </c>
      <c r="D611">
        <v>0.85599999999999998</v>
      </c>
      <c r="E611">
        <v>0.69599999999999995</v>
      </c>
      <c r="F611">
        <v>0.84</v>
      </c>
    </row>
    <row r="612" spans="1:6" x14ac:dyDescent="0.35">
      <c r="A612" s="22" t="s">
        <v>990</v>
      </c>
      <c r="B612">
        <v>9</v>
      </c>
      <c r="C612">
        <v>72</v>
      </c>
      <c r="D612">
        <v>0.85599999999999998</v>
      </c>
      <c r="E612">
        <v>0.45200000000000001</v>
      </c>
      <c r="F612">
        <v>1</v>
      </c>
    </row>
    <row r="613" spans="1:6" x14ac:dyDescent="0.35">
      <c r="A613" s="22" t="s">
        <v>132</v>
      </c>
      <c r="B613">
        <v>260</v>
      </c>
      <c r="C613">
        <v>167.74199999999999</v>
      </c>
      <c r="D613">
        <v>0.85599999999999998</v>
      </c>
      <c r="E613">
        <v>0.67600000000000005</v>
      </c>
      <c r="F613">
        <v>0.752</v>
      </c>
    </row>
    <row r="614" spans="1:6" x14ac:dyDescent="0.35">
      <c r="A614" s="22" t="s">
        <v>55</v>
      </c>
      <c r="B614">
        <v>96.333333333333329</v>
      </c>
      <c r="C614">
        <v>125.89233333333334</v>
      </c>
      <c r="D614">
        <v>0.85566666666666669</v>
      </c>
      <c r="E614">
        <v>0.59366666666666668</v>
      </c>
      <c r="F614">
        <v>0.94066666666666665</v>
      </c>
    </row>
    <row r="615" spans="1:6" x14ac:dyDescent="0.35">
      <c r="A615" s="22" t="s">
        <v>1335</v>
      </c>
      <c r="B615">
        <v>267</v>
      </c>
      <c r="C615">
        <v>688.14400000000001</v>
      </c>
      <c r="D615">
        <v>0.85499999999999998</v>
      </c>
      <c r="E615">
        <v>0.66400000000000003</v>
      </c>
      <c r="F615">
        <v>0.80600000000000005</v>
      </c>
    </row>
    <row r="616" spans="1:6" x14ac:dyDescent="0.35">
      <c r="A616" s="22" t="s">
        <v>237</v>
      </c>
      <c r="B616">
        <v>218</v>
      </c>
      <c r="C616">
        <v>191.9025</v>
      </c>
      <c r="D616">
        <v>0.85499999999999998</v>
      </c>
      <c r="E616">
        <v>0.40300000000000002</v>
      </c>
      <c r="F616">
        <v>0.90399999999999991</v>
      </c>
    </row>
    <row r="617" spans="1:6" x14ac:dyDescent="0.35">
      <c r="A617" s="22" t="s">
        <v>150</v>
      </c>
      <c r="B617">
        <v>1605</v>
      </c>
      <c r="C617">
        <v>727.11149999999998</v>
      </c>
      <c r="D617">
        <v>0.85499999999999998</v>
      </c>
      <c r="E617">
        <v>0.46599999999999997</v>
      </c>
      <c r="F617">
        <v>0.90349999999999997</v>
      </c>
    </row>
    <row r="618" spans="1:6" x14ac:dyDescent="0.35">
      <c r="A618" s="22" t="s">
        <v>1402</v>
      </c>
      <c r="B618">
        <v>0</v>
      </c>
      <c r="C618">
        <v>0</v>
      </c>
      <c r="D618">
        <v>0.85499999999999998</v>
      </c>
      <c r="E618">
        <v>0.28399999999999997</v>
      </c>
      <c r="F618">
        <v>0.98199999999999998</v>
      </c>
    </row>
    <row r="619" spans="1:6" x14ac:dyDescent="0.35">
      <c r="A619" s="22" t="s">
        <v>141</v>
      </c>
      <c r="B619">
        <v>0</v>
      </c>
      <c r="C619">
        <v>0</v>
      </c>
      <c r="D619">
        <v>0.85499999999999998</v>
      </c>
      <c r="E619">
        <v>0.76600000000000001</v>
      </c>
      <c r="F619">
        <v>0.83799999999999997</v>
      </c>
    </row>
    <row r="620" spans="1:6" x14ac:dyDescent="0.35">
      <c r="A620" s="22" t="s">
        <v>1926</v>
      </c>
      <c r="B620">
        <v>343</v>
      </c>
      <c r="C620">
        <v>543.58199999999999</v>
      </c>
      <c r="D620">
        <v>0.85499999999999998</v>
      </c>
      <c r="E620">
        <v>0.36699999999999999</v>
      </c>
      <c r="F620">
        <v>0.91800000000000004</v>
      </c>
    </row>
    <row r="621" spans="1:6" x14ac:dyDescent="0.35">
      <c r="A621" s="22" t="s">
        <v>191</v>
      </c>
      <c r="B621">
        <v>47</v>
      </c>
      <c r="C621">
        <v>704.38599999999997</v>
      </c>
      <c r="D621">
        <v>0.85450000000000004</v>
      </c>
      <c r="E621">
        <v>0.51150000000000007</v>
      </c>
      <c r="F621">
        <v>0.92199999999999993</v>
      </c>
    </row>
    <row r="622" spans="1:6" x14ac:dyDescent="0.35">
      <c r="A622" s="22" t="s">
        <v>153</v>
      </c>
      <c r="B622">
        <v>44</v>
      </c>
      <c r="C622">
        <v>247.37199999999999</v>
      </c>
      <c r="D622">
        <v>0.85400000000000009</v>
      </c>
      <c r="E622">
        <v>0.13300000000000001</v>
      </c>
      <c r="F622">
        <v>0.86499999999999999</v>
      </c>
    </row>
    <row r="623" spans="1:6" x14ac:dyDescent="0.35">
      <c r="A623" s="22" t="s">
        <v>183</v>
      </c>
      <c r="B623">
        <v>137</v>
      </c>
      <c r="C623">
        <v>216.08799999999999</v>
      </c>
      <c r="D623">
        <v>0.85399999999999998</v>
      </c>
      <c r="E623">
        <v>0.94</v>
      </c>
      <c r="F623">
        <v>0.81100000000000005</v>
      </c>
    </row>
    <row r="624" spans="1:6" x14ac:dyDescent="0.35">
      <c r="A624" s="22" t="s">
        <v>1961</v>
      </c>
      <c r="B624">
        <v>19</v>
      </c>
      <c r="C624">
        <v>463.41500000000002</v>
      </c>
      <c r="D624">
        <v>0.85399999999999998</v>
      </c>
      <c r="E624">
        <v>0.76500000000000001</v>
      </c>
      <c r="F624">
        <v>0.94099999999999995</v>
      </c>
    </row>
    <row r="625" spans="1:6" x14ac:dyDescent="0.35">
      <c r="A625" s="22" t="s">
        <v>992</v>
      </c>
      <c r="B625">
        <v>30</v>
      </c>
      <c r="C625">
        <v>39.012</v>
      </c>
      <c r="D625">
        <v>0.85299999999999998</v>
      </c>
      <c r="E625">
        <v>1</v>
      </c>
      <c r="F625">
        <v>1</v>
      </c>
    </row>
    <row r="626" spans="1:6" x14ac:dyDescent="0.35">
      <c r="A626" s="22" t="s">
        <v>1026</v>
      </c>
      <c r="B626">
        <v>0</v>
      </c>
      <c r="C626">
        <v>0</v>
      </c>
      <c r="D626">
        <v>0.85299999999999998</v>
      </c>
      <c r="E626">
        <v>0.81200000000000006</v>
      </c>
      <c r="F626">
        <v>1</v>
      </c>
    </row>
    <row r="627" spans="1:6" x14ac:dyDescent="0.35">
      <c r="A627" s="22" t="s">
        <v>1577</v>
      </c>
      <c r="B627">
        <v>771</v>
      </c>
      <c r="C627">
        <v>901.75400000000002</v>
      </c>
      <c r="D627">
        <v>0.85199999999999998</v>
      </c>
      <c r="E627">
        <v>0.36399999999999999</v>
      </c>
      <c r="F627">
        <v>0.86099999999999999</v>
      </c>
    </row>
    <row r="628" spans="1:6" x14ac:dyDescent="0.35">
      <c r="A628" s="22" t="s">
        <v>1899</v>
      </c>
      <c r="B628">
        <v>40</v>
      </c>
      <c r="C628">
        <v>1739.13</v>
      </c>
      <c r="D628">
        <v>0.85199999999999998</v>
      </c>
      <c r="E628">
        <v>0.311</v>
      </c>
      <c r="F628">
        <v>0.6</v>
      </c>
    </row>
    <row r="629" spans="1:6" x14ac:dyDescent="0.35">
      <c r="A629" s="22" t="s">
        <v>305</v>
      </c>
      <c r="B629">
        <v>46</v>
      </c>
      <c r="C629">
        <v>861.89499999999998</v>
      </c>
      <c r="D629">
        <v>0.85149999999999992</v>
      </c>
      <c r="E629">
        <v>0.41749999999999998</v>
      </c>
      <c r="F629">
        <v>0.92549999999999999</v>
      </c>
    </row>
    <row r="630" spans="1:6" x14ac:dyDescent="0.35">
      <c r="A630" s="22" t="s">
        <v>1175</v>
      </c>
      <c r="B630">
        <v>315</v>
      </c>
      <c r="C630">
        <v>101.026</v>
      </c>
      <c r="D630">
        <v>0.85099999999999998</v>
      </c>
      <c r="E630">
        <v>0.64</v>
      </c>
      <c r="F630">
        <v>1</v>
      </c>
    </row>
    <row r="631" spans="1:6" x14ac:dyDescent="0.35">
      <c r="A631" s="22" t="s">
        <v>1686</v>
      </c>
      <c r="B631">
        <v>25</v>
      </c>
      <c r="C631">
        <v>396.82499999999999</v>
      </c>
      <c r="D631">
        <v>0.85099999999999998</v>
      </c>
      <c r="E631">
        <v>0.34100000000000003</v>
      </c>
      <c r="F631">
        <v>0.84099999999999997</v>
      </c>
    </row>
    <row r="632" spans="1:6" x14ac:dyDescent="0.35">
      <c r="A632" s="22" t="s">
        <v>1971</v>
      </c>
      <c r="B632">
        <v>74</v>
      </c>
      <c r="C632">
        <v>294.82100000000003</v>
      </c>
      <c r="D632">
        <v>0.85099999999999998</v>
      </c>
      <c r="E632">
        <v>0.51700000000000002</v>
      </c>
      <c r="F632">
        <v>0.84799999999999998</v>
      </c>
    </row>
    <row r="633" spans="1:6" x14ac:dyDescent="0.35">
      <c r="A633" s="22" t="s">
        <v>1951</v>
      </c>
      <c r="B633">
        <v>17</v>
      </c>
      <c r="C633">
        <v>425</v>
      </c>
      <c r="D633">
        <v>0.85099999999999998</v>
      </c>
      <c r="E633">
        <v>0.35299999999999998</v>
      </c>
      <c r="F633">
        <v>0.92200000000000004</v>
      </c>
    </row>
    <row r="634" spans="1:6" x14ac:dyDescent="0.35">
      <c r="A634" s="22" t="s">
        <v>160</v>
      </c>
      <c r="B634">
        <v>5.5</v>
      </c>
      <c r="C634">
        <v>317.66949999999997</v>
      </c>
      <c r="D634">
        <v>0.85050000000000003</v>
      </c>
      <c r="E634">
        <v>0.52449999999999997</v>
      </c>
      <c r="F634">
        <v>0.88100000000000001</v>
      </c>
    </row>
    <row r="635" spans="1:6" x14ac:dyDescent="0.35">
      <c r="A635" s="22" t="s">
        <v>76</v>
      </c>
      <c r="B635">
        <v>138</v>
      </c>
      <c r="C635">
        <v>136.75450000000001</v>
      </c>
      <c r="D635">
        <v>0.85050000000000003</v>
      </c>
      <c r="E635">
        <v>0.89800000000000002</v>
      </c>
      <c r="F635">
        <v>0.97899999999999998</v>
      </c>
    </row>
    <row r="636" spans="1:6" x14ac:dyDescent="0.35">
      <c r="A636" s="22" t="s">
        <v>1559</v>
      </c>
      <c r="B636">
        <v>576</v>
      </c>
      <c r="C636">
        <v>376.96300000000002</v>
      </c>
      <c r="D636">
        <v>0.85</v>
      </c>
      <c r="E636">
        <v>0.28399999999999997</v>
      </c>
      <c r="F636">
        <v>0.91500000000000004</v>
      </c>
    </row>
    <row r="637" spans="1:6" x14ac:dyDescent="0.35">
      <c r="A637" s="22" t="s">
        <v>1020</v>
      </c>
      <c r="B637">
        <v>0</v>
      </c>
      <c r="C637">
        <v>0</v>
      </c>
      <c r="D637">
        <v>0.85</v>
      </c>
      <c r="E637">
        <v>0.877</v>
      </c>
      <c r="F637">
        <v>1</v>
      </c>
    </row>
    <row r="638" spans="1:6" x14ac:dyDescent="0.35">
      <c r="A638" s="22" t="s">
        <v>2008</v>
      </c>
      <c r="B638">
        <v>3</v>
      </c>
      <c r="C638">
        <v>176.471</v>
      </c>
      <c r="D638">
        <v>0.85</v>
      </c>
      <c r="E638">
        <v>0.68200000000000005</v>
      </c>
      <c r="F638">
        <v>0.90900000000000003</v>
      </c>
    </row>
    <row r="639" spans="1:6" x14ac:dyDescent="0.35">
      <c r="A639" s="22" t="s">
        <v>240</v>
      </c>
      <c r="B639">
        <v>18.5</v>
      </c>
      <c r="C639">
        <v>460.24850000000004</v>
      </c>
      <c r="D639">
        <v>0.84949999999999992</v>
      </c>
      <c r="E639">
        <v>0.68300000000000005</v>
      </c>
      <c r="F639">
        <v>0.96750000000000003</v>
      </c>
    </row>
    <row r="640" spans="1:6" x14ac:dyDescent="0.35">
      <c r="A640" s="22" t="s">
        <v>1430</v>
      </c>
      <c r="B640">
        <v>24</v>
      </c>
      <c r="C640">
        <v>393.44299999999998</v>
      </c>
      <c r="D640">
        <v>0.84699999999999998</v>
      </c>
      <c r="E640">
        <v>0.47399999999999998</v>
      </c>
      <c r="F640">
        <v>0.92300000000000004</v>
      </c>
    </row>
    <row r="641" spans="1:6" x14ac:dyDescent="0.35">
      <c r="A641" s="22" t="s">
        <v>1390</v>
      </c>
      <c r="B641">
        <v>39</v>
      </c>
      <c r="C641">
        <v>74.712999999999994</v>
      </c>
      <c r="D641">
        <v>0.84699999999999998</v>
      </c>
      <c r="E641">
        <v>0.54500000000000004</v>
      </c>
      <c r="F641">
        <v>0.96699999999999997</v>
      </c>
    </row>
    <row r="642" spans="1:6" x14ac:dyDescent="0.35">
      <c r="A642" s="22" t="s">
        <v>1691</v>
      </c>
      <c r="B642">
        <v>1196</v>
      </c>
      <c r="C642">
        <v>1086.2850000000001</v>
      </c>
      <c r="D642">
        <v>0.84599999999999997</v>
      </c>
      <c r="E642">
        <v>0.46400000000000002</v>
      </c>
      <c r="F642">
        <v>0.80400000000000005</v>
      </c>
    </row>
    <row r="643" spans="1:6" x14ac:dyDescent="0.35">
      <c r="A643" s="22" t="s">
        <v>1689</v>
      </c>
      <c r="B643">
        <v>36</v>
      </c>
      <c r="C643">
        <v>387.09699999999998</v>
      </c>
      <c r="D643">
        <v>0.84499999999999997</v>
      </c>
      <c r="E643">
        <v>0.42299999999999999</v>
      </c>
      <c r="F643">
        <v>0.84599999999999997</v>
      </c>
    </row>
    <row r="644" spans="1:6" x14ac:dyDescent="0.35">
      <c r="A644" s="22" t="s">
        <v>994</v>
      </c>
      <c r="B644">
        <v>78.5</v>
      </c>
      <c r="C644">
        <v>307.10199999999998</v>
      </c>
      <c r="D644">
        <v>0.84499999999999997</v>
      </c>
      <c r="E644">
        <v>0.80600000000000005</v>
      </c>
      <c r="F644">
        <v>0.95750000000000002</v>
      </c>
    </row>
    <row r="645" spans="1:6" x14ac:dyDescent="0.35">
      <c r="A645" s="22" t="s">
        <v>2016</v>
      </c>
      <c r="B645">
        <v>60</v>
      </c>
      <c r="C645">
        <v>1224.49</v>
      </c>
      <c r="D645">
        <v>0.84499999999999997</v>
      </c>
      <c r="E645">
        <v>0.41</v>
      </c>
      <c r="F645">
        <v>0.57999999999999996</v>
      </c>
    </row>
    <row r="646" spans="1:6" x14ac:dyDescent="0.35">
      <c r="A646" s="22" t="s">
        <v>172</v>
      </c>
      <c r="B646">
        <v>27</v>
      </c>
      <c r="C646">
        <v>415.38499999999999</v>
      </c>
      <c r="D646">
        <v>0.84399999999999997</v>
      </c>
      <c r="E646">
        <v>0.76800000000000002</v>
      </c>
      <c r="F646">
        <v>0.77800000000000002</v>
      </c>
    </row>
    <row r="647" spans="1:6" x14ac:dyDescent="0.35">
      <c r="A647" s="22" t="s">
        <v>1065</v>
      </c>
      <c r="B647">
        <v>23</v>
      </c>
      <c r="C647">
        <v>8.8219999999999992</v>
      </c>
      <c r="D647">
        <v>0.84399999999999997</v>
      </c>
      <c r="E647">
        <v>0.42</v>
      </c>
      <c r="F647">
        <v>1</v>
      </c>
    </row>
    <row r="648" spans="1:6" x14ac:dyDescent="0.35">
      <c r="A648" s="22" t="s">
        <v>147</v>
      </c>
      <c r="B648">
        <v>36</v>
      </c>
      <c r="C648">
        <v>206.334</v>
      </c>
      <c r="D648">
        <v>0.84399999999999997</v>
      </c>
      <c r="E648">
        <v>0.5585</v>
      </c>
      <c r="F648">
        <v>0.98499999999999999</v>
      </c>
    </row>
    <row r="649" spans="1:6" x14ac:dyDescent="0.35">
      <c r="A649" s="22" t="s">
        <v>1795</v>
      </c>
      <c r="B649">
        <v>1844</v>
      </c>
      <c r="C649">
        <v>1453.1130000000001</v>
      </c>
      <c r="D649">
        <v>0.84399999999999997</v>
      </c>
      <c r="E649">
        <v>0.57999999999999996</v>
      </c>
      <c r="F649">
        <v>0.86299999999999999</v>
      </c>
    </row>
    <row r="650" spans="1:6" x14ac:dyDescent="0.35">
      <c r="A650" s="22" t="s">
        <v>968</v>
      </c>
      <c r="B650">
        <v>14</v>
      </c>
      <c r="C650">
        <v>5.1790000000000003</v>
      </c>
      <c r="D650">
        <v>0.84399999999999997</v>
      </c>
      <c r="E650">
        <v>0.51500000000000001</v>
      </c>
      <c r="F650">
        <v>1</v>
      </c>
    </row>
    <row r="651" spans="1:6" x14ac:dyDescent="0.35">
      <c r="A651" s="22" t="s">
        <v>1830</v>
      </c>
      <c r="B651">
        <v>74</v>
      </c>
      <c r="C651">
        <v>528.57100000000003</v>
      </c>
      <c r="D651">
        <v>0.84299999999999997</v>
      </c>
      <c r="E651">
        <v>0.55600000000000005</v>
      </c>
      <c r="F651">
        <v>0.878</v>
      </c>
    </row>
    <row r="652" spans="1:6" x14ac:dyDescent="0.35">
      <c r="A652" s="22" t="s">
        <v>1975</v>
      </c>
      <c r="B652">
        <v>136</v>
      </c>
      <c r="C652">
        <v>768.36199999999997</v>
      </c>
      <c r="D652">
        <v>0.84299999999999997</v>
      </c>
      <c r="E652">
        <v>0.53300000000000003</v>
      </c>
      <c r="F652">
        <v>0.85399999999999998</v>
      </c>
    </row>
    <row r="653" spans="1:6" x14ac:dyDescent="0.35">
      <c r="A653" s="22" t="s">
        <v>1313</v>
      </c>
      <c r="B653">
        <v>9</v>
      </c>
      <c r="C653">
        <v>69.766999999999996</v>
      </c>
      <c r="D653">
        <v>0.84299999999999997</v>
      </c>
      <c r="E653">
        <v>0.59299999999999997</v>
      </c>
      <c r="F653">
        <v>0.94399999999999995</v>
      </c>
    </row>
    <row r="654" spans="1:6" x14ac:dyDescent="0.35">
      <c r="A654" s="22" t="s">
        <v>1770</v>
      </c>
      <c r="B654">
        <v>23</v>
      </c>
      <c r="C654">
        <v>1437.5</v>
      </c>
      <c r="D654">
        <v>0.84199999999999997</v>
      </c>
      <c r="E654">
        <v>0.41899999999999998</v>
      </c>
      <c r="F654">
        <v>0.442</v>
      </c>
    </row>
    <row r="655" spans="1:6" x14ac:dyDescent="0.35">
      <c r="A655" s="22" t="s">
        <v>1396</v>
      </c>
      <c r="B655">
        <v>2</v>
      </c>
      <c r="C655">
        <v>62.5</v>
      </c>
      <c r="D655">
        <v>0.84199999999999997</v>
      </c>
      <c r="E655">
        <v>0.55000000000000004</v>
      </c>
      <c r="F655">
        <v>0.95</v>
      </c>
    </row>
    <row r="656" spans="1:6" x14ac:dyDescent="0.35">
      <c r="A656" s="22" t="s">
        <v>1863</v>
      </c>
      <c r="B656">
        <v>25</v>
      </c>
      <c r="C656">
        <v>134.40899999999999</v>
      </c>
      <c r="D656">
        <v>0.84199999999999997</v>
      </c>
      <c r="E656">
        <v>0.70399999999999996</v>
      </c>
      <c r="F656">
        <v>0.92100000000000004</v>
      </c>
    </row>
    <row r="657" spans="1:6" x14ac:dyDescent="0.35">
      <c r="A657" s="22" t="s">
        <v>296</v>
      </c>
      <c r="B657">
        <v>14</v>
      </c>
      <c r="C657">
        <v>387.84699999999998</v>
      </c>
      <c r="D657">
        <v>0.84099999999999997</v>
      </c>
      <c r="E657">
        <v>0.44</v>
      </c>
      <c r="F657">
        <v>0.96500000000000008</v>
      </c>
    </row>
    <row r="658" spans="1:6" x14ac:dyDescent="0.35">
      <c r="A658" s="22" t="s">
        <v>1166</v>
      </c>
      <c r="B658">
        <v>481</v>
      </c>
      <c r="C658">
        <v>341.86200000000002</v>
      </c>
      <c r="D658">
        <v>0.84099999999999997</v>
      </c>
      <c r="E658">
        <v>0.95799999999999996</v>
      </c>
      <c r="F658">
        <v>1</v>
      </c>
    </row>
    <row r="659" spans="1:6" x14ac:dyDescent="0.35">
      <c r="A659" s="22" t="s">
        <v>925</v>
      </c>
      <c r="B659">
        <v>19</v>
      </c>
      <c r="C659">
        <v>14.571</v>
      </c>
      <c r="D659">
        <v>0.84099999999999997</v>
      </c>
      <c r="E659">
        <v>0.96599999999999997</v>
      </c>
      <c r="F659">
        <v>1</v>
      </c>
    </row>
    <row r="660" spans="1:6" x14ac:dyDescent="0.35">
      <c r="A660" s="22" t="s">
        <v>1627</v>
      </c>
      <c r="B660">
        <v>297</v>
      </c>
      <c r="C660">
        <v>271.97800000000001</v>
      </c>
      <c r="D660">
        <v>0.84</v>
      </c>
      <c r="E660">
        <v>0.74399999999999999</v>
      </c>
      <c r="F660">
        <v>0.94799999999999995</v>
      </c>
    </row>
    <row r="661" spans="1:6" x14ac:dyDescent="0.35">
      <c r="A661" s="22" t="s">
        <v>1921</v>
      </c>
      <c r="B661">
        <v>25</v>
      </c>
      <c r="C661">
        <v>396.82499999999999</v>
      </c>
      <c r="D661">
        <v>0.84</v>
      </c>
      <c r="E661">
        <v>0.35</v>
      </c>
      <c r="F661">
        <v>0.75</v>
      </c>
    </row>
    <row r="662" spans="1:6" x14ac:dyDescent="0.35">
      <c r="A662" s="22" t="s">
        <v>1952</v>
      </c>
      <c r="B662">
        <v>97</v>
      </c>
      <c r="C662">
        <v>392.71300000000002</v>
      </c>
      <c r="D662">
        <v>0.84</v>
      </c>
      <c r="E662">
        <v>0.436</v>
      </c>
      <c r="F662">
        <v>0.97</v>
      </c>
    </row>
    <row r="663" spans="1:6" x14ac:dyDescent="0.35">
      <c r="A663" s="22" t="s">
        <v>1570</v>
      </c>
      <c r="B663">
        <v>421</v>
      </c>
      <c r="C663">
        <v>743.81600000000003</v>
      </c>
      <c r="D663">
        <v>0.83899999999999997</v>
      </c>
      <c r="E663">
        <v>0.54100000000000004</v>
      </c>
      <c r="F663">
        <v>0.94899999999999995</v>
      </c>
    </row>
    <row r="664" spans="1:6" x14ac:dyDescent="0.35">
      <c r="A664" s="22" t="s">
        <v>1094</v>
      </c>
      <c r="B664">
        <v>0</v>
      </c>
      <c r="C664">
        <v>0</v>
      </c>
      <c r="D664">
        <v>0.83799999999999997</v>
      </c>
      <c r="E664">
        <v>1</v>
      </c>
      <c r="F664">
        <v>1</v>
      </c>
    </row>
    <row r="665" spans="1:6" x14ac:dyDescent="0.35">
      <c r="A665" s="22" t="s">
        <v>1869</v>
      </c>
      <c r="B665">
        <v>3104</v>
      </c>
      <c r="C665">
        <v>980.72699999999998</v>
      </c>
      <c r="D665">
        <v>0.83799999999999997</v>
      </c>
      <c r="E665">
        <v>0.435</v>
      </c>
      <c r="F665">
        <v>0.78600000000000003</v>
      </c>
    </row>
    <row r="666" spans="1:6" x14ac:dyDescent="0.35">
      <c r="A666" s="22" t="s">
        <v>2053</v>
      </c>
      <c r="B666">
        <v>2759</v>
      </c>
      <c r="C666">
        <v>1419.9690000000001</v>
      </c>
      <c r="D666">
        <v>0.83799999999999997</v>
      </c>
      <c r="E666">
        <v>0.23699999999999999</v>
      </c>
      <c r="F666">
        <v>0.53800000000000003</v>
      </c>
    </row>
    <row r="667" spans="1:6" x14ac:dyDescent="0.35">
      <c r="A667" s="22" t="s">
        <v>920</v>
      </c>
      <c r="B667">
        <v>0</v>
      </c>
      <c r="C667">
        <v>0</v>
      </c>
      <c r="D667">
        <v>0.83799999999999997</v>
      </c>
      <c r="E667">
        <v>0.115</v>
      </c>
      <c r="F667">
        <v>1</v>
      </c>
    </row>
    <row r="668" spans="1:6" x14ac:dyDescent="0.35">
      <c r="A668" s="22" t="s">
        <v>83</v>
      </c>
      <c r="B668">
        <v>119</v>
      </c>
      <c r="C668">
        <v>272.93599999999998</v>
      </c>
      <c r="D668">
        <v>0.83799999999999997</v>
      </c>
      <c r="E668">
        <v>0.98199999999999998</v>
      </c>
      <c r="F668">
        <v>0.871</v>
      </c>
    </row>
    <row r="669" spans="1:6" x14ac:dyDescent="0.35">
      <c r="A669" s="22" t="s">
        <v>1334</v>
      </c>
      <c r="B669">
        <v>203</v>
      </c>
      <c r="C669">
        <v>375.23099999999999</v>
      </c>
      <c r="D669">
        <v>0.83699999999999997</v>
      </c>
      <c r="E669">
        <v>0.82499999999999996</v>
      </c>
      <c r="F669">
        <v>0.74</v>
      </c>
    </row>
    <row r="670" spans="1:6" x14ac:dyDescent="0.35">
      <c r="A670" s="22" t="s">
        <v>1172</v>
      </c>
      <c r="B670">
        <v>495</v>
      </c>
      <c r="C670">
        <v>139.94900000000001</v>
      </c>
      <c r="D670">
        <v>0.83699999999999997</v>
      </c>
      <c r="E670">
        <v>0.79500000000000004</v>
      </c>
      <c r="F670">
        <v>1</v>
      </c>
    </row>
    <row r="671" spans="1:6" x14ac:dyDescent="0.35">
      <c r="A671" s="22" t="s">
        <v>1100</v>
      </c>
      <c r="B671">
        <v>7</v>
      </c>
      <c r="C671">
        <v>2.89</v>
      </c>
      <c r="D671">
        <v>0.83699999999999997</v>
      </c>
      <c r="E671">
        <v>0.58299999999999996</v>
      </c>
      <c r="F671">
        <v>1</v>
      </c>
    </row>
    <row r="672" spans="1:6" x14ac:dyDescent="0.35">
      <c r="A672" s="22" t="s">
        <v>1998</v>
      </c>
      <c r="B672">
        <v>20</v>
      </c>
      <c r="C672">
        <v>487.80500000000001</v>
      </c>
      <c r="D672">
        <v>0.83699999999999997</v>
      </c>
      <c r="E672">
        <v>0.42299999999999999</v>
      </c>
      <c r="F672">
        <v>0.94199999999999995</v>
      </c>
    </row>
    <row r="673" spans="1:6" x14ac:dyDescent="0.35">
      <c r="A673" s="22" t="s">
        <v>1453</v>
      </c>
      <c r="B673">
        <v>551.33333333333337</v>
      </c>
      <c r="C673">
        <v>225.86033333333333</v>
      </c>
      <c r="D673">
        <v>0.83633333333333326</v>
      </c>
      <c r="E673">
        <v>0.88733333333333331</v>
      </c>
      <c r="F673">
        <v>0.86166666666666669</v>
      </c>
    </row>
    <row r="674" spans="1:6" x14ac:dyDescent="0.35">
      <c r="A674" s="22" t="s">
        <v>221</v>
      </c>
      <c r="B674">
        <v>15.5</v>
      </c>
      <c r="C674">
        <v>40.606500000000004</v>
      </c>
      <c r="D674">
        <v>0.83550000000000002</v>
      </c>
      <c r="E674">
        <v>0.57099999999999995</v>
      </c>
      <c r="F674">
        <v>0.91500000000000004</v>
      </c>
    </row>
    <row r="675" spans="1:6" x14ac:dyDescent="0.35">
      <c r="A675" s="22" t="s">
        <v>2049</v>
      </c>
      <c r="B675">
        <v>31</v>
      </c>
      <c r="C675">
        <v>146.226</v>
      </c>
      <c r="D675">
        <v>0.83499999999999996</v>
      </c>
      <c r="E675">
        <v>0.23499999999999999</v>
      </c>
      <c r="F675">
        <v>0.81699999999999995</v>
      </c>
    </row>
    <row r="676" spans="1:6" x14ac:dyDescent="0.35">
      <c r="A676" s="22" t="s">
        <v>189</v>
      </c>
      <c r="B676">
        <v>65</v>
      </c>
      <c r="C676">
        <v>634.55050000000006</v>
      </c>
      <c r="D676">
        <v>0.83399999999999996</v>
      </c>
      <c r="E676">
        <v>0.433</v>
      </c>
      <c r="F676">
        <v>0.89100000000000001</v>
      </c>
    </row>
    <row r="677" spans="1:6" x14ac:dyDescent="0.35">
      <c r="A677" s="22" t="s">
        <v>1934</v>
      </c>
      <c r="B677">
        <v>11</v>
      </c>
      <c r="C677">
        <v>440</v>
      </c>
      <c r="D677">
        <v>0.83299999999999996</v>
      </c>
      <c r="E677">
        <v>0.70299999999999996</v>
      </c>
      <c r="F677">
        <v>0.81100000000000005</v>
      </c>
    </row>
    <row r="678" spans="1:6" x14ac:dyDescent="0.35">
      <c r="A678" s="22" t="s">
        <v>1907</v>
      </c>
      <c r="B678">
        <v>37</v>
      </c>
      <c r="C678">
        <v>2466.6669999999999</v>
      </c>
      <c r="D678">
        <v>0.83299999999999996</v>
      </c>
      <c r="E678">
        <v>0.318</v>
      </c>
      <c r="F678">
        <v>0.81799999999999995</v>
      </c>
    </row>
    <row r="679" spans="1:6" x14ac:dyDescent="0.35">
      <c r="A679" s="22" t="s">
        <v>1445</v>
      </c>
      <c r="B679">
        <v>52</v>
      </c>
      <c r="C679">
        <v>1485.7139999999999</v>
      </c>
      <c r="D679">
        <v>0.83299999999999996</v>
      </c>
      <c r="E679">
        <v>0.32600000000000001</v>
      </c>
      <c r="F679">
        <v>0.91300000000000003</v>
      </c>
    </row>
    <row r="680" spans="1:6" x14ac:dyDescent="0.35">
      <c r="A680" s="22" t="s">
        <v>1456</v>
      </c>
      <c r="B680">
        <v>0</v>
      </c>
      <c r="C680">
        <v>0</v>
      </c>
      <c r="D680">
        <v>0.83199999999999996</v>
      </c>
      <c r="E680">
        <v>0.26200000000000001</v>
      </c>
      <c r="F680">
        <v>0.69899999999999995</v>
      </c>
    </row>
    <row r="681" spans="1:6" x14ac:dyDescent="0.35">
      <c r="A681" s="22" t="s">
        <v>1889</v>
      </c>
      <c r="B681">
        <v>142</v>
      </c>
      <c r="C681">
        <v>1690.4760000000001</v>
      </c>
      <c r="D681">
        <v>0.83199999999999996</v>
      </c>
      <c r="E681">
        <v>0.42</v>
      </c>
      <c r="F681">
        <v>0.90200000000000002</v>
      </c>
    </row>
    <row r="682" spans="1:6" x14ac:dyDescent="0.35">
      <c r="A682" s="22" t="s">
        <v>1183</v>
      </c>
      <c r="B682">
        <v>8</v>
      </c>
      <c r="C682">
        <v>101.26600000000001</v>
      </c>
      <c r="D682">
        <v>0.83199999999999996</v>
      </c>
      <c r="E682">
        <v>0.70399999999999996</v>
      </c>
      <c r="F682">
        <v>0.70399999999999996</v>
      </c>
    </row>
    <row r="683" spans="1:6" x14ac:dyDescent="0.35">
      <c r="A683" s="22" t="s">
        <v>1727</v>
      </c>
      <c r="B683">
        <v>202</v>
      </c>
      <c r="C683">
        <v>708.77200000000005</v>
      </c>
      <c r="D683">
        <v>0.83099999999999996</v>
      </c>
      <c r="E683">
        <v>0.39200000000000002</v>
      </c>
      <c r="F683">
        <v>0.79600000000000004</v>
      </c>
    </row>
    <row r="684" spans="1:6" x14ac:dyDescent="0.35">
      <c r="A684" s="22" t="s">
        <v>1499</v>
      </c>
      <c r="B684">
        <v>62</v>
      </c>
      <c r="C684">
        <v>268.39800000000002</v>
      </c>
      <c r="D684">
        <v>0.83099999999999996</v>
      </c>
      <c r="E684">
        <v>0.88800000000000001</v>
      </c>
      <c r="F684">
        <v>0.94599999999999995</v>
      </c>
    </row>
    <row r="685" spans="1:6" x14ac:dyDescent="0.35">
      <c r="A685" s="22" t="s">
        <v>1528</v>
      </c>
      <c r="B685">
        <v>44</v>
      </c>
      <c r="C685">
        <v>1000</v>
      </c>
      <c r="D685">
        <v>0.83</v>
      </c>
      <c r="E685">
        <v>0.42899999999999999</v>
      </c>
      <c r="F685">
        <v>0.94599999999999995</v>
      </c>
    </row>
    <row r="686" spans="1:6" x14ac:dyDescent="0.35">
      <c r="A686" s="22" t="s">
        <v>1458</v>
      </c>
      <c r="B686">
        <v>217</v>
      </c>
      <c r="C686">
        <v>516.66700000000003</v>
      </c>
      <c r="D686">
        <v>0.83</v>
      </c>
      <c r="E686">
        <v>0.63300000000000001</v>
      </c>
      <c r="F686">
        <v>0.92800000000000005</v>
      </c>
    </row>
    <row r="687" spans="1:6" x14ac:dyDescent="0.35">
      <c r="A687" s="22" t="s">
        <v>1165</v>
      </c>
      <c r="B687">
        <v>274</v>
      </c>
      <c r="C687">
        <v>208.36500000000001</v>
      </c>
      <c r="D687">
        <v>0.83</v>
      </c>
      <c r="E687">
        <v>0.76300000000000001</v>
      </c>
      <c r="F687">
        <v>1</v>
      </c>
    </row>
    <row r="688" spans="1:6" x14ac:dyDescent="0.35">
      <c r="A688" s="22" t="s">
        <v>109</v>
      </c>
      <c r="B688">
        <v>913</v>
      </c>
      <c r="C688">
        <v>510.77299999999997</v>
      </c>
      <c r="D688">
        <v>0.8294999999999999</v>
      </c>
      <c r="E688">
        <v>0.55549999999999999</v>
      </c>
      <c r="F688">
        <v>0.8600000000000001</v>
      </c>
    </row>
    <row r="689" spans="1:6" x14ac:dyDescent="0.35">
      <c r="A689" s="22" t="s">
        <v>122</v>
      </c>
      <c r="B689">
        <v>70.5</v>
      </c>
      <c r="C689">
        <v>532.19100000000003</v>
      </c>
      <c r="D689">
        <v>0.82899999999999996</v>
      </c>
      <c r="E689">
        <v>0.41649999999999998</v>
      </c>
      <c r="F689">
        <v>0.87549999999999994</v>
      </c>
    </row>
    <row r="690" spans="1:6" x14ac:dyDescent="0.35">
      <c r="A690" s="22" t="s">
        <v>1788</v>
      </c>
      <c r="B690">
        <v>25</v>
      </c>
      <c r="C690">
        <v>1041.6669999999999</v>
      </c>
      <c r="D690">
        <v>0.82799999999999996</v>
      </c>
      <c r="E690">
        <v>0.71</v>
      </c>
      <c r="F690">
        <v>0.93500000000000005</v>
      </c>
    </row>
    <row r="691" spans="1:6" x14ac:dyDescent="0.35">
      <c r="A691" s="22" t="s">
        <v>1501</v>
      </c>
      <c r="B691">
        <v>116</v>
      </c>
      <c r="C691">
        <v>686.39099999999996</v>
      </c>
      <c r="D691">
        <v>0.82799999999999996</v>
      </c>
      <c r="E691">
        <v>0.749</v>
      </c>
      <c r="F691">
        <v>0.91500000000000004</v>
      </c>
    </row>
    <row r="692" spans="1:6" x14ac:dyDescent="0.35">
      <c r="A692" s="22" t="s">
        <v>2009</v>
      </c>
      <c r="B692">
        <v>743</v>
      </c>
      <c r="C692">
        <v>580.01599999999996</v>
      </c>
      <c r="D692">
        <v>0.82799999999999996</v>
      </c>
      <c r="E692">
        <v>0.34300000000000003</v>
      </c>
      <c r="F692">
        <v>0.86599999999999999</v>
      </c>
    </row>
    <row r="693" spans="1:6" x14ac:dyDescent="0.35">
      <c r="A693" s="22" t="s">
        <v>127</v>
      </c>
      <c r="B693">
        <v>31.5</v>
      </c>
      <c r="C693">
        <v>319.53800000000001</v>
      </c>
      <c r="D693">
        <v>0.8274999999999999</v>
      </c>
      <c r="E693">
        <v>0.57699999999999996</v>
      </c>
      <c r="F693">
        <v>0.90200000000000002</v>
      </c>
    </row>
    <row r="694" spans="1:6" x14ac:dyDescent="0.35">
      <c r="A694" s="22" t="s">
        <v>1555</v>
      </c>
      <c r="B694">
        <v>77</v>
      </c>
      <c r="C694">
        <v>506.57900000000001</v>
      </c>
      <c r="D694">
        <v>0.82599999999999996</v>
      </c>
      <c r="E694">
        <v>0.50800000000000001</v>
      </c>
      <c r="F694">
        <v>0.95299999999999996</v>
      </c>
    </row>
    <row r="695" spans="1:6" x14ac:dyDescent="0.35">
      <c r="A695" s="22" t="s">
        <v>2014</v>
      </c>
      <c r="B695">
        <v>297</v>
      </c>
      <c r="C695">
        <v>811.47500000000002</v>
      </c>
      <c r="D695">
        <v>0.82599999999999996</v>
      </c>
      <c r="E695">
        <v>0.38400000000000001</v>
      </c>
      <c r="F695">
        <v>0.91500000000000004</v>
      </c>
    </row>
    <row r="696" spans="1:6" x14ac:dyDescent="0.35">
      <c r="A696" s="22" t="s">
        <v>1989</v>
      </c>
      <c r="B696">
        <v>70</v>
      </c>
      <c r="C696">
        <v>265.15199999999999</v>
      </c>
      <c r="D696">
        <v>0.82499999999999996</v>
      </c>
      <c r="E696">
        <v>0.34599999999999997</v>
      </c>
      <c r="F696">
        <v>0.84</v>
      </c>
    </row>
    <row r="697" spans="1:6" x14ac:dyDescent="0.35">
      <c r="A697" s="22" t="s">
        <v>1121</v>
      </c>
      <c r="B697">
        <v>24</v>
      </c>
      <c r="C697">
        <v>35.503</v>
      </c>
      <c r="D697">
        <v>0.82399999999999995</v>
      </c>
      <c r="E697">
        <v>0.45500000000000002</v>
      </c>
      <c r="F697">
        <v>1</v>
      </c>
    </row>
    <row r="698" spans="1:6" x14ac:dyDescent="0.35">
      <c r="A698" s="22" t="s">
        <v>1960</v>
      </c>
      <c r="B698">
        <v>29</v>
      </c>
      <c r="C698">
        <v>2071.4290000000001</v>
      </c>
      <c r="D698">
        <v>0.82399999999999995</v>
      </c>
      <c r="E698">
        <v>0.57099999999999995</v>
      </c>
      <c r="F698">
        <v>0.81</v>
      </c>
    </row>
    <row r="699" spans="1:6" x14ac:dyDescent="0.35">
      <c r="A699" s="22" t="s">
        <v>1231</v>
      </c>
      <c r="B699">
        <v>2358</v>
      </c>
      <c r="C699">
        <v>963.23500000000001</v>
      </c>
      <c r="D699">
        <v>0.82399999999999995</v>
      </c>
      <c r="E699">
        <v>0.36299999999999999</v>
      </c>
      <c r="F699">
        <v>0.60499999999999998</v>
      </c>
    </row>
    <row r="700" spans="1:6" x14ac:dyDescent="0.35">
      <c r="A700" s="22" t="s">
        <v>1797</v>
      </c>
      <c r="B700">
        <v>17</v>
      </c>
      <c r="C700">
        <v>333.33300000000003</v>
      </c>
      <c r="D700">
        <v>0.82299999999999995</v>
      </c>
      <c r="E700">
        <v>0.183</v>
      </c>
      <c r="F700">
        <v>0.75600000000000001</v>
      </c>
    </row>
    <row r="701" spans="1:6" x14ac:dyDescent="0.35">
      <c r="A701" s="22" t="s">
        <v>1860</v>
      </c>
      <c r="B701">
        <v>376</v>
      </c>
      <c r="C701">
        <v>129.566</v>
      </c>
      <c r="D701">
        <v>0.82299999999999995</v>
      </c>
      <c r="E701">
        <v>0.56999999999999995</v>
      </c>
      <c r="F701">
        <v>0.94099999999999995</v>
      </c>
    </row>
    <row r="702" spans="1:6" x14ac:dyDescent="0.35">
      <c r="A702" s="22" t="s">
        <v>892</v>
      </c>
      <c r="B702">
        <v>8</v>
      </c>
      <c r="C702">
        <v>9.3789999999999996</v>
      </c>
      <c r="D702">
        <v>0.82299999999999995</v>
      </c>
      <c r="E702">
        <v>0.63300000000000001</v>
      </c>
      <c r="F702">
        <v>1</v>
      </c>
    </row>
    <row r="703" spans="1:6" x14ac:dyDescent="0.35">
      <c r="A703" s="22" t="s">
        <v>2046</v>
      </c>
      <c r="B703">
        <v>270</v>
      </c>
      <c r="C703">
        <v>318.39600000000002</v>
      </c>
      <c r="D703">
        <v>0.82199999999999995</v>
      </c>
      <c r="E703">
        <v>0.55100000000000005</v>
      </c>
      <c r="F703">
        <v>0.93600000000000005</v>
      </c>
    </row>
    <row r="704" spans="1:6" x14ac:dyDescent="0.35">
      <c r="A704" s="22" t="s">
        <v>1370</v>
      </c>
      <c r="B704">
        <v>235</v>
      </c>
      <c r="C704">
        <v>818.81500000000005</v>
      </c>
      <c r="D704">
        <v>0.82199999999999995</v>
      </c>
      <c r="E704">
        <v>0.127</v>
      </c>
      <c r="F704">
        <v>0.751</v>
      </c>
    </row>
    <row r="705" spans="1:6" x14ac:dyDescent="0.35">
      <c r="A705" s="22" t="s">
        <v>1086</v>
      </c>
      <c r="B705">
        <v>111</v>
      </c>
      <c r="C705">
        <v>84.668000000000006</v>
      </c>
      <c r="D705">
        <v>0.82199999999999995</v>
      </c>
      <c r="E705">
        <v>0.48799999999999999</v>
      </c>
      <c r="F705">
        <v>1</v>
      </c>
    </row>
    <row r="706" spans="1:6" x14ac:dyDescent="0.35">
      <c r="A706" s="22" t="s">
        <v>1006</v>
      </c>
      <c r="B706">
        <v>13</v>
      </c>
      <c r="C706">
        <v>5.41</v>
      </c>
      <c r="D706">
        <v>0.82199999999999995</v>
      </c>
      <c r="E706">
        <v>9.6000000000000002E-2</v>
      </c>
      <c r="F706">
        <v>1</v>
      </c>
    </row>
    <row r="707" spans="1:6" x14ac:dyDescent="0.35">
      <c r="A707" s="22" t="s">
        <v>1914</v>
      </c>
      <c r="B707">
        <v>259</v>
      </c>
      <c r="C707">
        <v>280.911</v>
      </c>
      <c r="D707">
        <v>0.82199999999999995</v>
      </c>
      <c r="E707">
        <v>0.65</v>
      </c>
      <c r="F707">
        <v>0.96099999999999997</v>
      </c>
    </row>
    <row r="708" spans="1:6" x14ac:dyDescent="0.35">
      <c r="A708" s="22" t="s">
        <v>2044</v>
      </c>
      <c r="B708">
        <v>204</v>
      </c>
      <c r="C708">
        <v>566.66700000000003</v>
      </c>
      <c r="D708">
        <v>0.82199999999999995</v>
      </c>
      <c r="E708">
        <v>0.56200000000000006</v>
      </c>
      <c r="F708">
        <v>0.83</v>
      </c>
    </row>
    <row r="709" spans="1:6" x14ac:dyDescent="0.35">
      <c r="A709" s="22" t="s">
        <v>1619</v>
      </c>
      <c r="B709">
        <v>31</v>
      </c>
      <c r="C709">
        <v>968.75</v>
      </c>
      <c r="D709">
        <v>0.82099999999999995</v>
      </c>
      <c r="E709">
        <v>8.5000000000000006E-2</v>
      </c>
      <c r="F709">
        <v>0.83</v>
      </c>
    </row>
    <row r="710" spans="1:6" x14ac:dyDescent="0.35">
      <c r="A710" s="22" t="s">
        <v>203</v>
      </c>
      <c r="B710">
        <v>378</v>
      </c>
      <c r="C710">
        <v>302.15800000000002</v>
      </c>
      <c r="D710">
        <v>0.82099999999999995</v>
      </c>
      <c r="E710">
        <v>0.67</v>
      </c>
      <c r="F710">
        <v>0.80100000000000005</v>
      </c>
    </row>
    <row r="711" spans="1:6" x14ac:dyDescent="0.35">
      <c r="A711" s="22" t="s">
        <v>1067</v>
      </c>
      <c r="B711">
        <v>58</v>
      </c>
      <c r="C711">
        <v>47.002000000000002</v>
      </c>
      <c r="D711">
        <v>0.82099999999999995</v>
      </c>
      <c r="E711">
        <v>1</v>
      </c>
      <c r="F711">
        <v>1</v>
      </c>
    </row>
    <row r="712" spans="1:6" x14ac:dyDescent="0.35">
      <c r="A712" s="22" t="s">
        <v>233</v>
      </c>
      <c r="B712">
        <v>813</v>
      </c>
      <c r="C712">
        <v>418.91</v>
      </c>
      <c r="D712">
        <v>0.82050000000000001</v>
      </c>
      <c r="E712">
        <v>0.48499999999999999</v>
      </c>
      <c r="F712">
        <v>0.86150000000000004</v>
      </c>
    </row>
    <row r="713" spans="1:6" x14ac:dyDescent="0.35">
      <c r="A713" s="22" t="s">
        <v>178</v>
      </c>
      <c r="B713">
        <v>38.5</v>
      </c>
      <c r="C713">
        <v>803.04349999999999</v>
      </c>
      <c r="D713">
        <v>0.82050000000000001</v>
      </c>
      <c r="E713">
        <v>0.57599999999999996</v>
      </c>
      <c r="F713">
        <v>0.9365</v>
      </c>
    </row>
    <row r="714" spans="1:6" x14ac:dyDescent="0.35">
      <c r="A714" s="22" t="s">
        <v>1102</v>
      </c>
      <c r="B714">
        <v>15</v>
      </c>
      <c r="C714">
        <v>142.857</v>
      </c>
      <c r="D714">
        <v>0.82</v>
      </c>
      <c r="E714">
        <v>0.48399999999999999</v>
      </c>
      <c r="F714">
        <v>1</v>
      </c>
    </row>
    <row r="715" spans="1:6" x14ac:dyDescent="0.35">
      <c r="A715" s="22" t="s">
        <v>1408</v>
      </c>
      <c r="B715">
        <v>28</v>
      </c>
      <c r="C715">
        <v>34.271999999999998</v>
      </c>
      <c r="D715">
        <v>0.81899999999999995</v>
      </c>
      <c r="E715">
        <v>1</v>
      </c>
      <c r="F715">
        <v>1</v>
      </c>
    </row>
    <row r="716" spans="1:6" x14ac:dyDescent="0.35">
      <c r="A716" s="22" t="s">
        <v>1240</v>
      </c>
      <c r="B716">
        <v>434</v>
      </c>
      <c r="C716">
        <v>2609.6625000000004</v>
      </c>
      <c r="D716">
        <v>0.81850000000000001</v>
      </c>
      <c r="E716">
        <v>0.34950000000000003</v>
      </c>
      <c r="F716">
        <v>0.75649999999999995</v>
      </c>
    </row>
    <row r="717" spans="1:6" x14ac:dyDescent="0.35">
      <c r="A717" s="22" t="s">
        <v>133</v>
      </c>
      <c r="B717">
        <v>239</v>
      </c>
      <c r="C717">
        <v>304.74549999999999</v>
      </c>
      <c r="D717">
        <v>0.81850000000000001</v>
      </c>
      <c r="E717">
        <v>0.625</v>
      </c>
      <c r="F717">
        <v>0.92799999999999994</v>
      </c>
    </row>
    <row r="718" spans="1:6" x14ac:dyDescent="0.35">
      <c r="A718" s="22" t="s">
        <v>1524</v>
      </c>
      <c r="B718">
        <v>27</v>
      </c>
      <c r="C718">
        <v>1500</v>
      </c>
      <c r="D718">
        <v>0.81799999999999995</v>
      </c>
      <c r="E718">
        <v>0.16</v>
      </c>
      <c r="F718">
        <v>0.88</v>
      </c>
    </row>
    <row r="719" spans="1:6" x14ac:dyDescent="0.35">
      <c r="A719" s="22" t="s">
        <v>1844</v>
      </c>
      <c r="B719">
        <v>21</v>
      </c>
      <c r="C719">
        <v>1166.6669999999999</v>
      </c>
      <c r="D719">
        <v>0.81799999999999995</v>
      </c>
      <c r="E719">
        <v>0.79400000000000004</v>
      </c>
      <c r="F719">
        <v>0.64700000000000002</v>
      </c>
    </row>
    <row r="720" spans="1:6" x14ac:dyDescent="0.35">
      <c r="A720" s="22" t="s">
        <v>1886</v>
      </c>
      <c r="B720">
        <v>1593</v>
      </c>
      <c r="C720">
        <v>579.69399999999996</v>
      </c>
      <c r="D720">
        <v>0.81799999999999995</v>
      </c>
      <c r="E720">
        <v>0.40200000000000002</v>
      </c>
      <c r="F720">
        <v>0.85899999999999999</v>
      </c>
    </row>
    <row r="721" spans="1:6" x14ac:dyDescent="0.35">
      <c r="A721" s="22" t="s">
        <v>1447</v>
      </c>
      <c r="B721">
        <v>37</v>
      </c>
      <c r="C721">
        <v>1370.37</v>
      </c>
      <c r="D721">
        <v>0.81799999999999995</v>
      </c>
      <c r="E721">
        <v>0.436</v>
      </c>
      <c r="F721">
        <v>0.84599999999999997</v>
      </c>
    </row>
    <row r="722" spans="1:6" x14ac:dyDescent="0.35">
      <c r="A722" s="22" t="s">
        <v>197</v>
      </c>
      <c r="B722">
        <v>199</v>
      </c>
      <c r="C722">
        <v>121.1615</v>
      </c>
      <c r="D722">
        <v>0.8175</v>
      </c>
      <c r="E722">
        <v>0.91100000000000003</v>
      </c>
      <c r="F722">
        <v>0.9405</v>
      </c>
    </row>
    <row r="723" spans="1:6" x14ac:dyDescent="0.35">
      <c r="A723" s="22" t="s">
        <v>280</v>
      </c>
      <c r="B723">
        <v>900.5</v>
      </c>
      <c r="C723">
        <v>607.35799999999995</v>
      </c>
      <c r="D723">
        <v>0.81699999999999995</v>
      </c>
      <c r="E723">
        <v>0.61749999999999994</v>
      </c>
      <c r="F723">
        <v>0.76249999999999996</v>
      </c>
    </row>
    <row r="724" spans="1:6" x14ac:dyDescent="0.35">
      <c r="A724" s="22" t="s">
        <v>1586</v>
      </c>
      <c r="B724">
        <v>304</v>
      </c>
      <c r="C724">
        <v>262.29500000000002</v>
      </c>
      <c r="D724">
        <v>0.81699999999999995</v>
      </c>
      <c r="E724">
        <v>0.53600000000000003</v>
      </c>
      <c r="F724">
        <v>0.84599999999999997</v>
      </c>
    </row>
    <row r="725" spans="1:6" x14ac:dyDescent="0.35">
      <c r="A725" s="22" t="s">
        <v>1496</v>
      </c>
      <c r="B725">
        <v>197</v>
      </c>
      <c r="C725">
        <v>735.07500000000005</v>
      </c>
      <c r="D725">
        <v>0.81699999999999995</v>
      </c>
      <c r="E725">
        <v>0.52400000000000002</v>
      </c>
      <c r="F725">
        <v>0.67900000000000005</v>
      </c>
    </row>
    <row r="726" spans="1:6" x14ac:dyDescent="0.35">
      <c r="A726" s="22" t="s">
        <v>917</v>
      </c>
      <c r="B726">
        <v>57</v>
      </c>
      <c r="C726">
        <v>200</v>
      </c>
      <c r="D726">
        <v>0.81699999999999995</v>
      </c>
      <c r="E726">
        <v>0.76500000000000001</v>
      </c>
      <c r="F726">
        <v>1</v>
      </c>
    </row>
    <row r="727" spans="1:6" x14ac:dyDescent="0.35">
      <c r="A727" s="22" t="s">
        <v>264</v>
      </c>
      <c r="B727">
        <v>128</v>
      </c>
      <c r="C727">
        <v>702.00749999999994</v>
      </c>
      <c r="D727">
        <v>0.8165</v>
      </c>
      <c r="E727">
        <v>0.67</v>
      </c>
      <c r="F727">
        <v>0.97199999999999998</v>
      </c>
    </row>
    <row r="728" spans="1:6" x14ac:dyDescent="0.35">
      <c r="A728" s="22" t="s">
        <v>1470</v>
      </c>
      <c r="B728">
        <v>44</v>
      </c>
      <c r="C728">
        <v>1100</v>
      </c>
      <c r="D728">
        <v>0.81599999999999995</v>
      </c>
      <c r="E728">
        <v>0.40699999999999997</v>
      </c>
      <c r="F728">
        <v>0.83099999999999996</v>
      </c>
    </row>
    <row r="729" spans="1:6" x14ac:dyDescent="0.35">
      <c r="A729" s="22" t="s">
        <v>1858</v>
      </c>
      <c r="B729">
        <v>68</v>
      </c>
      <c r="C729">
        <v>187.328</v>
      </c>
      <c r="D729">
        <v>0.81599999999999995</v>
      </c>
      <c r="E729">
        <v>0.497</v>
      </c>
      <c r="F729">
        <v>0.92500000000000004</v>
      </c>
    </row>
    <row r="730" spans="1:6" x14ac:dyDescent="0.35">
      <c r="A730" s="22" t="s">
        <v>1478</v>
      </c>
      <c r="B730">
        <v>529</v>
      </c>
      <c r="C730">
        <v>623.82100000000003</v>
      </c>
      <c r="D730">
        <v>0.81499999999999995</v>
      </c>
      <c r="E730">
        <v>0.53200000000000003</v>
      </c>
      <c r="F730">
        <v>0.78700000000000003</v>
      </c>
    </row>
    <row r="731" spans="1:6" x14ac:dyDescent="0.35">
      <c r="A731" s="22" t="s">
        <v>185</v>
      </c>
      <c r="B731">
        <v>3</v>
      </c>
      <c r="C731">
        <v>30.928000000000001</v>
      </c>
      <c r="D731">
        <v>0.81499999999999995</v>
      </c>
      <c r="E731">
        <v>0.84399999999999997</v>
      </c>
      <c r="F731">
        <v>0.74399999999999999</v>
      </c>
    </row>
    <row r="732" spans="1:6" x14ac:dyDescent="0.35">
      <c r="A732" s="22" t="s">
        <v>1039</v>
      </c>
      <c r="B732">
        <v>107</v>
      </c>
      <c r="C732">
        <v>48.155000000000001</v>
      </c>
      <c r="D732">
        <v>0.81499999999999995</v>
      </c>
      <c r="E732">
        <v>0.48599999999999999</v>
      </c>
      <c r="F732">
        <v>1</v>
      </c>
    </row>
    <row r="733" spans="1:6" x14ac:dyDescent="0.35">
      <c r="A733" s="22" t="s">
        <v>1297</v>
      </c>
      <c r="B733">
        <v>20</v>
      </c>
      <c r="C733">
        <v>571.42899999999997</v>
      </c>
      <c r="D733">
        <v>0.81399999999999995</v>
      </c>
      <c r="E733">
        <v>0.75</v>
      </c>
      <c r="F733">
        <v>0.89600000000000002</v>
      </c>
    </row>
    <row r="734" spans="1:6" x14ac:dyDescent="0.35">
      <c r="A734" s="22" t="s">
        <v>151</v>
      </c>
      <c r="B734">
        <v>3</v>
      </c>
      <c r="C734">
        <v>214.28550000000001</v>
      </c>
      <c r="D734">
        <v>0.8125</v>
      </c>
      <c r="E734">
        <v>0.46899999999999997</v>
      </c>
      <c r="F734">
        <v>0.92849999999999999</v>
      </c>
    </row>
    <row r="735" spans="1:6" x14ac:dyDescent="0.35">
      <c r="A735" s="22" t="s">
        <v>1428</v>
      </c>
      <c r="B735">
        <v>38</v>
      </c>
      <c r="C735">
        <v>2923.0770000000002</v>
      </c>
      <c r="D735">
        <v>0.81200000000000006</v>
      </c>
      <c r="E735">
        <v>0.58799999999999997</v>
      </c>
      <c r="F735">
        <v>0.94099999999999995</v>
      </c>
    </row>
    <row r="736" spans="1:6" x14ac:dyDescent="0.35">
      <c r="A736" s="22" t="s">
        <v>1929</v>
      </c>
      <c r="B736">
        <v>401</v>
      </c>
      <c r="C736">
        <v>1452.8989999999999</v>
      </c>
      <c r="D736">
        <v>0.81200000000000006</v>
      </c>
      <c r="E736">
        <v>0.39200000000000002</v>
      </c>
      <c r="F736">
        <v>0.85399999999999998</v>
      </c>
    </row>
    <row r="737" spans="1:6" x14ac:dyDescent="0.35">
      <c r="A737" s="22" t="s">
        <v>103</v>
      </c>
      <c r="B737">
        <v>287</v>
      </c>
      <c r="C737">
        <v>276.76</v>
      </c>
      <c r="D737">
        <v>0.81200000000000006</v>
      </c>
      <c r="E737">
        <v>0.97399999999999998</v>
      </c>
      <c r="F737">
        <v>0.93799999999999994</v>
      </c>
    </row>
    <row r="738" spans="1:6" x14ac:dyDescent="0.35">
      <c r="A738" s="22" t="s">
        <v>1944</v>
      </c>
      <c r="B738">
        <v>401</v>
      </c>
      <c r="C738">
        <v>869.84799999999996</v>
      </c>
      <c r="D738">
        <v>0.81200000000000006</v>
      </c>
      <c r="E738">
        <v>0.40300000000000002</v>
      </c>
      <c r="F738">
        <v>0.85</v>
      </c>
    </row>
    <row r="739" spans="1:6" x14ac:dyDescent="0.35">
      <c r="A739" s="22" t="s">
        <v>1465</v>
      </c>
      <c r="B739">
        <v>0</v>
      </c>
      <c r="C739">
        <v>0</v>
      </c>
      <c r="D739">
        <v>0.81100000000000005</v>
      </c>
      <c r="E739">
        <v>0.71699999999999997</v>
      </c>
      <c r="F739">
        <v>0.77900000000000003</v>
      </c>
    </row>
    <row r="740" spans="1:6" x14ac:dyDescent="0.35">
      <c r="A740" s="22" t="s">
        <v>1254</v>
      </c>
      <c r="B740">
        <v>0</v>
      </c>
      <c r="C740">
        <v>0</v>
      </c>
      <c r="D740">
        <v>0.81100000000000005</v>
      </c>
      <c r="E740">
        <v>0.40500000000000003</v>
      </c>
      <c r="F740">
        <v>0.70699999999999996</v>
      </c>
    </row>
    <row r="741" spans="1:6" x14ac:dyDescent="0.35">
      <c r="A741" s="22" t="s">
        <v>1826</v>
      </c>
      <c r="B741">
        <v>102</v>
      </c>
      <c r="C741">
        <v>1700</v>
      </c>
      <c r="D741">
        <v>0.81100000000000005</v>
      </c>
      <c r="E741">
        <v>0.40500000000000003</v>
      </c>
      <c r="F741">
        <v>0.88100000000000001</v>
      </c>
    </row>
    <row r="742" spans="1:6" x14ac:dyDescent="0.35">
      <c r="A742" s="22" t="s">
        <v>1852</v>
      </c>
      <c r="B742">
        <v>36</v>
      </c>
      <c r="C742">
        <v>1200</v>
      </c>
      <c r="D742">
        <v>0.81100000000000005</v>
      </c>
      <c r="E742">
        <v>0.625</v>
      </c>
      <c r="F742">
        <v>0.92500000000000004</v>
      </c>
    </row>
    <row r="743" spans="1:6" x14ac:dyDescent="0.35">
      <c r="A743" s="22" t="s">
        <v>1909</v>
      </c>
      <c r="B743">
        <v>65</v>
      </c>
      <c r="C743">
        <v>261.04399999999998</v>
      </c>
      <c r="D743">
        <v>0.81100000000000005</v>
      </c>
      <c r="E743">
        <v>0.48599999999999999</v>
      </c>
      <c r="F743">
        <v>0.85799999999999998</v>
      </c>
    </row>
    <row r="744" spans="1:6" x14ac:dyDescent="0.35">
      <c r="A744" s="22" t="s">
        <v>1912</v>
      </c>
      <c r="B744">
        <v>85</v>
      </c>
      <c r="C744">
        <v>199.53100000000001</v>
      </c>
      <c r="D744">
        <v>0.81</v>
      </c>
      <c r="E744">
        <v>0.66400000000000003</v>
      </c>
      <c r="F744">
        <v>0.93899999999999995</v>
      </c>
    </row>
    <row r="745" spans="1:6" x14ac:dyDescent="0.35">
      <c r="A745" s="22" t="s">
        <v>1991</v>
      </c>
      <c r="B745">
        <v>520</v>
      </c>
      <c r="C745">
        <v>829.346</v>
      </c>
      <c r="D745">
        <v>0.81</v>
      </c>
      <c r="E745">
        <v>0.38300000000000001</v>
      </c>
      <c r="F745">
        <v>0.88300000000000001</v>
      </c>
    </row>
    <row r="746" spans="1:6" x14ac:dyDescent="0.35">
      <c r="A746" s="22" t="s">
        <v>177</v>
      </c>
      <c r="B746">
        <v>1255</v>
      </c>
      <c r="C746">
        <v>289.298</v>
      </c>
      <c r="D746">
        <v>0.8095</v>
      </c>
      <c r="E746">
        <v>0.7024999999999999</v>
      </c>
      <c r="F746">
        <v>0.90949999999999998</v>
      </c>
    </row>
    <row r="747" spans="1:6" x14ac:dyDescent="0.35">
      <c r="A747" s="22" t="s">
        <v>1510</v>
      </c>
      <c r="B747">
        <v>1</v>
      </c>
      <c r="C747">
        <v>2.2320000000000002</v>
      </c>
      <c r="D747">
        <v>0.80900000000000005</v>
      </c>
      <c r="E747">
        <v>2.3E-2</v>
      </c>
      <c r="F747">
        <v>1</v>
      </c>
    </row>
    <row r="748" spans="1:6" x14ac:dyDescent="0.35">
      <c r="A748" s="22" t="s">
        <v>1059</v>
      </c>
      <c r="B748">
        <v>26</v>
      </c>
      <c r="C748">
        <v>228.07</v>
      </c>
      <c r="D748">
        <v>0.80900000000000005</v>
      </c>
      <c r="E748">
        <v>0.67400000000000004</v>
      </c>
      <c r="F748">
        <v>1</v>
      </c>
    </row>
    <row r="749" spans="1:6" x14ac:dyDescent="0.35">
      <c r="A749" s="22" t="s">
        <v>1506</v>
      </c>
      <c r="B749">
        <v>20</v>
      </c>
      <c r="C749">
        <v>263.15800000000002</v>
      </c>
      <c r="D749">
        <v>0.80900000000000005</v>
      </c>
      <c r="E749">
        <v>0.73099999999999998</v>
      </c>
      <c r="F749">
        <v>0.87</v>
      </c>
    </row>
    <row r="750" spans="1:6" x14ac:dyDescent="0.35">
      <c r="A750" s="22" t="s">
        <v>1771</v>
      </c>
      <c r="B750">
        <v>133</v>
      </c>
      <c r="C750">
        <v>2254.2370000000001</v>
      </c>
      <c r="D750">
        <v>0.80800000000000005</v>
      </c>
      <c r="E750">
        <v>0.45100000000000001</v>
      </c>
      <c r="F750">
        <v>0.59799999999999998</v>
      </c>
    </row>
    <row r="751" spans="1:6" x14ac:dyDescent="0.35">
      <c r="A751" s="22" t="s">
        <v>1784</v>
      </c>
      <c r="B751">
        <v>1600</v>
      </c>
      <c r="C751">
        <v>1585.7280000000001</v>
      </c>
      <c r="D751">
        <v>0.80800000000000005</v>
      </c>
      <c r="E751">
        <v>0.32200000000000001</v>
      </c>
      <c r="F751">
        <v>0.70199999999999996</v>
      </c>
    </row>
    <row r="752" spans="1:6" x14ac:dyDescent="0.35">
      <c r="A752" s="22" t="s">
        <v>2020</v>
      </c>
      <c r="B752">
        <v>332</v>
      </c>
      <c r="C752">
        <v>357.37400000000002</v>
      </c>
      <c r="D752">
        <v>0.80700000000000005</v>
      </c>
      <c r="E752">
        <v>0.70399999999999996</v>
      </c>
      <c r="F752">
        <v>0.90300000000000002</v>
      </c>
    </row>
    <row r="753" spans="1:6" x14ac:dyDescent="0.35">
      <c r="A753" s="22" t="s">
        <v>1979</v>
      </c>
      <c r="B753">
        <v>438</v>
      </c>
      <c r="C753">
        <v>1520.8330000000001</v>
      </c>
      <c r="D753">
        <v>0.80700000000000005</v>
      </c>
      <c r="E753">
        <v>0.49299999999999999</v>
      </c>
      <c r="F753">
        <v>0.86199999999999999</v>
      </c>
    </row>
    <row r="754" spans="1:6" x14ac:dyDescent="0.35">
      <c r="A754" s="22" t="s">
        <v>1600</v>
      </c>
      <c r="B754">
        <v>143</v>
      </c>
      <c r="C754">
        <v>260.47399999999999</v>
      </c>
      <c r="D754">
        <v>0.80600000000000005</v>
      </c>
      <c r="E754">
        <v>0.61199999999999999</v>
      </c>
      <c r="F754">
        <v>0.95099999999999996</v>
      </c>
    </row>
    <row r="755" spans="1:6" x14ac:dyDescent="0.35">
      <c r="A755" s="22" t="s">
        <v>1815</v>
      </c>
      <c r="B755">
        <v>45</v>
      </c>
      <c r="C755">
        <v>416.66699999999997</v>
      </c>
      <c r="D755">
        <v>0.80600000000000005</v>
      </c>
      <c r="E755">
        <v>0.64800000000000002</v>
      </c>
      <c r="F755">
        <v>0.94399999999999995</v>
      </c>
    </row>
    <row r="756" spans="1:6" x14ac:dyDescent="0.35">
      <c r="A756" s="22" t="s">
        <v>167</v>
      </c>
      <c r="B756">
        <v>18</v>
      </c>
      <c r="C756">
        <v>720</v>
      </c>
      <c r="D756">
        <v>0.80600000000000005</v>
      </c>
      <c r="E756">
        <v>0.48599999999999999</v>
      </c>
      <c r="F756">
        <v>0.88600000000000001</v>
      </c>
    </row>
    <row r="757" spans="1:6" x14ac:dyDescent="0.35">
      <c r="A757" s="22" t="s">
        <v>1877</v>
      </c>
      <c r="B757">
        <v>97</v>
      </c>
      <c r="C757">
        <v>489.899</v>
      </c>
      <c r="D757">
        <v>0.80500000000000005</v>
      </c>
      <c r="E757">
        <v>0.68500000000000005</v>
      </c>
      <c r="F757">
        <v>0.94599999999999995</v>
      </c>
    </row>
    <row r="758" spans="1:6" x14ac:dyDescent="0.35">
      <c r="A758" s="22" t="s">
        <v>1434</v>
      </c>
      <c r="B758">
        <v>7373</v>
      </c>
      <c r="C758">
        <v>1948.4670000000001</v>
      </c>
      <c r="D758">
        <v>0.80400000000000005</v>
      </c>
      <c r="E758">
        <v>0.29899999999999999</v>
      </c>
      <c r="F758">
        <v>0.73699999999999999</v>
      </c>
    </row>
    <row r="759" spans="1:6" x14ac:dyDescent="0.35">
      <c r="A759" s="22" t="s">
        <v>1667</v>
      </c>
      <c r="B759">
        <v>48</v>
      </c>
      <c r="C759">
        <v>355.55599999999998</v>
      </c>
      <c r="D759">
        <v>0.80400000000000005</v>
      </c>
      <c r="E759">
        <v>0.72099999999999997</v>
      </c>
      <c r="F759">
        <v>0.91800000000000004</v>
      </c>
    </row>
    <row r="760" spans="1:6" x14ac:dyDescent="0.35">
      <c r="A760" s="22" t="s">
        <v>1126</v>
      </c>
      <c r="B760">
        <v>4</v>
      </c>
      <c r="C760">
        <v>2.851</v>
      </c>
      <c r="D760">
        <v>0.80400000000000005</v>
      </c>
      <c r="E760">
        <v>0.19900000000000001</v>
      </c>
      <c r="F760">
        <v>1</v>
      </c>
    </row>
    <row r="761" spans="1:6" x14ac:dyDescent="0.35">
      <c r="A761" s="22" t="s">
        <v>96</v>
      </c>
      <c r="B761">
        <v>2426</v>
      </c>
      <c r="C761">
        <v>297.596</v>
      </c>
      <c r="D761">
        <v>0.80400000000000005</v>
      </c>
      <c r="E761">
        <v>0.73199999999999998</v>
      </c>
      <c r="F761">
        <v>0.84399999999999997</v>
      </c>
    </row>
    <row r="762" spans="1:6" x14ac:dyDescent="0.35">
      <c r="A762" s="22" t="s">
        <v>71</v>
      </c>
      <c r="B762">
        <v>30</v>
      </c>
      <c r="C762">
        <v>60.029499999999999</v>
      </c>
      <c r="D762">
        <v>0.80349999999999999</v>
      </c>
      <c r="E762">
        <v>0.77949999999999997</v>
      </c>
      <c r="F762">
        <v>1</v>
      </c>
    </row>
    <row r="763" spans="1:6" x14ac:dyDescent="0.35">
      <c r="A763" s="22" t="s">
        <v>254</v>
      </c>
      <c r="B763">
        <v>977</v>
      </c>
      <c r="C763">
        <v>281.8</v>
      </c>
      <c r="D763">
        <v>0.80300000000000005</v>
      </c>
      <c r="E763">
        <v>0.76</v>
      </c>
      <c r="F763">
        <v>0.88</v>
      </c>
    </row>
    <row r="764" spans="1:6" x14ac:dyDescent="0.35">
      <c r="A764" s="22" t="s">
        <v>1394</v>
      </c>
      <c r="B764">
        <v>96</v>
      </c>
      <c r="C764">
        <v>165.517</v>
      </c>
      <c r="D764">
        <v>0.80300000000000005</v>
      </c>
      <c r="E764">
        <v>0.69899999999999995</v>
      </c>
      <c r="F764">
        <v>0.95899999999999996</v>
      </c>
    </row>
    <row r="765" spans="1:6" x14ac:dyDescent="0.35">
      <c r="A765" s="22" t="s">
        <v>1867</v>
      </c>
      <c r="B765">
        <v>807</v>
      </c>
      <c r="C765">
        <v>337.798</v>
      </c>
      <c r="D765">
        <v>0.80300000000000005</v>
      </c>
      <c r="E765">
        <v>0.44700000000000001</v>
      </c>
      <c r="F765">
        <v>0.89500000000000002</v>
      </c>
    </row>
    <row r="766" spans="1:6" x14ac:dyDescent="0.35">
      <c r="A766" s="22" t="s">
        <v>1003</v>
      </c>
      <c r="B766">
        <v>0</v>
      </c>
      <c r="C766">
        <v>0</v>
      </c>
      <c r="D766">
        <v>0.80299999999999994</v>
      </c>
      <c r="E766">
        <v>0.45499999999999996</v>
      </c>
      <c r="F766">
        <v>0.8</v>
      </c>
    </row>
    <row r="767" spans="1:6" x14ac:dyDescent="0.35">
      <c r="A767" s="22" t="s">
        <v>1471</v>
      </c>
      <c r="B767">
        <v>3</v>
      </c>
      <c r="C767">
        <v>28.571000000000002</v>
      </c>
      <c r="D767">
        <v>0.80200000000000005</v>
      </c>
      <c r="E767">
        <v>0.81299999999999994</v>
      </c>
      <c r="F767">
        <v>0.94199999999999995</v>
      </c>
    </row>
    <row r="768" spans="1:6" x14ac:dyDescent="0.35">
      <c r="A768" s="22" t="s">
        <v>1403</v>
      </c>
      <c r="B768">
        <v>439</v>
      </c>
      <c r="C768">
        <v>329.08499999999998</v>
      </c>
      <c r="D768">
        <v>0.80100000000000005</v>
      </c>
      <c r="E768">
        <v>0.47399999999999998</v>
      </c>
      <c r="F768">
        <v>0.998</v>
      </c>
    </row>
    <row r="769" spans="1:6" x14ac:dyDescent="0.35">
      <c r="A769" s="22" t="s">
        <v>193</v>
      </c>
      <c r="B769">
        <v>20.666666666666668</v>
      </c>
      <c r="C769">
        <v>624.20433333333335</v>
      </c>
      <c r="D769">
        <v>0.80066666666666675</v>
      </c>
      <c r="E769">
        <v>0.55199999999999994</v>
      </c>
      <c r="F769">
        <v>0.86366666666666658</v>
      </c>
    </row>
    <row r="770" spans="1:6" x14ac:dyDescent="0.35">
      <c r="A770" s="22" t="s">
        <v>1357</v>
      </c>
      <c r="B770">
        <v>8</v>
      </c>
      <c r="C770">
        <v>2000</v>
      </c>
      <c r="D770">
        <v>0.8</v>
      </c>
      <c r="E770">
        <v>0.17599999999999999</v>
      </c>
      <c r="F770">
        <v>0.29399999999999998</v>
      </c>
    </row>
    <row r="771" spans="1:6" x14ac:dyDescent="0.35">
      <c r="A771" s="22" t="s">
        <v>1758</v>
      </c>
      <c r="B771">
        <v>8</v>
      </c>
      <c r="C771">
        <v>1000</v>
      </c>
      <c r="D771">
        <v>0.8</v>
      </c>
      <c r="E771">
        <v>0.5</v>
      </c>
      <c r="F771">
        <v>0.71399999999999997</v>
      </c>
    </row>
    <row r="772" spans="1:6" x14ac:dyDescent="0.35">
      <c r="A772" s="22" t="s">
        <v>1482</v>
      </c>
      <c r="B772">
        <v>14</v>
      </c>
      <c r="C772">
        <v>291.66699999999997</v>
      </c>
      <c r="D772">
        <v>0.8</v>
      </c>
      <c r="E772">
        <v>0.82799999999999996</v>
      </c>
      <c r="F772">
        <v>0.93799999999999994</v>
      </c>
    </row>
    <row r="773" spans="1:6" x14ac:dyDescent="0.35">
      <c r="A773" s="22" t="s">
        <v>1253</v>
      </c>
      <c r="B773">
        <v>0</v>
      </c>
      <c r="C773">
        <v>0</v>
      </c>
      <c r="D773">
        <v>0.8</v>
      </c>
      <c r="E773">
        <v>0.5</v>
      </c>
      <c r="F773">
        <v>0.71399999999999997</v>
      </c>
    </row>
    <row r="774" spans="1:6" x14ac:dyDescent="0.35">
      <c r="A774" s="22" t="s">
        <v>1999</v>
      </c>
      <c r="B774">
        <v>73</v>
      </c>
      <c r="C774">
        <v>829.54499999999996</v>
      </c>
      <c r="D774">
        <v>0.8</v>
      </c>
      <c r="E774">
        <v>0.65300000000000002</v>
      </c>
      <c r="F774">
        <v>0.93200000000000005</v>
      </c>
    </row>
    <row r="775" spans="1:6" x14ac:dyDescent="0.35">
      <c r="A775" s="22" t="s">
        <v>1978</v>
      </c>
      <c r="B775">
        <v>44</v>
      </c>
      <c r="C775">
        <v>289.47399999999999</v>
      </c>
      <c r="D775">
        <v>0.8</v>
      </c>
      <c r="E775">
        <v>0.39300000000000002</v>
      </c>
      <c r="F775">
        <v>0.94499999999999995</v>
      </c>
    </row>
    <row r="776" spans="1:6" x14ac:dyDescent="0.35">
      <c r="A776" s="22" t="s">
        <v>1282</v>
      </c>
      <c r="B776">
        <v>23</v>
      </c>
      <c r="C776">
        <v>5750</v>
      </c>
      <c r="D776">
        <v>0.8</v>
      </c>
      <c r="E776">
        <v>0.375</v>
      </c>
      <c r="F776">
        <v>0.625</v>
      </c>
    </row>
    <row r="777" spans="1:6" x14ac:dyDescent="0.35">
      <c r="A777" s="22" t="s">
        <v>1965</v>
      </c>
      <c r="B777">
        <v>25</v>
      </c>
      <c r="C777">
        <v>568.18200000000002</v>
      </c>
      <c r="D777">
        <v>0.8</v>
      </c>
      <c r="E777">
        <v>0.70699999999999996</v>
      </c>
      <c r="F777">
        <v>0.94799999999999995</v>
      </c>
    </row>
    <row r="778" spans="1:6" x14ac:dyDescent="0.35">
      <c r="A778" s="22" t="s">
        <v>1493</v>
      </c>
      <c r="B778">
        <v>375</v>
      </c>
      <c r="C778">
        <v>872.09299999999996</v>
      </c>
      <c r="D778">
        <v>0.79900000000000004</v>
      </c>
      <c r="E778">
        <v>0.56499999999999995</v>
      </c>
      <c r="F778">
        <v>0.77700000000000002</v>
      </c>
    </row>
    <row r="779" spans="1:6" x14ac:dyDescent="0.35">
      <c r="A779" s="22" t="s">
        <v>1884</v>
      </c>
      <c r="B779">
        <v>29</v>
      </c>
      <c r="C779">
        <v>80.11</v>
      </c>
      <c r="D779">
        <v>0.79900000000000004</v>
      </c>
      <c r="E779">
        <v>0.67600000000000005</v>
      </c>
      <c r="F779">
        <v>0.86</v>
      </c>
    </row>
    <row r="780" spans="1:6" x14ac:dyDescent="0.35">
      <c r="A780" s="22" t="s">
        <v>963</v>
      </c>
      <c r="B780">
        <v>42</v>
      </c>
      <c r="C780">
        <v>12.843999999999999</v>
      </c>
      <c r="D780">
        <v>0.79800000000000004</v>
      </c>
      <c r="E780">
        <v>0.94399999999999995</v>
      </c>
      <c r="F780">
        <v>1</v>
      </c>
    </row>
    <row r="781" spans="1:6" x14ac:dyDescent="0.35">
      <c r="A781" s="22" t="s">
        <v>2052</v>
      </c>
      <c r="B781">
        <v>2484</v>
      </c>
      <c r="C781">
        <v>679.06</v>
      </c>
      <c r="D781">
        <v>0.79700000000000004</v>
      </c>
      <c r="E781">
        <v>0.23499999999999999</v>
      </c>
      <c r="F781">
        <v>0.73899999999999999</v>
      </c>
    </row>
    <row r="782" spans="1:6" x14ac:dyDescent="0.35">
      <c r="A782" s="22" t="s">
        <v>1660</v>
      </c>
      <c r="B782">
        <v>58</v>
      </c>
      <c r="C782">
        <v>495.726</v>
      </c>
      <c r="D782">
        <v>0.79600000000000004</v>
      </c>
      <c r="E782">
        <v>0.628</v>
      </c>
      <c r="F782">
        <v>0.81699999999999995</v>
      </c>
    </row>
    <row r="783" spans="1:6" x14ac:dyDescent="0.35">
      <c r="A783" s="22" t="s">
        <v>989</v>
      </c>
      <c r="B783">
        <v>33</v>
      </c>
      <c r="C783">
        <v>15.278</v>
      </c>
      <c r="D783">
        <v>0.79600000000000004</v>
      </c>
      <c r="E783">
        <v>0.24399999999999999</v>
      </c>
      <c r="F783">
        <v>1</v>
      </c>
    </row>
    <row r="784" spans="1:6" x14ac:dyDescent="0.35">
      <c r="A784" s="22" t="s">
        <v>1001</v>
      </c>
      <c r="B784">
        <v>1353</v>
      </c>
      <c r="C784">
        <v>1171.4290000000001</v>
      </c>
      <c r="D784">
        <v>0.79600000000000004</v>
      </c>
      <c r="E784">
        <v>0.42499999999999999</v>
      </c>
      <c r="F784">
        <v>1</v>
      </c>
    </row>
    <row r="785" spans="1:6" x14ac:dyDescent="0.35">
      <c r="A785" s="22" t="s">
        <v>1980</v>
      </c>
      <c r="B785">
        <v>2152</v>
      </c>
      <c r="C785">
        <v>951.79100000000005</v>
      </c>
      <c r="D785">
        <v>0.79600000000000004</v>
      </c>
      <c r="E785">
        <v>0.41299999999999998</v>
      </c>
      <c r="F785">
        <v>0.71099999999999997</v>
      </c>
    </row>
    <row r="786" spans="1:6" x14ac:dyDescent="0.35">
      <c r="A786" s="22" t="s">
        <v>1229</v>
      </c>
      <c r="B786">
        <v>0</v>
      </c>
      <c r="C786">
        <v>0</v>
      </c>
      <c r="D786">
        <v>0.79549999999999998</v>
      </c>
      <c r="E786">
        <v>0.28399999999999997</v>
      </c>
      <c r="F786">
        <v>0.71099999999999997</v>
      </c>
    </row>
    <row r="787" spans="1:6" x14ac:dyDescent="0.35">
      <c r="A787" s="22" t="s">
        <v>1481</v>
      </c>
      <c r="B787">
        <v>194</v>
      </c>
      <c r="C787">
        <v>685.51199999999994</v>
      </c>
      <c r="D787">
        <v>0.79500000000000004</v>
      </c>
      <c r="E787">
        <v>0.58799999999999997</v>
      </c>
      <c r="F787">
        <v>0.88300000000000001</v>
      </c>
    </row>
    <row r="788" spans="1:6" x14ac:dyDescent="0.35">
      <c r="A788" s="22" t="s">
        <v>2051</v>
      </c>
      <c r="B788">
        <v>799</v>
      </c>
      <c r="C788">
        <v>488.685</v>
      </c>
      <c r="D788">
        <v>0.79400000000000004</v>
      </c>
      <c r="E788">
        <v>0.46100000000000002</v>
      </c>
      <c r="F788">
        <v>0.83399999999999996</v>
      </c>
    </row>
    <row r="789" spans="1:6" x14ac:dyDescent="0.35">
      <c r="A789" s="22" t="s">
        <v>1879</v>
      </c>
      <c r="B789">
        <v>22</v>
      </c>
      <c r="C789">
        <v>142.857</v>
      </c>
      <c r="D789">
        <v>0.79400000000000004</v>
      </c>
      <c r="E789">
        <v>0.77700000000000002</v>
      </c>
      <c r="F789">
        <v>0.91900000000000004</v>
      </c>
    </row>
    <row r="790" spans="1:6" x14ac:dyDescent="0.35">
      <c r="A790" s="22" t="s">
        <v>1894</v>
      </c>
      <c r="B790">
        <v>3407</v>
      </c>
      <c r="C790">
        <v>803.34799999999996</v>
      </c>
      <c r="D790">
        <v>0.79400000000000004</v>
      </c>
      <c r="E790">
        <v>0.51900000000000002</v>
      </c>
      <c r="F790">
        <v>0.748</v>
      </c>
    </row>
    <row r="791" spans="1:6" x14ac:dyDescent="0.35">
      <c r="A791" s="22" t="s">
        <v>1873</v>
      </c>
      <c r="B791">
        <v>2157</v>
      </c>
      <c r="C791">
        <v>1420.9490000000001</v>
      </c>
      <c r="D791">
        <v>0.79400000000000004</v>
      </c>
      <c r="E791">
        <v>0.40500000000000003</v>
      </c>
      <c r="F791">
        <v>0.77</v>
      </c>
    </row>
    <row r="792" spans="1:6" x14ac:dyDescent="0.35">
      <c r="A792" s="22" t="s">
        <v>1596</v>
      </c>
      <c r="B792">
        <v>16</v>
      </c>
      <c r="C792">
        <v>78.817999999999998</v>
      </c>
      <c r="D792">
        <v>0.79300000000000004</v>
      </c>
      <c r="E792">
        <v>0.70399999999999996</v>
      </c>
      <c r="F792">
        <v>0.91400000000000003</v>
      </c>
    </row>
    <row r="793" spans="1:6" x14ac:dyDescent="0.35">
      <c r="A793" s="22" t="s">
        <v>123</v>
      </c>
      <c r="B793">
        <v>102</v>
      </c>
      <c r="C793">
        <v>339.34550000000002</v>
      </c>
      <c r="D793">
        <v>0.79249999999999998</v>
      </c>
      <c r="E793">
        <v>0.77600000000000002</v>
      </c>
      <c r="F793">
        <v>0.95799999999999996</v>
      </c>
    </row>
    <row r="794" spans="1:6" x14ac:dyDescent="0.35">
      <c r="A794" s="22" t="s">
        <v>1173</v>
      </c>
      <c r="B794">
        <v>95</v>
      </c>
      <c r="C794">
        <v>60.203000000000003</v>
      </c>
      <c r="D794">
        <v>0.79200000000000004</v>
      </c>
      <c r="E794">
        <v>0.81299999999999994</v>
      </c>
      <c r="F794">
        <v>1</v>
      </c>
    </row>
    <row r="795" spans="1:6" x14ac:dyDescent="0.35">
      <c r="A795" s="22" t="s">
        <v>890</v>
      </c>
      <c r="B795">
        <v>166.5</v>
      </c>
      <c r="C795">
        <v>474.25599999999997</v>
      </c>
      <c r="D795">
        <v>0.79200000000000004</v>
      </c>
      <c r="E795">
        <v>0.40550000000000003</v>
      </c>
      <c r="F795">
        <v>0.83650000000000002</v>
      </c>
    </row>
    <row r="796" spans="1:6" x14ac:dyDescent="0.35">
      <c r="A796" s="22" t="s">
        <v>1543</v>
      </c>
      <c r="B796">
        <v>231</v>
      </c>
      <c r="C796">
        <v>253.56800000000001</v>
      </c>
      <c r="D796">
        <v>0.79100000000000004</v>
      </c>
      <c r="E796">
        <v>0.41899999999999998</v>
      </c>
      <c r="F796">
        <v>0.94599999999999995</v>
      </c>
    </row>
    <row r="797" spans="1:6" x14ac:dyDescent="0.35">
      <c r="A797" s="22" t="s">
        <v>1382</v>
      </c>
      <c r="B797">
        <v>477</v>
      </c>
      <c r="C797">
        <v>413.70299999999997</v>
      </c>
      <c r="D797">
        <v>0.79</v>
      </c>
      <c r="E797">
        <v>0.52300000000000002</v>
      </c>
      <c r="F797">
        <v>0.99</v>
      </c>
    </row>
    <row r="798" spans="1:6" x14ac:dyDescent="0.35">
      <c r="A798" s="22" t="s">
        <v>135</v>
      </c>
      <c r="B798">
        <v>501.5</v>
      </c>
      <c r="C798">
        <v>922.09100000000012</v>
      </c>
      <c r="D798">
        <v>0.79</v>
      </c>
      <c r="E798">
        <v>0.498</v>
      </c>
      <c r="F798">
        <v>0.86299999999999999</v>
      </c>
    </row>
    <row r="799" spans="1:6" x14ac:dyDescent="0.35">
      <c r="A799" s="22" t="s">
        <v>1079</v>
      </c>
      <c r="B799">
        <v>116.66666666666667</v>
      </c>
      <c r="C799">
        <v>134.36333333333334</v>
      </c>
      <c r="D799">
        <v>0.78966666666666663</v>
      </c>
      <c r="E799">
        <v>0.66733333333333322</v>
      </c>
      <c r="F799">
        <v>0.82500000000000007</v>
      </c>
    </row>
    <row r="800" spans="1:6" x14ac:dyDescent="0.35">
      <c r="A800" s="22" t="s">
        <v>1329</v>
      </c>
      <c r="B800">
        <v>40</v>
      </c>
      <c r="C800">
        <v>215.054</v>
      </c>
      <c r="D800">
        <v>0.78800000000000003</v>
      </c>
      <c r="E800">
        <v>0.65800000000000003</v>
      </c>
      <c r="F800">
        <v>0.877</v>
      </c>
    </row>
    <row r="801" spans="1:6" x14ac:dyDescent="0.35">
      <c r="A801" s="22" t="s">
        <v>1268</v>
      </c>
      <c r="B801">
        <v>127</v>
      </c>
      <c r="C801">
        <v>2442.308</v>
      </c>
      <c r="D801">
        <v>0.78800000000000003</v>
      </c>
      <c r="E801">
        <v>0.56100000000000005</v>
      </c>
      <c r="F801">
        <v>0.80500000000000005</v>
      </c>
    </row>
    <row r="802" spans="1:6" x14ac:dyDescent="0.35">
      <c r="A802" s="22" t="s">
        <v>196</v>
      </c>
      <c r="B802">
        <v>243</v>
      </c>
      <c r="C802">
        <v>396.411</v>
      </c>
      <c r="D802">
        <v>0.78700000000000003</v>
      </c>
      <c r="E802">
        <v>0.58299999999999996</v>
      </c>
      <c r="F802">
        <v>0.75800000000000001</v>
      </c>
    </row>
    <row r="803" spans="1:6" x14ac:dyDescent="0.35">
      <c r="A803" s="22" t="s">
        <v>1271</v>
      </c>
      <c r="B803">
        <v>25</v>
      </c>
      <c r="C803">
        <v>675.67600000000004</v>
      </c>
      <c r="D803">
        <v>0.78700000000000003</v>
      </c>
      <c r="E803">
        <v>0.28100000000000003</v>
      </c>
      <c r="F803">
        <v>0.82499999999999996</v>
      </c>
    </row>
    <row r="804" spans="1:6" x14ac:dyDescent="0.35">
      <c r="A804" s="22" t="s">
        <v>1804</v>
      </c>
      <c r="B804">
        <v>330</v>
      </c>
      <c r="C804">
        <v>507.69200000000001</v>
      </c>
      <c r="D804">
        <v>0.78700000000000003</v>
      </c>
      <c r="E804">
        <v>0.52800000000000002</v>
      </c>
      <c r="F804">
        <v>0.88200000000000001</v>
      </c>
    </row>
    <row r="805" spans="1:6" x14ac:dyDescent="0.35">
      <c r="A805" s="22" t="s">
        <v>1862</v>
      </c>
      <c r="B805">
        <v>57</v>
      </c>
      <c r="C805">
        <v>513.51400000000001</v>
      </c>
      <c r="D805">
        <v>0.78700000000000003</v>
      </c>
      <c r="E805">
        <v>0.69499999999999995</v>
      </c>
      <c r="F805">
        <v>0.86</v>
      </c>
    </row>
    <row r="806" spans="1:6" x14ac:dyDescent="0.35">
      <c r="A806" s="22" t="s">
        <v>1843</v>
      </c>
      <c r="B806">
        <v>82</v>
      </c>
      <c r="C806">
        <v>182.62799999999999</v>
      </c>
      <c r="D806">
        <v>0.78600000000000003</v>
      </c>
      <c r="E806">
        <v>0.67300000000000004</v>
      </c>
      <c r="F806">
        <v>0.91500000000000004</v>
      </c>
    </row>
    <row r="807" spans="1:6" x14ac:dyDescent="0.35">
      <c r="A807" s="22" t="s">
        <v>1048</v>
      </c>
      <c r="B807">
        <v>0</v>
      </c>
      <c r="C807">
        <v>0</v>
      </c>
      <c r="D807">
        <v>0.78600000000000003</v>
      </c>
      <c r="E807">
        <v>4.8000000000000001E-2</v>
      </c>
      <c r="F807">
        <v>1</v>
      </c>
    </row>
    <row r="808" spans="1:6" x14ac:dyDescent="0.35">
      <c r="A808" s="22" t="s">
        <v>1866</v>
      </c>
      <c r="B808">
        <v>2742</v>
      </c>
      <c r="C808">
        <v>1707.347</v>
      </c>
      <c r="D808">
        <v>0.78600000000000003</v>
      </c>
      <c r="E808">
        <v>0.39100000000000001</v>
      </c>
      <c r="F808">
        <v>0.77100000000000002</v>
      </c>
    </row>
    <row r="809" spans="1:6" x14ac:dyDescent="0.35">
      <c r="A809" s="22" t="s">
        <v>222</v>
      </c>
      <c r="B809">
        <v>139.5</v>
      </c>
      <c r="C809">
        <v>227.886</v>
      </c>
      <c r="D809">
        <v>0.78550000000000009</v>
      </c>
      <c r="E809">
        <v>0.98350000000000004</v>
      </c>
      <c r="F809">
        <v>0.876</v>
      </c>
    </row>
    <row r="810" spans="1:6" x14ac:dyDescent="0.35">
      <c r="A810" s="22" t="s">
        <v>1386</v>
      </c>
      <c r="B810">
        <v>54</v>
      </c>
      <c r="C810">
        <v>321.42899999999997</v>
      </c>
      <c r="D810">
        <v>0.78500000000000003</v>
      </c>
      <c r="E810">
        <v>0.98099999999999998</v>
      </c>
      <c r="F810">
        <v>1</v>
      </c>
    </row>
    <row r="811" spans="1:6" x14ac:dyDescent="0.35">
      <c r="A811" s="22" t="s">
        <v>108</v>
      </c>
      <c r="B811">
        <v>91.5</v>
      </c>
      <c r="C811">
        <v>135.60550000000001</v>
      </c>
      <c r="D811">
        <v>0.78449999999999998</v>
      </c>
      <c r="E811">
        <v>0.81899999999999995</v>
      </c>
      <c r="F811">
        <v>0.94750000000000001</v>
      </c>
    </row>
    <row r="812" spans="1:6" x14ac:dyDescent="0.35">
      <c r="A812" s="22" t="s">
        <v>1587</v>
      </c>
      <c r="B812">
        <v>509</v>
      </c>
      <c r="C812">
        <v>826.29899999999998</v>
      </c>
      <c r="D812">
        <v>0.78400000000000003</v>
      </c>
      <c r="E812">
        <v>0.628</v>
      </c>
      <c r="F812">
        <v>0.93200000000000005</v>
      </c>
    </row>
    <row r="813" spans="1:6" x14ac:dyDescent="0.35">
      <c r="A813" s="22" t="s">
        <v>276</v>
      </c>
      <c r="B813">
        <v>124</v>
      </c>
      <c r="C813">
        <v>176.387</v>
      </c>
      <c r="D813">
        <v>0.78400000000000003</v>
      </c>
      <c r="E813">
        <v>0.39100000000000001</v>
      </c>
      <c r="F813">
        <v>0.90200000000000002</v>
      </c>
    </row>
    <row r="814" spans="1:6" x14ac:dyDescent="0.35">
      <c r="A814" s="22" t="s">
        <v>1644</v>
      </c>
      <c r="B814">
        <v>339</v>
      </c>
      <c r="C814">
        <v>423.221</v>
      </c>
      <c r="D814">
        <v>0.78400000000000003</v>
      </c>
      <c r="E814">
        <v>0.65800000000000003</v>
      </c>
      <c r="F814">
        <v>0.93600000000000005</v>
      </c>
    </row>
    <row r="815" spans="1:6" x14ac:dyDescent="0.35">
      <c r="A815" s="22" t="s">
        <v>186</v>
      </c>
      <c r="B815">
        <v>316</v>
      </c>
      <c r="C815">
        <v>114.95099999999999</v>
      </c>
      <c r="D815">
        <v>0.78400000000000003</v>
      </c>
      <c r="E815">
        <v>0.86499999999999999</v>
      </c>
      <c r="F815">
        <v>0.83899999999999997</v>
      </c>
    </row>
    <row r="816" spans="1:6" x14ac:dyDescent="0.35">
      <c r="A816" s="22" t="s">
        <v>1365</v>
      </c>
      <c r="B816">
        <v>3242</v>
      </c>
      <c r="C816">
        <v>1218.3389999999999</v>
      </c>
      <c r="D816">
        <v>0.78400000000000003</v>
      </c>
      <c r="E816">
        <v>4.2000000000000003E-2</v>
      </c>
      <c r="F816">
        <v>0.60899999999999999</v>
      </c>
    </row>
    <row r="817" spans="1:6" x14ac:dyDescent="0.35">
      <c r="A817" s="22" t="s">
        <v>1418</v>
      </c>
      <c r="B817">
        <v>34</v>
      </c>
      <c r="C817">
        <v>167.488</v>
      </c>
      <c r="D817">
        <v>0.78400000000000003</v>
      </c>
      <c r="E817">
        <v>0.64900000000000002</v>
      </c>
      <c r="F817">
        <v>1</v>
      </c>
    </row>
    <row r="818" spans="1:6" x14ac:dyDescent="0.35">
      <c r="A818" s="22" t="s">
        <v>1668</v>
      </c>
      <c r="B818">
        <v>979</v>
      </c>
      <c r="C818">
        <v>1060.672</v>
      </c>
      <c r="D818">
        <v>0.78200000000000003</v>
      </c>
      <c r="E818">
        <v>0.33100000000000002</v>
      </c>
      <c r="F818">
        <v>0.86</v>
      </c>
    </row>
    <row r="819" spans="1:6" x14ac:dyDescent="0.35">
      <c r="A819" s="22" t="s">
        <v>1153</v>
      </c>
      <c r="B819">
        <v>1</v>
      </c>
      <c r="C819">
        <v>0.434</v>
      </c>
      <c r="D819">
        <v>0.78200000000000003</v>
      </c>
      <c r="E819">
        <v>0.91</v>
      </c>
      <c r="F819">
        <v>1</v>
      </c>
    </row>
    <row r="820" spans="1:6" x14ac:dyDescent="0.35">
      <c r="A820" s="22" t="s">
        <v>1880</v>
      </c>
      <c r="B820">
        <v>126</v>
      </c>
      <c r="C820">
        <v>1095.652</v>
      </c>
      <c r="D820">
        <v>0.78200000000000003</v>
      </c>
      <c r="E820">
        <v>0.59899999999999998</v>
      </c>
      <c r="F820">
        <v>0.88</v>
      </c>
    </row>
    <row r="821" spans="1:6" x14ac:dyDescent="0.35">
      <c r="A821" s="22" t="s">
        <v>157</v>
      </c>
      <c r="B821">
        <v>90</v>
      </c>
      <c r="C821">
        <v>765.07899999999995</v>
      </c>
      <c r="D821">
        <v>0.78150000000000008</v>
      </c>
      <c r="E821">
        <v>0.59450000000000003</v>
      </c>
      <c r="F821">
        <v>0.97</v>
      </c>
    </row>
    <row r="822" spans="1:6" x14ac:dyDescent="0.35">
      <c r="A822" s="22" t="s">
        <v>245</v>
      </c>
      <c r="B822">
        <v>41</v>
      </c>
      <c r="C822">
        <v>24.216999999999999</v>
      </c>
      <c r="D822">
        <v>0.78100000000000003</v>
      </c>
      <c r="E822">
        <v>0.106</v>
      </c>
      <c r="F822">
        <v>0.88549999999999995</v>
      </c>
    </row>
    <row r="823" spans="1:6" x14ac:dyDescent="0.35">
      <c r="A823" s="22" t="s">
        <v>2007</v>
      </c>
      <c r="B823">
        <v>373</v>
      </c>
      <c r="C823">
        <v>413.98399999999998</v>
      </c>
      <c r="D823">
        <v>0.78100000000000003</v>
      </c>
      <c r="E823">
        <v>0.68899999999999995</v>
      </c>
      <c r="F823">
        <v>0.80200000000000005</v>
      </c>
    </row>
    <row r="824" spans="1:6" x14ac:dyDescent="0.35">
      <c r="A824" s="22" t="s">
        <v>1078</v>
      </c>
      <c r="B824">
        <v>10</v>
      </c>
      <c r="C824">
        <v>8.6210000000000004</v>
      </c>
      <c r="D824">
        <v>0.78</v>
      </c>
      <c r="E824">
        <v>0.44</v>
      </c>
      <c r="F824">
        <v>1</v>
      </c>
    </row>
    <row r="825" spans="1:6" x14ac:dyDescent="0.35">
      <c r="A825" s="22" t="s">
        <v>1407</v>
      </c>
      <c r="B825">
        <v>22</v>
      </c>
      <c r="C825">
        <v>564.10299999999995</v>
      </c>
      <c r="D825">
        <v>0.78</v>
      </c>
      <c r="E825">
        <v>0.56899999999999995</v>
      </c>
      <c r="F825">
        <v>0.98</v>
      </c>
    </row>
    <row r="826" spans="1:6" x14ac:dyDescent="0.35">
      <c r="A826" s="22" t="s">
        <v>1348</v>
      </c>
      <c r="B826">
        <v>219</v>
      </c>
      <c r="C826">
        <v>1710.9380000000001</v>
      </c>
      <c r="D826">
        <v>0.78</v>
      </c>
      <c r="E826">
        <v>0.94699999999999995</v>
      </c>
      <c r="F826">
        <v>0.72199999999999998</v>
      </c>
    </row>
    <row r="827" spans="1:6" x14ac:dyDescent="0.35">
      <c r="A827" s="22" t="s">
        <v>1996</v>
      </c>
      <c r="B827">
        <v>74</v>
      </c>
      <c r="C827">
        <v>2312.5</v>
      </c>
      <c r="D827">
        <v>0.78</v>
      </c>
      <c r="E827">
        <v>0.245</v>
      </c>
      <c r="F827">
        <v>0.83699999999999997</v>
      </c>
    </row>
    <row r="828" spans="1:6" x14ac:dyDescent="0.35">
      <c r="A828" s="22" t="s">
        <v>1673</v>
      </c>
      <c r="B828">
        <v>474</v>
      </c>
      <c r="C828">
        <v>834.50699999999995</v>
      </c>
      <c r="D828">
        <v>0.77900000000000003</v>
      </c>
      <c r="E828">
        <v>0.53600000000000003</v>
      </c>
      <c r="F828">
        <v>0.90900000000000003</v>
      </c>
    </row>
    <row r="829" spans="1:6" x14ac:dyDescent="0.35">
      <c r="A829" s="22" t="s">
        <v>1485</v>
      </c>
      <c r="B829">
        <v>23</v>
      </c>
      <c r="C829">
        <v>261.36399999999998</v>
      </c>
      <c r="D829">
        <v>0.77900000000000003</v>
      </c>
      <c r="E829">
        <v>0.66700000000000004</v>
      </c>
      <c r="F829">
        <v>0.89700000000000002</v>
      </c>
    </row>
    <row r="830" spans="1:6" x14ac:dyDescent="0.35">
      <c r="A830" s="22" t="s">
        <v>1817</v>
      </c>
      <c r="B830">
        <v>149</v>
      </c>
      <c r="C830">
        <v>1241.6669999999999</v>
      </c>
      <c r="D830">
        <v>0.77900000000000003</v>
      </c>
      <c r="E830">
        <v>0.374</v>
      </c>
      <c r="F830">
        <v>0.79</v>
      </c>
    </row>
    <row r="831" spans="1:6" x14ac:dyDescent="0.35">
      <c r="A831" s="22" t="s">
        <v>1505</v>
      </c>
      <c r="B831">
        <v>355</v>
      </c>
      <c r="C831">
        <v>988.85799999999995</v>
      </c>
      <c r="D831">
        <v>0.77900000000000003</v>
      </c>
      <c r="E831">
        <v>0.503</v>
      </c>
      <c r="F831">
        <v>0.84299999999999997</v>
      </c>
    </row>
    <row r="832" spans="1:6" x14ac:dyDescent="0.35">
      <c r="A832" s="22" t="s">
        <v>939</v>
      </c>
      <c r="B832">
        <v>26</v>
      </c>
      <c r="C832">
        <v>46.429000000000002</v>
      </c>
      <c r="D832">
        <v>0.77900000000000003</v>
      </c>
      <c r="E832">
        <v>0.73599999999999999</v>
      </c>
      <c r="F832">
        <v>1</v>
      </c>
    </row>
    <row r="833" spans="1:6" x14ac:dyDescent="0.35">
      <c r="A833" s="22" t="s">
        <v>1462</v>
      </c>
      <c r="B833">
        <v>56</v>
      </c>
      <c r="C833">
        <v>848.48500000000001</v>
      </c>
      <c r="D833">
        <v>0.77600000000000002</v>
      </c>
      <c r="E833">
        <v>0.66700000000000004</v>
      </c>
      <c r="F833">
        <v>0.85899999999999999</v>
      </c>
    </row>
    <row r="834" spans="1:6" x14ac:dyDescent="0.35">
      <c r="A834" s="22" t="s">
        <v>269</v>
      </c>
      <c r="B834">
        <v>112</v>
      </c>
      <c r="C834">
        <v>241.04899999999998</v>
      </c>
      <c r="D834">
        <v>0.77499999999999991</v>
      </c>
      <c r="E834">
        <v>0.97249999999999992</v>
      </c>
      <c r="F834">
        <v>0.86399999999999999</v>
      </c>
    </row>
    <row r="835" spans="1:6" x14ac:dyDescent="0.35">
      <c r="A835" s="22" t="s">
        <v>165</v>
      </c>
      <c r="B835">
        <v>1591.5</v>
      </c>
      <c r="C835">
        <v>1625.1320000000001</v>
      </c>
      <c r="D835">
        <v>0.77249999999999996</v>
      </c>
      <c r="E835">
        <v>0.46350000000000002</v>
      </c>
      <c r="F835">
        <v>0.88650000000000007</v>
      </c>
    </row>
    <row r="836" spans="1:6" x14ac:dyDescent="0.35">
      <c r="A836" s="22" t="s">
        <v>1308</v>
      </c>
      <c r="B836">
        <v>57</v>
      </c>
      <c r="C836">
        <v>600</v>
      </c>
      <c r="D836">
        <v>0.77200000000000002</v>
      </c>
      <c r="E836">
        <v>0.27500000000000002</v>
      </c>
      <c r="F836">
        <v>0.86599999999999999</v>
      </c>
    </row>
    <row r="837" spans="1:6" x14ac:dyDescent="0.35">
      <c r="A837" s="22" t="s">
        <v>1990</v>
      </c>
      <c r="B837">
        <v>84</v>
      </c>
      <c r="C837">
        <v>292.68299999999999</v>
      </c>
      <c r="D837">
        <v>0.77200000000000002</v>
      </c>
      <c r="E837">
        <v>0.48099999999999998</v>
      </c>
      <c r="F837">
        <v>0.94199999999999995</v>
      </c>
    </row>
    <row r="838" spans="1:6" x14ac:dyDescent="0.35">
      <c r="A838" s="22" t="s">
        <v>1606</v>
      </c>
      <c r="B838">
        <v>225</v>
      </c>
      <c r="C838">
        <v>625</v>
      </c>
      <c r="D838">
        <v>0.77100000000000002</v>
      </c>
      <c r="E838">
        <v>0.48</v>
      </c>
      <c r="F838">
        <v>0.93799999999999994</v>
      </c>
    </row>
    <row r="839" spans="1:6" x14ac:dyDescent="0.35">
      <c r="A839" s="22" t="s">
        <v>1685</v>
      </c>
      <c r="B839">
        <v>33</v>
      </c>
      <c r="C839">
        <v>702.12800000000004</v>
      </c>
      <c r="D839">
        <v>0.77</v>
      </c>
      <c r="E839">
        <v>0.48499999999999999</v>
      </c>
      <c r="F839">
        <v>0.92400000000000004</v>
      </c>
    </row>
    <row r="840" spans="1:6" x14ac:dyDescent="0.35">
      <c r="A840" s="22" t="s">
        <v>1517</v>
      </c>
      <c r="B840">
        <v>236</v>
      </c>
      <c r="C840">
        <v>816.60900000000004</v>
      </c>
      <c r="D840">
        <v>0.76900000000000002</v>
      </c>
      <c r="E840">
        <v>0.53900000000000003</v>
      </c>
      <c r="F840">
        <v>0.85499999999999998</v>
      </c>
    </row>
    <row r="841" spans="1:6" x14ac:dyDescent="0.35">
      <c r="A841" s="22" t="s">
        <v>1440</v>
      </c>
      <c r="B841">
        <v>375</v>
      </c>
      <c r="C841">
        <v>824.17600000000004</v>
      </c>
      <c r="D841">
        <v>0.76900000000000002</v>
      </c>
      <c r="E841">
        <v>0.32700000000000001</v>
      </c>
      <c r="F841">
        <v>0.82499999999999996</v>
      </c>
    </row>
    <row r="842" spans="1:6" x14ac:dyDescent="0.35">
      <c r="A842" s="22" t="s">
        <v>117</v>
      </c>
      <c r="B842">
        <v>4</v>
      </c>
      <c r="C842">
        <v>100</v>
      </c>
      <c r="D842">
        <v>0.76900000000000002</v>
      </c>
      <c r="E842">
        <v>0.55800000000000005</v>
      </c>
      <c r="F842">
        <v>1</v>
      </c>
    </row>
    <row r="843" spans="1:6" x14ac:dyDescent="0.35">
      <c r="A843" s="22" t="s">
        <v>1645</v>
      </c>
      <c r="B843">
        <v>220</v>
      </c>
      <c r="C843">
        <v>491.07100000000003</v>
      </c>
      <c r="D843">
        <v>0.76800000000000002</v>
      </c>
      <c r="E843">
        <v>0.58199999999999996</v>
      </c>
      <c r="F843">
        <v>0.94799999999999995</v>
      </c>
    </row>
    <row r="844" spans="1:6" x14ac:dyDescent="0.35">
      <c r="A844" s="22" t="s">
        <v>950</v>
      </c>
      <c r="B844">
        <v>5</v>
      </c>
      <c r="C844">
        <v>58.14</v>
      </c>
      <c r="D844">
        <v>0.76800000000000002</v>
      </c>
      <c r="E844">
        <v>0.58899999999999997</v>
      </c>
      <c r="F844">
        <v>1</v>
      </c>
    </row>
    <row r="845" spans="1:6" x14ac:dyDescent="0.35">
      <c r="A845" s="22" t="s">
        <v>1367</v>
      </c>
      <c r="B845">
        <v>373</v>
      </c>
      <c r="C845">
        <v>189.148</v>
      </c>
      <c r="D845">
        <v>0.76700000000000002</v>
      </c>
      <c r="E845">
        <v>0.26300000000000001</v>
      </c>
      <c r="F845">
        <v>0.81699999999999995</v>
      </c>
    </row>
    <row r="846" spans="1:6" x14ac:dyDescent="0.35">
      <c r="A846" s="22" t="s">
        <v>1114</v>
      </c>
      <c r="B846">
        <v>36</v>
      </c>
      <c r="C846">
        <v>35.398000000000003</v>
      </c>
      <c r="D846">
        <v>0.76600000000000001</v>
      </c>
      <c r="E846">
        <v>0.41299999999999998</v>
      </c>
      <c r="F846">
        <v>1</v>
      </c>
    </row>
    <row r="847" spans="1:6" x14ac:dyDescent="0.35">
      <c r="A847" s="22" t="s">
        <v>1599</v>
      </c>
      <c r="B847">
        <v>9</v>
      </c>
      <c r="C847">
        <v>692.30799999999999</v>
      </c>
      <c r="D847">
        <v>0.76500000000000001</v>
      </c>
      <c r="E847">
        <v>0.76500000000000001</v>
      </c>
      <c r="F847">
        <v>1</v>
      </c>
    </row>
    <row r="848" spans="1:6" x14ac:dyDescent="0.35">
      <c r="A848" s="22" t="s">
        <v>1516</v>
      </c>
      <c r="B848">
        <v>138</v>
      </c>
      <c r="C848">
        <v>239.583</v>
      </c>
      <c r="D848">
        <v>0.76500000000000001</v>
      </c>
      <c r="E848">
        <v>0.58199999999999996</v>
      </c>
      <c r="F848">
        <v>0.90300000000000002</v>
      </c>
    </row>
    <row r="849" spans="1:6" x14ac:dyDescent="0.35">
      <c r="A849" s="22" t="s">
        <v>1244</v>
      </c>
      <c r="B849">
        <v>3</v>
      </c>
      <c r="C849">
        <v>76.923000000000002</v>
      </c>
      <c r="D849">
        <v>0.76500000000000001</v>
      </c>
      <c r="E849">
        <v>0.61</v>
      </c>
      <c r="F849">
        <v>0.86399999999999999</v>
      </c>
    </row>
    <row r="850" spans="1:6" x14ac:dyDescent="0.35">
      <c r="A850" s="22" t="s">
        <v>1339</v>
      </c>
      <c r="B850">
        <v>482</v>
      </c>
      <c r="C850">
        <v>750.779</v>
      </c>
      <c r="D850">
        <v>0.76500000000000001</v>
      </c>
      <c r="E850">
        <v>0.61599999999999999</v>
      </c>
      <c r="F850">
        <v>0.71599999999999997</v>
      </c>
    </row>
    <row r="851" spans="1:6" x14ac:dyDescent="0.35">
      <c r="A851" s="22" t="s">
        <v>1225</v>
      </c>
      <c r="B851">
        <v>1019.5</v>
      </c>
      <c r="C851">
        <v>1940.259</v>
      </c>
      <c r="D851">
        <v>0.76449999999999996</v>
      </c>
      <c r="E851">
        <v>0.27750000000000002</v>
      </c>
      <c r="F851">
        <v>0.77600000000000002</v>
      </c>
    </row>
    <row r="852" spans="1:6" x14ac:dyDescent="0.35">
      <c r="A852" s="22" t="s">
        <v>1350</v>
      </c>
      <c r="B852">
        <v>74</v>
      </c>
      <c r="C852">
        <v>616.66700000000003</v>
      </c>
      <c r="D852">
        <v>0.76400000000000001</v>
      </c>
      <c r="E852">
        <v>0.59299999999999997</v>
      </c>
      <c r="F852">
        <v>0.78900000000000003</v>
      </c>
    </row>
    <row r="853" spans="1:6" x14ac:dyDescent="0.35">
      <c r="A853" s="22" t="s">
        <v>97</v>
      </c>
      <c r="B853">
        <v>45</v>
      </c>
      <c r="C853">
        <v>555.55600000000004</v>
      </c>
      <c r="D853">
        <v>0.76400000000000001</v>
      </c>
      <c r="E853">
        <v>0.91700000000000004</v>
      </c>
      <c r="F853">
        <v>0.73099999999999998</v>
      </c>
    </row>
    <row r="854" spans="1:6" x14ac:dyDescent="0.35">
      <c r="A854" s="22" t="s">
        <v>73</v>
      </c>
      <c r="B854">
        <v>455.5</v>
      </c>
      <c r="C854">
        <v>853.76150000000007</v>
      </c>
      <c r="D854">
        <v>0.76400000000000001</v>
      </c>
      <c r="E854">
        <v>0.6855</v>
      </c>
      <c r="F854">
        <v>0.95550000000000002</v>
      </c>
    </row>
    <row r="855" spans="1:6" x14ac:dyDescent="0.35">
      <c r="A855" s="22" t="s">
        <v>1331</v>
      </c>
      <c r="B855">
        <v>258</v>
      </c>
      <c r="C855">
        <v>471.66399999999999</v>
      </c>
      <c r="D855">
        <v>0.76300000000000001</v>
      </c>
      <c r="E855">
        <v>0.93700000000000006</v>
      </c>
      <c r="F855">
        <v>0.79200000000000004</v>
      </c>
    </row>
    <row r="856" spans="1:6" x14ac:dyDescent="0.35">
      <c r="A856" s="22" t="s">
        <v>1283</v>
      </c>
      <c r="B856">
        <v>16</v>
      </c>
      <c r="C856">
        <v>355.55599999999998</v>
      </c>
      <c r="D856">
        <v>0.76300000000000001</v>
      </c>
      <c r="E856">
        <v>0.90900000000000003</v>
      </c>
      <c r="F856">
        <v>0.89400000000000002</v>
      </c>
    </row>
    <row r="857" spans="1:6" x14ac:dyDescent="0.35">
      <c r="A857" s="22" t="s">
        <v>1411</v>
      </c>
      <c r="B857">
        <v>150</v>
      </c>
      <c r="C857">
        <v>433.52600000000001</v>
      </c>
      <c r="D857">
        <v>0.76200000000000001</v>
      </c>
      <c r="E857">
        <v>0.90800000000000003</v>
      </c>
      <c r="F857">
        <v>0.99099999999999999</v>
      </c>
    </row>
    <row r="858" spans="1:6" x14ac:dyDescent="0.35">
      <c r="A858" s="22" t="s">
        <v>272</v>
      </c>
      <c r="B858">
        <v>10</v>
      </c>
      <c r="C858">
        <v>526.31600000000003</v>
      </c>
      <c r="D858">
        <v>0.76</v>
      </c>
      <c r="E858">
        <v>0.76</v>
      </c>
      <c r="F858">
        <v>1</v>
      </c>
    </row>
    <row r="859" spans="1:6" x14ac:dyDescent="0.35">
      <c r="A859" s="22" t="s">
        <v>1902</v>
      </c>
      <c r="B859">
        <v>454</v>
      </c>
      <c r="C859">
        <v>488.17200000000003</v>
      </c>
      <c r="D859">
        <v>0.76</v>
      </c>
      <c r="E859">
        <v>0.35199999999999998</v>
      </c>
      <c r="F859">
        <v>0.90800000000000003</v>
      </c>
    </row>
    <row r="860" spans="1:6" x14ac:dyDescent="0.35">
      <c r="A860" s="22" t="s">
        <v>937</v>
      </c>
      <c r="B860">
        <v>34</v>
      </c>
      <c r="C860">
        <v>63.91</v>
      </c>
      <c r="D860">
        <v>0.75900000000000001</v>
      </c>
      <c r="E860">
        <v>0.52500000000000002</v>
      </c>
      <c r="F860">
        <v>1</v>
      </c>
    </row>
    <row r="861" spans="1:6" x14ac:dyDescent="0.35">
      <c r="A861" s="22" t="s">
        <v>1362</v>
      </c>
      <c r="B861">
        <v>11</v>
      </c>
      <c r="C861">
        <v>220</v>
      </c>
      <c r="D861">
        <v>0.75800000000000001</v>
      </c>
      <c r="E861">
        <v>0</v>
      </c>
      <c r="F861">
        <v>0.59499999999999997</v>
      </c>
    </row>
    <row r="862" spans="1:6" x14ac:dyDescent="0.35">
      <c r="A862" s="22" t="s">
        <v>1122</v>
      </c>
      <c r="B862">
        <v>14</v>
      </c>
      <c r="C862">
        <v>10.393000000000001</v>
      </c>
      <c r="D862">
        <v>0.75800000000000001</v>
      </c>
      <c r="E862">
        <v>1</v>
      </c>
      <c r="F862">
        <v>1</v>
      </c>
    </row>
    <row r="863" spans="1:6" x14ac:dyDescent="0.35">
      <c r="A863" s="22" t="s">
        <v>1264</v>
      </c>
      <c r="B863">
        <v>20</v>
      </c>
      <c r="C863">
        <v>800</v>
      </c>
      <c r="D863">
        <v>0.75800000000000001</v>
      </c>
      <c r="E863">
        <v>0.70599999999999996</v>
      </c>
      <c r="F863">
        <v>0.97099999999999997</v>
      </c>
    </row>
    <row r="864" spans="1:6" x14ac:dyDescent="0.35">
      <c r="A864" s="22" t="s">
        <v>1676</v>
      </c>
      <c r="B864">
        <v>215</v>
      </c>
      <c r="C864">
        <v>776.173</v>
      </c>
      <c r="D864">
        <v>0.75700000000000001</v>
      </c>
      <c r="E864">
        <v>0.44800000000000001</v>
      </c>
      <c r="F864">
        <v>0.94299999999999995</v>
      </c>
    </row>
    <row r="865" spans="1:6" x14ac:dyDescent="0.35">
      <c r="A865" s="22" t="s">
        <v>1649</v>
      </c>
      <c r="B865">
        <v>97</v>
      </c>
      <c r="C865">
        <v>1197.5309999999999</v>
      </c>
      <c r="D865">
        <v>0.75700000000000001</v>
      </c>
      <c r="E865">
        <v>0.28100000000000003</v>
      </c>
      <c r="F865">
        <v>0.88400000000000001</v>
      </c>
    </row>
    <row r="866" spans="1:6" x14ac:dyDescent="0.35">
      <c r="A866" s="22" t="s">
        <v>1084</v>
      </c>
      <c r="B866">
        <v>73</v>
      </c>
      <c r="C866">
        <v>296.74799999999999</v>
      </c>
      <c r="D866">
        <v>0.75700000000000001</v>
      </c>
      <c r="E866">
        <v>0.88300000000000001</v>
      </c>
      <c r="F866">
        <v>1</v>
      </c>
    </row>
    <row r="867" spans="1:6" x14ac:dyDescent="0.35">
      <c r="A867" s="22" t="s">
        <v>257</v>
      </c>
      <c r="B867">
        <v>104.5</v>
      </c>
      <c r="C867">
        <v>254.393</v>
      </c>
      <c r="D867">
        <v>0.75600000000000001</v>
      </c>
      <c r="E867">
        <v>0.99199999999999999</v>
      </c>
      <c r="F867">
        <v>0.96399999999999997</v>
      </c>
    </row>
    <row r="868" spans="1:6" x14ac:dyDescent="0.35">
      <c r="A868" s="22" t="s">
        <v>1731</v>
      </c>
      <c r="B868">
        <v>97</v>
      </c>
      <c r="C868">
        <v>1426.471</v>
      </c>
      <c r="D868">
        <v>0.75600000000000001</v>
      </c>
      <c r="E868">
        <v>0.27100000000000002</v>
      </c>
      <c r="F868">
        <v>0.443</v>
      </c>
    </row>
    <row r="869" spans="1:6" x14ac:dyDescent="0.35">
      <c r="A869" s="22" t="s">
        <v>909</v>
      </c>
      <c r="B869">
        <v>28</v>
      </c>
      <c r="C869">
        <v>430.76900000000001</v>
      </c>
      <c r="D869">
        <v>0.75600000000000001</v>
      </c>
      <c r="E869">
        <v>0.872</v>
      </c>
      <c r="F869">
        <v>1</v>
      </c>
    </row>
    <row r="870" spans="1:6" x14ac:dyDescent="0.35">
      <c r="A870" s="22" t="s">
        <v>239</v>
      </c>
      <c r="B870">
        <v>34</v>
      </c>
      <c r="C870">
        <v>298.24599999999998</v>
      </c>
      <c r="D870">
        <v>0.755</v>
      </c>
      <c r="E870">
        <v>0.57299999999999995</v>
      </c>
      <c r="F870">
        <v>0.96199999999999997</v>
      </c>
    </row>
    <row r="871" spans="1:6" x14ac:dyDescent="0.35">
      <c r="A871" s="22" t="s">
        <v>1794</v>
      </c>
      <c r="B871">
        <v>0</v>
      </c>
      <c r="C871">
        <v>0</v>
      </c>
      <c r="D871">
        <v>0.755</v>
      </c>
      <c r="E871">
        <v>0.28499999999999998</v>
      </c>
      <c r="F871">
        <v>0.77400000000000002</v>
      </c>
    </row>
    <row r="872" spans="1:6" x14ac:dyDescent="0.35">
      <c r="A872" s="22" t="s">
        <v>1005</v>
      </c>
      <c r="B872">
        <v>12</v>
      </c>
      <c r="C872">
        <v>9.577</v>
      </c>
      <c r="D872">
        <v>0.755</v>
      </c>
      <c r="E872">
        <v>0.59299999999999997</v>
      </c>
      <c r="F872">
        <v>1</v>
      </c>
    </row>
    <row r="873" spans="1:6" x14ac:dyDescent="0.35">
      <c r="A873" s="22" t="s">
        <v>64</v>
      </c>
      <c r="B873">
        <v>436.33333333333331</v>
      </c>
      <c r="C873">
        <v>646.08533333333332</v>
      </c>
      <c r="D873">
        <v>0.755</v>
      </c>
      <c r="E873">
        <v>0.56066666666666665</v>
      </c>
      <c r="F873">
        <v>0.92433333333333334</v>
      </c>
    </row>
    <row r="874" spans="1:6" x14ac:dyDescent="0.35">
      <c r="A874" s="22" t="s">
        <v>67</v>
      </c>
      <c r="B874">
        <v>132.5</v>
      </c>
      <c r="C874">
        <v>607.36249999999995</v>
      </c>
      <c r="D874">
        <v>0.755</v>
      </c>
      <c r="E874">
        <v>0.5645</v>
      </c>
      <c r="F874">
        <v>0.85749999999999993</v>
      </c>
    </row>
    <row r="875" spans="1:6" x14ac:dyDescent="0.35">
      <c r="A875" s="22" t="s">
        <v>1954</v>
      </c>
      <c r="B875">
        <v>0</v>
      </c>
      <c r="C875">
        <v>0</v>
      </c>
      <c r="D875">
        <v>0.755</v>
      </c>
      <c r="E875">
        <v>0.41899999999999998</v>
      </c>
      <c r="F875">
        <v>0.65700000000000003</v>
      </c>
    </row>
    <row r="876" spans="1:6" x14ac:dyDescent="0.35">
      <c r="A876" s="22" t="s">
        <v>1344</v>
      </c>
      <c r="B876">
        <v>1710.5</v>
      </c>
      <c r="C876">
        <v>1089.1015</v>
      </c>
      <c r="D876">
        <v>0.754</v>
      </c>
      <c r="E876">
        <v>0.52800000000000002</v>
      </c>
      <c r="F876">
        <v>0.70199999999999996</v>
      </c>
    </row>
    <row r="877" spans="1:6" x14ac:dyDescent="0.35">
      <c r="A877" s="22" t="s">
        <v>915</v>
      </c>
      <c r="B877">
        <v>51</v>
      </c>
      <c r="C877">
        <v>734.86900000000003</v>
      </c>
      <c r="D877">
        <v>0.75350000000000006</v>
      </c>
      <c r="E877">
        <v>0.66200000000000003</v>
      </c>
      <c r="F877">
        <v>0.98649999999999993</v>
      </c>
    </row>
    <row r="878" spans="1:6" x14ac:dyDescent="0.35">
      <c r="A878" s="22" t="s">
        <v>57</v>
      </c>
      <c r="B878">
        <v>236.5</v>
      </c>
      <c r="C878">
        <v>208.851</v>
      </c>
      <c r="D878">
        <v>0.75350000000000006</v>
      </c>
      <c r="E878">
        <v>0.75600000000000001</v>
      </c>
      <c r="F878">
        <v>0.90500000000000003</v>
      </c>
    </row>
    <row r="879" spans="1:6" x14ac:dyDescent="0.35">
      <c r="A879" s="22" t="s">
        <v>1257</v>
      </c>
      <c r="B879">
        <v>0</v>
      </c>
      <c r="C879">
        <v>0</v>
      </c>
      <c r="D879">
        <v>0.753</v>
      </c>
      <c r="E879">
        <v>0.52700000000000002</v>
      </c>
      <c r="F879">
        <v>0.73599999999999999</v>
      </c>
    </row>
    <row r="880" spans="1:6" x14ac:dyDescent="0.35">
      <c r="A880" s="22" t="s">
        <v>1841</v>
      </c>
      <c r="B880">
        <v>543</v>
      </c>
      <c r="C880">
        <v>390.64699999999999</v>
      </c>
      <c r="D880">
        <v>0.753</v>
      </c>
      <c r="E880">
        <v>0.57099999999999995</v>
      </c>
      <c r="F880">
        <v>0.93100000000000005</v>
      </c>
    </row>
    <row r="881" spans="1:6" x14ac:dyDescent="0.35">
      <c r="A881" s="22" t="s">
        <v>1174</v>
      </c>
      <c r="B881">
        <v>114</v>
      </c>
      <c r="C881">
        <v>33.197000000000003</v>
      </c>
      <c r="D881">
        <v>0.751</v>
      </c>
      <c r="E881">
        <v>0.42499999999999999</v>
      </c>
      <c r="F881">
        <v>1</v>
      </c>
    </row>
    <row r="882" spans="1:6" x14ac:dyDescent="0.35">
      <c r="A882" s="22" t="s">
        <v>1593</v>
      </c>
      <c r="B882">
        <v>129</v>
      </c>
      <c r="C882">
        <v>318.51900000000001</v>
      </c>
      <c r="D882">
        <v>0.751</v>
      </c>
      <c r="E882">
        <v>0.64400000000000002</v>
      </c>
      <c r="F882">
        <v>0.98</v>
      </c>
    </row>
    <row r="883" spans="1:6" x14ac:dyDescent="0.35">
      <c r="A883" s="22" t="s">
        <v>1118</v>
      </c>
      <c r="B883">
        <v>155</v>
      </c>
      <c r="C883">
        <v>331.90600000000001</v>
      </c>
      <c r="D883">
        <v>0.751</v>
      </c>
      <c r="E883">
        <v>0.99199999999999999</v>
      </c>
      <c r="F883">
        <v>1</v>
      </c>
    </row>
    <row r="884" spans="1:6" x14ac:dyDescent="0.35">
      <c r="A884" s="22" t="s">
        <v>1981</v>
      </c>
      <c r="B884">
        <v>833</v>
      </c>
      <c r="C884">
        <v>556.44600000000003</v>
      </c>
      <c r="D884">
        <v>0.751</v>
      </c>
      <c r="E884">
        <v>0.36699999999999999</v>
      </c>
      <c r="F884">
        <v>0.94299999999999995</v>
      </c>
    </row>
    <row r="885" spans="1:6" x14ac:dyDescent="0.35">
      <c r="A885" s="22" t="s">
        <v>1594</v>
      </c>
      <c r="B885">
        <v>275</v>
      </c>
      <c r="C885">
        <v>223.577</v>
      </c>
      <c r="D885">
        <v>0.75</v>
      </c>
      <c r="E885">
        <v>0.46899999999999997</v>
      </c>
      <c r="F885">
        <v>0.93700000000000006</v>
      </c>
    </row>
    <row r="886" spans="1:6" x14ac:dyDescent="0.35">
      <c r="A886" s="22" t="s">
        <v>1646</v>
      </c>
      <c r="B886">
        <v>220</v>
      </c>
      <c r="C886">
        <v>500</v>
      </c>
      <c r="D886">
        <v>0.75</v>
      </c>
      <c r="E886">
        <v>0.41899999999999998</v>
      </c>
      <c r="F886">
        <v>0.876</v>
      </c>
    </row>
    <row r="887" spans="1:6" x14ac:dyDescent="0.35">
      <c r="A887" s="22" t="s">
        <v>1768</v>
      </c>
      <c r="B887">
        <v>0</v>
      </c>
      <c r="C887">
        <v>0</v>
      </c>
      <c r="D887">
        <v>0.75</v>
      </c>
      <c r="E887">
        <v>0.42899999999999999</v>
      </c>
      <c r="F887">
        <v>0.57099999999999995</v>
      </c>
    </row>
    <row r="888" spans="1:6" x14ac:dyDescent="0.35">
      <c r="A888" s="22" t="s">
        <v>1695</v>
      </c>
      <c r="B888">
        <v>43</v>
      </c>
      <c r="C888">
        <v>3583.3330000000001</v>
      </c>
      <c r="D888">
        <v>0.75</v>
      </c>
      <c r="E888">
        <v>0.45</v>
      </c>
      <c r="F888">
        <v>0.8</v>
      </c>
    </row>
    <row r="889" spans="1:6" x14ac:dyDescent="0.35">
      <c r="A889" s="22" t="s">
        <v>1730</v>
      </c>
      <c r="B889">
        <v>0</v>
      </c>
      <c r="C889">
        <v>0</v>
      </c>
      <c r="D889">
        <v>0.75</v>
      </c>
      <c r="E889">
        <v>0.5</v>
      </c>
      <c r="F889">
        <v>0.8</v>
      </c>
    </row>
    <row r="890" spans="1:6" x14ac:dyDescent="0.35">
      <c r="A890" s="22" t="s">
        <v>1715</v>
      </c>
      <c r="B890">
        <v>62</v>
      </c>
      <c r="C890">
        <v>369.048</v>
      </c>
      <c r="D890">
        <v>0.75</v>
      </c>
      <c r="E890">
        <v>0.56699999999999995</v>
      </c>
      <c r="F890">
        <v>0.94099999999999995</v>
      </c>
    </row>
    <row r="891" spans="1:6" x14ac:dyDescent="0.35">
      <c r="A891" s="22" t="s">
        <v>212</v>
      </c>
      <c r="B891">
        <v>739</v>
      </c>
      <c r="C891">
        <v>839.77300000000002</v>
      </c>
      <c r="D891">
        <v>0.75</v>
      </c>
      <c r="E891">
        <v>1</v>
      </c>
      <c r="F891">
        <v>0.88200000000000001</v>
      </c>
    </row>
    <row r="892" spans="1:6" x14ac:dyDescent="0.35">
      <c r="A892" s="22" t="s">
        <v>1848</v>
      </c>
      <c r="B892">
        <v>71</v>
      </c>
      <c r="C892">
        <v>1820.5129999999999</v>
      </c>
      <c r="D892">
        <v>0.75</v>
      </c>
      <c r="E892">
        <v>0.4</v>
      </c>
      <c r="F892">
        <v>0.86699999999999999</v>
      </c>
    </row>
    <row r="893" spans="1:6" x14ac:dyDescent="0.35">
      <c r="A893" s="22" t="s">
        <v>1878</v>
      </c>
      <c r="B893">
        <v>30</v>
      </c>
      <c r="C893">
        <v>294.11799999999999</v>
      </c>
      <c r="D893">
        <v>0.75</v>
      </c>
      <c r="E893">
        <v>0.83099999999999996</v>
      </c>
      <c r="F893">
        <v>1</v>
      </c>
    </row>
    <row r="894" spans="1:6" x14ac:dyDescent="0.35">
      <c r="A894" s="22" t="s">
        <v>1385</v>
      </c>
      <c r="B894">
        <v>54</v>
      </c>
      <c r="C894">
        <v>225.941</v>
      </c>
      <c r="D894">
        <v>0.749</v>
      </c>
      <c r="E894">
        <v>0.5</v>
      </c>
      <c r="F894">
        <v>0.96099999999999997</v>
      </c>
    </row>
    <row r="895" spans="1:6" x14ac:dyDescent="0.35">
      <c r="A895" s="22" t="s">
        <v>972</v>
      </c>
      <c r="B895">
        <v>1</v>
      </c>
      <c r="C895">
        <v>3.39</v>
      </c>
      <c r="D895">
        <v>0.749</v>
      </c>
      <c r="E895">
        <v>0.32500000000000001</v>
      </c>
      <c r="F895">
        <v>1</v>
      </c>
    </row>
    <row r="896" spans="1:6" x14ac:dyDescent="0.35">
      <c r="A896" s="22" t="s">
        <v>68</v>
      </c>
      <c r="B896">
        <v>64</v>
      </c>
      <c r="C896">
        <v>467.15300000000002</v>
      </c>
      <c r="D896">
        <v>0.749</v>
      </c>
      <c r="E896">
        <v>0.89300000000000002</v>
      </c>
      <c r="F896">
        <v>0.88800000000000001</v>
      </c>
    </row>
    <row r="897" spans="1:6" x14ac:dyDescent="0.35">
      <c r="A897" s="22" t="s">
        <v>65</v>
      </c>
      <c r="B897">
        <v>8</v>
      </c>
      <c r="C897">
        <v>52.1905</v>
      </c>
      <c r="D897">
        <v>0.74875000000000003</v>
      </c>
      <c r="E897">
        <v>0.39399999999999996</v>
      </c>
      <c r="F897">
        <v>0.90274999999999994</v>
      </c>
    </row>
    <row r="898" spans="1:6" x14ac:dyDescent="0.35">
      <c r="A898" s="22" t="s">
        <v>1986</v>
      </c>
      <c r="B898">
        <v>15</v>
      </c>
      <c r="C898">
        <v>92.025000000000006</v>
      </c>
      <c r="D898">
        <v>0.748</v>
      </c>
      <c r="E898">
        <v>0.36199999999999999</v>
      </c>
      <c r="F898">
        <v>0.84799999999999998</v>
      </c>
    </row>
    <row r="899" spans="1:6" x14ac:dyDescent="0.35">
      <c r="A899" s="22" t="s">
        <v>1827</v>
      </c>
      <c r="B899">
        <v>42</v>
      </c>
      <c r="C899">
        <v>365.21699999999998</v>
      </c>
      <c r="D899">
        <v>0.747</v>
      </c>
      <c r="E899">
        <v>0.36599999999999999</v>
      </c>
      <c r="F899">
        <v>0.93899999999999995</v>
      </c>
    </row>
    <row r="900" spans="1:6" x14ac:dyDescent="0.35">
      <c r="A900" s="22" t="s">
        <v>1127</v>
      </c>
      <c r="B900">
        <v>43</v>
      </c>
      <c r="C900">
        <v>38.359000000000002</v>
      </c>
      <c r="D900">
        <v>0.747</v>
      </c>
      <c r="E900">
        <v>0.97099999999999997</v>
      </c>
      <c r="F900">
        <v>1</v>
      </c>
    </row>
    <row r="901" spans="1:6" x14ac:dyDescent="0.35">
      <c r="A901" s="22" t="s">
        <v>169</v>
      </c>
      <c r="B901">
        <v>71.5</v>
      </c>
      <c r="C901">
        <v>228.04950000000002</v>
      </c>
      <c r="D901">
        <v>0.74550000000000005</v>
      </c>
      <c r="E901">
        <v>0.40200000000000002</v>
      </c>
      <c r="F901">
        <v>0.93799999999999994</v>
      </c>
    </row>
    <row r="902" spans="1:6" x14ac:dyDescent="0.35">
      <c r="A902" s="22" t="s">
        <v>1103</v>
      </c>
      <c r="B902">
        <v>19</v>
      </c>
      <c r="C902">
        <v>120.253</v>
      </c>
      <c r="D902">
        <v>0.745</v>
      </c>
      <c r="E902">
        <v>0.46200000000000002</v>
      </c>
      <c r="F902">
        <v>1</v>
      </c>
    </row>
    <row r="903" spans="1:6" x14ac:dyDescent="0.35">
      <c r="A903" s="22" t="s">
        <v>1219</v>
      </c>
      <c r="B903">
        <v>8783.5</v>
      </c>
      <c r="C903">
        <v>3079.721</v>
      </c>
      <c r="D903">
        <v>0.745</v>
      </c>
      <c r="E903">
        <v>0.245</v>
      </c>
      <c r="F903">
        <v>0.50900000000000001</v>
      </c>
    </row>
    <row r="904" spans="1:6" x14ac:dyDescent="0.35">
      <c r="A904" s="22" t="s">
        <v>1800</v>
      </c>
      <c r="B904">
        <v>823</v>
      </c>
      <c r="C904">
        <v>1367.11</v>
      </c>
      <c r="D904">
        <v>0.745</v>
      </c>
      <c r="E904">
        <v>0.43</v>
      </c>
      <c r="F904">
        <v>0.874</v>
      </c>
    </row>
    <row r="905" spans="1:6" x14ac:dyDescent="0.35">
      <c r="A905" s="22" t="s">
        <v>273</v>
      </c>
      <c r="B905">
        <v>101</v>
      </c>
      <c r="C905">
        <v>320.09300000000002</v>
      </c>
      <c r="D905">
        <v>0.74449999999999994</v>
      </c>
      <c r="E905">
        <v>0.98499999999999999</v>
      </c>
      <c r="F905">
        <v>0.83899999999999997</v>
      </c>
    </row>
    <row r="906" spans="1:6" x14ac:dyDescent="0.35">
      <c r="A906" s="22" t="s">
        <v>1846</v>
      </c>
      <c r="B906">
        <v>1943</v>
      </c>
      <c r="C906">
        <v>940.92</v>
      </c>
      <c r="D906">
        <v>0.74399999999999999</v>
      </c>
      <c r="E906">
        <v>0.38</v>
      </c>
      <c r="F906">
        <v>0.79500000000000004</v>
      </c>
    </row>
    <row r="907" spans="1:6" x14ac:dyDescent="0.35">
      <c r="A907" s="22" t="s">
        <v>1136</v>
      </c>
      <c r="B907">
        <v>0</v>
      </c>
      <c r="C907">
        <v>0</v>
      </c>
      <c r="D907">
        <v>0.74299999999999999</v>
      </c>
      <c r="E907">
        <v>0.156</v>
      </c>
      <c r="F907">
        <v>1</v>
      </c>
    </row>
    <row r="908" spans="1:6" x14ac:dyDescent="0.35">
      <c r="A908" s="22" t="s">
        <v>1541</v>
      </c>
      <c r="B908">
        <v>195</v>
      </c>
      <c r="C908">
        <v>493.67099999999999</v>
      </c>
      <c r="D908">
        <v>0.74199999999999999</v>
      </c>
      <c r="E908">
        <v>0.64200000000000002</v>
      </c>
      <c r="F908">
        <v>0.871</v>
      </c>
    </row>
    <row r="909" spans="1:6" x14ac:dyDescent="0.35">
      <c r="A909" s="22" t="s">
        <v>931</v>
      </c>
      <c r="B909">
        <v>106</v>
      </c>
      <c r="C909">
        <v>407.10799999999995</v>
      </c>
      <c r="D909">
        <v>0.74199999999999999</v>
      </c>
      <c r="E909">
        <v>0.4376666666666667</v>
      </c>
      <c r="F909">
        <v>0.90433333333333332</v>
      </c>
    </row>
    <row r="910" spans="1:6" x14ac:dyDescent="0.35">
      <c r="A910" s="22" t="s">
        <v>1242</v>
      </c>
      <c r="B910">
        <v>167</v>
      </c>
      <c r="C910">
        <v>407.31700000000001</v>
      </c>
      <c r="D910">
        <v>0.74099999999999999</v>
      </c>
      <c r="E910">
        <v>0.83699999999999997</v>
      </c>
      <c r="F910">
        <v>0.73899999999999999</v>
      </c>
    </row>
    <row r="911" spans="1:6" x14ac:dyDescent="0.35">
      <c r="A911" s="22" t="s">
        <v>1684</v>
      </c>
      <c r="B911">
        <v>10</v>
      </c>
      <c r="C911">
        <v>97.087000000000003</v>
      </c>
      <c r="D911">
        <v>0.74099999999999999</v>
      </c>
      <c r="E911">
        <v>0.82299999999999995</v>
      </c>
      <c r="F911">
        <v>0.98599999999999999</v>
      </c>
    </row>
    <row r="912" spans="1:6" x14ac:dyDescent="0.35">
      <c r="A912" s="22" t="s">
        <v>1833</v>
      </c>
      <c r="B912">
        <v>575</v>
      </c>
      <c r="C912">
        <v>1037.9059999999999</v>
      </c>
      <c r="D912">
        <v>0.74099999999999999</v>
      </c>
      <c r="E912">
        <v>0.41299999999999998</v>
      </c>
      <c r="F912">
        <v>0.88400000000000001</v>
      </c>
    </row>
    <row r="913" spans="1:6" x14ac:dyDescent="0.35">
      <c r="A913" s="22" t="s">
        <v>1156</v>
      </c>
      <c r="B913">
        <v>72</v>
      </c>
      <c r="C913">
        <v>66.914000000000001</v>
      </c>
      <c r="D913">
        <v>0.74099999999999999</v>
      </c>
      <c r="E913">
        <v>0.39</v>
      </c>
      <c r="F913">
        <v>1</v>
      </c>
    </row>
    <row r="914" spans="1:6" x14ac:dyDescent="0.35">
      <c r="A914" s="22" t="s">
        <v>1896</v>
      </c>
      <c r="B914">
        <v>106</v>
      </c>
      <c r="C914">
        <v>642.42399999999998</v>
      </c>
      <c r="D914">
        <v>0.74</v>
      </c>
      <c r="E914">
        <v>0.76500000000000001</v>
      </c>
      <c r="F914">
        <v>0.93700000000000006</v>
      </c>
    </row>
    <row r="915" spans="1:6" x14ac:dyDescent="0.35">
      <c r="A915" s="22" t="s">
        <v>99</v>
      </c>
      <c r="B915">
        <v>275.5</v>
      </c>
      <c r="C915">
        <v>665.76749999999993</v>
      </c>
      <c r="D915">
        <v>0.74</v>
      </c>
      <c r="E915">
        <v>0.96950000000000003</v>
      </c>
      <c r="F915">
        <v>0.90500000000000003</v>
      </c>
    </row>
    <row r="916" spans="1:6" x14ac:dyDescent="0.35">
      <c r="A916" s="22" t="s">
        <v>285</v>
      </c>
      <c r="B916">
        <v>13.5</v>
      </c>
      <c r="C916">
        <v>392.85699999999997</v>
      </c>
      <c r="D916">
        <v>0.73950000000000005</v>
      </c>
      <c r="E916">
        <v>0.48199999999999998</v>
      </c>
      <c r="F916">
        <v>0.98299999999999998</v>
      </c>
    </row>
    <row r="917" spans="1:6" x14ac:dyDescent="0.35">
      <c r="A917" s="22" t="s">
        <v>136</v>
      </c>
      <c r="B917">
        <v>278</v>
      </c>
      <c r="C917">
        <v>215.57350000000002</v>
      </c>
      <c r="D917">
        <v>0.7390000000000001</v>
      </c>
      <c r="E917">
        <v>0.76049999999999995</v>
      </c>
      <c r="F917">
        <v>0.88749999999999996</v>
      </c>
    </row>
    <row r="918" spans="1:6" x14ac:dyDescent="0.35">
      <c r="A918" s="22" t="s">
        <v>1235</v>
      </c>
      <c r="B918">
        <v>41</v>
      </c>
      <c r="C918">
        <v>1322.5809999999999</v>
      </c>
      <c r="D918">
        <v>0.73799999999999999</v>
      </c>
      <c r="E918">
        <v>0.55600000000000005</v>
      </c>
      <c r="F918">
        <v>0.93300000000000005</v>
      </c>
    </row>
    <row r="919" spans="1:6" x14ac:dyDescent="0.35">
      <c r="A919" s="22" t="s">
        <v>1352</v>
      </c>
      <c r="B919">
        <v>546</v>
      </c>
      <c r="C919">
        <v>1312.5</v>
      </c>
      <c r="D919">
        <v>0.73799999999999999</v>
      </c>
      <c r="E919">
        <v>0.68400000000000005</v>
      </c>
      <c r="F919">
        <v>0.66200000000000003</v>
      </c>
    </row>
    <row r="920" spans="1:6" x14ac:dyDescent="0.35">
      <c r="A920" s="22" t="s">
        <v>934</v>
      </c>
      <c r="B920">
        <v>61</v>
      </c>
      <c r="C920">
        <v>40</v>
      </c>
      <c r="D920">
        <v>0.73799999999999999</v>
      </c>
      <c r="E920">
        <v>0.51100000000000001</v>
      </c>
      <c r="F920">
        <v>1</v>
      </c>
    </row>
    <row r="921" spans="1:6" x14ac:dyDescent="0.35">
      <c r="A921" s="22" t="s">
        <v>199</v>
      </c>
      <c r="B921">
        <v>115.5</v>
      </c>
      <c r="C921">
        <v>180.9075</v>
      </c>
      <c r="D921">
        <v>0.73750000000000004</v>
      </c>
      <c r="E921">
        <v>0.8075</v>
      </c>
      <c r="F921">
        <v>0.93149999999999999</v>
      </c>
    </row>
    <row r="922" spans="1:6" x14ac:dyDescent="0.35">
      <c r="A922" s="22" t="s">
        <v>1484</v>
      </c>
      <c r="B922">
        <v>25</v>
      </c>
      <c r="C922">
        <v>471.69799999999998</v>
      </c>
      <c r="D922">
        <v>0.73599999999999999</v>
      </c>
      <c r="E922">
        <v>0.63</v>
      </c>
      <c r="F922">
        <v>0.88900000000000001</v>
      </c>
    </row>
    <row r="923" spans="1:6" x14ac:dyDescent="0.35">
      <c r="A923" s="22" t="s">
        <v>1083</v>
      </c>
      <c r="B923">
        <v>28</v>
      </c>
      <c r="C923">
        <v>167.66499999999999</v>
      </c>
      <c r="D923">
        <v>0.73599999999999999</v>
      </c>
      <c r="E923">
        <v>0.54600000000000004</v>
      </c>
      <c r="F923">
        <v>1</v>
      </c>
    </row>
    <row r="924" spans="1:6" x14ac:dyDescent="0.35">
      <c r="A924" s="22" t="s">
        <v>1927</v>
      </c>
      <c r="B924">
        <v>190</v>
      </c>
      <c r="C924">
        <v>1194.9690000000001</v>
      </c>
      <c r="D924">
        <v>0.73599999999999999</v>
      </c>
      <c r="E924">
        <v>0.43099999999999999</v>
      </c>
      <c r="F924">
        <v>0.878</v>
      </c>
    </row>
    <row r="925" spans="1:6" x14ac:dyDescent="0.35">
      <c r="A925" s="22" t="s">
        <v>1635</v>
      </c>
      <c r="B925">
        <v>74</v>
      </c>
      <c r="C925">
        <v>762.88699999999994</v>
      </c>
      <c r="D925">
        <v>0.73499999999999999</v>
      </c>
      <c r="E925">
        <v>0.73499999999999999</v>
      </c>
      <c r="F925">
        <v>1</v>
      </c>
    </row>
    <row r="926" spans="1:6" x14ac:dyDescent="0.35">
      <c r="A926" s="22" t="s">
        <v>1950</v>
      </c>
      <c r="B926">
        <v>72</v>
      </c>
      <c r="C926">
        <v>2000</v>
      </c>
      <c r="D926">
        <v>0.73499999999999999</v>
      </c>
      <c r="E926">
        <v>0.49099999999999999</v>
      </c>
      <c r="F926">
        <v>0.86</v>
      </c>
    </row>
    <row r="927" spans="1:6" x14ac:dyDescent="0.35">
      <c r="A927" s="22" t="s">
        <v>1285</v>
      </c>
      <c r="B927">
        <v>25</v>
      </c>
      <c r="C927">
        <v>694.44399999999996</v>
      </c>
      <c r="D927">
        <v>0.73499999999999999</v>
      </c>
      <c r="E927">
        <v>0.56100000000000005</v>
      </c>
      <c r="F927">
        <v>0.86</v>
      </c>
    </row>
    <row r="928" spans="1:6" x14ac:dyDescent="0.35">
      <c r="A928" s="22" t="s">
        <v>1490</v>
      </c>
      <c r="B928">
        <v>139</v>
      </c>
      <c r="C928">
        <v>985.81600000000003</v>
      </c>
      <c r="D928">
        <v>0.73399999999999999</v>
      </c>
      <c r="E928">
        <v>0.70099999999999996</v>
      </c>
      <c r="F928">
        <v>0.95499999999999996</v>
      </c>
    </row>
    <row r="929" spans="1:6" x14ac:dyDescent="0.35">
      <c r="A929" s="22" t="s">
        <v>970</v>
      </c>
      <c r="B929">
        <v>19</v>
      </c>
      <c r="C929">
        <v>275.36200000000002</v>
      </c>
      <c r="D929">
        <v>0.73399999999999999</v>
      </c>
      <c r="E929">
        <v>0.79800000000000004</v>
      </c>
      <c r="F929">
        <v>1</v>
      </c>
    </row>
    <row r="930" spans="1:6" x14ac:dyDescent="0.35">
      <c r="A930" s="22" t="s">
        <v>1733</v>
      </c>
      <c r="B930">
        <v>5</v>
      </c>
      <c r="C930">
        <v>454.54500000000002</v>
      </c>
      <c r="D930">
        <v>0.73299999999999998</v>
      </c>
      <c r="E930">
        <v>0.52900000000000003</v>
      </c>
      <c r="F930">
        <v>0.88200000000000001</v>
      </c>
    </row>
    <row r="931" spans="1:6" x14ac:dyDescent="0.35">
      <c r="A931" s="22" t="s">
        <v>1787</v>
      </c>
      <c r="B931">
        <v>0</v>
      </c>
      <c r="C931">
        <v>0</v>
      </c>
      <c r="D931">
        <v>0.73299999999999998</v>
      </c>
      <c r="E931">
        <v>0.36799999999999999</v>
      </c>
      <c r="F931">
        <v>0.78900000000000003</v>
      </c>
    </row>
    <row r="932" spans="1:6" x14ac:dyDescent="0.35">
      <c r="A932" s="22" t="s">
        <v>2047</v>
      </c>
      <c r="B932">
        <v>184</v>
      </c>
      <c r="C932">
        <v>983.95699999999999</v>
      </c>
      <c r="D932">
        <v>0.73299999999999998</v>
      </c>
      <c r="E932">
        <v>0.63700000000000001</v>
      </c>
      <c r="F932">
        <v>0.93400000000000005</v>
      </c>
    </row>
    <row r="933" spans="1:6" x14ac:dyDescent="0.35">
      <c r="A933" s="22" t="s">
        <v>2030</v>
      </c>
      <c r="B933">
        <v>1624</v>
      </c>
      <c r="C933">
        <v>562.71699999999998</v>
      </c>
      <c r="D933">
        <v>0.73299999999999998</v>
      </c>
      <c r="E933">
        <v>0.503</v>
      </c>
      <c r="F933">
        <v>0.85699999999999998</v>
      </c>
    </row>
    <row r="934" spans="1:6" x14ac:dyDescent="0.35">
      <c r="A934" s="22" t="s">
        <v>1868</v>
      </c>
      <c r="B934">
        <v>142</v>
      </c>
      <c r="C934">
        <v>255.39599999999999</v>
      </c>
      <c r="D934">
        <v>0.72899999999999998</v>
      </c>
      <c r="E934">
        <v>0.35299999999999998</v>
      </c>
      <c r="F934">
        <v>0.85799999999999998</v>
      </c>
    </row>
    <row r="935" spans="1:6" x14ac:dyDescent="0.35">
      <c r="A935" s="22" t="s">
        <v>896</v>
      </c>
      <c r="B935">
        <v>5</v>
      </c>
      <c r="C935">
        <v>3.6949999999999998</v>
      </c>
      <c r="D935">
        <v>0.72799999999999998</v>
      </c>
      <c r="E935">
        <v>0.49399999999999999</v>
      </c>
      <c r="F935">
        <v>1</v>
      </c>
    </row>
    <row r="936" spans="1:6" x14ac:dyDescent="0.35">
      <c r="A936" s="22" t="s">
        <v>256</v>
      </c>
      <c r="B936">
        <v>44</v>
      </c>
      <c r="C936">
        <v>164.79400000000001</v>
      </c>
      <c r="D936">
        <v>0.72750000000000004</v>
      </c>
      <c r="E936">
        <v>0.36649999999999999</v>
      </c>
      <c r="F936">
        <v>0.93700000000000006</v>
      </c>
    </row>
    <row r="937" spans="1:6" x14ac:dyDescent="0.35">
      <c r="A937" s="22" t="s">
        <v>304</v>
      </c>
      <c r="B937">
        <v>35.5</v>
      </c>
      <c r="C937">
        <v>400.39350000000002</v>
      </c>
      <c r="D937">
        <v>0.72750000000000004</v>
      </c>
      <c r="E937">
        <v>0.8105</v>
      </c>
      <c r="F937">
        <v>0.96399999999999997</v>
      </c>
    </row>
    <row r="938" spans="1:6" x14ac:dyDescent="0.35">
      <c r="A938" s="22" t="s">
        <v>1776</v>
      </c>
      <c r="B938">
        <v>9</v>
      </c>
      <c r="C938">
        <v>562.5</v>
      </c>
      <c r="D938">
        <v>0.72699999999999998</v>
      </c>
      <c r="E938">
        <v>0.38700000000000001</v>
      </c>
      <c r="F938">
        <v>0.71</v>
      </c>
    </row>
    <row r="939" spans="1:6" x14ac:dyDescent="0.35">
      <c r="A939" s="22" t="s">
        <v>1045</v>
      </c>
      <c r="B939">
        <v>3</v>
      </c>
      <c r="C939">
        <v>3.7450000000000001</v>
      </c>
      <c r="D939">
        <v>0.72399999999999998</v>
      </c>
      <c r="E939">
        <v>0.65900000000000003</v>
      </c>
      <c r="F939">
        <v>1</v>
      </c>
    </row>
    <row r="940" spans="1:6" x14ac:dyDescent="0.35">
      <c r="A940" s="22" t="s">
        <v>1612</v>
      </c>
      <c r="B940">
        <v>243</v>
      </c>
      <c r="C940">
        <v>438.62799999999999</v>
      </c>
      <c r="D940">
        <v>0.72199999999999998</v>
      </c>
      <c r="E940">
        <v>0.434</v>
      </c>
      <c r="F940">
        <v>0.9</v>
      </c>
    </row>
    <row r="941" spans="1:6" x14ac:dyDescent="0.35">
      <c r="A941" s="22" t="s">
        <v>129</v>
      </c>
      <c r="B941">
        <v>85</v>
      </c>
      <c r="C941">
        <v>574.32399999999996</v>
      </c>
      <c r="D941">
        <v>0.72199999999999998</v>
      </c>
      <c r="E941">
        <v>0.95</v>
      </c>
      <c r="F941">
        <v>0.85399999999999998</v>
      </c>
    </row>
    <row r="942" spans="1:6" x14ac:dyDescent="0.35">
      <c r="A942" s="22" t="s">
        <v>102</v>
      </c>
      <c r="B942">
        <v>777.5</v>
      </c>
      <c r="C942">
        <v>477.428</v>
      </c>
      <c r="D942">
        <v>0.72150000000000003</v>
      </c>
      <c r="E942">
        <v>0.68100000000000005</v>
      </c>
      <c r="F942">
        <v>0.93149999999999999</v>
      </c>
    </row>
    <row r="943" spans="1:6" x14ac:dyDescent="0.35">
      <c r="A943" s="22" t="s">
        <v>1368</v>
      </c>
      <c r="B943">
        <v>282</v>
      </c>
      <c r="C943">
        <v>732.46799999999996</v>
      </c>
      <c r="D943">
        <v>0.72099999999999997</v>
      </c>
      <c r="E943">
        <v>0.49199999999999999</v>
      </c>
      <c r="F943">
        <v>0.85299999999999998</v>
      </c>
    </row>
    <row r="944" spans="1:6" x14ac:dyDescent="0.35">
      <c r="A944" s="22" t="s">
        <v>1791</v>
      </c>
      <c r="B944">
        <v>887</v>
      </c>
      <c r="C944">
        <v>4244.0190000000002</v>
      </c>
      <c r="D944">
        <v>0.72099999999999997</v>
      </c>
      <c r="E944">
        <v>0.44700000000000001</v>
      </c>
      <c r="F944">
        <v>0.85799999999999998</v>
      </c>
    </row>
    <row r="945" spans="1:6" x14ac:dyDescent="0.35">
      <c r="A945" s="22" t="s">
        <v>301</v>
      </c>
      <c r="B945">
        <v>223</v>
      </c>
      <c r="C945">
        <v>2576.625</v>
      </c>
      <c r="D945">
        <v>0.72</v>
      </c>
      <c r="E945">
        <v>0.71799999999999997</v>
      </c>
      <c r="F945">
        <v>0.93100000000000005</v>
      </c>
    </row>
    <row r="946" spans="1:6" x14ac:dyDescent="0.35">
      <c r="A946" s="22" t="s">
        <v>174</v>
      </c>
      <c r="B946">
        <v>251.5</v>
      </c>
      <c r="C946">
        <v>311.20949999999999</v>
      </c>
      <c r="D946">
        <v>0.71950000000000003</v>
      </c>
      <c r="E946">
        <v>0.79749999999999999</v>
      </c>
      <c r="F946">
        <v>0.93199999999999994</v>
      </c>
    </row>
    <row r="947" spans="1:6" x14ac:dyDescent="0.35">
      <c r="A947" s="22" t="s">
        <v>1246</v>
      </c>
      <c r="B947">
        <v>1</v>
      </c>
      <c r="C947">
        <v>15.625</v>
      </c>
      <c r="D947">
        <v>0.71899999999999997</v>
      </c>
      <c r="E947">
        <v>0.64200000000000002</v>
      </c>
      <c r="F947">
        <v>0.84</v>
      </c>
    </row>
    <row r="948" spans="1:6" x14ac:dyDescent="0.35">
      <c r="A948" s="22" t="s">
        <v>1366</v>
      </c>
      <c r="B948">
        <v>18998</v>
      </c>
      <c r="C948">
        <v>2338.2150000000001</v>
      </c>
      <c r="D948">
        <v>0.71899999999999997</v>
      </c>
      <c r="E948">
        <v>8.1000000000000003E-2</v>
      </c>
      <c r="F948">
        <v>0.61299999999999999</v>
      </c>
    </row>
    <row r="949" spans="1:6" x14ac:dyDescent="0.35">
      <c r="A949" s="22" t="s">
        <v>964</v>
      </c>
      <c r="B949">
        <v>7</v>
      </c>
      <c r="C949">
        <v>2.6419999999999999</v>
      </c>
      <c r="D949">
        <v>0.71799999999999997</v>
      </c>
      <c r="E949">
        <v>7.8E-2</v>
      </c>
      <c r="F949">
        <v>1</v>
      </c>
    </row>
    <row r="950" spans="1:6" x14ac:dyDescent="0.35">
      <c r="A950" s="22" t="s">
        <v>1881</v>
      </c>
      <c r="B950">
        <v>518</v>
      </c>
      <c r="C950">
        <v>780.12</v>
      </c>
      <c r="D950">
        <v>0.71799999999999997</v>
      </c>
      <c r="E950">
        <v>0.67700000000000005</v>
      </c>
      <c r="F950">
        <v>0.98599999999999999</v>
      </c>
    </row>
    <row r="951" spans="1:6" x14ac:dyDescent="0.35">
      <c r="A951" s="22" t="s">
        <v>298</v>
      </c>
      <c r="B951">
        <v>78.5</v>
      </c>
      <c r="C951">
        <v>368.197</v>
      </c>
      <c r="D951">
        <v>0.71599999999999997</v>
      </c>
      <c r="E951">
        <v>0.99649999999999994</v>
      </c>
      <c r="F951">
        <v>0.84499999999999997</v>
      </c>
    </row>
    <row r="952" spans="1:6" x14ac:dyDescent="0.35">
      <c r="A952" s="22" t="s">
        <v>144</v>
      </c>
      <c r="B952">
        <v>2253.6666666666665</v>
      </c>
      <c r="C952">
        <v>965.44900000000007</v>
      </c>
      <c r="D952">
        <v>0.71499999999999997</v>
      </c>
      <c r="E952">
        <v>0.61833333333333329</v>
      </c>
      <c r="F952">
        <v>0.89800000000000002</v>
      </c>
    </row>
    <row r="953" spans="1:6" x14ac:dyDescent="0.35">
      <c r="A953" s="22" t="s">
        <v>905</v>
      </c>
      <c r="B953">
        <v>356</v>
      </c>
      <c r="C953">
        <v>37.082999999999998</v>
      </c>
      <c r="D953">
        <v>0.71499999999999997</v>
      </c>
      <c r="E953">
        <v>0.84599999999999997</v>
      </c>
      <c r="F953">
        <v>1</v>
      </c>
    </row>
    <row r="954" spans="1:6" x14ac:dyDescent="0.35">
      <c r="A954" s="22" t="s">
        <v>1232</v>
      </c>
      <c r="B954">
        <v>2125</v>
      </c>
      <c r="C954">
        <v>1363.2784999999999</v>
      </c>
      <c r="D954">
        <v>0.71449999999999991</v>
      </c>
      <c r="E954">
        <v>0.28599999999999998</v>
      </c>
      <c r="F954">
        <v>0.72050000000000003</v>
      </c>
    </row>
    <row r="955" spans="1:6" x14ac:dyDescent="0.35">
      <c r="A955" s="22" t="s">
        <v>1906</v>
      </c>
      <c r="B955">
        <v>3</v>
      </c>
      <c r="C955">
        <v>200</v>
      </c>
      <c r="D955">
        <v>0.71399999999999997</v>
      </c>
      <c r="E955">
        <v>0.32</v>
      </c>
      <c r="F955">
        <v>0.84</v>
      </c>
    </row>
    <row r="956" spans="1:6" x14ac:dyDescent="0.35">
      <c r="A956" s="22" t="s">
        <v>1322</v>
      </c>
      <c r="B956">
        <v>4461</v>
      </c>
      <c r="C956">
        <v>1484.5260000000001</v>
      </c>
      <c r="D956">
        <v>0.71299999999999997</v>
      </c>
      <c r="E956">
        <v>0</v>
      </c>
      <c r="F956">
        <v>8.5000000000000006E-2</v>
      </c>
    </row>
    <row r="957" spans="1:6" x14ac:dyDescent="0.35">
      <c r="A957" s="22" t="s">
        <v>1288</v>
      </c>
      <c r="B957">
        <v>124</v>
      </c>
      <c r="C957">
        <v>1512.1949999999999</v>
      </c>
      <c r="D957">
        <v>0.71299999999999997</v>
      </c>
      <c r="E957">
        <v>0.44800000000000001</v>
      </c>
      <c r="F957">
        <v>0.66900000000000004</v>
      </c>
    </row>
    <row r="958" spans="1:6" x14ac:dyDescent="0.35">
      <c r="A958" s="22" t="s">
        <v>1358</v>
      </c>
      <c r="B958">
        <v>176</v>
      </c>
      <c r="C958">
        <v>2095.2379999999998</v>
      </c>
      <c r="D958">
        <v>0.71199999999999997</v>
      </c>
      <c r="E958">
        <v>6.9000000000000006E-2</v>
      </c>
      <c r="F958">
        <v>0.68200000000000005</v>
      </c>
    </row>
    <row r="959" spans="1:6" x14ac:dyDescent="0.35">
      <c r="A959" s="22" t="s">
        <v>1669</v>
      </c>
      <c r="B959">
        <v>29</v>
      </c>
      <c r="C959">
        <v>617.02099999999996</v>
      </c>
      <c r="D959">
        <v>0.71199999999999997</v>
      </c>
      <c r="E959">
        <v>0.55300000000000005</v>
      </c>
      <c r="F959">
        <v>0.86799999999999999</v>
      </c>
    </row>
    <row r="960" spans="1:6" x14ac:dyDescent="0.35">
      <c r="A960" s="22" t="s">
        <v>116</v>
      </c>
      <c r="B960">
        <v>403.5</v>
      </c>
      <c r="C960">
        <v>636.54549999999995</v>
      </c>
      <c r="D960">
        <v>0.71199999999999997</v>
      </c>
      <c r="E960">
        <v>0.46700000000000003</v>
      </c>
      <c r="F960">
        <v>0.96599999999999997</v>
      </c>
    </row>
    <row r="961" spans="1:6" x14ac:dyDescent="0.35">
      <c r="A961" s="22" t="s">
        <v>921</v>
      </c>
      <c r="B961">
        <v>6</v>
      </c>
      <c r="C961">
        <v>17.594999999999999</v>
      </c>
      <c r="D961">
        <v>0.71199999999999997</v>
      </c>
      <c r="E961">
        <v>6.0999999999999999E-2</v>
      </c>
      <c r="F961">
        <v>1</v>
      </c>
    </row>
    <row r="962" spans="1:6" x14ac:dyDescent="0.35">
      <c r="A962" s="22" t="s">
        <v>1504</v>
      </c>
      <c r="B962">
        <v>61</v>
      </c>
      <c r="C962">
        <v>1129.6300000000001</v>
      </c>
      <c r="D962">
        <v>0.71099999999999997</v>
      </c>
      <c r="E962">
        <v>0.56200000000000006</v>
      </c>
      <c r="F962">
        <v>0.85399999999999998</v>
      </c>
    </row>
    <row r="963" spans="1:6" x14ac:dyDescent="0.35">
      <c r="A963" s="22" t="s">
        <v>1966</v>
      </c>
      <c r="B963">
        <v>407</v>
      </c>
      <c r="C963">
        <v>1162.857</v>
      </c>
      <c r="D963">
        <v>0.71099999999999997</v>
      </c>
      <c r="E963">
        <v>0.223</v>
      </c>
      <c r="F963">
        <v>0.77400000000000002</v>
      </c>
    </row>
    <row r="964" spans="1:6" x14ac:dyDescent="0.35">
      <c r="A964" s="22" t="s">
        <v>995</v>
      </c>
      <c r="B964">
        <v>8</v>
      </c>
      <c r="C964">
        <v>7.2930000000000001</v>
      </c>
      <c r="D964">
        <v>0.71</v>
      </c>
      <c r="E964">
        <v>0.16800000000000001</v>
      </c>
      <c r="F964">
        <v>1</v>
      </c>
    </row>
    <row r="965" spans="1:6" x14ac:dyDescent="0.35">
      <c r="A965" s="22" t="s">
        <v>1566</v>
      </c>
      <c r="B965">
        <v>762</v>
      </c>
      <c r="C965">
        <v>539.66</v>
      </c>
      <c r="D965">
        <v>0.70799999999999996</v>
      </c>
      <c r="E965">
        <v>0.22</v>
      </c>
      <c r="F965">
        <v>0.95299999999999996</v>
      </c>
    </row>
    <row r="966" spans="1:6" x14ac:dyDescent="0.35">
      <c r="A966" s="22" t="s">
        <v>1682</v>
      </c>
      <c r="B966">
        <v>822</v>
      </c>
      <c r="C966">
        <v>1308.9169999999999</v>
      </c>
      <c r="D966">
        <v>0.70799999999999996</v>
      </c>
      <c r="E966">
        <v>0.29699999999999999</v>
      </c>
      <c r="F966">
        <v>0.90700000000000003</v>
      </c>
    </row>
    <row r="967" spans="1:6" x14ac:dyDescent="0.35">
      <c r="A967" s="22" t="s">
        <v>209</v>
      </c>
      <c r="B967">
        <v>156.5</v>
      </c>
      <c r="C967">
        <v>316.60250000000002</v>
      </c>
      <c r="D967">
        <v>0.70750000000000002</v>
      </c>
      <c r="E967">
        <v>0.97799999999999998</v>
      </c>
      <c r="F967">
        <v>0.91700000000000004</v>
      </c>
    </row>
    <row r="968" spans="1:6" x14ac:dyDescent="0.35">
      <c r="A968" s="22" t="s">
        <v>1432</v>
      </c>
      <c r="B968">
        <v>58</v>
      </c>
      <c r="C968">
        <v>557.69200000000001</v>
      </c>
      <c r="D968">
        <v>0.70699999999999996</v>
      </c>
      <c r="E968">
        <v>0.25700000000000001</v>
      </c>
      <c r="F968">
        <v>0.84</v>
      </c>
    </row>
    <row r="969" spans="1:6" x14ac:dyDescent="0.35">
      <c r="A969" s="22" t="s">
        <v>1753</v>
      </c>
      <c r="B969">
        <v>405</v>
      </c>
      <c r="C969">
        <v>672.75699999999995</v>
      </c>
      <c r="D969">
        <v>0.70699999999999996</v>
      </c>
      <c r="E969">
        <v>0.63800000000000001</v>
      </c>
      <c r="F969">
        <v>0.95299999999999996</v>
      </c>
    </row>
    <row r="970" spans="1:6" x14ac:dyDescent="0.35">
      <c r="A970" s="22" t="s">
        <v>1427</v>
      </c>
      <c r="B970">
        <v>34</v>
      </c>
      <c r="C970">
        <v>272</v>
      </c>
      <c r="D970">
        <v>0.70599999999999996</v>
      </c>
      <c r="E970">
        <v>0.52500000000000002</v>
      </c>
      <c r="F970">
        <v>0.876</v>
      </c>
    </row>
    <row r="971" spans="1:6" x14ac:dyDescent="0.35">
      <c r="A971" s="22" t="s">
        <v>2021</v>
      </c>
      <c r="B971">
        <v>227</v>
      </c>
      <c r="C971">
        <v>492.40800000000002</v>
      </c>
      <c r="D971">
        <v>0.70599999999999996</v>
      </c>
      <c r="E971">
        <v>0.59199999999999997</v>
      </c>
      <c r="F971">
        <v>0.90700000000000003</v>
      </c>
    </row>
    <row r="972" spans="1:6" x14ac:dyDescent="0.35">
      <c r="A972" s="22" t="s">
        <v>902</v>
      </c>
      <c r="B972">
        <v>270</v>
      </c>
      <c r="C972">
        <v>377.62200000000001</v>
      </c>
      <c r="D972">
        <v>0.70599999999999996</v>
      </c>
      <c r="E972">
        <v>0.57299999999999995</v>
      </c>
      <c r="F972">
        <v>1</v>
      </c>
    </row>
    <row r="973" spans="1:6" x14ac:dyDescent="0.35">
      <c r="A973" s="22" t="s">
        <v>139</v>
      </c>
      <c r="B973">
        <v>43.5</v>
      </c>
      <c r="C973">
        <v>60.113999999999997</v>
      </c>
      <c r="D973">
        <v>0.70550000000000002</v>
      </c>
      <c r="E973">
        <v>0.40500000000000003</v>
      </c>
      <c r="F973">
        <v>0.91349999999999998</v>
      </c>
    </row>
    <row r="974" spans="1:6" x14ac:dyDescent="0.35">
      <c r="A974" s="22" t="s">
        <v>1565</v>
      </c>
      <c r="B974">
        <v>7</v>
      </c>
      <c r="C974">
        <v>225.80600000000001</v>
      </c>
      <c r="D974">
        <v>0.70499999999999996</v>
      </c>
      <c r="E974">
        <v>0.64700000000000002</v>
      </c>
      <c r="F974">
        <v>0.86299999999999999</v>
      </c>
    </row>
    <row r="975" spans="1:6" x14ac:dyDescent="0.35">
      <c r="A975" s="22" t="s">
        <v>1214</v>
      </c>
      <c r="B975">
        <v>105</v>
      </c>
      <c r="C975">
        <v>1129.0319999999999</v>
      </c>
      <c r="D975">
        <v>0.70499999999999996</v>
      </c>
      <c r="E975">
        <v>0.20799999999999999</v>
      </c>
      <c r="F975">
        <v>0.88600000000000001</v>
      </c>
    </row>
    <row r="976" spans="1:6" x14ac:dyDescent="0.35">
      <c r="A976" s="22" t="s">
        <v>1613</v>
      </c>
      <c r="B976">
        <v>112</v>
      </c>
      <c r="C976">
        <v>1623.1880000000001</v>
      </c>
      <c r="D976">
        <v>0.70399999999999996</v>
      </c>
      <c r="E976">
        <v>0.73599999999999999</v>
      </c>
      <c r="F976">
        <v>0.92500000000000004</v>
      </c>
    </row>
    <row r="977" spans="1:6" x14ac:dyDescent="0.35">
      <c r="A977" s="22" t="s">
        <v>1722</v>
      </c>
      <c r="B977">
        <v>87</v>
      </c>
      <c r="C977">
        <v>2289.4740000000002</v>
      </c>
      <c r="D977">
        <v>0.70399999999999996</v>
      </c>
      <c r="E977">
        <v>0.42099999999999999</v>
      </c>
      <c r="F977">
        <v>0.71099999999999997</v>
      </c>
    </row>
    <row r="978" spans="1:6" x14ac:dyDescent="0.35">
      <c r="A978" s="22" t="s">
        <v>1195</v>
      </c>
      <c r="B978">
        <v>0</v>
      </c>
      <c r="C978">
        <v>0</v>
      </c>
      <c r="D978">
        <v>0.70299999999999996</v>
      </c>
      <c r="E978">
        <v>0.79200000000000004</v>
      </c>
      <c r="F978">
        <v>1</v>
      </c>
    </row>
    <row r="979" spans="1:6" x14ac:dyDescent="0.35">
      <c r="A979" s="22" t="s">
        <v>1756</v>
      </c>
      <c r="B979">
        <v>59</v>
      </c>
      <c r="C979">
        <v>1787.8789999999999</v>
      </c>
      <c r="D979">
        <v>0.70199999999999996</v>
      </c>
      <c r="E979">
        <v>0.43099999999999999</v>
      </c>
      <c r="F979">
        <v>0.92200000000000004</v>
      </c>
    </row>
    <row r="980" spans="1:6" x14ac:dyDescent="0.35">
      <c r="A980" s="22" t="s">
        <v>1761</v>
      </c>
      <c r="B980">
        <v>140</v>
      </c>
      <c r="C980">
        <v>1238.9380000000001</v>
      </c>
      <c r="D980">
        <v>0.70199999999999996</v>
      </c>
      <c r="E980">
        <v>0.51700000000000002</v>
      </c>
      <c r="F980">
        <v>0.93600000000000005</v>
      </c>
    </row>
    <row r="981" spans="1:6" x14ac:dyDescent="0.35">
      <c r="A981" s="22" t="s">
        <v>1576</v>
      </c>
      <c r="B981">
        <v>926</v>
      </c>
      <c r="C981">
        <v>2133.6410000000001</v>
      </c>
      <c r="D981">
        <v>0.70099999999999996</v>
      </c>
      <c r="E981">
        <v>0.45500000000000002</v>
      </c>
      <c r="F981">
        <v>0.86099999999999999</v>
      </c>
    </row>
    <row r="982" spans="1:6" x14ac:dyDescent="0.35">
      <c r="A982" s="22" t="s">
        <v>1760</v>
      </c>
      <c r="B982">
        <v>624</v>
      </c>
      <c r="C982">
        <v>595.41999999999996</v>
      </c>
      <c r="D982">
        <v>0.70099999999999996</v>
      </c>
      <c r="E982">
        <v>0.51200000000000001</v>
      </c>
      <c r="F982">
        <v>1</v>
      </c>
    </row>
    <row r="983" spans="1:6" x14ac:dyDescent="0.35">
      <c r="A983" s="22" t="s">
        <v>1450</v>
      </c>
      <c r="B983">
        <v>591.5</v>
      </c>
      <c r="C983">
        <v>739.42349999999999</v>
      </c>
      <c r="D983">
        <v>0.70050000000000001</v>
      </c>
      <c r="E983">
        <v>0.34899999999999998</v>
      </c>
      <c r="F983">
        <v>0.85499999999999998</v>
      </c>
    </row>
    <row r="984" spans="1:6" x14ac:dyDescent="0.35">
      <c r="A984" s="22" t="s">
        <v>1212</v>
      </c>
      <c r="B984">
        <v>24</v>
      </c>
      <c r="C984">
        <v>1142.857</v>
      </c>
      <c r="D984">
        <v>0.7</v>
      </c>
      <c r="E984">
        <v>0.56799999999999995</v>
      </c>
      <c r="F984">
        <v>0.81100000000000005</v>
      </c>
    </row>
    <row r="985" spans="1:6" x14ac:dyDescent="0.35">
      <c r="A985" s="22" t="s">
        <v>1654</v>
      </c>
      <c r="B985">
        <v>15</v>
      </c>
      <c r="C985">
        <v>2142.857</v>
      </c>
      <c r="D985">
        <v>0.7</v>
      </c>
      <c r="E985">
        <v>0.16700000000000001</v>
      </c>
      <c r="F985">
        <v>0.83299999999999996</v>
      </c>
    </row>
    <row r="986" spans="1:6" x14ac:dyDescent="0.35">
      <c r="A986" s="22" t="s">
        <v>1970</v>
      </c>
      <c r="B986">
        <v>11</v>
      </c>
      <c r="C986">
        <v>785.71400000000006</v>
      </c>
      <c r="D986">
        <v>0.7</v>
      </c>
      <c r="E986">
        <v>0.81799999999999995</v>
      </c>
      <c r="F986">
        <v>0.90900000000000003</v>
      </c>
    </row>
    <row r="987" spans="1:6" x14ac:dyDescent="0.35">
      <c r="A987" s="22" t="s">
        <v>940</v>
      </c>
      <c r="B987">
        <v>30</v>
      </c>
      <c r="C987">
        <v>40.761000000000003</v>
      </c>
      <c r="D987">
        <v>0.7</v>
      </c>
      <c r="E987">
        <v>0.75</v>
      </c>
      <c r="F987">
        <v>1</v>
      </c>
    </row>
    <row r="988" spans="1:6" x14ac:dyDescent="0.35">
      <c r="A988" s="22" t="s">
        <v>79</v>
      </c>
      <c r="B988">
        <v>0</v>
      </c>
      <c r="C988">
        <v>0</v>
      </c>
      <c r="D988">
        <v>0.7</v>
      </c>
      <c r="E988">
        <v>0.36249999999999999</v>
      </c>
      <c r="F988">
        <v>0.85349999999999993</v>
      </c>
    </row>
    <row r="989" spans="1:6" x14ac:dyDescent="0.35">
      <c r="A989" s="22" t="s">
        <v>1443</v>
      </c>
      <c r="B989">
        <v>287</v>
      </c>
      <c r="C989">
        <v>1487.047</v>
      </c>
      <c r="D989">
        <v>0.69899999999999995</v>
      </c>
      <c r="E989">
        <v>0.4</v>
      </c>
      <c r="F989">
        <v>0.82399999999999995</v>
      </c>
    </row>
    <row r="990" spans="1:6" x14ac:dyDescent="0.35">
      <c r="A990" s="22" t="s">
        <v>1037</v>
      </c>
      <c r="B990">
        <v>0</v>
      </c>
      <c r="C990">
        <v>0</v>
      </c>
      <c r="D990">
        <v>0.69799999999999995</v>
      </c>
      <c r="E990">
        <v>0.54700000000000004</v>
      </c>
      <c r="F990">
        <v>1</v>
      </c>
    </row>
    <row r="991" spans="1:6" x14ac:dyDescent="0.35">
      <c r="A991" s="22" t="s">
        <v>1571</v>
      </c>
      <c r="B991">
        <v>485</v>
      </c>
      <c r="C991">
        <v>1539.683</v>
      </c>
      <c r="D991">
        <v>0.69699999999999995</v>
      </c>
      <c r="E991">
        <v>0.32400000000000001</v>
      </c>
      <c r="F991">
        <v>0.80900000000000005</v>
      </c>
    </row>
    <row r="992" spans="1:6" x14ac:dyDescent="0.35">
      <c r="A992" s="22" t="s">
        <v>1849</v>
      </c>
      <c r="B992">
        <v>4048</v>
      </c>
      <c r="C992">
        <v>1149.021</v>
      </c>
      <c r="D992">
        <v>0.69599999999999995</v>
      </c>
      <c r="E992">
        <v>0.52100000000000002</v>
      </c>
      <c r="F992">
        <v>0.84</v>
      </c>
    </row>
    <row r="993" spans="1:6" x14ac:dyDescent="0.35">
      <c r="A993" s="22" t="s">
        <v>1983</v>
      </c>
      <c r="B993">
        <v>1317</v>
      </c>
      <c r="C993">
        <v>1243.626</v>
      </c>
      <c r="D993">
        <v>0.69599999999999995</v>
      </c>
      <c r="E993">
        <v>0.35299999999999998</v>
      </c>
      <c r="F993">
        <v>0.89300000000000002</v>
      </c>
    </row>
    <row r="994" spans="1:6" x14ac:dyDescent="0.35">
      <c r="A994" s="22" t="s">
        <v>1307</v>
      </c>
      <c r="B994">
        <v>6188</v>
      </c>
      <c r="C994">
        <v>1755.461</v>
      </c>
      <c r="D994">
        <v>0.69399999999999995</v>
      </c>
      <c r="E994">
        <v>0.20699999999999999</v>
      </c>
      <c r="F994">
        <v>0.78900000000000003</v>
      </c>
    </row>
    <row r="995" spans="1:6" x14ac:dyDescent="0.35">
      <c r="A995" s="22" t="s">
        <v>86</v>
      </c>
      <c r="B995">
        <v>72</v>
      </c>
      <c r="C995">
        <v>1674.4190000000001</v>
      </c>
      <c r="D995">
        <v>0.69399999999999995</v>
      </c>
      <c r="E995">
        <v>0.56299999999999994</v>
      </c>
      <c r="F995">
        <v>0.873</v>
      </c>
    </row>
    <row r="996" spans="1:6" x14ac:dyDescent="0.35">
      <c r="A996" s="22" t="s">
        <v>1298</v>
      </c>
      <c r="B996">
        <v>67</v>
      </c>
      <c r="C996">
        <v>330.04899999999998</v>
      </c>
      <c r="D996">
        <v>0.69299999999999995</v>
      </c>
      <c r="E996">
        <v>0.65500000000000003</v>
      </c>
      <c r="F996">
        <v>0.84199999999999997</v>
      </c>
    </row>
    <row r="997" spans="1:6" x14ac:dyDescent="0.35">
      <c r="A997" s="22" t="s">
        <v>101</v>
      </c>
      <c r="B997">
        <v>200</v>
      </c>
      <c r="C997">
        <v>472.43500000000006</v>
      </c>
      <c r="D997">
        <v>0.6925</v>
      </c>
      <c r="E997">
        <v>0.94650000000000001</v>
      </c>
      <c r="F997">
        <v>0.83800000000000008</v>
      </c>
    </row>
    <row r="998" spans="1:6" x14ac:dyDescent="0.35">
      <c r="A998" s="22" t="s">
        <v>252</v>
      </c>
      <c r="B998">
        <v>421</v>
      </c>
      <c r="C998">
        <v>116.26600000000001</v>
      </c>
      <c r="D998">
        <v>0.69199999999999995</v>
      </c>
      <c r="E998">
        <v>0.70399999999999996</v>
      </c>
      <c r="F998">
        <v>0.89100000000000001</v>
      </c>
    </row>
    <row r="999" spans="1:6" x14ac:dyDescent="0.35">
      <c r="A999" s="22" t="s">
        <v>234</v>
      </c>
      <c r="B999">
        <v>72</v>
      </c>
      <c r="C999">
        <v>236.35500000000002</v>
      </c>
      <c r="D999">
        <v>0.69199999999999995</v>
      </c>
      <c r="E999">
        <v>0.97750000000000004</v>
      </c>
      <c r="F999">
        <v>0.91449999999999998</v>
      </c>
    </row>
    <row r="1000" spans="1:6" x14ac:dyDescent="0.35">
      <c r="A1000" s="22" t="s">
        <v>1948</v>
      </c>
      <c r="B1000">
        <v>185</v>
      </c>
      <c r="C1000">
        <v>1554.6220000000001</v>
      </c>
      <c r="D1000">
        <v>0.69199999999999995</v>
      </c>
      <c r="E1000">
        <v>0.36299999999999999</v>
      </c>
      <c r="F1000">
        <v>0.85599999999999998</v>
      </c>
    </row>
    <row r="1001" spans="1:6" x14ac:dyDescent="0.35">
      <c r="A1001" s="22" t="s">
        <v>88</v>
      </c>
      <c r="B1001">
        <v>394.25</v>
      </c>
      <c r="C1001">
        <v>681.92824999999993</v>
      </c>
      <c r="D1001">
        <v>0.6915</v>
      </c>
      <c r="E1001">
        <v>0.51750000000000007</v>
      </c>
      <c r="F1001">
        <v>0.82899999999999996</v>
      </c>
    </row>
    <row r="1002" spans="1:6" x14ac:dyDescent="0.35">
      <c r="A1002" s="22" t="s">
        <v>1602</v>
      </c>
      <c r="B1002">
        <v>815</v>
      </c>
      <c r="C1002">
        <v>1297.771</v>
      </c>
      <c r="D1002">
        <v>0.69099999999999995</v>
      </c>
      <c r="E1002">
        <v>0.30099999999999999</v>
      </c>
      <c r="F1002">
        <v>0.90800000000000003</v>
      </c>
    </row>
    <row r="1003" spans="1:6" x14ac:dyDescent="0.35">
      <c r="A1003" s="22" t="s">
        <v>1997</v>
      </c>
      <c r="B1003">
        <v>413</v>
      </c>
      <c r="C1003">
        <v>4393.6170000000002</v>
      </c>
      <c r="D1003">
        <v>0.69099999999999995</v>
      </c>
      <c r="E1003">
        <v>0.08</v>
      </c>
      <c r="F1003">
        <v>0.77700000000000002</v>
      </c>
    </row>
    <row r="1004" spans="1:6" x14ac:dyDescent="0.35">
      <c r="A1004" s="22" t="s">
        <v>971</v>
      </c>
      <c r="B1004">
        <v>4</v>
      </c>
      <c r="C1004">
        <v>20.619</v>
      </c>
      <c r="D1004">
        <v>0.69</v>
      </c>
      <c r="E1004">
        <v>0.68700000000000006</v>
      </c>
      <c r="F1004">
        <v>1</v>
      </c>
    </row>
    <row r="1005" spans="1:6" x14ac:dyDescent="0.35">
      <c r="A1005" s="22" t="s">
        <v>1111</v>
      </c>
      <c r="B1005">
        <v>92</v>
      </c>
      <c r="C1005">
        <v>227.16</v>
      </c>
      <c r="D1005">
        <v>0.68899999999999995</v>
      </c>
      <c r="E1005">
        <v>0.41199999999999998</v>
      </c>
      <c r="F1005">
        <v>1</v>
      </c>
    </row>
    <row r="1006" spans="1:6" x14ac:dyDescent="0.35">
      <c r="A1006" s="22" t="s">
        <v>202</v>
      </c>
      <c r="B1006">
        <v>140</v>
      </c>
      <c r="C1006">
        <v>696.51700000000005</v>
      </c>
      <c r="D1006">
        <v>0.68799999999999994</v>
      </c>
      <c r="E1006">
        <v>0.96199999999999997</v>
      </c>
      <c r="F1006">
        <v>0.85899999999999999</v>
      </c>
    </row>
    <row r="1007" spans="1:6" x14ac:dyDescent="0.35">
      <c r="A1007" s="22" t="s">
        <v>1875</v>
      </c>
      <c r="B1007">
        <v>287</v>
      </c>
      <c r="C1007">
        <v>1039.855</v>
      </c>
      <c r="D1007">
        <v>0.68799999999999994</v>
      </c>
      <c r="E1007">
        <v>0.42499999999999999</v>
      </c>
      <c r="F1007">
        <v>0.56000000000000005</v>
      </c>
    </row>
    <row r="1008" spans="1:6" x14ac:dyDescent="0.35">
      <c r="A1008" s="22" t="s">
        <v>1956</v>
      </c>
      <c r="B1008">
        <v>412</v>
      </c>
      <c r="C1008">
        <v>787.76300000000003</v>
      </c>
      <c r="D1008">
        <v>0.68799999999999994</v>
      </c>
      <c r="E1008">
        <v>0.40100000000000002</v>
      </c>
      <c r="F1008">
        <v>0.77</v>
      </c>
    </row>
    <row r="1009" spans="1:6" x14ac:dyDescent="0.35">
      <c r="A1009" s="22" t="s">
        <v>229</v>
      </c>
      <c r="B1009">
        <v>143</v>
      </c>
      <c r="C1009">
        <v>240</v>
      </c>
      <c r="D1009">
        <v>0.6865</v>
      </c>
      <c r="E1009">
        <v>0.997</v>
      </c>
      <c r="F1009">
        <v>0.67649999999999999</v>
      </c>
    </row>
    <row r="1010" spans="1:6" x14ac:dyDescent="0.35">
      <c r="A1010" s="22" t="s">
        <v>1466</v>
      </c>
      <c r="B1010">
        <v>53</v>
      </c>
      <c r="C1010">
        <v>736.11099999999999</v>
      </c>
      <c r="D1010">
        <v>0.68600000000000005</v>
      </c>
      <c r="E1010">
        <v>0.58299999999999996</v>
      </c>
      <c r="F1010">
        <v>0.875</v>
      </c>
    </row>
    <row r="1011" spans="1:6" x14ac:dyDescent="0.35">
      <c r="A1011" s="22" t="s">
        <v>1463</v>
      </c>
      <c r="B1011">
        <v>139</v>
      </c>
      <c r="C1011">
        <v>1208.6959999999999</v>
      </c>
      <c r="D1011">
        <v>0.68500000000000005</v>
      </c>
      <c r="E1011">
        <v>0.73599999999999999</v>
      </c>
      <c r="F1011">
        <v>0.77800000000000002</v>
      </c>
    </row>
    <row r="1012" spans="1:6" x14ac:dyDescent="0.35">
      <c r="A1012" s="22" t="s">
        <v>1133</v>
      </c>
      <c r="B1012">
        <v>136</v>
      </c>
      <c r="C1012">
        <v>205.43799999999999</v>
      </c>
      <c r="D1012">
        <v>0.68500000000000005</v>
      </c>
      <c r="E1012">
        <v>0.98399999999999999</v>
      </c>
      <c r="F1012">
        <v>1</v>
      </c>
    </row>
    <row r="1013" spans="1:6" x14ac:dyDescent="0.35">
      <c r="A1013" s="22" t="s">
        <v>1389</v>
      </c>
      <c r="B1013">
        <v>17</v>
      </c>
      <c r="C1013">
        <v>16.949000000000002</v>
      </c>
      <c r="D1013">
        <v>0.68400000000000005</v>
      </c>
      <c r="E1013">
        <v>6.5000000000000002E-2</v>
      </c>
      <c r="F1013">
        <v>0.95899999999999996</v>
      </c>
    </row>
    <row r="1014" spans="1:6" x14ac:dyDescent="0.35">
      <c r="A1014" s="22" t="s">
        <v>1740</v>
      </c>
      <c r="B1014">
        <v>6</v>
      </c>
      <c r="C1014">
        <v>461.53800000000001</v>
      </c>
      <c r="D1014">
        <v>0.68400000000000005</v>
      </c>
      <c r="E1014">
        <v>0.45800000000000002</v>
      </c>
      <c r="F1014">
        <v>0.79200000000000004</v>
      </c>
    </row>
    <row r="1015" spans="1:6" x14ac:dyDescent="0.35">
      <c r="A1015" s="22" t="s">
        <v>1675</v>
      </c>
      <c r="B1015">
        <v>17</v>
      </c>
      <c r="C1015">
        <v>1307.692</v>
      </c>
      <c r="D1015">
        <v>0.68400000000000005</v>
      </c>
      <c r="E1015">
        <v>0.34799999999999998</v>
      </c>
      <c r="F1015">
        <v>0.82599999999999996</v>
      </c>
    </row>
    <row r="1016" spans="1:6" x14ac:dyDescent="0.35">
      <c r="A1016" s="22" t="s">
        <v>1893</v>
      </c>
      <c r="B1016">
        <v>964</v>
      </c>
      <c r="C1016">
        <v>1931.864</v>
      </c>
      <c r="D1016">
        <v>0.68400000000000005</v>
      </c>
      <c r="E1016">
        <v>0.441</v>
      </c>
      <c r="F1016">
        <v>0.71699999999999997</v>
      </c>
    </row>
    <row r="1017" spans="1:6" x14ac:dyDescent="0.35">
      <c r="A1017" s="22" t="s">
        <v>1171</v>
      </c>
      <c r="B1017">
        <v>243</v>
      </c>
      <c r="C1017">
        <v>170.28700000000001</v>
      </c>
      <c r="D1017">
        <v>0.68300000000000005</v>
      </c>
      <c r="E1017">
        <v>0.56899999999999995</v>
      </c>
      <c r="F1017">
        <v>1</v>
      </c>
    </row>
    <row r="1018" spans="1:6" x14ac:dyDescent="0.35">
      <c r="A1018" s="22" t="s">
        <v>1176</v>
      </c>
      <c r="B1018">
        <v>623</v>
      </c>
      <c r="C1018">
        <v>262.64800000000002</v>
      </c>
      <c r="D1018">
        <v>0.68200000000000005</v>
      </c>
      <c r="E1018">
        <v>0.72199999999999998</v>
      </c>
      <c r="F1018">
        <v>1</v>
      </c>
    </row>
    <row r="1019" spans="1:6" x14ac:dyDescent="0.35">
      <c r="A1019" s="22" t="s">
        <v>1809</v>
      </c>
      <c r="B1019">
        <v>759</v>
      </c>
      <c r="C1019">
        <v>1165.8989999999999</v>
      </c>
      <c r="D1019">
        <v>0.68200000000000005</v>
      </c>
      <c r="E1019">
        <v>0.39600000000000002</v>
      </c>
      <c r="F1019">
        <v>0.82299999999999995</v>
      </c>
    </row>
    <row r="1020" spans="1:6" x14ac:dyDescent="0.35">
      <c r="A1020" s="22" t="s">
        <v>1076</v>
      </c>
      <c r="B1020">
        <v>110.5</v>
      </c>
      <c r="C1020">
        <v>1086.4655</v>
      </c>
      <c r="D1020">
        <v>0.68149999999999999</v>
      </c>
      <c r="E1020">
        <v>0.69500000000000006</v>
      </c>
      <c r="F1020">
        <v>0.91149999999999998</v>
      </c>
    </row>
    <row r="1021" spans="1:6" x14ac:dyDescent="0.35">
      <c r="A1021" s="22" t="s">
        <v>1554</v>
      </c>
      <c r="B1021">
        <v>431</v>
      </c>
      <c r="C1021">
        <v>658.01199999999994</v>
      </c>
      <c r="D1021">
        <v>0.68100000000000005</v>
      </c>
      <c r="E1021">
        <v>0.83199999999999996</v>
      </c>
      <c r="F1021">
        <v>0.8753333333333333</v>
      </c>
    </row>
    <row r="1022" spans="1:6" x14ac:dyDescent="0.35">
      <c r="A1022" s="22" t="s">
        <v>302</v>
      </c>
      <c r="B1022">
        <v>892.5</v>
      </c>
      <c r="C1022">
        <v>1852.0229999999999</v>
      </c>
      <c r="D1022">
        <v>0.68049999999999999</v>
      </c>
      <c r="E1022">
        <v>0.58599999999999997</v>
      </c>
      <c r="F1022">
        <v>0.91799999999999993</v>
      </c>
    </row>
    <row r="1023" spans="1:6" x14ac:dyDescent="0.35">
      <c r="A1023" s="22" t="s">
        <v>2037</v>
      </c>
      <c r="B1023">
        <v>233</v>
      </c>
      <c r="C1023">
        <v>193.84399999999999</v>
      </c>
      <c r="D1023">
        <v>0.68</v>
      </c>
      <c r="E1023">
        <v>0.42799999999999999</v>
      </c>
      <c r="F1023">
        <v>0.86299999999999999</v>
      </c>
    </row>
    <row r="1024" spans="1:6" x14ac:dyDescent="0.35">
      <c r="A1024" s="22" t="s">
        <v>1230</v>
      </c>
      <c r="B1024">
        <v>2226</v>
      </c>
      <c r="C1024">
        <v>1954.346</v>
      </c>
      <c r="D1024">
        <v>0.68</v>
      </c>
      <c r="E1024">
        <v>0.61799999999999999</v>
      </c>
      <c r="F1024">
        <v>0.68</v>
      </c>
    </row>
    <row r="1025" spans="1:6" x14ac:dyDescent="0.35">
      <c r="A1025" s="22" t="s">
        <v>1401</v>
      </c>
      <c r="B1025">
        <v>407</v>
      </c>
      <c r="C1025">
        <v>532.02599999999995</v>
      </c>
      <c r="D1025">
        <v>0.67900000000000005</v>
      </c>
      <c r="E1025">
        <v>0.4</v>
      </c>
      <c r="F1025">
        <v>0.99</v>
      </c>
    </row>
    <row r="1026" spans="1:6" x14ac:dyDescent="0.35">
      <c r="A1026" s="22" t="s">
        <v>232</v>
      </c>
      <c r="B1026">
        <v>79</v>
      </c>
      <c r="C1026">
        <v>963.41499999999996</v>
      </c>
      <c r="D1026">
        <v>0.67800000000000005</v>
      </c>
      <c r="E1026">
        <v>1</v>
      </c>
      <c r="F1026">
        <v>0.83399999999999996</v>
      </c>
    </row>
    <row r="1027" spans="1:6" x14ac:dyDescent="0.35">
      <c r="A1027" s="22" t="s">
        <v>1479</v>
      </c>
      <c r="B1027">
        <v>118</v>
      </c>
      <c r="C1027">
        <v>666.66700000000003</v>
      </c>
      <c r="D1027">
        <v>0.67800000000000005</v>
      </c>
      <c r="E1027">
        <v>0.621</v>
      </c>
      <c r="F1027">
        <v>0.85299999999999998</v>
      </c>
    </row>
    <row r="1028" spans="1:6" x14ac:dyDescent="0.35">
      <c r="A1028" s="22" t="s">
        <v>1038</v>
      </c>
      <c r="B1028">
        <v>187</v>
      </c>
      <c r="C1028">
        <v>62.25</v>
      </c>
      <c r="D1028">
        <v>0.67800000000000005</v>
      </c>
      <c r="E1028">
        <v>0.68300000000000005</v>
      </c>
      <c r="F1028">
        <v>1</v>
      </c>
    </row>
    <row r="1029" spans="1:6" x14ac:dyDescent="0.35">
      <c r="A1029" s="22" t="s">
        <v>1301</v>
      </c>
      <c r="B1029">
        <v>0</v>
      </c>
      <c r="C1029">
        <v>0</v>
      </c>
      <c r="D1029">
        <v>0.67800000000000005</v>
      </c>
      <c r="E1029">
        <v>0.41</v>
      </c>
      <c r="F1029">
        <v>0.9</v>
      </c>
    </row>
    <row r="1030" spans="1:6" x14ac:dyDescent="0.35">
      <c r="A1030" s="22" t="s">
        <v>908</v>
      </c>
      <c r="B1030">
        <v>740</v>
      </c>
      <c r="C1030">
        <v>202.07499999999999</v>
      </c>
      <c r="D1030">
        <v>0.67800000000000005</v>
      </c>
      <c r="E1030">
        <v>0.92400000000000004</v>
      </c>
      <c r="F1030">
        <v>1</v>
      </c>
    </row>
    <row r="1031" spans="1:6" x14ac:dyDescent="0.35">
      <c r="A1031" s="22" t="s">
        <v>1455</v>
      </c>
      <c r="B1031">
        <v>458</v>
      </c>
      <c r="C1031">
        <v>1932.489</v>
      </c>
      <c r="D1031">
        <v>0.67700000000000005</v>
      </c>
      <c r="E1031">
        <v>0.51400000000000001</v>
      </c>
      <c r="F1031">
        <v>0.83699999999999997</v>
      </c>
    </row>
    <row r="1032" spans="1:6" x14ac:dyDescent="0.35">
      <c r="A1032" s="22" t="s">
        <v>1949</v>
      </c>
      <c r="B1032">
        <v>207</v>
      </c>
      <c r="C1032">
        <v>1800</v>
      </c>
      <c r="D1032">
        <v>0.67600000000000005</v>
      </c>
      <c r="E1032">
        <v>0.54400000000000004</v>
      </c>
      <c r="F1032">
        <v>0.94399999999999995</v>
      </c>
    </row>
    <row r="1033" spans="1:6" x14ac:dyDescent="0.35">
      <c r="A1033" s="22" t="s">
        <v>958</v>
      </c>
      <c r="B1033">
        <v>2158.6666666666665</v>
      </c>
      <c r="C1033">
        <v>273.85066666666665</v>
      </c>
      <c r="D1033">
        <v>0.67566666666666675</v>
      </c>
      <c r="E1033">
        <v>0.73766666666666669</v>
      </c>
      <c r="F1033">
        <v>1</v>
      </c>
    </row>
    <row r="1034" spans="1:6" x14ac:dyDescent="0.35">
      <c r="A1034" s="22" t="s">
        <v>1670</v>
      </c>
      <c r="B1034">
        <v>1441</v>
      </c>
      <c r="C1034">
        <v>1221.1859999999999</v>
      </c>
      <c r="D1034">
        <v>0.67400000000000004</v>
      </c>
      <c r="E1034">
        <v>0.34200000000000003</v>
      </c>
      <c r="F1034">
        <v>0.85199999999999998</v>
      </c>
    </row>
    <row r="1035" spans="1:6" x14ac:dyDescent="0.35">
      <c r="A1035" s="22" t="s">
        <v>1578</v>
      </c>
      <c r="B1035">
        <v>906</v>
      </c>
      <c r="C1035">
        <v>1126.866</v>
      </c>
      <c r="D1035">
        <v>0.67300000000000004</v>
      </c>
      <c r="E1035">
        <v>0.26200000000000001</v>
      </c>
      <c r="F1035">
        <v>0.89</v>
      </c>
    </row>
    <row r="1036" spans="1:6" x14ac:dyDescent="0.35">
      <c r="A1036" s="22" t="s">
        <v>303</v>
      </c>
      <c r="B1036">
        <v>70</v>
      </c>
      <c r="C1036">
        <v>396.91050000000001</v>
      </c>
      <c r="D1036">
        <v>0.67300000000000004</v>
      </c>
      <c r="E1036">
        <v>0.99449999999999994</v>
      </c>
      <c r="F1036">
        <v>0.82550000000000001</v>
      </c>
    </row>
    <row r="1037" spans="1:6" x14ac:dyDescent="0.35">
      <c r="A1037" s="22" t="s">
        <v>1699</v>
      </c>
      <c r="B1037">
        <v>133</v>
      </c>
      <c r="C1037">
        <v>627.35799999999995</v>
      </c>
      <c r="D1037">
        <v>0.67300000000000004</v>
      </c>
      <c r="E1037">
        <v>0.223</v>
      </c>
      <c r="F1037">
        <v>0.91</v>
      </c>
    </row>
    <row r="1038" spans="1:6" x14ac:dyDescent="0.35">
      <c r="A1038" s="22" t="s">
        <v>1549</v>
      </c>
      <c r="B1038">
        <v>252</v>
      </c>
      <c r="C1038">
        <v>3150</v>
      </c>
      <c r="D1038">
        <v>0.67200000000000004</v>
      </c>
      <c r="E1038">
        <v>0.35299999999999998</v>
      </c>
      <c r="F1038">
        <v>0.89500000000000002</v>
      </c>
    </row>
    <row r="1039" spans="1:6" x14ac:dyDescent="0.35">
      <c r="A1039" s="22" t="s">
        <v>1562</v>
      </c>
      <c r="B1039">
        <v>699</v>
      </c>
      <c r="C1039">
        <v>1398</v>
      </c>
      <c r="D1039">
        <v>0.67100000000000004</v>
      </c>
      <c r="E1039">
        <v>0.33900000000000002</v>
      </c>
      <c r="F1039">
        <v>0.89400000000000002</v>
      </c>
    </row>
    <row r="1040" spans="1:6" x14ac:dyDescent="0.35">
      <c r="A1040" s="22" t="s">
        <v>946</v>
      </c>
      <c r="B1040">
        <v>3</v>
      </c>
      <c r="C1040">
        <v>2.335</v>
      </c>
      <c r="D1040">
        <v>0.67100000000000004</v>
      </c>
      <c r="E1040">
        <v>1</v>
      </c>
      <c r="F1040">
        <v>1</v>
      </c>
    </row>
    <row r="1041" spans="1:6" x14ac:dyDescent="0.35">
      <c r="A1041" s="22" t="s">
        <v>953</v>
      </c>
      <c r="B1041">
        <v>0</v>
      </c>
      <c r="C1041">
        <v>0</v>
      </c>
      <c r="D1041">
        <v>0.67</v>
      </c>
      <c r="E1041">
        <v>0.97</v>
      </c>
      <c r="F1041">
        <v>1</v>
      </c>
    </row>
    <row r="1042" spans="1:6" x14ac:dyDescent="0.35">
      <c r="A1042" s="22" t="s">
        <v>2006</v>
      </c>
      <c r="B1042">
        <v>858</v>
      </c>
      <c r="C1042">
        <v>2312.6680000000001</v>
      </c>
      <c r="D1042">
        <v>0.67</v>
      </c>
      <c r="E1042">
        <v>0.50700000000000001</v>
      </c>
      <c r="F1042">
        <v>0.89800000000000002</v>
      </c>
    </row>
    <row r="1043" spans="1:6" x14ac:dyDescent="0.35">
      <c r="A1043" s="22" t="s">
        <v>1545</v>
      </c>
      <c r="B1043">
        <v>111</v>
      </c>
      <c r="C1043">
        <v>1077.67</v>
      </c>
      <c r="D1043">
        <v>0.66900000000000004</v>
      </c>
      <c r="E1043">
        <v>0.20300000000000001</v>
      </c>
      <c r="F1043">
        <v>0.76200000000000001</v>
      </c>
    </row>
    <row r="1044" spans="1:6" x14ac:dyDescent="0.35">
      <c r="A1044" s="22" t="s">
        <v>1620</v>
      </c>
      <c r="B1044">
        <v>563</v>
      </c>
      <c r="C1044">
        <v>1064.2719999999999</v>
      </c>
      <c r="D1044">
        <v>0.66800000000000004</v>
      </c>
      <c r="E1044">
        <v>0.42599999999999999</v>
      </c>
      <c r="F1044">
        <v>0.86599999999999999</v>
      </c>
    </row>
    <row r="1045" spans="1:6" x14ac:dyDescent="0.35">
      <c r="A1045" s="22" t="s">
        <v>1664</v>
      </c>
      <c r="B1045">
        <v>84</v>
      </c>
      <c r="C1045">
        <v>571.42899999999997</v>
      </c>
      <c r="D1045">
        <v>0.66800000000000004</v>
      </c>
      <c r="E1045">
        <v>0.48899999999999999</v>
      </c>
      <c r="F1045">
        <v>0.92800000000000005</v>
      </c>
    </row>
    <row r="1046" spans="1:6" x14ac:dyDescent="0.35">
      <c r="A1046" s="22" t="s">
        <v>164</v>
      </c>
      <c r="B1046">
        <v>2</v>
      </c>
      <c r="C1046">
        <v>1.2995000000000001</v>
      </c>
      <c r="D1046">
        <v>0.66799999999999993</v>
      </c>
      <c r="E1046">
        <v>0.34199999999999997</v>
      </c>
      <c r="F1046">
        <v>0.94450000000000001</v>
      </c>
    </row>
    <row r="1047" spans="1:6" x14ac:dyDescent="0.35">
      <c r="A1047" s="22" t="s">
        <v>1672</v>
      </c>
      <c r="B1047">
        <v>15</v>
      </c>
      <c r="C1047">
        <v>750</v>
      </c>
      <c r="D1047">
        <v>0.66700000000000004</v>
      </c>
      <c r="E1047">
        <v>0.32400000000000001</v>
      </c>
      <c r="F1047">
        <v>0.81100000000000005</v>
      </c>
    </row>
    <row r="1048" spans="1:6" x14ac:dyDescent="0.35">
      <c r="A1048" s="22" t="s">
        <v>1746</v>
      </c>
      <c r="B1048">
        <v>10</v>
      </c>
      <c r="C1048">
        <v>1666.6669999999999</v>
      </c>
      <c r="D1048">
        <v>0.66700000000000004</v>
      </c>
      <c r="E1048">
        <v>0.6</v>
      </c>
      <c r="F1048">
        <v>0.9</v>
      </c>
    </row>
    <row r="1049" spans="1:6" x14ac:dyDescent="0.35">
      <c r="A1049" s="22" t="s">
        <v>1207</v>
      </c>
      <c r="B1049">
        <v>56</v>
      </c>
      <c r="C1049">
        <v>1866.6669999999999</v>
      </c>
      <c r="D1049">
        <v>0.66700000000000004</v>
      </c>
      <c r="E1049">
        <v>0.31900000000000001</v>
      </c>
      <c r="F1049">
        <v>0.95699999999999996</v>
      </c>
    </row>
    <row r="1050" spans="1:6" x14ac:dyDescent="0.35">
      <c r="A1050" s="22" t="s">
        <v>996</v>
      </c>
      <c r="B1050">
        <v>15</v>
      </c>
      <c r="C1050">
        <v>208.333</v>
      </c>
      <c r="D1050">
        <v>0.66700000000000004</v>
      </c>
      <c r="E1050">
        <v>0.47199999999999998</v>
      </c>
      <c r="F1050">
        <v>1</v>
      </c>
    </row>
    <row r="1051" spans="1:6" x14ac:dyDescent="0.35">
      <c r="A1051" s="22" t="s">
        <v>1300</v>
      </c>
      <c r="B1051">
        <v>23</v>
      </c>
      <c r="C1051">
        <v>766.66700000000003</v>
      </c>
      <c r="D1051">
        <v>0.66700000000000004</v>
      </c>
      <c r="E1051">
        <v>0.38300000000000001</v>
      </c>
      <c r="F1051">
        <v>0.75</v>
      </c>
    </row>
    <row r="1052" spans="1:6" x14ac:dyDescent="0.35">
      <c r="A1052" s="22" t="s">
        <v>78</v>
      </c>
      <c r="B1052">
        <v>59</v>
      </c>
      <c r="C1052">
        <v>422.04200000000003</v>
      </c>
      <c r="D1052">
        <v>0.66700000000000004</v>
      </c>
      <c r="E1052">
        <v>0.93599999999999994</v>
      </c>
      <c r="F1052">
        <v>0.90200000000000002</v>
      </c>
    </row>
    <row r="1053" spans="1:6" x14ac:dyDescent="0.35">
      <c r="A1053" s="22" t="s">
        <v>228</v>
      </c>
      <c r="B1053">
        <v>102</v>
      </c>
      <c r="C1053">
        <v>322.78500000000003</v>
      </c>
      <c r="D1053">
        <v>0.66500000000000004</v>
      </c>
      <c r="E1053">
        <v>0.81699999999999995</v>
      </c>
      <c r="F1053">
        <v>0.91500000000000004</v>
      </c>
    </row>
    <row r="1054" spans="1:6" x14ac:dyDescent="0.35">
      <c r="A1054" s="22" t="s">
        <v>66</v>
      </c>
      <c r="B1054">
        <v>219</v>
      </c>
      <c r="C1054">
        <v>590.29600000000005</v>
      </c>
      <c r="D1054">
        <v>0.66500000000000004</v>
      </c>
      <c r="E1054">
        <v>0.96299999999999997</v>
      </c>
      <c r="F1054">
        <v>0.76400000000000001</v>
      </c>
    </row>
    <row r="1055" spans="1:6" x14ac:dyDescent="0.35">
      <c r="A1055" s="22" t="s">
        <v>1604</v>
      </c>
      <c r="B1055">
        <v>3691</v>
      </c>
      <c r="C1055">
        <v>2218.1489999999999</v>
      </c>
      <c r="D1055">
        <v>0.66400000000000003</v>
      </c>
      <c r="E1055">
        <v>0.47399999999999998</v>
      </c>
      <c r="F1055">
        <v>0.79300000000000004</v>
      </c>
    </row>
    <row r="1056" spans="1:6" x14ac:dyDescent="0.35">
      <c r="A1056" s="22" t="s">
        <v>1839</v>
      </c>
      <c r="B1056">
        <v>402</v>
      </c>
      <c r="C1056">
        <v>1942.029</v>
      </c>
      <c r="D1056">
        <v>0.66300000000000003</v>
      </c>
      <c r="E1056">
        <v>0.40100000000000002</v>
      </c>
      <c r="F1056">
        <v>0.89400000000000002</v>
      </c>
    </row>
    <row r="1057" spans="1:6" x14ac:dyDescent="0.35">
      <c r="A1057" s="22" t="s">
        <v>1029</v>
      </c>
      <c r="B1057">
        <v>11</v>
      </c>
      <c r="C1057">
        <v>15.449</v>
      </c>
      <c r="D1057">
        <v>0.66200000000000003</v>
      </c>
      <c r="E1057">
        <v>0.36899999999999999</v>
      </c>
      <c r="F1057">
        <v>1</v>
      </c>
    </row>
    <row r="1058" spans="1:6" x14ac:dyDescent="0.35">
      <c r="A1058" s="22" t="s">
        <v>261</v>
      </c>
      <c r="B1058">
        <v>448</v>
      </c>
      <c r="C1058">
        <v>465.26949999999999</v>
      </c>
      <c r="D1058">
        <v>0.66049999999999998</v>
      </c>
      <c r="E1058">
        <v>0.96599999999999997</v>
      </c>
      <c r="F1058">
        <v>0.89500000000000002</v>
      </c>
    </row>
    <row r="1059" spans="1:6" x14ac:dyDescent="0.35">
      <c r="A1059" s="22" t="s">
        <v>1680</v>
      </c>
      <c r="B1059">
        <v>779</v>
      </c>
      <c r="C1059">
        <v>2389.5709999999999</v>
      </c>
      <c r="D1059">
        <v>0.65900000000000003</v>
      </c>
      <c r="E1059">
        <v>0.26600000000000001</v>
      </c>
      <c r="F1059">
        <v>0.88200000000000001</v>
      </c>
    </row>
    <row r="1060" spans="1:6" x14ac:dyDescent="0.35">
      <c r="A1060" s="22" t="s">
        <v>1145</v>
      </c>
      <c r="B1060">
        <v>461</v>
      </c>
      <c r="C1060">
        <v>438.21300000000002</v>
      </c>
      <c r="D1060">
        <v>0.65900000000000003</v>
      </c>
      <c r="E1060">
        <v>0.629</v>
      </c>
      <c r="F1060">
        <v>1</v>
      </c>
    </row>
    <row r="1061" spans="1:6" x14ac:dyDescent="0.35">
      <c r="A1061" s="22" t="s">
        <v>1364</v>
      </c>
      <c r="B1061">
        <v>428</v>
      </c>
      <c r="C1061">
        <v>2000</v>
      </c>
      <c r="D1061">
        <v>0.65800000000000003</v>
      </c>
      <c r="E1061">
        <v>0.16</v>
      </c>
      <c r="F1061">
        <v>0.69299999999999995</v>
      </c>
    </row>
    <row r="1062" spans="1:6" x14ac:dyDescent="0.35">
      <c r="A1062" s="22" t="s">
        <v>1657</v>
      </c>
      <c r="B1062">
        <v>5</v>
      </c>
      <c r="C1062">
        <v>217.39099999999999</v>
      </c>
      <c r="D1062">
        <v>0.65700000000000003</v>
      </c>
      <c r="E1062">
        <v>0.73</v>
      </c>
      <c r="F1062">
        <v>0.94599999999999995</v>
      </c>
    </row>
    <row r="1063" spans="1:6" x14ac:dyDescent="0.35">
      <c r="A1063" s="22" t="s">
        <v>1064</v>
      </c>
      <c r="B1063">
        <v>81</v>
      </c>
      <c r="C1063">
        <v>399.01499999999999</v>
      </c>
      <c r="D1063">
        <v>0.65700000000000003</v>
      </c>
      <c r="E1063">
        <v>0.76100000000000001</v>
      </c>
      <c r="F1063">
        <v>1</v>
      </c>
    </row>
    <row r="1064" spans="1:6" x14ac:dyDescent="0.35">
      <c r="A1064" s="22" t="s">
        <v>1538</v>
      </c>
      <c r="B1064">
        <v>57</v>
      </c>
      <c r="C1064">
        <v>1000</v>
      </c>
      <c r="D1064">
        <v>0.65500000000000003</v>
      </c>
      <c r="E1064">
        <v>0.63600000000000001</v>
      </c>
      <c r="F1064">
        <v>0.98899999999999999</v>
      </c>
    </row>
    <row r="1065" spans="1:6" x14ac:dyDescent="0.35">
      <c r="A1065" s="22" t="s">
        <v>210</v>
      </c>
      <c r="B1065">
        <v>168.5</v>
      </c>
      <c r="C1065">
        <v>375.11399999999998</v>
      </c>
      <c r="D1065">
        <v>0.65449999999999997</v>
      </c>
      <c r="E1065">
        <v>0.99099999999999999</v>
      </c>
      <c r="F1065">
        <v>0.90600000000000003</v>
      </c>
    </row>
    <row r="1066" spans="1:6" x14ac:dyDescent="0.35">
      <c r="A1066" s="22" t="s">
        <v>1011</v>
      </c>
      <c r="B1066">
        <v>1</v>
      </c>
      <c r="C1066">
        <v>5.8819999999999997</v>
      </c>
      <c r="D1066">
        <v>0.65400000000000003</v>
      </c>
      <c r="E1066">
        <v>0.35</v>
      </c>
      <c r="F1066">
        <v>1</v>
      </c>
    </row>
    <row r="1067" spans="1:6" x14ac:dyDescent="0.35">
      <c r="A1067" s="22" t="s">
        <v>130</v>
      </c>
      <c r="B1067">
        <v>163</v>
      </c>
      <c r="C1067">
        <v>365.3845</v>
      </c>
      <c r="D1067">
        <v>0.65300000000000002</v>
      </c>
      <c r="E1067">
        <v>0.76600000000000001</v>
      </c>
      <c r="F1067">
        <v>1</v>
      </c>
    </row>
    <row r="1068" spans="1:6" x14ac:dyDescent="0.35">
      <c r="A1068" s="22" t="s">
        <v>1702</v>
      </c>
      <c r="B1068">
        <v>2809</v>
      </c>
      <c r="C1068">
        <v>1338.2560000000001</v>
      </c>
      <c r="D1068">
        <v>0.65200000000000002</v>
      </c>
      <c r="E1068">
        <v>0.51600000000000001</v>
      </c>
      <c r="F1068">
        <v>0.91900000000000004</v>
      </c>
    </row>
    <row r="1069" spans="1:6" x14ac:dyDescent="0.35">
      <c r="A1069" s="22" t="s">
        <v>1632</v>
      </c>
      <c r="B1069">
        <v>810</v>
      </c>
      <c r="C1069">
        <v>1426.056</v>
      </c>
      <c r="D1069">
        <v>0.65100000000000002</v>
      </c>
      <c r="E1069">
        <v>0.38</v>
      </c>
      <c r="F1069">
        <v>0.93700000000000006</v>
      </c>
    </row>
    <row r="1070" spans="1:6" x14ac:dyDescent="0.35">
      <c r="A1070" s="22" t="s">
        <v>1120</v>
      </c>
      <c r="B1070">
        <v>0</v>
      </c>
      <c r="C1070">
        <v>0</v>
      </c>
      <c r="D1070">
        <v>0.65100000000000002</v>
      </c>
      <c r="E1070">
        <v>0.93200000000000005</v>
      </c>
      <c r="F1070">
        <v>1</v>
      </c>
    </row>
    <row r="1071" spans="1:6" x14ac:dyDescent="0.35">
      <c r="A1071" s="22" t="s">
        <v>1834</v>
      </c>
      <c r="B1071">
        <v>457</v>
      </c>
      <c r="C1071">
        <v>1423.6759999999999</v>
      </c>
      <c r="D1071">
        <v>0.65100000000000002</v>
      </c>
      <c r="E1071">
        <v>0.433</v>
      </c>
      <c r="F1071">
        <v>0.88200000000000001</v>
      </c>
    </row>
    <row r="1072" spans="1:6" x14ac:dyDescent="0.35">
      <c r="A1072" s="22" t="s">
        <v>1024</v>
      </c>
      <c r="B1072">
        <v>28</v>
      </c>
      <c r="C1072">
        <v>69.825000000000003</v>
      </c>
      <c r="D1072">
        <v>0.65100000000000002</v>
      </c>
      <c r="E1072">
        <v>0.83799999999999997</v>
      </c>
      <c r="F1072">
        <v>1</v>
      </c>
    </row>
    <row r="1073" spans="1:6" x14ac:dyDescent="0.35">
      <c r="A1073" s="22" t="s">
        <v>279</v>
      </c>
      <c r="B1073">
        <v>174.5</v>
      </c>
      <c r="C1073">
        <v>3061.4035000000003</v>
      </c>
      <c r="D1073">
        <v>0.65049999999999997</v>
      </c>
      <c r="E1073">
        <v>0.873</v>
      </c>
      <c r="F1073">
        <v>0.99449999999999994</v>
      </c>
    </row>
    <row r="1074" spans="1:6" x14ac:dyDescent="0.35">
      <c r="A1074" s="22" t="s">
        <v>198</v>
      </c>
      <c r="B1074">
        <v>169</v>
      </c>
      <c r="C1074">
        <v>601.73149999999998</v>
      </c>
      <c r="D1074">
        <v>0.65049999999999997</v>
      </c>
      <c r="E1074">
        <v>0.99249999999999994</v>
      </c>
      <c r="F1074">
        <v>0.90549999999999997</v>
      </c>
    </row>
    <row r="1075" spans="1:6" x14ac:dyDescent="0.35">
      <c r="A1075" s="22" t="s">
        <v>1932</v>
      </c>
      <c r="B1075">
        <v>47</v>
      </c>
      <c r="C1075">
        <v>443.39600000000002</v>
      </c>
      <c r="D1075">
        <v>0.65</v>
      </c>
      <c r="E1075">
        <v>0.73</v>
      </c>
      <c r="F1075">
        <v>0.91600000000000004</v>
      </c>
    </row>
    <row r="1076" spans="1:6" x14ac:dyDescent="0.35">
      <c r="A1076" s="22" t="s">
        <v>1535</v>
      </c>
      <c r="B1076">
        <v>49</v>
      </c>
      <c r="C1076">
        <v>2041.6669999999999</v>
      </c>
      <c r="D1076">
        <v>0.64900000000000002</v>
      </c>
      <c r="E1076">
        <v>0.23300000000000001</v>
      </c>
      <c r="F1076">
        <v>0.86</v>
      </c>
    </row>
    <row r="1077" spans="1:6" x14ac:dyDescent="0.35">
      <c r="A1077" s="22" t="s">
        <v>1082</v>
      </c>
      <c r="B1077">
        <v>53</v>
      </c>
      <c r="C1077">
        <v>15.565</v>
      </c>
      <c r="D1077">
        <v>0.64900000000000002</v>
      </c>
      <c r="E1077">
        <v>0.79900000000000004</v>
      </c>
      <c r="F1077">
        <v>1</v>
      </c>
    </row>
    <row r="1078" spans="1:6" x14ac:dyDescent="0.35">
      <c r="A1078" s="22" t="s">
        <v>1292</v>
      </c>
      <c r="B1078">
        <v>73</v>
      </c>
      <c r="C1078">
        <v>424.41899999999998</v>
      </c>
      <c r="D1078">
        <v>0.64900000000000002</v>
      </c>
      <c r="E1078">
        <v>0.36499999999999999</v>
      </c>
      <c r="F1078">
        <v>0.74399999999999999</v>
      </c>
    </row>
    <row r="1079" spans="1:6" x14ac:dyDescent="0.35">
      <c r="A1079" s="22" t="s">
        <v>213</v>
      </c>
      <c r="B1079">
        <v>167</v>
      </c>
      <c r="C1079">
        <v>102.05699999999999</v>
      </c>
      <c r="D1079">
        <v>0.64850000000000008</v>
      </c>
      <c r="E1079">
        <v>0.375</v>
      </c>
      <c r="F1079">
        <v>0.95950000000000002</v>
      </c>
    </row>
    <row r="1080" spans="1:6" x14ac:dyDescent="0.35">
      <c r="A1080" s="22" t="s">
        <v>1890</v>
      </c>
      <c r="B1080">
        <v>59</v>
      </c>
      <c r="C1080">
        <v>1340.9090000000001</v>
      </c>
      <c r="D1080">
        <v>0.64700000000000002</v>
      </c>
      <c r="E1080">
        <v>0.48799999999999999</v>
      </c>
      <c r="F1080">
        <v>0.81</v>
      </c>
    </row>
    <row r="1081" spans="1:6" x14ac:dyDescent="0.35">
      <c r="A1081" s="22" t="s">
        <v>1923</v>
      </c>
      <c r="B1081">
        <v>30</v>
      </c>
      <c r="C1081">
        <v>1363.636</v>
      </c>
      <c r="D1081">
        <v>0.64700000000000002</v>
      </c>
      <c r="E1081">
        <v>0.29399999999999998</v>
      </c>
      <c r="F1081">
        <v>1</v>
      </c>
    </row>
    <row r="1082" spans="1:6" x14ac:dyDescent="0.35">
      <c r="A1082" s="22" t="s">
        <v>70</v>
      </c>
      <c r="B1082">
        <v>366.5</v>
      </c>
      <c r="C1082">
        <v>619.80150000000003</v>
      </c>
      <c r="D1082">
        <v>0.64700000000000002</v>
      </c>
      <c r="E1082">
        <v>0.60349999999999993</v>
      </c>
      <c r="F1082">
        <v>0.97699999999999998</v>
      </c>
    </row>
    <row r="1083" spans="1:6" x14ac:dyDescent="0.35">
      <c r="A1083" s="22" t="s">
        <v>1882</v>
      </c>
      <c r="B1083">
        <v>187</v>
      </c>
      <c r="C1083">
        <v>697.76099999999997</v>
      </c>
      <c r="D1083">
        <v>0.64600000000000002</v>
      </c>
      <c r="E1083">
        <v>0.48299999999999998</v>
      </c>
      <c r="F1083">
        <v>0.93300000000000005</v>
      </c>
    </row>
    <row r="1084" spans="1:6" x14ac:dyDescent="0.35">
      <c r="A1084" s="22" t="s">
        <v>954</v>
      </c>
      <c r="B1084">
        <v>103</v>
      </c>
      <c r="C1084">
        <v>98.47</v>
      </c>
      <c r="D1084">
        <v>0.64600000000000002</v>
      </c>
      <c r="E1084">
        <v>0.71</v>
      </c>
      <c r="F1084">
        <v>1</v>
      </c>
    </row>
    <row r="1085" spans="1:6" x14ac:dyDescent="0.35">
      <c r="A1085" s="22" t="s">
        <v>1874</v>
      </c>
      <c r="B1085">
        <v>37</v>
      </c>
      <c r="C1085">
        <v>1193.548</v>
      </c>
      <c r="D1085">
        <v>0.64600000000000002</v>
      </c>
      <c r="E1085">
        <v>0.68500000000000005</v>
      </c>
      <c r="F1085">
        <v>0.88900000000000001</v>
      </c>
    </row>
    <row r="1086" spans="1:6" x14ac:dyDescent="0.35">
      <c r="A1086" s="22" t="s">
        <v>1518</v>
      </c>
      <c r="B1086">
        <v>2289</v>
      </c>
      <c r="C1086">
        <v>1818.11</v>
      </c>
      <c r="D1086">
        <v>0.64400000000000002</v>
      </c>
      <c r="E1086">
        <v>0.32900000000000001</v>
      </c>
      <c r="F1086">
        <v>0.80600000000000005</v>
      </c>
    </row>
    <row r="1087" spans="1:6" x14ac:dyDescent="0.35">
      <c r="A1087" s="22" t="s">
        <v>1801</v>
      </c>
      <c r="B1087">
        <v>312</v>
      </c>
      <c r="C1087">
        <v>1552.239</v>
      </c>
      <c r="D1087">
        <v>0.64400000000000002</v>
      </c>
      <c r="E1087">
        <v>0.45900000000000002</v>
      </c>
      <c r="F1087">
        <v>0.88900000000000001</v>
      </c>
    </row>
    <row r="1088" spans="1:6" x14ac:dyDescent="0.35">
      <c r="A1088" s="22" t="s">
        <v>1074</v>
      </c>
      <c r="B1088">
        <v>123</v>
      </c>
      <c r="C1088">
        <v>390.476</v>
      </c>
      <c r="D1088">
        <v>0.64400000000000002</v>
      </c>
      <c r="E1088">
        <v>0.84499999999999997</v>
      </c>
      <c r="F1088">
        <v>1</v>
      </c>
    </row>
    <row r="1089" spans="1:6" x14ac:dyDescent="0.35">
      <c r="A1089" s="22" t="s">
        <v>1694</v>
      </c>
      <c r="B1089">
        <v>234</v>
      </c>
      <c r="C1089">
        <v>1238.095</v>
      </c>
      <c r="D1089">
        <v>0.64300000000000002</v>
      </c>
      <c r="E1089">
        <v>0.36699999999999999</v>
      </c>
      <c r="F1089">
        <v>0.92200000000000004</v>
      </c>
    </row>
    <row r="1090" spans="1:6" x14ac:dyDescent="0.35">
      <c r="A1090" s="22" t="s">
        <v>1924</v>
      </c>
      <c r="B1090">
        <v>0</v>
      </c>
      <c r="C1090">
        <v>0</v>
      </c>
      <c r="D1090">
        <v>0.64300000000000002</v>
      </c>
      <c r="E1090">
        <v>0.73599999999999999</v>
      </c>
      <c r="F1090">
        <v>0.88100000000000001</v>
      </c>
    </row>
    <row r="1091" spans="1:6" x14ac:dyDescent="0.35">
      <c r="A1091" s="22" t="s">
        <v>267</v>
      </c>
      <c r="B1091">
        <v>102</v>
      </c>
      <c r="C1091">
        <v>430.38</v>
      </c>
      <c r="D1091">
        <v>0.64200000000000002</v>
      </c>
      <c r="E1091">
        <v>0.59399999999999997</v>
      </c>
      <c r="F1091">
        <v>0.93700000000000006</v>
      </c>
    </row>
    <row r="1092" spans="1:6" x14ac:dyDescent="0.35">
      <c r="A1092" s="22" t="s">
        <v>1311</v>
      </c>
      <c r="B1092">
        <v>894</v>
      </c>
      <c r="C1092">
        <v>968.58100000000002</v>
      </c>
      <c r="D1092">
        <v>0.64100000000000001</v>
      </c>
      <c r="E1092">
        <v>0.35199999999999998</v>
      </c>
      <c r="F1092">
        <v>0.79300000000000004</v>
      </c>
    </row>
    <row r="1093" spans="1:6" x14ac:dyDescent="0.35">
      <c r="A1093" s="22" t="s">
        <v>1708</v>
      </c>
      <c r="B1093">
        <v>29</v>
      </c>
      <c r="C1093">
        <v>31.488</v>
      </c>
      <c r="D1093">
        <v>0.64100000000000001</v>
      </c>
      <c r="E1093">
        <v>1</v>
      </c>
      <c r="F1093">
        <v>1</v>
      </c>
    </row>
    <row r="1094" spans="1:6" x14ac:dyDescent="0.35">
      <c r="A1094" s="22" t="s">
        <v>1861</v>
      </c>
      <c r="B1094">
        <v>81</v>
      </c>
      <c r="C1094">
        <v>810</v>
      </c>
      <c r="D1094">
        <v>0.64100000000000001</v>
      </c>
      <c r="E1094">
        <v>0.5</v>
      </c>
      <c r="F1094">
        <v>0.86699999999999999</v>
      </c>
    </row>
    <row r="1095" spans="1:6" x14ac:dyDescent="0.35">
      <c r="A1095" s="22" t="s">
        <v>188</v>
      </c>
      <c r="B1095">
        <v>284.33333333333331</v>
      </c>
      <c r="C1095">
        <v>1116.8076666666666</v>
      </c>
      <c r="D1095">
        <v>0.64066666666666672</v>
      </c>
      <c r="E1095">
        <v>0.80166666666666664</v>
      </c>
      <c r="F1095">
        <v>0.89500000000000002</v>
      </c>
    </row>
    <row r="1096" spans="1:6" x14ac:dyDescent="0.35">
      <c r="A1096" s="22" t="s">
        <v>975</v>
      </c>
      <c r="B1096">
        <v>8</v>
      </c>
      <c r="C1096">
        <v>23.952000000000002</v>
      </c>
      <c r="D1096">
        <v>0.63900000000000001</v>
      </c>
      <c r="E1096">
        <v>0.63500000000000001</v>
      </c>
      <c r="F1096">
        <v>1</v>
      </c>
    </row>
    <row r="1097" spans="1:6" x14ac:dyDescent="0.35">
      <c r="A1097" s="22" t="s">
        <v>1090</v>
      </c>
      <c r="B1097">
        <v>0</v>
      </c>
      <c r="C1097">
        <v>0</v>
      </c>
      <c r="D1097">
        <v>0.63600000000000001</v>
      </c>
      <c r="E1097">
        <v>0.84699999999999998</v>
      </c>
      <c r="F1097">
        <v>1</v>
      </c>
    </row>
    <row r="1098" spans="1:6" x14ac:dyDescent="0.35">
      <c r="A1098" s="22" t="s">
        <v>993</v>
      </c>
      <c r="B1098">
        <v>129</v>
      </c>
      <c r="C1098">
        <v>48.009</v>
      </c>
      <c r="D1098">
        <v>0.63600000000000001</v>
      </c>
      <c r="E1098">
        <v>0.96199999999999997</v>
      </c>
      <c r="F1098">
        <v>1</v>
      </c>
    </row>
    <row r="1099" spans="1:6" x14ac:dyDescent="0.35">
      <c r="A1099" s="22" t="s">
        <v>1208</v>
      </c>
      <c r="B1099">
        <v>139</v>
      </c>
      <c r="C1099">
        <v>2106.0610000000001</v>
      </c>
      <c r="D1099">
        <v>0.63500000000000001</v>
      </c>
      <c r="E1099">
        <v>0.35699999999999998</v>
      </c>
      <c r="F1099">
        <v>0.92900000000000005</v>
      </c>
    </row>
    <row r="1100" spans="1:6" x14ac:dyDescent="0.35">
      <c r="A1100" s="22" t="s">
        <v>1598</v>
      </c>
      <c r="B1100">
        <v>325</v>
      </c>
      <c r="C1100">
        <v>970.149</v>
      </c>
      <c r="D1100">
        <v>0.63400000000000001</v>
      </c>
      <c r="E1100">
        <v>0.16700000000000001</v>
      </c>
      <c r="F1100">
        <v>0.91800000000000004</v>
      </c>
    </row>
    <row r="1101" spans="1:6" x14ac:dyDescent="0.35">
      <c r="A1101" s="22" t="s">
        <v>1557</v>
      </c>
      <c r="B1101">
        <v>70</v>
      </c>
      <c r="C1101">
        <v>921.053</v>
      </c>
      <c r="D1101">
        <v>0.63300000000000001</v>
      </c>
      <c r="E1101">
        <v>0.54600000000000004</v>
      </c>
      <c r="F1101">
        <v>0.92300000000000004</v>
      </c>
    </row>
    <row r="1102" spans="1:6" x14ac:dyDescent="0.35">
      <c r="A1102" s="22" t="s">
        <v>1392</v>
      </c>
      <c r="B1102">
        <v>164</v>
      </c>
      <c r="C1102">
        <v>209.184</v>
      </c>
      <c r="D1102">
        <v>0.63300000000000001</v>
      </c>
      <c r="E1102">
        <v>0.96699999999999997</v>
      </c>
      <c r="F1102">
        <v>1</v>
      </c>
    </row>
    <row r="1103" spans="1:6" x14ac:dyDescent="0.35">
      <c r="A1103" s="22" t="s">
        <v>1009</v>
      </c>
      <c r="B1103">
        <v>10</v>
      </c>
      <c r="C1103">
        <v>31.446999999999999</v>
      </c>
      <c r="D1103">
        <v>0.63300000000000001</v>
      </c>
      <c r="E1103">
        <v>0.53200000000000003</v>
      </c>
      <c r="F1103">
        <v>1</v>
      </c>
    </row>
    <row r="1104" spans="1:6" x14ac:dyDescent="0.35">
      <c r="A1104" s="22" t="s">
        <v>1615</v>
      </c>
      <c r="B1104">
        <v>183</v>
      </c>
      <c r="C1104">
        <v>1236.4860000000001</v>
      </c>
      <c r="D1104">
        <v>0.63200000000000001</v>
      </c>
      <c r="E1104">
        <v>0.73099999999999998</v>
      </c>
      <c r="F1104">
        <v>0.94</v>
      </c>
    </row>
    <row r="1105" spans="1:6" x14ac:dyDescent="0.35">
      <c r="A1105" s="22" t="s">
        <v>942</v>
      </c>
      <c r="B1105">
        <v>636</v>
      </c>
      <c r="C1105">
        <v>1015.974</v>
      </c>
      <c r="D1105">
        <v>0.63200000000000001</v>
      </c>
      <c r="E1105">
        <v>0.71299999999999997</v>
      </c>
      <c r="F1105">
        <v>1</v>
      </c>
    </row>
    <row r="1106" spans="1:6" x14ac:dyDescent="0.35">
      <c r="A1106" s="22" t="s">
        <v>281</v>
      </c>
      <c r="B1106">
        <v>558.5</v>
      </c>
      <c r="C1106">
        <v>1396.4740000000002</v>
      </c>
      <c r="D1106">
        <v>0.63149999999999995</v>
      </c>
      <c r="E1106">
        <v>0.86499999999999999</v>
      </c>
      <c r="F1106">
        <v>0.753</v>
      </c>
    </row>
    <row r="1107" spans="1:6" x14ac:dyDescent="0.35">
      <c r="A1107" s="22" t="s">
        <v>1180</v>
      </c>
      <c r="B1107">
        <v>430</v>
      </c>
      <c r="C1107">
        <v>424.89700000000005</v>
      </c>
      <c r="D1107">
        <v>0.63149999999999995</v>
      </c>
      <c r="E1107">
        <v>0.81799999999999995</v>
      </c>
      <c r="F1107">
        <v>1</v>
      </c>
    </row>
    <row r="1108" spans="1:6" x14ac:dyDescent="0.35">
      <c r="A1108" s="22" t="s">
        <v>1542</v>
      </c>
      <c r="B1108">
        <v>148</v>
      </c>
      <c r="C1108">
        <v>1494.9490000000001</v>
      </c>
      <c r="D1108">
        <v>0.63100000000000001</v>
      </c>
      <c r="E1108">
        <v>0.45600000000000002</v>
      </c>
      <c r="F1108">
        <v>0.91800000000000004</v>
      </c>
    </row>
    <row r="1109" spans="1:6" x14ac:dyDescent="0.35">
      <c r="A1109" s="22" t="s">
        <v>1125</v>
      </c>
      <c r="B1109">
        <v>0</v>
      </c>
      <c r="C1109">
        <v>0</v>
      </c>
      <c r="D1109">
        <v>0.63100000000000001</v>
      </c>
      <c r="E1109">
        <v>0.71699999999999997</v>
      </c>
      <c r="F1109">
        <v>1</v>
      </c>
    </row>
    <row r="1110" spans="1:6" x14ac:dyDescent="0.35">
      <c r="A1110" s="22" t="s">
        <v>1316</v>
      </c>
      <c r="B1110">
        <v>25</v>
      </c>
      <c r="C1110">
        <v>1470.588</v>
      </c>
      <c r="D1110">
        <v>0.63</v>
      </c>
      <c r="E1110">
        <v>0.5</v>
      </c>
      <c r="F1110">
        <v>0.9</v>
      </c>
    </row>
    <row r="1111" spans="1:6" x14ac:dyDescent="0.35">
      <c r="A1111" s="22" t="s">
        <v>1974</v>
      </c>
      <c r="B1111">
        <v>243</v>
      </c>
      <c r="C1111">
        <v>1239.796</v>
      </c>
      <c r="D1111">
        <v>0.63</v>
      </c>
      <c r="E1111">
        <v>0.435</v>
      </c>
      <c r="F1111">
        <v>0.96</v>
      </c>
    </row>
    <row r="1112" spans="1:6" x14ac:dyDescent="0.35">
      <c r="A1112" s="22" t="s">
        <v>1110</v>
      </c>
      <c r="B1112">
        <v>76</v>
      </c>
      <c r="C1112">
        <v>18.456</v>
      </c>
      <c r="D1112">
        <v>0.629</v>
      </c>
      <c r="E1112">
        <v>0.253</v>
      </c>
      <c r="F1112">
        <v>1</v>
      </c>
    </row>
    <row r="1113" spans="1:6" x14ac:dyDescent="0.35">
      <c r="A1113" s="22" t="s">
        <v>146</v>
      </c>
      <c r="B1113">
        <v>240.5</v>
      </c>
      <c r="C1113">
        <v>682.53199999999993</v>
      </c>
      <c r="D1113">
        <v>0.628</v>
      </c>
      <c r="E1113">
        <v>0.90799999999999992</v>
      </c>
      <c r="F1113">
        <v>0.92300000000000004</v>
      </c>
    </row>
    <row r="1114" spans="1:6" x14ac:dyDescent="0.35">
      <c r="A1114" s="22" t="s">
        <v>1693</v>
      </c>
      <c r="B1114">
        <v>137</v>
      </c>
      <c r="C1114">
        <v>1779.221</v>
      </c>
      <c r="D1114">
        <v>0.626</v>
      </c>
      <c r="E1114">
        <v>0.38300000000000001</v>
      </c>
      <c r="F1114">
        <v>0.872</v>
      </c>
    </row>
    <row r="1115" spans="1:6" x14ac:dyDescent="0.35">
      <c r="A1115" s="22" t="s">
        <v>1270</v>
      </c>
      <c r="B1115">
        <v>10</v>
      </c>
      <c r="C1115">
        <v>1000</v>
      </c>
      <c r="D1115">
        <v>0.625</v>
      </c>
      <c r="E1115">
        <v>0.64700000000000002</v>
      </c>
      <c r="F1115">
        <v>0.94099999999999995</v>
      </c>
    </row>
    <row r="1116" spans="1:6" x14ac:dyDescent="0.35">
      <c r="A1116" s="22" t="s">
        <v>1984</v>
      </c>
      <c r="B1116">
        <v>95</v>
      </c>
      <c r="C1116">
        <v>1727.2729999999999</v>
      </c>
      <c r="D1116">
        <v>0.625</v>
      </c>
      <c r="E1116">
        <v>0.38300000000000001</v>
      </c>
      <c r="F1116">
        <v>0.82199999999999995</v>
      </c>
    </row>
    <row r="1117" spans="1:6" x14ac:dyDescent="0.35">
      <c r="A1117" s="22" t="s">
        <v>1115</v>
      </c>
      <c r="B1117">
        <v>0</v>
      </c>
      <c r="C1117">
        <v>0</v>
      </c>
      <c r="D1117">
        <v>0.624</v>
      </c>
      <c r="E1117">
        <v>1</v>
      </c>
      <c r="F1117">
        <v>1</v>
      </c>
    </row>
    <row r="1118" spans="1:6" x14ac:dyDescent="0.35">
      <c r="A1118" s="22" t="s">
        <v>1163</v>
      </c>
      <c r="B1118">
        <v>0</v>
      </c>
      <c r="C1118">
        <v>0</v>
      </c>
      <c r="D1118">
        <v>0.623</v>
      </c>
      <c r="E1118">
        <v>0.57199999999999995</v>
      </c>
      <c r="F1118">
        <v>1</v>
      </c>
    </row>
    <row r="1119" spans="1:6" x14ac:dyDescent="0.35">
      <c r="A1119" s="22" t="s">
        <v>75</v>
      </c>
      <c r="B1119">
        <v>72.5</v>
      </c>
      <c r="C1119">
        <v>616.47</v>
      </c>
      <c r="D1119">
        <v>0.62249999999999994</v>
      </c>
      <c r="E1119">
        <v>0.55400000000000005</v>
      </c>
      <c r="F1119">
        <v>0.79400000000000004</v>
      </c>
    </row>
    <row r="1120" spans="1:6" x14ac:dyDescent="0.35">
      <c r="A1120" s="22" t="s">
        <v>1167</v>
      </c>
      <c r="B1120">
        <v>1603</v>
      </c>
      <c r="C1120">
        <v>994.41700000000003</v>
      </c>
      <c r="D1120">
        <v>0.61899999999999999</v>
      </c>
      <c r="E1120">
        <v>0.73199999999999998</v>
      </c>
      <c r="F1120">
        <v>1</v>
      </c>
    </row>
    <row r="1121" spans="1:6" x14ac:dyDescent="0.35">
      <c r="A1121" s="22" t="s">
        <v>1017</v>
      </c>
      <c r="B1121">
        <v>0</v>
      </c>
      <c r="C1121">
        <v>0</v>
      </c>
      <c r="D1121">
        <v>0.61699999999999999</v>
      </c>
      <c r="E1121">
        <v>0.65800000000000003</v>
      </c>
      <c r="F1121">
        <v>1</v>
      </c>
    </row>
    <row r="1122" spans="1:6" x14ac:dyDescent="0.35">
      <c r="A1122" s="22" t="s">
        <v>98</v>
      </c>
      <c r="B1122">
        <v>46</v>
      </c>
      <c r="C1122">
        <v>460</v>
      </c>
      <c r="D1122">
        <v>0.61699999999999999</v>
      </c>
      <c r="E1122">
        <v>0.76100000000000001</v>
      </c>
      <c r="F1122">
        <v>0.9</v>
      </c>
    </row>
    <row r="1123" spans="1:6" x14ac:dyDescent="0.35">
      <c r="A1123" s="22" t="s">
        <v>1995</v>
      </c>
      <c r="B1123">
        <v>3793</v>
      </c>
      <c r="C1123">
        <v>1201.077</v>
      </c>
      <c r="D1123">
        <v>0.61299999999999999</v>
      </c>
      <c r="E1123">
        <v>0.49299999999999999</v>
      </c>
      <c r="F1123">
        <v>0.89500000000000002</v>
      </c>
    </row>
    <row r="1124" spans="1:6" x14ac:dyDescent="0.35">
      <c r="A1124" s="22" t="s">
        <v>1361</v>
      </c>
      <c r="B1124">
        <v>249</v>
      </c>
      <c r="C1124">
        <v>212.095</v>
      </c>
      <c r="D1124">
        <v>0.61199999999999999</v>
      </c>
      <c r="E1124">
        <v>4.1000000000000002E-2</v>
      </c>
      <c r="F1124">
        <v>0.82</v>
      </c>
    </row>
    <row r="1125" spans="1:6" x14ac:dyDescent="0.35">
      <c r="A1125" s="22" t="s">
        <v>187</v>
      </c>
      <c r="B1125">
        <v>99</v>
      </c>
      <c r="C1125">
        <v>278.08999999999997</v>
      </c>
      <c r="D1125">
        <v>0.61</v>
      </c>
      <c r="E1125">
        <v>0.80400000000000005</v>
      </c>
      <c r="F1125">
        <v>0.92800000000000005</v>
      </c>
    </row>
    <row r="1126" spans="1:6" x14ac:dyDescent="0.35">
      <c r="A1126" s="22" t="s">
        <v>1224</v>
      </c>
      <c r="B1126">
        <v>927</v>
      </c>
      <c r="C1126">
        <v>1404.319</v>
      </c>
      <c r="D1126">
        <v>0.61</v>
      </c>
      <c r="E1126">
        <v>0.2175</v>
      </c>
      <c r="F1126">
        <v>0.77750000000000008</v>
      </c>
    </row>
    <row r="1127" spans="1:6" x14ac:dyDescent="0.35">
      <c r="A1127" s="22" t="s">
        <v>1621</v>
      </c>
      <c r="B1127">
        <v>24</v>
      </c>
      <c r="C1127">
        <v>220.18299999999999</v>
      </c>
      <c r="D1127">
        <v>0.60899999999999999</v>
      </c>
      <c r="E1127">
        <v>0.63100000000000001</v>
      </c>
      <c r="F1127">
        <v>0.91800000000000004</v>
      </c>
    </row>
    <row r="1128" spans="1:6" x14ac:dyDescent="0.35">
      <c r="A1128" s="22" t="s">
        <v>1414</v>
      </c>
      <c r="B1128">
        <v>7</v>
      </c>
      <c r="C1128">
        <v>125</v>
      </c>
      <c r="D1128">
        <v>0.60899999999999999</v>
      </c>
      <c r="E1128">
        <v>0.82599999999999996</v>
      </c>
      <c r="F1128">
        <v>1</v>
      </c>
    </row>
    <row r="1129" spans="1:6" x14ac:dyDescent="0.35">
      <c r="A1129" s="22" t="s">
        <v>227</v>
      </c>
      <c r="B1129">
        <v>141.5</v>
      </c>
      <c r="C1129">
        <v>536.76250000000005</v>
      </c>
      <c r="D1129">
        <v>0.60850000000000004</v>
      </c>
      <c r="E1129">
        <v>0.98799999999999999</v>
      </c>
      <c r="F1129">
        <v>0.87549999999999994</v>
      </c>
    </row>
    <row r="1130" spans="1:6" x14ac:dyDescent="0.35">
      <c r="A1130" s="22" t="s">
        <v>244</v>
      </c>
      <c r="B1130">
        <v>0</v>
      </c>
      <c r="C1130">
        <v>0</v>
      </c>
      <c r="D1130">
        <v>0.60799999999999998</v>
      </c>
      <c r="E1130">
        <v>0.61699999999999999</v>
      </c>
      <c r="F1130">
        <v>0.80200000000000005</v>
      </c>
    </row>
    <row r="1131" spans="1:6" x14ac:dyDescent="0.35">
      <c r="A1131" s="22" t="s">
        <v>1569</v>
      </c>
      <c r="B1131">
        <v>145</v>
      </c>
      <c r="C1131">
        <v>1066.1759999999999</v>
      </c>
      <c r="D1131">
        <v>0.60699999999999998</v>
      </c>
      <c r="E1131">
        <v>0.23599999999999999</v>
      </c>
      <c r="F1131">
        <v>0.81200000000000006</v>
      </c>
    </row>
    <row r="1132" spans="1:6" x14ac:dyDescent="0.35">
      <c r="A1132" s="22" t="s">
        <v>1580</v>
      </c>
      <c r="B1132">
        <v>94</v>
      </c>
      <c r="C1132">
        <v>1323.944</v>
      </c>
      <c r="D1132">
        <v>0.60699999999999998</v>
      </c>
      <c r="E1132">
        <v>0.58699999999999997</v>
      </c>
      <c r="F1132">
        <v>0.92900000000000005</v>
      </c>
    </row>
    <row r="1133" spans="1:6" x14ac:dyDescent="0.35">
      <c r="A1133" s="22" t="s">
        <v>1908</v>
      </c>
      <c r="B1133">
        <v>74</v>
      </c>
      <c r="C1133">
        <v>1088.2349999999999</v>
      </c>
      <c r="D1133">
        <v>0.60699999999999998</v>
      </c>
      <c r="E1133">
        <v>0.71599999999999997</v>
      </c>
      <c r="F1133">
        <v>0.96599999999999997</v>
      </c>
    </row>
    <row r="1134" spans="1:6" x14ac:dyDescent="0.35">
      <c r="A1134" s="22" t="s">
        <v>1803</v>
      </c>
      <c r="B1134">
        <v>447</v>
      </c>
      <c r="C1134">
        <v>2079.0700000000002</v>
      </c>
      <c r="D1134">
        <v>0.60599999999999998</v>
      </c>
      <c r="E1134">
        <v>0.53800000000000003</v>
      </c>
      <c r="F1134">
        <v>0.95899999999999996</v>
      </c>
    </row>
    <row r="1135" spans="1:6" x14ac:dyDescent="0.35">
      <c r="A1135" s="22" t="s">
        <v>1853</v>
      </c>
      <c r="B1135">
        <v>1108</v>
      </c>
      <c r="C1135">
        <v>840.03</v>
      </c>
      <c r="D1135">
        <v>0.60599999999999998</v>
      </c>
      <c r="E1135">
        <v>0.69599999999999995</v>
      </c>
      <c r="F1135">
        <v>0.92600000000000005</v>
      </c>
    </row>
    <row r="1136" spans="1:6" x14ac:dyDescent="0.35">
      <c r="A1136" s="22" t="s">
        <v>1201</v>
      </c>
      <c r="B1136">
        <v>108</v>
      </c>
      <c r="C1136">
        <v>2842.105</v>
      </c>
      <c r="D1136">
        <v>0.60299999999999998</v>
      </c>
      <c r="E1136">
        <v>0.47099999999999997</v>
      </c>
      <c r="F1136">
        <v>0.92600000000000005</v>
      </c>
    </row>
    <row r="1137" spans="1:6" x14ac:dyDescent="0.35">
      <c r="A1137" s="22" t="s">
        <v>1093</v>
      </c>
      <c r="B1137">
        <v>0</v>
      </c>
      <c r="C1137">
        <v>0</v>
      </c>
      <c r="D1137">
        <v>0.60099999999999998</v>
      </c>
      <c r="E1137">
        <v>0.57199999999999995</v>
      </c>
      <c r="F1137">
        <v>1</v>
      </c>
    </row>
    <row r="1138" spans="1:6" x14ac:dyDescent="0.35">
      <c r="A1138" s="22" t="s">
        <v>1226</v>
      </c>
      <c r="B1138">
        <v>881</v>
      </c>
      <c r="C1138">
        <v>1067.8789999999999</v>
      </c>
      <c r="D1138">
        <v>0.60099999999999998</v>
      </c>
      <c r="E1138">
        <v>0.44500000000000001</v>
      </c>
      <c r="F1138">
        <v>0.751</v>
      </c>
    </row>
    <row r="1139" spans="1:6" x14ac:dyDescent="0.35">
      <c r="A1139" s="22" t="s">
        <v>1245</v>
      </c>
      <c r="B1139">
        <v>14</v>
      </c>
      <c r="C1139">
        <v>1555.556</v>
      </c>
      <c r="D1139">
        <v>0.6</v>
      </c>
      <c r="E1139">
        <v>0.33300000000000002</v>
      </c>
      <c r="F1139">
        <v>1</v>
      </c>
    </row>
    <row r="1140" spans="1:6" x14ac:dyDescent="0.35">
      <c r="A1140" s="22" t="s">
        <v>1204</v>
      </c>
      <c r="B1140">
        <v>12</v>
      </c>
      <c r="C1140">
        <v>2000</v>
      </c>
      <c r="D1140">
        <v>0.6</v>
      </c>
      <c r="E1140">
        <v>0.23100000000000001</v>
      </c>
      <c r="F1140">
        <v>0.76900000000000002</v>
      </c>
    </row>
    <row r="1141" spans="1:6" x14ac:dyDescent="0.35">
      <c r="A1141" s="22" t="s">
        <v>1410</v>
      </c>
      <c r="B1141">
        <v>7</v>
      </c>
      <c r="C1141">
        <v>179.48699999999999</v>
      </c>
      <c r="D1141">
        <v>0.6</v>
      </c>
      <c r="E1141">
        <v>0.439</v>
      </c>
      <c r="F1141">
        <v>0.98499999999999999</v>
      </c>
    </row>
    <row r="1142" spans="1:6" x14ac:dyDescent="0.35">
      <c r="A1142" s="22" t="s">
        <v>1286</v>
      </c>
      <c r="B1142">
        <v>20</v>
      </c>
      <c r="C1142">
        <v>3333.3330000000001</v>
      </c>
      <c r="D1142">
        <v>0.6</v>
      </c>
      <c r="E1142">
        <v>0.58299999999999996</v>
      </c>
      <c r="F1142">
        <v>0.83299999999999996</v>
      </c>
    </row>
    <row r="1143" spans="1:6" x14ac:dyDescent="0.35">
      <c r="A1143" s="22" t="s">
        <v>1887</v>
      </c>
      <c r="B1143">
        <v>122</v>
      </c>
      <c r="C1143">
        <v>486.05599999999998</v>
      </c>
      <c r="D1143">
        <v>0.59899999999999998</v>
      </c>
      <c r="E1143">
        <v>0.55500000000000005</v>
      </c>
      <c r="F1143">
        <v>0.95699999999999996</v>
      </c>
    </row>
    <row r="1144" spans="1:6" x14ac:dyDescent="0.35">
      <c r="A1144" s="22" t="s">
        <v>1191</v>
      </c>
      <c r="B1144">
        <v>3</v>
      </c>
      <c r="C1144">
        <v>81.081000000000003</v>
      </c>
      <c r="D1144">
        <v>0.59699999999999998</v>
      </c>
      <c r="E1144">
        <v>0.79</v>
      </c>
      <c r="F1144">
        <v>1</v>
      </c>
    </row>
    <row r="1145" spans="1:6" x14ac:dyDescent="0.35">
      <c r="A1145" s="22" t="s">
        <v>1513</v>
      </c>
      <c r="B1145">
        <v>1347</v>
      </c>
      <c r="C1145">
        <v>3554.09</v>
      </c>
      <c r="D1145">
        <v>0.59599999999999997</v>
      </c>
      <c r="E1145">
        <v>0.38300000000000001</v>
      </c>
      <c r="F1145">
        <v>0.85499999999999998</v>
      </c>
    </row>
    <row r="1146" spans="1:6" x14ac:dyDescent="0.35">
      <c r="A1146" s="22" t="s">
        <v>1188</v>
      </c>
      <c r="B1146">
        <v>19</v>
      </c>
      <c r="C1146">
        <v>678.57100000000003</v>
      </c>
      <c r="D1146">
        <v>0.59599999999999997</v>
      </c>
      <c r="E1146">
        <v>0.56000000000000005</v>
      </c>
      <c r="F1146">
        <v>0.94</v>
      </c>
    </row>
    <row r="1147" spans="1:6" x14ac:dyDescent="0.35">
      <c r="A1147" s="22" t="s">
        <v>1622</v>
      </c>
      <c r="B1147">
        <v>138</v>
      </c>
      <c r="C1147">
        <v>1221.239</v>
      </c>
      <c r="D1147">
        <v>0.59499999999999997</v>
      </c>
      <c r="E1147">
        <v>0.58199999999999996</v>
      </c>
      <c r="F1147">
        <v>0.96899999999999997</v>
      </c>
    </row>
    <row r="1148" spans="1:6" x14ac:dyDescent="0.35">
      <c r="A1148" s="22" t="s">
        <v>1216</v>
      </c>
      <c r="B1148">
        <v>3333</v>
      </c>
      <c r="C1148">
        <v>2562.5919999999996</v>
      </c>
      <c r="D1148">
        <v>0.59450000000000003</v>
      </c>
      <c r="E1148">
        <v>0.33300000000000002</v>
      </c>
      <c r="F1148">
        <v>0.71550000000000002</v>
      </c>
    </row>
    <row r="1149" spans="1:6" x14ac:dyDescent="0.35">
      <c r="A1149" s="22" t="s">
        <v>1802</v>
      </c>
      <c r="B1149">
        <v>39</v>
      </c>
      <c r="C1149">
        <v>458.82400000000001</v>
      </c>
      <c r="D1149">
        <v>0.59399999999999997</v>
      </c>
      <c r="E1149">
        <v>0.76100000000000001</v>
      </c>
      <c r="F1149">
        <v>0.92300000000000004</v>
      </c>
    </row>
    <row r="1150" spans="1:6" x14ac:dyDescent="0.35">
      <c r="A1150" s="22" t="s">
        <v>114</v>
      </c>
      <c r="B1150">
        <v>160</v>
      </c>
      <c r="C1150">
        <v>625</v>
      </c>
      <c r="D1150">
        <v>0.59399999999999997</v>
      </c>
      <c r="E1150">
        <v>0.89400000000000002</v>
      </c>
      <c r="F1150">
        <v>0.878</v>
      </c>
    </row>
    <row r="1151" spans="1:6" x14ac:dyDescent="0.35">
      <c r="A1151" s="22" t="s">
        <v>1762</v>
      </c>
      <c r="B1151">
        <v>2677</v>
      </c>
      <c r="C1151">
        <v>1298.4450000000002</v>
      </c>
      <c r="D1151">
        <v>0.59299999999999997</v>
      </c>
      <c r="E1151">
        <v>0.44400000000000001</v>
      </c>
      <c r="F1151">
        <v>0.89250000000000007</v>
      </c>
    </row>
    <row r="1152" spans="1:6" x14ac:dyDescent="0.35">
      <c r="A1152" s="22" t="s">
        <v>1435</v>
      </c>
      <c r="B1152">
        <v>45</v>
      </c>
      <c r="C1152">
        <v>205.47900000000001</v>
      </c>
      <c r="D1152">
        <v>0.59299999999999997</v>
      </c>
      <c r="E1152">
        <v>0.38600000000000001</v>
      </c>
      <c r="F1152">
        <v>0.83899999999999997</v>
      </c>
    </row>
    <row r="1153" spans="1:6" x14ac:dyDescent="0.35">
      <c r="A1153" s="22" t="s">
        <v>1228</v>
      </c>
      <c r="B1153">
        <v>11529</v>
      </c>
      <c r="C1153">
        <v>9177.5239999999994</v>
      </c>
      <c r="D1153">
        <v>0.59199999999999997</v>
      </c>
      <c r="E1153">
        <v>0.24399999999999999</v>
      </c>
      <c r="F1153">
        <v>0.60599999999999998</v>
      </c>
    </row>
    <row r="1154" spans="1:6" x14ac:dyDescent="0.35">
      <c r="A1154" s="22" t="s">
        <v>1616</v>
      </c>
      <c r="B1154">
        <v>258</v>
      </c>
      <c r="C1154">
        <v>2965.5169999999998</v>
      </c>
      <c r="D1154">
        <v>0.58799999999999997</v>
      </c>
      <c r="E1154">
        <v>0.52700000000000002</v>
      </c>
      <c r="F1154">
        <v>0.89700000000000002</v>
      </c>
    </row>
    <row r="1155" spans="1:6" x14ac:dyDescent="0.35">
      <c r="A1155" s="22" t="s">
        <v>1851</v>
      </c>
      <c r="B1155">
        <v>208</v>
      </c>
      <c r="C1155">
        <v>1552.239</v>
      </c>
      <c r="D1155">
        <v>0.58799999999999997</v>
      </c>
      <c r="E1155">
        <v>0.42099999999999999</v>
      </c>
      <c r="F1155">
        <v>0.67700000000000005</v>
      </c>
    </row>
    <row r="1156" spans="1:6" x14ac:dyDescent="0.35">
      <c r="A1156" s="22" t="s">
        <v>1865</v>
      </c>
      <c r="B1156">
        <v>17</v>
      </c>
      <c r="C1156">
        <v>425</v>
      </c>
      <c r="D1156">
        <v>0.58799999999999997</v>
      </c>
      <c r="E1156">
        <v>0.5</v>
      </c>
      <c r="F1156">
        <v>1</v>
      </c>
    </row>
    <row r="1157" spans="1:6" x14ac:dyDescent="0.35">
      <c r="A1157" s="22" t="s">
        <v>1299</v>
      </c>
      <c r="B1157">
        <v>621</v>
      </c>
      <c r="C1157">
        <v>2090.9090000000001</v>
      </c>
      <c r="D1157">
        <v>0.58799999999999997</v>
      </c>
      <c r="E1157">
        <v>0.53500000000000003</v>
      </c>
      <c r="F1157">
        <v>0.72</v>
      </c>
    </row>
    <row r="1158" spans="1:6" x14ac:dyDescent="0.35">
      <c r="A1158" s="22" t="s">
        <v>1918</v>
      </c>
      <c r="B1158">
        <v>2582</v>
      </c>
      <c r="C1158">
        <v>1633.144</v>
      </c>
      <c r="D1158">
        <v>0.58299999999999996</v>
      </c>
      <c r="E1158">
        <v>0.26600000000000001</v>
      </c>
      <c r="F1158">
        <v>0.90300000000000002</v>
      </c>
    </row>
    <row r="1159" spans="1:6" x14ac:dyDescent="0.35">
      <c r="A1159" s="22" t="s">
        <v>1987</v>
      </c>
      <c r="B1159">
        <v>12</v>
      </c>
      <c r="C1159">
        <v>1714.2860000000001</v>
      </c>
      <c r="D1159">
        <v>0.58299999999999996</v>
      </c>
      <c r="E1159">
        <v>0.53800000000000003</v>
      </c>
      <c r="F1159">
        <v>0.92300000000000004</v>
      </c>
    </row>
    <row r="1160" spans="1:6" x14ac:dyDescent="0.35">
      <c r="A1160" s="22" t="s">
        <v>258</v>
      </c>
      <c r="B1160">
        <v>1936</v>
      </c>
      <c r="C1160">
        <v>951.351</v>
      </c>
      <c r="D1160">
        <v>0.58299999999999996</v>
      </c>
      <c r="E1160">
        <v>0.27400000000000002</v>
      </c>
      <c r="F1160">
        <v>0.82199999999999995</v>
      </c>
    </row>
    <row r="1161" spans="1:6" x14ac:dyDescent="0.35">
      <c r="A1161" s="22" t="s">
        <v>999</v>
      </c>
      <c r="B1161">
        <v>0</v>
      </c>
      <c r="C1161">
        <v>0</v>
      </c>
      <c r="D1161">
        <v>0.58199999999999996</v>
      </c>
      <c r="E1161">
        <v>0.41199999999999998</v>
      </c>
      <c r="F1161">
        <v>1</v>
      </c>
    </row>
    <row r="1162" spans="1:6" x14ac:dyDescent="0.35">
      <c r="A1162" s="22" t="s">
        <v>1290</v>
      </c>
      <c r="B1162">
        <v>54</v>
      </c>
      <c r="C1162">
        <v>1384.615</v>
      </c>
      <c r="D1162">
        <v>0.58199999999999996</v>
      </c>
      <c r="E1162">
        <v>0.35199999999999998</v>
      </c>
      <c r="F1162">
        <v>0.76100000000000001</v>
      </c>
    </row>
    <row r="1163" spans="1:6" x14ac:dyDescent="0.35">
      <c r="A1163" s="22" t="s">
        <v>1400</v>
      </c>
      <c r="B1163">
        <v>898</v>
      </c>
      <c r="C1163">
        <v>654.99599999999998</v>
      </c>
      <c r="D1163">
        <v>0.57999999999999996</v>
      </c>
      <c r="E1163">
        <v>0.49199999999999999</v>
      </c>
      <c r="F1163">
        <v>0.98199999999999998</v>
      </c>
    </row>
    <row r="1164" spans="1:6" x14ac:dyDescent="0.35">
      <c r="A1164" s="22" t="s">
        <v>906</v>
      </c>
      <c r="B1164">
        <v>13</v>
      </c>
      <c r="C1164">
        <v>38.69</v>
      </c>
      <c r="D1164">
        <v>0.57999999999999996</v>
      </c>
      <c r="E1164">
        <v>0.70599999999999996</v>
      </c>
      <c r="F1164">
        <v>1</v>
      </c>
    </row>
    <row r="1165" spans="1:6" x14ac:dyDescent="0.35">
      <c r="A1165" s="22" t="s">
        <v>1652</v>
      </c>
      <c r="B1165">
        <v>41</v>
      </c>
      <c r="C1165">
        <v>931.81799999999998</v>
      </c>
      <c r="D1165">
        <v>0.57899999999999996</v>
      </c>
      <c r="E1165">
        <v>0.61</v>
      </c>
      <c r="F1165">
        <v>0.92700000000000005</v>
      </c>
    </row>
    <row r="1166" spans="1:6" x14ac:dyDescent="0.35">
      <c r="A1166" s="22" t="s">
        <v>1306</v>
      </c>
      <c r="B1166">
        <v>145</v>
      </c>
      <c r="C1166">
        <v>1790.123</v>
      </c>
      <c r="D1166">
        <v>0.57899999999999996</v>
      </c>
      <c r="E1166">
        <v>0.22600000000000001</v>
      </c>
      <c r="F1166">
        <v>0.85399999999999998</v>
      </c>
    </row>
    <row r="1167" spans="1:6" x14ac:dyDescent="0.35">
      <c r="A1167" s="22" t="s">
        <v>251</v>
      </c>
      <c r="B1167">
        <v>5972</v>
      </c>
      <c r="C1167">
        <v>669.88199999999995</v>
      </c>
      <c r="D1167">
        <v>0.57599999999999996</v>
      </c>
      <c r="E1167">
        <v>0.18099999999999999</v>
      </c>
      <c r="F1167">
        <v>0.73799999999999999</v>
      </c>
    </row>
    <row r="1168" spans="1:6" x14ac:dyDescent="0.35">
      <c r="A1168" s="22" t="s">
        <v>1269</v>
      </c>
      <c r="B1168">
        <v>291</v>
      </c>
      <c r="C1168">
        <v>808.33299999999997</v>
      </c>
      <c r="D1168">
        <v>0.57599999999999996</v>
      </c>
      <c r="E1168">
        <v>0.19800000000000001</v>
      </c>
      <c r="F1168">
        <v>0.94599999999999995</v>
      </c>
    </row>
    <row r="1169" spans="1:6" x14ac:dyDescent="0.35">
      <c r="A1169" s="22" t="s">
        <v>907</v>
      </c>
      <c r="B1169">
        <v>14</v>
      </c>
      <c r="C1169">
        <v>736.84199999999998</v>
      </c>
      <c r="D1169">
        <v>0.57599999999999996</v>
      </c>
      <c r="E1169">
        <v>0.57599999999999996</v>
      </c>
      <c r="F1169">
        <v>1</v>
      </c>
    </row>
    <row r="1170" spans="1:6" x14ac:dyDescent="0.35">
      <c r="A1170" s="22" t="s">
        <v>1897</v>
      </c>
      <c r="B1170">
        <v>587</v>
      </c>
      <c r="C1170">
        <v>2074.2049999999999</v>
      </c>
      <c r="D1170">
        <v>0.57499999999999996</v>
      </c>
      <c r="E1170">
        <v>0.46100000000000002</v>
      </c>
      <c r="F1170">
        <v>0.86299999999999999</v>
      </c>
    </row>
    <row r="1171" spans="1:6" x14ac:dyDescent="0.35">
      <c r="A1171" s="22" t="s">
        <v>1913</v>
      </c>
      <c r="B1171">
        <v>19</v>
      </c>
      <c r="C1171">
        <v>703.70399999999995</v>
      </c>
      <c r="D1171">
        <v>0.57399999999999995</v>
      </c>
      <c r="E1171">
        <v>0.73599999999999999</v>
      </c>
      <c r="F1171">
        <v>0.88700000000000001</v>
      </c>
    </row>
    <row r="1172" spans="1:6" x14ac:dyDescent="0.35">
      <c r="A1172" s="22" t="s">
        <v>1864</v>
      </c>
      <c r="B1172">
        <v>275</v>
      </c>
      <c r="C1172">
        <v>2433.6280000000002</v>
      </c>
      <c r="D1172">
        <v>0.57399999999999995</v>
      </c>
      <c r="E1172">
        <v>0.51400000000000001</v>
      </c>
      <c r="F1172">
        <v>0.92900000000000005</v>
      </c>
    </row>
    <row r="1173" spans="1:6" x14ac:dyDescent="0.35">
      <c r="A1173" s="22" t="s">
        <v>1023</v>
      </c>
      <c r="B1173">
        <v>10</v>
      </c>
      <c r="C1173">
        <v>9.3279999999999994</v>
      </c>
      <c r="D1173">
        <v>0.57199999999999995</v>
      </c>
      <c r="E1173">
        <v>0.51500000000000001</v>
      </c>
      <c r="F1173">
        <v>1</v>
      </c>
    </row>
    <row r="1174" spans="1:6" x14ac:dyDescent="0.35">
      <c r="A1174" s="22" t="s">
        <v>1405</v>
      </c>
      <c r="B1174">
        <v>55</v>
      </c>
      <c r="C1174">
        <v>4583.3329999999996</v>
      </c>
      <c r="D1174">
        <v>0.57099999999999995</v>
      </c>
      <c r="E1174">
        <v>0.66700000000000004</v>
      </c>
      <c r="F1174">
        <v>1</v>
      </c>
    </row>
    <row r="1175" spans="1:6" x14ac:dyDescent="0.35">
      <c r="A1175" s="22" t="s">
        <v>181</v>
      </c>
      <c r="B1175">
        <v>185</v>
      </c>
      <c r="C1175">
        <v>554.38300000000004</v>
      </c>
      <c r="D1175">
        <v>0.57000000000000006</v>
      </c>
      <c r="E1175">
        <v>0.88900000000000001</v>
      </c>
      <c r="F1175">
        <v>0.83899999999999997</v>
      </c>
    </row>
    <row r="1176" spans="1:6" x14ac:dyDescent="0.35">
      <c r="A1176" s="22" t="s">
        <v>1655</v>
      </c>
      <c r="B1176">
        <v>17</v>
      </c>
      <c r="C1176">
        <v>139.34399999999999</v>
      </c>
      <c r="D1176">
        <v>0.56999999999999995</v>
      </c>
      <c r="E1176">
        <v>0.75700000000000001</v>
      </c>
      <c r="F1176">
        <v>1</v>
      </c>
    </row>
    <row r="1177" spans="1:6" x14ac:dyDescent="0.35">
      <c r="A1177" s="22" t="s">
        <v>1639</v>
      </c>
      <c r="B1177">
        <v>144</v>
      </c>
      <c r="C1177">
        <v>371.13400000000001</v>
      </c>
      <c r="D1177">
        <v>0.56499999999999995</v>
      </c>
      <c r="E1177">
        <v>0.49199999999999999</v>
      </c>
      <c r="F1177">
        <v>0.86199999999999999</v>
      </c>
    </row>
    <row r="1178" spans="1:6" x14ac:dyDescent="0.35">
      <c r="A1178" s="22" t="s">
        <v>1030</v>
      </c>
      <c r="B1178">
        <v>7</v>
      </c>
      <c r="C1178">
        <v>12.891</v>
      </c>
      <c r="D1178">
        <v>0.56499999999999995</v>
      </c>
      <c r="E1178">
        <v>0.43099999999999999</v>
      </c>
      <c r="F1178">
        <v>1</v>
      </c>
    </row>
    <row r="1179" spans="1:6" x14ac:dyDescent="0.35">
      <c r="A1179" s="22" t="s">
        <v>1690</v>
      </c>
      <c r="B1179">
        <v>54</v>
      </c>
      <c r="C1179">
        <v>1862.069</v>
      </c>
      <c r="D1179">
        <v>0.55800000000000005</v>
      </c>
      <c r="E1179">
        <v>0.27100000000000002</v>
      </c>
      <c r="F1179">
        <v>0.88100000000000001</v>
      </c>
    </row>
    <row r="1180" spans="1:6" x14ac:dyDescent="0.35">
      <c r="A1180" s="22" t="s">
        <v>2015</v>
      </c>
      <c r="B1180">
        <v>173</v>
      </c>
      <c r="C1180">
        <v>330.15300000000002</v>
      </c>
      <c r="D1180">
        <v>0.55800000000000005</v>
      </c>
      <c r="E1180">
        <v>0.73299999999999998</v>
      </c>
      <c r="F1180">
        <v>0.872</v>
      </c>
    </row>
    <row r="1181" spans="1:6" x14ac:dyDescent="0.35">
      <c r="A1181" s="22" t="s">
        <v>1643</v>
      </c>
      <c r="B1181">
        <v>7</v>
      </c>
      <c r="C1181">
        <v>700</v>
      </c>
      <c r="D1181">
        <v>0.55600000000000005</v>
      </c>
      <c r="E1181">
        <v>0.27800000000000002</v>
      </c>
      <c r="F1181">
        <v>1</v>
      </c>
    </row>
    <row r="1182" spans="1:6" x14ac:dyDescent="0.35">
      <c r="A1182" s="22" t="s">
        <v>1182</v>
      </c>
      <c r="B1182">
        <v>32</v>
      </c>
      <c r="C1182">
        <v>98.765000000000001</v>
      </c>
      <c r="D1182">
        <v>0.55600000000000005</v>
      </c>
      <c r="E1182">
        <v>0.97299999999999998</v>
      </c>
      <c r="F1182">
        <v>1</v>
      </c>
    </row>
    <row r="1183" spans="1:6" x14ac:dyDescent="0.35">
      <c r="A1183" s="22" t="s">
        <v>1650</v>
      </c>
      <c r="B1183">
        <v>53</v>
      </c>
      <c r="C1183">
        <v>697.36800000000005</v>
      </c>
      <c r="D1183">
        <v>0.55100000000000005</v>
      </c>
      <c r="E1183">
        <v>0.76</v>
      </c>
      <c r="F1183">
        <v>0.94499999999999995</v>
      </c>
    </row>
    <row r="1184" spans="1:6" x14ac:dyDescent="0.35">
      <c r="A1184" s="22" t="s">
        <v>1116</v>
      </c>
      <c r="B1184">
        <v>3542</v>
      </c>
      <c r="C1184">
        <v>549.48800000000006</v>
      </c>
      <c r="D1184">
        <v>0.55000000000000004</v>
      </c>
      <c r="E1184">
        <v>0.76800000000000002</v>
      </c>
      <c r="F1184">
        <v>1</v>
      </c>
    </row>
    <row r="1185" spans="1:6" x14ac:dyDescent="0.35">
      <c r="A1185" s="22" t="s">
        <v>1477</v>
      </c>
      <c r="B1185">
        <v>22</v>
      </c>
      <c r="C1185">
        <v>478.26100000000002</v>
      </c>
      <c r="D1185">
        <v>0.54800000000000004</v>
      </c>
      <c r="E1185">
        <v>0.44</v>
      </c>
      <c r="F1185">
        <v>1</v>
      </c>
    </row>
    <row r="1186" spans="1:6" x14ac:dyDescent="0.35">
      <c r="A1186" s="22" t="s">
        <v>951</v>
      </c>
      <c r="B1186">
        <v>0</v>
      </c>
      <c r="C1186">
        <v>0</v>
      </c>
      <c r="D1186">
        <v>0.54700000000000004</v>
      </c>
      <c r="E1186">
        <v>0.878</v>
      </c>
      <c r="F1186">
        <v>1</v>
      </c>
    </row>
    <row r="1187" spans="1:6" x14ac:dyDescent="0.35">
      <c r="A1187" s="22" t="s">
        <v>1515</v>
      </c>
      <c r="B1187">
        <v>2074</v>
      </c>
      <c r="C1187">
        <v>1837.0239999999999</v>
      </c>
      <c r="D1187">
        <v>0.54600000000000004</v>
      </c>
      <c r="E1187">
        <v>0.41599999999999998</v>
      </c>
      <c r="F1187">
        <v>0.91500000000000004</v>
      </c>
    </row>
    <row r="1188" spans="1:6" x14ac:dyDescent="0.35">
      <c r="A1188" s="22" t="s">
        <v>2001</v>
      </c>
      <c r="B1188">
        <v>230</v>
      </c>
      <c r="C1188">
        <v>845.58799999999997</v>
      </c>
      <c r="D1188">
        <v>0.54600000000000004</v>
      </c>
      <c r="E1188">
        <v>0.30099999999999999</v>
      </c>
      <c r="F1188">
        <v>0.96099999999999997</v>
      </c>
    </row>
    <row r="1189" spans="1:6" x14ac:dyDescent="0.35">
      <c r="A1189" s="22" t="s">
        <v>259</v>
      </c>
      <c r="B1189">
        <v>30</v>
      </c>
      <c r="C1189">
        <v>600</v>
      </c>
      <c r="D1189">
        <v>0.54300000000000004</v>
      </c>
      <c r="E1189">
        <v>0</v>
      </c>
      <c r="F1189">
        <v>0.85199999999999998</v>
      </c>
    </row>
    <row r="1190" spans="1:6" x14ac:dyDescent="0.35">
      <c r="A1190" s="22" t="s">
        <v>216</v>
      </c>
      <c r="B1190">
        <v>41</v>
      </c>
      <c r="C1190">
        <v>532.46799999999996</v>
      </c>
      <c r="D1190">
        <v>0.54200000000000004</v>
      </c>
      <c r="E1190">
        <v>0.74099999999999999</v>
      </c>
      <c r="F1190">
        <v>0.89900000000000002</v>
      </c>
    </row>
    <row r="1191" spans="1:6" x14ac:dyDescent="0.35">
      <c r="A1191" s="22" t="s">
        <v>1831</v>
      </c>
      <c r="B1191">
        <v>16</v>
      </c>
      <c r="C1191">
        <v>2285.7139999999999</v>
      </c>
      <c r="D1191">
        <v>0.53800000000000003</v>
      </c>
      <c r="E1191">
        <v>0.6</v>
      </c>
      <c r="F1191">
        <v>0.86699999999999999</v>
      </c>
    </row>
    <row r="1192" spans="1:6" x14ac:dyDescent="0.35">
      <c r="A1192" s="22" t="s">
        <v>215</v>
      </c>
      <c r="B1192">
        <v>49</v>
      </c>
      <c r="C1192">
        <v>408.33300000000003</v>
      </c>
      <c r="D1192">
        <v>0.53600000000000003</v>
      </c>
      <c r="E1192">
        <v>0.93300000000000005</v>
      </c>
      <c r="F1192">
        <v>0.83899999999999997</v>
      </c>
    </row>
    <row r="1193" spans="1:6" x14ac:dyDescent="0.35">
      <c r="A1193" s="22" t="s">
        <v>1206</v>
      </c>
      <c r="B1193">
        <v>527</v>
      </c>
      <c r="C1193">
        <v>3400</v>
      </c>
      <c r="D1193">
        <v>0.53600000000000003</v>
      </c>
      <c r="E1193">
        <v>0.35099999999999998</v>
      </c>
      <c r="F1193">
        <v>0.92300000000000004</v>
      </c>
    </row>
    <row r="1194" spans="1:6" x14ac:dyDescent="0.35">
      <c r="A1194" s="22" t="s">
        <v>1962</v>
      </c>
      <c r="B1194">
        <v>113</v>
      </c>
      <c r="C1194">
        <v>3766.6669999999999</v>
      </c>
      <c r="D1194">
        <v>0.53600000000000003</v>
      </c>
      <c r="E1194">
        <v>0.58199999999999996</v>
      </c>
      <c r="F1194">
        <v>0.61499999999999999</v>
      </c>
    </row>
    <row r="1195" spans="1:6" x14ac:dyDescent="0.35">
      <c r="A1195" s="22" t="s">
        <v>1149</v>
      </c>
      <c r="B1195">
        <v>18</v>
      </c>
      <c r="C1195">
        <v>25.21</v>
      </c>
      <c r="D1195">
        <v>0.53400000000000003</v>
      </c>
      <c r="E1195">
        <v>0.61499999999999999</v>
      </c>
      <c r="F1195">
        <v>1</v>
      </c>
    </row>
    <row r="1196" spans="1:6" x14ac:dyDescent="0.35">
      <c r="A1196" s="22" t="s">
        <v>1202</v>
      </c>
      <c r="B1196">
        <v>3456</v>
      </c>
      <c r="C1196">
        <v>3708.1550000000002</v>
      </c>
      <c r="D1196">
        <v>0.53300000000000003</v>
      </c>
      <c r="E1196">
        <v>0.42499999999999999</v>
      </c>
      <c r="F1196">
        <v>0.76</v>
      </c>
    </row>
    <row r="1197" spans="1:6" x14ac:dyDescent="0.35">
      <c r="A1197" s="22" t="s">
        <v>1941</v>
      </c>
      <c r="B1197">
        <v>4</v>
      </c>
      <c r="C1197">
        <v>117.64700000000001</v>
      </c>
      <c r="D1197">
        <v>0.53100000000000003</v>
      </c>
      <c r="E1197">
        <v>0.53</v>
      </c>
      <c r="F1197">
        <v>0.97</v>
      </c>
    </row>
    <row r="1198" spans="1:6" x14ac:dyDescent="0.35">
      <c r="A1198" s="22" t="s">
        <v>1220</v>
      </c>
      <c r="B1198">
        <v>12609.5</v>
      </c>
      <c r="C1198">
        <v>12028.8995</v>
      </c>
      <c r="D1198">
        <v>0.52900000000000003</v>
      </c>
      <c r="E1198">
        <v>0.27450000000000002</v>
      </c>
      <c r="F1198">
        <v>0.52749999999999997</v>
      </c>
    </row>
    <row r="1199" spans="1:6" x14ac:dyDescent="0.35">
      <c r="A1199" s="22" t="s">
        <v>1847</v>
      </c>
      <c r="B1199">
        <v>20</v>
      </c>
      <c r="C1199">
        <v>266.66699999999997</v>
      </c>
      <c r="D1199">
        <v>0.52800000000000002</v>
      </c>
      <c r="E1199">
        <v>0.65100000000000002</v>
      </c>
      <c r="F1199">
        <v>0.97299999999999998</v>
      </c>
    </row>
    <row r="1200" spans="1:6" x14ac:dyDescent="0.35">
      <c r="A1200" s="22" t="s">
        <v>1537</v>
      </c>
      <c r="B1200">
        <v>47</v>
      </c>
      <c r="C1200">
        <v>405.17200000000003</v>
      </c>
      <c r="D1200">
        <v>0.52700000000000002</v>
      </c>
      <c r="E1200">
        <v>0.54</v>
      </c>
      <c r="F1200">
        <v>0.92800000000000005</v>
      </c>
    </row>
    <row r="1201" spans="1:6" x14ac:dyDescent="0.35">
      <c r="A1201" s="22" t="s">
        <v>1581</v>
      </c>
      <c r="B1201">
        <v>227</v>
      </c>
      <c r="C1201">
        <v>255.631</v>
      </c>
      <c r="D1201">
        <v>0.52500000000000002</v>
      </c>
      <c r="E1201">
        <v>0.51100000000000001</v>
      </c>
      <c r="F1201">
        <v>0.94699999999999995</v>
      </c>
    </row>
    <row r="1202" spans="1:6" x14ac:dyDescent="0.35">
      <c r="A1202" s="22" t="s">
        <v>1464</v>
      </c>
      <c r="B1202">
        <v>23</v>
      </c>
      <c r="C1202">
        <v>121.053</v>
      </c>
      <c r="D1202">
        <v>0.52500000000000002</v>
      </c>
      <c r="E1202">
        <v>0.74299999999999999</v>
      </c>
      <c r="F1202">
        <v>1</v>
      </c>
    </row>
    <row r="1203" spans="1:6" x14ac:dyDescent="0.35">
      <c r="A1203" s="22" t="s">
        <v>1799</v>
      </c>
      <c r="B1203">
        <v>223</v>
      </c>
      <c r="C1203">
        <v>5309.5240000000003</v>
      </c>
      <c r="D1203">
        <v>0.52500000000000002</v>
      </c>
      <c r="E1203">
        <v>0.36099999999999999</v>
      </c>
      <c r="F1203">
        <v>0.67200000000000004</v>
      </c>
    </row>
    <row r="1204" spans="1:6" x14ac:dyDescent="0.35">
      <c r="A1204" s="22" t="s">
        <v>1387</v>
      </c>
      <c r="B1204">
        <v>21</v>
      </c>
      <c r="C1204">
        <v>235.95500000000001</v>
      </c>
      <c r="D1204">
        <v>0.52400000000000002</v>
      </c>
      <c r="E1204">
        <v>0.65300000000000002</v>
      </c>
      <c r="F1204">
        <v>1</v>
      </c>
    </row>
    <row r="1205" spans="1:6" x14ac:dyDescent="0.35">
      <c r="A1205" s="22" t="s">
        <v>1529</v>
      </c>
      <c r="B1205">
        <v>288</v>
      </c>
      <c r="C1205">
        <v>539.32600000000002</v>
      </c>
      <c r="D1205">
        <v>0.52400000000000002</v>
      </c>
      <c r="E1205">
        <v>0.14099999999999999</v>
      </c>
      <c r="F1205">
        <v>0.90100000000000002</v>
      </c>
    </row>
    <row r="1206" spans="1:6" x14ac:dyDescent="0.35">
      <c r="A1206" s="22" t="s">
        <v>1891</v>
      </c>
      <c r="B1206">
        <v>376</v>
      </c>
      <c r="C1206">
        <v>1989.4179999999999</v>
      </c>
      <c r="D1206">
        <v>0.52400000000000002</v>
      </c>
      <c r="E1206">
        <v>0.43</v>
      </c>
      <c r="F1206">
        <v>0.93</v>
      </c>
    </row>
    <row r="1207" spans="1:6" x14ac:dyDescent="0.35">
      <c r="A1207" s="22" t="s">
        <v>893</v>
      </c>
      <c r="B1207">
        <v>0</v>
      </c>
      <c r="C1207">
        <v>0</v>
      </c>
      <c r="D1207">
        <v>0.52100000000000002</v>
      </c>
      <c r="E1207">
        <v>0.95699999999999996</v>
      </c>
      <c r="F1207">
        <v>1</v>
      </c>
    </row>
    <row r="1208" spans="1:6" x14ac:dyDescent="0.35">
      <c r="A1208" s="22" t="s">
        <v>1988</v>
      </c>
      <c r="B1208">
        <v>283</v>
      </c>
      <c r="C1208">
        <v>1581.0060000000001</v>
      </c>
      <c r="D1208">
        <v>0.51900000000000002</v>
      </c>
      <c r="E1208">
        <v>0.19900000000000001</v>
      </c>
      <c r="F1208">
        <v>0.94299999999999995</v>
      </c>
    </row>
    <row r="1209" spans="1:6" x14ac:dyDescent="0.35">
      <c r="A1209" s="22" t="s">
        <v>149</v>
      </c>
      <c r="B1209">
        <v>155.75</v>
      </c>
      <c r="C1209">
        <v>772.56025</v>
      </c>
      <c r="D1209">
        <v>0.51475000000000004</v>
      </c>
      <c r="E1209">
        <v>0.71799999999999997</v>
      </c>
      <c r="F1209">
        <v>0.89575000000000005</v>
      </c>
    </row>
    <row r="1210" spans="1:6" x14ac:dyDescent="0.35">
      <c r="A1210" s="22" t="s">
        <v>1000</v>
      </c>
      <c r="B1210">
        <v>7</v>
      </c>
      <c r="C1210">
        <v>20.588000000000001</v>
      </c>
      <c r="D1210">
        <v>0.51400000000000001</v>
      </c>
      <c r="E1210">
        <v>0.20399999999999999</v>
      </c>
      <c r="F1210">
        <v>1</v>
      </c>
    </row>
    <row r="1211" spans="1:6" x14ac:dyDescent="0.35">
      <c r="A1211" s="22" t="s">
        <v>967</v>
      </c>
      <c r="B1211">
        <v>6</v>
      </c>
      <c r="C1211">
        <v>31.088000000000001</v>
      </c>
      <c r="D1211">
        <v>0.51300000000000001</v>
      </c>
      <c r="E1211">
        <v>0.314</v>
      </c>
      <c r="F1211">
        <v>1</v>
      </c>
    </row>
    <row r="1212" spans="1:6" x14ac:dyDescent="0.35">
      <c r="A1212" s="22" t="s">
        <v>1391</v>
      </c>
      <c r="B1212">
        <v>254</v>
      </c>
      <c r="C1212">
        <v>1045.2670000000001</v>
      </c>
      <c r="D1212">
        <v>0.51200000000000001</v>
      </c>
      <c r="E1212">
        <v>0.80800000000000005</v>
      </c>
      <c r="F1212">
        <v>1</v>
      </c>
    </row>
    <row r="1213" spans="1:6" x14ac:dyDescent="0.35">
      <c r="A1213" s="22" t="s">
        <v>1054</v>
      </c>
      <c r="B1213">
        <v>0</v>
      </c>
      <c r="C1213">
        <v>0</v>
      </c>
      <c r="D1213">
        <v>0.51200000000000001</v>
      </c>
      <c r="E1213">
        <v>0.53100000000000003</v>
      </c>
      <c r="F1213">
        <v>1</v>
      </c>
    </row>
    <row r="1214" spans="1:6" x14ac:dyDescent="0.35">
      <c r="A1214" s="22" t="s">
        <v>976</v>
      </c>
      <c r="B1214">
        <v>9</v>
      </c>
      <c r="C1214">
        <v>9.2880000000000003</v>
      </c>
      <c r="D1214">
        <v>0.51</v>
      </c>
      <c r="E1214">
        <v>0.17599999999999999</v>
      </c>
      <c r="F1214">
        <v>1</v>
      </c>
    </row>
    <row r="1215" spans="1:6" x14ac:dyDescent="0.35">
      <c r="A1215" s="22" t="s">
        <v>1137</v>
      </c>
      <c r="B1215">
        <v>3</v>
      </c>
      <c r="C1215">
        <v>15.385</v>
      </c>
      <c r="D1215">
        <v>0.50900000000000001</v>
      </c>
      <c r="E1215">
        <v>0.65500000000000003</v>
      </c>
      <c r="F1215">
        <v>1</v>
      </c>
    </row>
    <row r="1216" spans="1:6" x14ac:dyDescent="0.35">
      <c r="A1216" s="22" t="s">
        <v>985</v>
      </c>
      <c r="B1216">
        <v>4</v>
      </c>
      <c r="C1216">
        <v>4.3479999999999999</v>
      </c>
      <c r="D1216">
        <v>0.505</v>
      </c>
      <c r="E1216">
        <v>0.19400000000000001</v>
      </c>
      <c r="F1216">
        <v>1</v>
      </c>
    </row>
    <row r="1217" spans="1:6" x14ac:dyDescent="0.35">
      <c r="A1217" s="22" t="s">
        <v>982</v>
      </c>
      <c r="B1217">
        <v>68</v>
      </c>
      <c r="C1217">
        <v>561.98299999999995</v>
      </c>
      <c r="D1217">
        <v>0.504</v>
      </c>
      <c r="E1217">
        <v>0.98699999999999999</v>
      </c>
      <c r="F1217">
        <v>1</v>
      </c>
    </row>
    <row r="1218" spans="1:6" x14ac:dyDescent="0.35">
      <c r="A1218" s="22" t="s">
        <v>1544</v>
      </c>
      <c r="B1218">
        <v>16</v>
      </c>
      <c r="C1218">
        <v>326.53100000000001</v>
      </c>
      <c r="D1218">
        <v>0.5</v>
      </c>
      <c r="E1218">
        <v>0.78600000000000003</v>
      </c>
      <c r="F1218">
        <v>1</v>
      </c>
    </row>
    <row r="1219" spans="1:6" x14ac:dyDescent="0.35">
      <c r="A1219" s="22" t="s">
        <v>1548</v>
      </c>
      <c r="B1219">
        <v>96</v>
      </c>
      <c r="C1219">
        <v>2461.538</v>
      </c>
      <c r="D1219">
        <v>0.5</v>
      </c>
      <c r="E1219">
        <v>0.375</v>
      </c>
      <c r="F1219">
        <v>0.97499999999999998</v>
      </c>
    </row>
    <row r="1220" spans="1:6" x14ac:dyDescent="0.35">
      <c r="A1220" s="22" t="s">
        <v>1263</v>
      </c>
      <c r="B1220">
        <v>1</v>
      </c>
      <c r="C1220">
        <v>58.823999999999998</v>
      </c>
      <c r="D1220">
        <v>0.5</v>
      </c>
      <c r="E1220">
        <v>0.33300000000000002</v>
      </c>
      <c r="F1220">
        <v>0.94399999999999995</v>
      </c>
    </row>
    <row r="1221" spans="1:6" x14ac:dyDescent="0.35">
      <c r="A1221" s="22" t="s">
        <v>1046</v>
      </c>
      <c r="B1221">
        <v>1</v>
      </c>
      <c r="C1221">
        <v>8.4749999999999996</v>
      </c>
      <c r="D1221">
        <v>0.5</v>
      </c>
      <c r="E1221">
        <v>0.47899999999999998</v>
      </c>
      <c r="F1221">
        <v>1</v>
      </c>
    </row>
    <row r="1222" spans="1:6" x14ac:dyDescent="0.35">
      <c r="A1222" s="22" t="s">
        <v>1296</v>
      </c>
      <c r="B1222">
        <v>81</v>
      </c>
      <c r="C1222">
        <v>2454.5450000000001</v>
      </c>
      <c r="D1222">
        <v>0.5</v>
      </c>
      <c r="E1222">
        <v>0.188</v>
      </c>
      <c r="F1222">
        <v>0.65300000000000002</v>
      </c>
    </row>
    <row r="1223" spans="1:6" x14ac:dyDescent="0.35">
      <c r="A1223" s="22" t="s">
        <v>1992</v>
      </c>
      <c r="B1223">
        <v>22</v>
      </c>
      <c r="C1223">
        <v>1692.308</v>
      </c>
      <c r="D1223">
        <v>0.5</v>
      </c>
      <c r="E1223">
        <v>0.23100000000000001</v>
      </c>
      <c r="F1223">
        <v>1</v>
      </c>
    </row>
    <row r="1224" spans="1:6" x14ac:dyDescent="0.35">
      <c r="A1224" s="22" t="s">
        <v>2029</v>
      </c>
      <c r="B1224">
        <v>27</v>
      </c>
      <c r="C1224">
        <v>574.46799999999996</v>
      </c>
      <c r="D1224">
        <v>0.5</v>
      </c>
      <c r="E1224">
        <v>0.83599999999999997</v>
      </c>
      <c r="F1224">
        <v>0.85499999999999998</v>
      </c>
    </row>
    <row r="1225" spans="1:6" x14ac:dyDescent="0.35">
      <c r="A1225" s="22" t="s">
        <v>1159</v>
      </c>
      <c r="B1225">
        <v>4236.5</v>
      </c>
      <c r="C1225">
        <v>838.64200000000005</v>
      </c>
      <c r="D1225">
        <v>0.4945</v>
      </c>
      <c r="E1225">
        <v>0.5</v>
      </c>
      <c r="F1225">
        <v>0.57999999999999996</v>
      </c>
    </row>
    <row r="1226" spans="1:6" x14ac:dyDescent="0.35">
      <c r="A1226" s="22" t="s">
        <v>1636</v>
      </c>
      <c r="B1226">
        <v>174</v>
      </c>
      <c r="C1226">
        <v>1191.7809999999999</v>
      </c>
      <c r="D1226">
        <v>0.48699999999999999</v>
      </c>
      <c r="E1226">
        <v>0.60699999999999998</v>
      </c>
      <c r="F1226">
        <v>0.95799999999999996</v>
      </c>
    </row>
    <row r="1227" spans="1:6" x14ac:dyDescent="0.35">
      <c r="A1227" s="22" t="s">
        <v>1491</v>
      </c>
      <c r="B1227">
        <v>703</v>
      </c>
      <c r="C1227">
        <v>2800.797</v>
      </c>
      <c r="D1227">
        <v>0.48499999999999999</v>
      </c>
      <c r="E1227">
        <v>0.44600000000000001</v>
      </c>
      <c r="F1227">
        <v>0.90400000000000003</v>
      </c>
    </row>
    <row r="1228" spans="1:6" x14ac:dyDescent="0.35">
      <c r="A1228" s="22" t="s">
        <v>1474</v>
      </c>
      <c r="B1228">
        <v>12</v>
      </c>
      <c r="C1228">
        <v>857.14300000000003</v>
      </c>
      <c r="D1228">
        <v>0.48299999999999998</v>
      </c>
      <c r="E1228">
        <v>0.83899999999999997</v>
      </c>
      <c r="F1228">
        <v>0.93500000000000005</v>
      </c>
    </row>
    <row r="1229" spans="1:6" x14ac:dyDescent="0.35">
      <c r="A1229" s="22" t="s">
        <v>1766</v>
      </c>
      <c r="B1229">
        <v>0</v>
      </c>
      <c r="C1229">
        <v>0</v>
      </c>
      <c r="D1229">
        <v>0.48199999999999998</v>
      </c>
      <c r="E1229">
        <v>0.29099999999999998</v>
      </c>
      <c r="F1229">
        <v>0.61899999999999999</v>
      </c>
    </row>
    <row r="1230" spans="1:6" x14ac:dyDescent="0.35">
      <c r="A1230" s="22" t="s">
        <v>988</v>
      </c>
      <c r="B1230">
        <v>10</v>
      </c>
      <c r="C1230">
        <v>7.5410000000000004</v>
      </c>
      <c r="D1230">
        <v>0.48199999999999998</v>
      </c>
      <c r="E1230">
        <v>0.23300000000000001</v>
      </c>
      <c r="F1230">
        <v>1</v>
      </c>
    </row>
    <row r="1231" spans="1:6" x14ac:dyDescent="0.35">
      <c r="A1231" s="22" t="s">
        <v>211</v>
      </c>
      <c r="B1231">
        <v>203.5</v>
      </c>
      <c r="C1231">
        <v>1018.4369999999999</v>
      </c>
      <c r="D1231">
        <v>0.47599999999999998</v>
      </c>
      <c r="E1231">
        <v>0.99750000000000005</v>
      </c>
      <c r="F1231">
        <v>0.90450000000000008</v>
      </c>
    </row>
    <row r="1232" spans="1:6" x14ac:dyDescent="0.35">
      <c r="A1232" s="22" t="s">
        <v>1151</v>
      </c>
      <c r="B1232">
        <v>0</v>
      </c>
      <c r="C1232">
        <v>0</v>
      </c>
      <c r="D1232">
        <v>0.47399999999999998</v>
      </c>
      <c r="E1232">
        <v>0.52800000000000002</v>
      </c>
      <c r="F1232">
        <v>1</v>
      </c>
    </row>
    <row r="1233" spans="1:6" x14ac:dyDescent="0.35">
      <c r="A1233" s="22" t="s">
        <v>930</v>
      </c>
      <c r="B1233">
        <v>32</v>
      </c>
      <c r="C1233">
        <v>336.84199999999998</v>
      </c>
      <c r="D1233">
        <v>0.47299999999999998</v>
      </c>
      <c r="E1233">
        <v>0.41799999999999998</v>
      </c>
      <c r="F1233">
        <v>1</v>
      </c>
    </row>
    <row r="1234" spans="1:6" x14ac:dyDescent="0.35">
      <c r="A1234" s="22" t="s">
        <v>2034</v>
      </c>
      <c r="B1234">
        <v>38</v>
      </c>
      <c r="C1234">
        <v>234.56800000000001</v>
      </c>
      <c r="D1234">
        <v>0.46600000000000003</v>
      </c>
      <c r="E1234">
        <v>0.90800000000000003</v>
      </c>
      <c r="F1234">
        <v>1</v>
      </c>
    </row>
    <row r="1235" spans="1:6" x14ac:dyDescent="0.35">
      <c r="A1235" s="22" t="s">
        <v>913</v>
      </c>
      <c r="B1235">
        <v>2</v>
      </c>
      <c r="C1235">
        <v>12.5</v>
      </c>
      <c r="D1235">
        <v>0.46500000000000002</v>
      </c>
      <c r="E1235">
        <v>0.215</v>
      </c>
      <c r="F1235">
        <v>1</v>
      </c>
    </row>
    <row r="1236" spans="1:6" x14ac:dyDescent="0.35">
      <c r="A1236" s="22" t="s">
        <v>1523</v>
      </c>
      <c r="B1236">
        <v>162</v>
      </c>
      <c r="C1236">
        <v>6000</v>
      </c>
      <c r="D1236">
        <v>0.45800000000000002</v>
      </c>
      <c r="E1236">
        <v>0.20699999999999999</v>
      </c>
      <c r="F1236">
        <v>0.72</v>
      </c>
    </row>
    <row r="1237" spans="1:6" x14ac:dyDescent="0.35">
      <c r="A1237" s="22" t="s">
        <v>983</v>
      </c>
      <c r="B1237">
        <v>50</v>
      </c>
      <c r="C1237">
        <v>125.313</v>
      </c>
      <c r="D1237">
        <v>0.45800000000000002</v>
      </c>
      <c r="E1237">
        <v>0.52400000000000002</v>
      </c>
      <c r="F1237">
        <v>1</v>
      </c>
    </row>
    <row r="1238" spans="1:6" x14ac:dyDescent="0.35">
      <c r="A1238" s="22" t="s">
        <v>1388</v>
      </c>
      <c r="B1238">
        <v>95</v>
      </c>
      <c r="C1238">
        <v>456.73099999999999</v>
      </c>
      <c r="D1238">
        <v>0.45700000000000002</v>
      </c>
      <c r="E1238">
        <v>0.76500000000000001</v>
      </c>
      <c r="F1238">
        <v>0.98099999999999998</v>
      </c>
    </row>
    <row r="1239" spans="1:6" x14ac:dyDescent="0.35">
      <c r="A1239" s="22" t="s">
        <v>1113</v>
      </c>
      <c r="B1239">
        <v>15</v>
      </c>
      <c r="C1239">
        <v>12.976000000000001</v>
      </c>
      <c r="D1239">
        <v>0.45500000000000002</v>
      </c>
      <c r="E1239">
        <v>0.64900000000000002</v>
      </c>
      <c r="F1239">
        <v>1</v>
      </c>
    </row>
    <row r="1240" spans="1:6" x14ac:dyDescent="0.35">
      <c r="A1240" s="22" t="s">
        <v>998</v>
      </c>
      <c r="B1240">
        <v>35.5</v>
      </c>
      <c r="C1240">
        <v>12.14</v>
      </c>
      <c r="D1240">
        <v>0.45200000000000001</v>
      </c>
      <c r="E1240">
        <v>0.96650000000000003</v>
      </c>
      <c r="F1240">
        <v>1</v>
      </c>
    </row>
    <row r="1241" spans="1:6" x14ac:dyDescent="0.35">
      <c r="A1241" s="22" t="s">
        <v>95</v>
      </c>
      <c r="B1241">
        <v>32</v>
      </c>
      <c r="C1241">
        <v>870.8755000000001</v>
      </c>
      <c r="D1241">
        <v>0.45</v>
      </c>
      <c r="E1241">
        <v>0.86850000000000005</v>
      </c>
      <c r="F1241">
        <v>1</v>
      </c>
    </row>
    <row r="1242" spans="1:6" x14ac:dyDescent="0.35">
      <c r="A1242" s="22" t="s">
        <v>1015</v>
      </c>
      <c r="B1242">
        <v>12</v>
      </c>
      <c r="C1242">
        <v>33.520000000000003</v>
      </c>
      <c r="D1242">
        <v>0.44800000000000001</v>
      </c>
      <c r="E1242">
        <v>0.36399999999999999</v>
      </c>
      <c r="F1242">
        <v>1</v>
      </c>
    </row>
    <row r="1243" spans="1:6" x14ac:dyDescent="0.35">
      <c r="A1243" s="22" t="s">
        <v>1019</v>
      </c>
      <c r="B1243">
        <v>0</v>
      </c>
      <c r="C1243">
        <v>0</v>
      </c>
      <c r="D1243">
        <v>0.439</v>
      </c>
      <c r="E1243">
        <v>0.59199999999999997</v>
      </c>
      <c r="F1243">
        <v>1</v>
      </c>
    </row>
    <row r="1244" spans="1:6" x14ac:dyDescent="0.35">
      <c r="A1244" s="22" t="s">
        <v>933</v>
      </c>
      <c r="B1244">
        <v>34</v>
      </c>
      <c r="C1244">
        <v>65.259</v>
      </c>
      <c r="D1244">
        <v>0.439</v>
      </c>
      <c r="E1244">
        <v>0.29799999999999999</v>
      </c>
      <c r="F1244">
        <v>1</v>
      </c>
    </row>
    <row r="1245" spans="1:6" x14ac:dyDescent="0.35">
      <c r="A1245" s="22" t="s">
        <v>986</v>
      </c>
      <c r="B1245">
        <v>2</v>
      </c>
      <c r="C1245">
        <v>2.06</v>
      </c>
      <c r="D1245">
        <v>0.437</v>
      </c>
      <c r="E1245">
        <v>0.90600000000000003</v>
      </c>
      <c r="F1245">
        <v>1</v>
      </c>
    </row>
    <row r="1246" spans="1:6" x14ac:dyDescent="0.35">
      <c r="A1246" s="22" t="s">
        <v>1413</v>
      </c>
      <c r="B1246">
        <v>52</v>
      </c>
      <c r="C1246">
        <v>416</v>
      </c>
      <c r="D1246">
        <v>0.434</v>
      </c>
      <c r="E1246">
        <v>0.93799999999999994</v>
      </c>
      <c r="F1246">
        <v>1</v>
      </c>
    </row>
    <row r="1247" spans="1:6" x14ac:dyDescent="0.35">
      <c r="A1247" s="22" t="s">
        <v>1441</v>
      </c>
      <c r="B1247">
        <v>21</v>
      </c>
      <c r="C1247">
        <v>225.80600000000001</v>
      </c>
      <c r="D1247">
        <v>0.433</v>
      </c>
      <c r="E1247">
        <v>0.46</v>
      </c>
      <c r="F1247">
        <v>0.95099999999999996</v>
      </c>
    </row>
    <row r="1248" spans="1:6" x14ac:dyDescent="0.35">
      <c r="A1248" s="22" t="s">
        <v>140</v>
      </c>
      <c r="B1248">
        <v>15</v>
      </c>
      <c r="C1248">
        <v>172.41399999999999</v>
      </c>
      <c r="D1248">
        <v>0.43099999999999999</v>
      </c>
      <c r="E1248">
        <v>0.96599999999999997</v>
      </c>
      <c r="F1248">
        <v>0.26600000000000001</v>
      </c>
    </row>
    <row r="1249" spans="1:6" x14ac:dyDescent="0.35">
      <c r="A1249" s="22" t="s">
        <v>2003</v>
      </c>
      <c r="B1249">
        <v>1075</v>
      </c>
      <c r="C1249">
        <v>3668.942</v>
      </c>
      <c r="D1249">
        <v>0.43</v>
      </c>
      <c r="E1249">
        <v>7.2999999999999995E-2</v>
      </c>
      <c r="F1249">
        <v>0.88200000000000001</v>
      </c>
    </row>
    <row r="1250" spans="1:6" x14ac:dyDescent="0.35">
      <c r="A1250" s="22" t="s">
        <v>93</v>
      </c>
      <c r="B1250">
        <v>108.5</v>
      </c>
      <c r="C1250">
        <v>367.15</v>
      </c>
      <c r="D1250">
        <v>0.42749999999999999</v>
      </c>
      <c r="E1250">
        <v>0.92700000000000005</v>
      </c>
      <c r="F1250">
        <v>0.60299999999999998</v>
      </c>
    </row>
    <row r="1251" spans="1:6" x14ac:dyDescent="0.35">
      <c r="A1251" s="22" t="s">
        <v>1641</v>
      </c>
      <c r="B1251">
        <v>264</v>
      </c>
      <c r="C1251">
        <v>6439.0240000000003</v>
      </c>
      <c r="D1251">
        <v>0.42699999999999999</v>
      </c>
      <c r="E1251">
        <v>0.56399999999999995</v>
      </c>
      <c r="F1251">
        <v>0.95</v>
      </c>
    </row>
    <row r="1252" spans="1:6" x14ac:dyDescent="0.35">
      <c r="A1252" s="22" t="s">
        <v>1642</v>
      </c>
      <c r="B1252">
        <v>56</v>
      </c>
      <c r="C1252">
        <v>1513.5139999999999</v>
      </c>
      <c r="D1252">
        <v>0.42499999999999999</v>
      </c>
      <c r="E1252">
        <v>0.217</v>
      </c>
      <c r="F1252">
        <v>0.94599999999999995</v>
      </c>
    </row>
    <row r="1253" spans="1:6" x14ac:dyDescent="0.35">
      <c r="A1253" s="22" t="s">
        <v>1423</v>
      </c>
      <c r="B1253">
        <v>32</v>
      </c>
      <c r="C1253">
        <v>380.952</v>
      </c>
      <c r="D1253">
        <v>0.42199999999999999</v>
      </c>
      <c r="E1253">
        <v>1</v>
      </c>
      <c r="F1253">
        <v>1</v>
      </c>
    </row>
    <row r="1254" spans="1:6" x14ac:dyDescent="0.35">
      <c r="A1254" s="22" t="s">
        <v>1213</v>
      </c>
      <c r="B1254">
        <v>28</v>
      </c>
      <c r="C1254">
        <v>777.77800000000002</v>
      </c>
      <c r="D1254">
        <v>0.41899999999999998</v>
      </c>
      <c r="E1254">
        <v>0.67400000000000004</v>
      </c>
      <c r="F1254">
        <v>0.90500000000000003</v>
      </c>
    </row>
    <row r="1255" spans="1:6" x14ac:dyDescent="0.35">
      <c r="A1255" s="22" t="s">
        <v>1056</v>
      </c>
      <c r="B1255">
        <v>35</v>
      </c>
      <c r="C1255">
        <v>28.853999999999999</v>
      </c>
      <c r="D1255">
        <v>0.41699999999999998</v>
      </c>
      <c r="E1255">
        <v>0.30399999999999999</v>
      </c>
      <c r="F1255">
        <v>1</v>
      </c>
    </row>
    <row r="1256" spans="1:6" x14ac:dyDescent="0.35">
      <c r="A1256" s="22" t="s">
        <v>959</v>
      </c>
      <c r="B1256">
        <v>5</v>
      </c>
      <c r="C1256">
        <v>14.493</v>
      </c>
      <c r="D1256">
        <v>0.41399999999999998</v>
      </c>
      <c r="E1256">
        <v>0.51900000000000002</v>
      </c>
      <c r="F1256">
        <v>1</v>
      </c>
    </row>
    <row r="1257" spans="1:6" x14ac:dyDescent="0.35">
      <c r="A1257" s="22" t="s">
        <v>1777</v>
      </c>
      <c r="B1257">
        <v>7</v>
      </c>
      <c r="C1257">
        <v>225.80600000000001</v>
      </c>
      <c r="D1257">
        <v>0.41299999999999998</v>
      </c>
      <c r="E1257">
        <v>0.72399999999999998</v>
      </c>
      <c r="F1257">
        <v>0.98699999999999999</v>
      </c>
    </row>
    <row r="1258" spans="1:6" x14ac:dyDescent="0.35">
      <c r="A1258" s="22" t="s">
        <v>1915</v>
      </c>
      <c r="B1258">
        <v>60</v>
      </c>
      <c r="C1258">
        <v>3333.3330000000001</v>
      </c>
      <c r="D1258">
        <v>0.40899999999999997</v>
      </c>
      <c r="E1258">
        <v>0.81200000000000006</v>
      </c>
      <c r="F1258">
        <v>0.91700000000000004</v>
      </c>
    </row>
    <row r="1259" spans="1:6" x14ac:dyDescent="0.35">
      <c r="A1259" s="22" t="s">
        <v>1439</v>
      </c>
      <c r="B1259">
        <v>8</v>
      </c>
      <c r="C1259">
        <v>727.27300000000002</v>
      </c>
      <c r="D1259">
        <v>0.40699999999999997</v>
      </c>
      <c r="E1259">
        <v>0.14799999999999999</v>
      </c>
      <c r="F1259">
        <v>1</v>
      </c>
    </row>
    <row r="1260" spans="1:6" x14ac:dyDescent="0.35">
      <c r="A1260" s="22" t="s">
        <v>2032</v>
      </c>
      <c r="B1260">
        <v>30</v>
      </c>
      <c r="C1260">
        <v>1200</v>
      </c>
      <c r="D1260">
        <v>0.40300000000000002</v>
      </c>
      <c r="E1260">
        <v>0.84699999999999998</v>
      </c>
      <c r="F1260">
        <v>0.52500000000000002</v>
      </c>
    </row>
    <row r="1261" spans="1:6" x14ac:dyDescent="0.35">
      <c r="A1261" s="22" t="s">
        <v>1051</v>
      </c>
      <c r="B1261">
        <v>27</v>
      </c>
      <c r="C1261">
        <v>250</v>
      </c>
      <c r="D1261">
        <v>0.40100000000000002</v>
      </c>
      <c r="E1261">
        <v>0.152</v>
      </c>
      <c r="F1261">
        <v>1</v>
      </c>
    </row>
    <row r="1262" spans="1:6" x14ac:dyDescent="0.35">
      <c r="A1262" s="22" t="s">
        <v>1261</v>
      </c>
      <c r="B1262">
        <v>18</v>
      </c>
      <c r="C1262">
        <v>2250</v>
      </c>
      <c r="D1262">
        <v>0.4</v>
      </c>
      <c r="E1262">
        <v>0.65</v>
      </c>
      <c r="F1262">
        <v>1</v>
      </c>
    </row>
    <row r="1263" spans="1:6" x14ac:dyDescent="0.35">
      <c r="A1263" s="22" t="s">
        <v>1781</v>
      </c>
      <c r="B1263">
        <v>44</v>
      </c>
      <c r="C1263">
        <v>1157.895</v>
      </c>
      <c r="D1263">
        <v>0.39600000000000002</v>
      </c>
      <c r="E1263">
        <v>0.74</v>
      </c>
      <c r="F1263">
        <v>1</v>
      </c>
    </row>
    <row r="1264" spans="1:6" x14ac:dyDescent="0.35">
      <c r="A1264" s="22" t="s">
        <v>1072</v>
      </c>
      <c r="B1264">
        <v>30</v>
      </c>
      <c r="C1264">
        <v>361.44600000000003</v>
      </c>
      <c r="D1264">
        <v>0.39300000000000002</v>
      </c>
      <c r="E1264">
        <v>0.109</v>
      </c>
      <c r="F1264">
        <v>1</v>
      </c>
    </row>
    <row r="1265" spans="1:6" x14ac:dyDescent="0.35">
      <c r="A1265" s="22" t="s">
        <v>1252</v>
      </c>
      <c r="B1265">
        <v>9</v>
      </c>
      <c r="C1265">
        <v>1285.7139999999999</v>
      </c>
      <c r="D1265">
        <v>0.38900000000000001</v>
      </c>
      <c r="E1265">
        <v>0.42099999999999999</v>
      </c>
      <c r="F1265">
        <v>0.94699999999999995</v>
      </c>
    </row>
    <row r="1266" spans="1:6" x14ac:dyDescent="0.35">
      <c r="A1266" s="22" t="s">
        <v>1662</v>
      </c>
      <c r="B1266">
        <v>46</v>
      </c>
      <c r="C1266">
        <v>169.11799999999999</v>
      </c>
      <c r="D1266">
        <v>0.38600000000000001</v>
      </c>
      <c r="E1266">
        <v>0.92</v>
      </c>
      <c r="F1266">
        <v>1</v>
      </c>
    </row>
    <row r="1267" spans="1:6" x14ac:dyDescent="0.35">
      <c r="A1267" s="22" t="s">
        <v>1203</v>
      </c>
      <c r="B1267">
        <v>31</v>
      </c>
      <c r="C1267">
        <v>6200</v>
      </c>
      <c r="D1267">
        <v>0.38500000000000001</v>
      </c>
      <c r="E1267">
        <v>0.33300000000000002</v>
      </c>
      <c r="F1267">
        <v>0.86699999999999999</v>
      </c>
    </row>
    <row r="1268" spans="1:6" x14ac:dyDescent="0.35">
      <c r="A1268" s="22" t="s">
        <v>69</v>
      </c>
      <c r="B1268">
        <v>153.33333333333334</v>
      </c>
      <c r="C1268">
        <v>1912.6326666666666</v>
      </c>
      <c r="D1268">
        <v>0.38466666666666671</v>
      </c>
      <c r="E1268">
        <v>0.72899999999999998</v>
      </c>
      <c r="F1268">
        <v>0.89133333333333331</v>
      </c>
    </row>
    <row r="1269" spans="1:6" x14ac:dyDescent="0.35">
      <c r="A1269" s="22" t="s">
        <v>1162</v>
      </c>
      <c r="B1269">
        <v>5</v>
      </c>
      <c r="C1269">
        <v>7.4850000000000003</v>
      </c>
      <c r="D1269">
        <v>0.38300000000000001</v>
      </c>
      <c r="E1269">
        <v>0.86099999999999999</v>
      </c>
      <c r="F1269">
        <v>1</v>
      </c>
    </row>
    <row r="1270" spans="1:6" x14ac:dyDescent="0.35">
      <c r="A1270" s="22" t="s">
        <v>1704</v>
      </c>
      <c r="B1270">
        <v>3316</v>
      </c>
      <c r="C1270">
        <v>2537.1080000000002</v>
      </c>
      <c r="D1270">
        <v>0.38200000000000001</v>
      </c>
      <c r="E1270">
        <v>0.22500000000000001</v>
      </c>
      <c r="F1270">
        <v>0.81799999999999995</v>
      </c>
    </row>
    <row r="1271" spans="1:6" x14ac:dyDescent="0.35">
      <c r="A1271" s="22" t="s">
        <v>897</v>
      </c>
      <c r="B1271">
        <v>3</v>
      </c>
      <c r="C1271">
        <v>26.087</v>
      </c>
      <c r="D1271">
        <v>0.38100000000000001</v>
      </c>
      <c r="E1271">
        <v>0.81799999999999995</v>
      </c>
      <c r="F1271">
        <v>1</v>
      </c>
    </row>
    <row r="1272" spans="1:6" x14ac:dyDescent="0.35">
      <c r="A1272" s="22" t="s">
        <v>910</v>
      </c>
      <c r="B1272">
        <v>2</v>
      </c>
      <c r="C1272">
        <v>8.3330000000000002</v>
      </c>
      <c r="D1272">
        <v>0.38</v>
      </c>
      <c r="E1272">
        <v>0.84499999999999997</v>
      </c>
      <c r="F1272">
        <v>1</v>
      </c>
    </row>
    <row r="1273" spans="1:6" x14ac:dyDescent="0.35">
      <c r="A1273" s="22" t="s">
        <v>919</v>
      </c>
      <c r="B1273">
        <v>50</v>
      </c>
      <c r="C1273">
        <v>40.42</v>
      </c>
      <c r="D1273">
        <v>0.38</v>
      </c>
      <c r="E1273">
        <v>1</v>
      </c>
      <c r="F1273">
        <v>1</v>
      </c>
    </row>
    <row r="1274" spans="1:6" x14ac:dyDescent="0.35">
      <c r="A1274" s="22" t="s">
        <v>271</v>
      </c>
      <c r="B1274">
        <v>199</v>
      </c>
      <c r="C1274">
        <v>1604.8389999999999</v>
      </c>
      <c r="D1274">
        <v>0.378</v>
      </c>
      <c r="E1274">
        <v>0.73499999999999999</v>
      </c>
      <c r="F1274">
        <v>0.90600000000000003</v>
      </c>
    </row>
    <row r="1275" spans="1:6" x14ac:dyDescent="0.35">
      <c r="A1275" s="22" t="s">
        <v>1969</v>
      </c>
      <c r="B1275">
        <v>25</v>
      </c>
      <c r="C1275">
        <v>8333.3330000000005</v>
      </c>
      <c r="D1275">
        <v>0.375</v>
      </c>
      <c r="E1275">
        <v>0.45500000000000002</v>
      </c>
      <c r="F1275">
        <v>0.72699999999999998</v>
      </c>
    </row>
    <row r="1276" spans="1:6" x14ac:dyDescent="0.35">
      <c r="A1276" s="22" t="s">
        <v>1139</v>
      </c>
      <c r="B1276">
        <v>200</v>
      </c>
      <c r="C1276">
        <v>536.19299999999998</v>
      </c>
      <c r="D1276">
        <v>0.372</v>
      </c>
      <c r="E1276">
        <v>0.92900000000000005</v>
      </c>
      <c r="F1276">
        <v>1</v>
      </c>
    </row>
    <row r="1277" spans="1:6" x14ac:dyDescent="0.35">
      <c r="A1277" s="22" t="s">
        <v>1095</v>
      </c>
      <c r="B1277">
        <v>0</v>
      </c>
      <c r="C1277">
        <v>0</v>
      </c>
      <c r="D1277">
        <v>0.37</v>
      </c>
      <c r="E1277">
        <v>0.36399999999999999</v>
      </c>
      <c r="F1277">
        <v>1</v>
      </c>
    </row>
    <row r="1278" spans="1:6" x14ac:dyDescent="0.35">
      <c r="A1278" s="22" t="s">
        <v>90</v>
      </c>
      <c r="B1278">
        <v>25</v>
      </c>
      <c r="C1278">
        <v>161.29</v>
      </c>
      <c r="D1278">
        <v>0.36499999999999999</v>
      </c>
      <c r="E1278">
        <v>0.92300000000000004</v>
      </c>
      <c r="F1278">
        <v>0.88700000000000001</v>
      </c>
    </row>
    <row r="1279" spans="1:6" x14ac:dyDescent="0.35">
      <c r="A1279" s="22" t="s">
        <v>1266</v>
      </c>
      <c r="B1279">
        <v>115</v>
      </c>
      <c r="C1279">
        <v>3108.1080000000002</v>
      </c>
      <c r="D1279">
        <v>0.35899999999999999</v>
      </c>
      <c r="E1279">
        <v>0.54400000000000004</v>
      </c>
      <c r="F1279">
        <v>1</v>
      </c>
    </row>
    <row r="1280" spans="1:6" x14ac:dyDescent="0.35">
      <c r="A1280" s="22" t="s">
        <v>1221</v>
      </c>
      <c r="B1280">
        <v>1260</v>
      </c>
      <c r="C1280">
        <v>4960.63</v>
      </c>
      <c r="D1280">
        <v>0.35799999999999998</v>
      </c>
      <c r="E1280">
        <v>0.67</v>
      </c>
      <c r="F1280">
        <v>0.86099999999999999</v>
      </c>
    </row>
    <row r="1281" spans="1:6" x14ac:dyDescent="0.35">
      <c r="A1281" s="22" t="s">
        <v>1251</v>
      </c>
      <c r="B1281">
        <v>23</v>
      </c>
      <c r="C1281">
        <v>4600</v>
      </c>
      <c r="D1281">
        <v>0.35699999999999998</v>
      </c>
      <c r="E1281">
        <v>0.5</v>
      </c>
      <c r="F1281">
        <v>1</v>
      </c>
    </row>
    <row r="1282" spans="1:6" x14ac:dyDescent="0.35">
      <c r="A1282" s="22" t="s">
        <v>947</v>
      </c>
      <c r="B1282">
        <v>0</v>
      </c>
      <c r="C1282">
        <v>0</v>
      </c>
      <c r="D1282">
        <v>0.35399999999999998</v>
      </c>
      <c r="E1282">
        <v>1</v>
      </c>
      <c r="F1282">
        <v>1</v>
      </c>
    </row>
    <row r="1283" spans="1:6" x14ac:dyDescent="0.35">
      <c r="A1283" s="22" t="s">
        <v>1233</v>
      </c>
      <c r="B1283">
        <v>356.5</v>
      </c>
      <c r="C1283">
        <v>3094.1925000000001</v>
      </c>
      <c r="D1283">
        <v>0.35350000000000004</v>
      </c>
      <c r="E1283">
        <v>0.34650000000000003</v>
      </c>
      <c r="F1283">
        <v>0.86949999999999994</v>
      </c>
    </row>
    <row r="1284" spans="1:6" x14ac:dyDescent="0.35">
      <c r="A1284" s="22" t="s">
        <v>163</v>
      </c>
      <c r="B1284">
        <v>12</v>
      </c>
      <c r="C1284">
        <v>814.28549999999996</v>
      </c>
      <c r="D1284">
        <v>0.35050000000000003</v>
      </c>
      <c r="E1284">
        <v>0.85499999999999998</v>
      </c>
      <c r="F1284">
        <v>0.99099999999999999</v>
      </c>
    </row>
    <row r="1285" spans="1:6" x14ac:dyDescent="0.35">
      <c r="A1285" s="22" t="s">
        <v>2005</v>
      </c>
      <c r="B1285">
        <v>191</v>
      </c>
      <c r="C1285">
        <v>21222.222000000002</v>
      </c>
      <c r="D1285">
        <v>0.34599999999999997</v>
      </c>
      <c r="E1285">
        <v>0.26500000000000001</v>
      </c>
      <c r="F1285">
        <v>0.76500000000000001</v>
      </c>
    </row>
    <row r="1286" spans="1:6" x14ac:dyDescent="0.35">
      <c r="A1286" s="22" t="s">
        <v>1845</v>
      </c>
      <c r="B1286">
        <v>26</v>
      </c>
      <c r="C1286">
        <v>2166.6669999999999</v>
      </c>
      <c r="D1286">
        <v>0.34300000000000003</v>
      </c>
      <c r="E1286">
        <v>0.28599999999999998</v>
      </c>
      <c r="F1286">
        <v>1</v>
      </c>
    </row>
    <row r="1287" spans="1:6" x14ac:dyDescent="0.35">
      <c r="A1287" s="22" t="s">
        <v>1217</v>
      </c>
      <c r="B1287">
        <v>2702</v>
      </c>
      <c r="C1287">
        <v>5582.6450000000004</v>
      </c>
      <c r="D1287">
        <v>0.33900000000000002</v>
      </c>
      <c r="E1287">
        <v>0.64500000000000002</v>
      </c>
      <c r="F1287">
        <v>0.68200000000000005</v>
      </c>
    </row>
    <row r="1288" spans="1:6" x14ac:dyDescent="0.35">
      <c r="A1288" s="22" t="s">
        <v>1008</v>
      </c>
      <c r="B1288">
        <v>22</v>
      </c>
      <c r="C1288">
        <v>78.852999999999994</v>
      </c>
      <c r="D1288">
        <v>0.33700000000000002</v>
      </c>
      <c r="E1288">
        <v>0.91100000000000003</v>
      </c>
      <c r="F1288">
        <v>1</v>
      </c>
    </row>
    <row r="1289" spans="1:6" x14ac:dyDescent="0.35">
      <c r="A1289" s="22" t="s">
        <v>1218</v>
      </c>
      <c r="B1289">
        <v>2876</v>
      </c>
      <c r="C1289">
        <v>5650.2950000000001</v>
      </c>
      <c r="D1289">
        <v>0.33400000000000002</v>
      </c>
      <c r="E1289">
        <v>0.626</v>
      </c>
      <c r="F1289">
        <v>0.68100000000000005</v>
      </c>
    </row>
    <row r="1290" spans="1:6" x14ac:dyDescent="0.35">
      <c r="A1290" s="22" t="s">
        <v>1422</v>
      </c>
      <c r="B1290">
        <v>17</v>
      </c>
      <c r="C1290">
        <v>1000</v>
      </c>
      <c r="D1290">
        <v>0.33300000000000002</v>
      </c>
      <c r="E1290">
        <v>0.65400000000000003</v>
      </c>
      <c r="F1290">
        <v>0.98099999999999998</v>
      </c>
    </row>
    <row r="1291" spans="1:6" x14ac:dyDescent="0.35">
      <c r="A1291" s="22" t="s">
        <v>85</v>
      </c>
      <c r="B1291">
        <v>10.5</v>
      </c>
      <c r="C1291">
        <v>77.498999999999995</v>
      </c>
      <c r="D1291">
        <v>0.32900000000000001</v>
      </c>
      <c r="E1291">
        <v>0.96599999999999997</v>
      </c>
      <c r="F1291">
        <v>0.95849999999999991</v>
      </c>
    </row>
    <row r="1292" spans="1:6" x14ac:dyDescent="0.35">
      <c r="A1292" s="22" t="s">
        <v>1431</v>
      </c>
      <c r="B1292">
        <v>34</v>
      </c>
      <c r="C1292">
        <v>1545.4549999999999</v>
      </c>
      <c r="D1292">
        <v>0.32800000000000001</v>
      </c>
      <c r="E1292">
        <v>0.42899999999999999</v>
      </c>
      <c r="F1292">
        <v>0.87</v>
      </c>
    </row>
    <row r="1293" spans="1:6" x14ac:dyDescent="0.35">
      <c r="A1293" s="22" t="s">
        <v>1057</v>
      </c>
      <c r="B1293">
        <v>6</v>
      </c>
      <c r="C1293">
        <v>8.3569999999999993</v>
      </c>
      <c r="D1293">
        <v>0.32700000000000001</v>
      </c>
      <c r="E1293">
        <v>0.31900000000000001</v>
      </c>
      <c r="F1293">
        <v>1</v>
      </c>
    </row>
    <row r="1294" spans="1:6" x14ac:dyDescent="0.35">
      <c r="A1294" s="22" t="s">
        <v>1603</v>
      </c>
      <c r="B1294">
        <v>115</v>
      </c>
      <c r="C1294">
        <v>1666.6669999999999</v>
      </c>
      <c r="D1294">
        <v>0.314</v>
      </c>
      <c r="E1294">
        <v>0.60599999999999998</v>
      </c>
      <c r="F1294">
        <v>0.89400000000000002</v>
      </c>
    </row>
    <row r="1295" spans="1:6" x14ac:dyDescent="0.35">
      <c r="A1295" s="22" t="s">
        <v>1707</v>
      </c>
      <c r="B1295">
        <v>147</v>
      </c>
      <c r="C1295">
        <v>2625</v>
      </c>
      <c r="D1295">
        <v>0.313</v>
      </c>
      <c r="E1295">
        <v>0.30599999999999999</v>
      </c>
      <c r="F1295">
        <v>0.92700000000000005</v>
      </c>
    </row>
    <row r="1296" spans="1:6" x14ac:dyDescent="0.35">
      <c r="A1296" s="22" t="s">
        <v>1582</v>
      </c>
      <c r="B1296">
        <v>849</v>
      </c>
      <c r="C1296">
        <v>9539.3259999999991</v>
      </c>
      <c r="D1296">
        <v>0.308</v>
      </c>
      <c r="E1296">
        <v>0.29099999999999998</v>
      </c>
      <c r="F1296">
        <v>1</v>
      </c>
    </row>
    <row r="1297" spans="1:6" x14ac:dyDescent="0.35">
      <c r="A1297" s="22" t="s">
        <v>1063</v>
      </c>
      <c r="B1297">
        <v>65</v>
      </c>
      <c r="C1297">
        <v>231.602</v>
      </c>
      <c r="D1297">
        <v>0.30349999999999999</v>
      </c>
      <c r="E1297">
        <v>0.97449999999999992</v>
      </c>
      <c r="F1297">
        <v>0.70950000000000002</v>
      </c>
    </row>
    <row r="1298" spans="1:6" x14ac:dyDescent="0.35">
      <c r="A1298" s="22" t="s">
        <v>2033</v>
      </c>
      <c r="B1298">
        <v>28</v>
      </c>
      <c r="C1298">
        <v>666.66700000000003</v>
      </c>
      <c r="D1298">
        <v>0.30199999999999999</v>
      </c>
      <c r="E1298">
        <v>0.68300000000000005</v>
      </c>
      <c r="F1298">
        <v>1</v>
      </c>
    </row>
    <row r="1299" spans="1:6" x14ac:dyDescent="0.35">
      <c r="A1299" s="22" t="s">
        <v>1560</v>
      </c>
      <c r="B1299">
        <v>36</v>
      </c>
      <c r="C1299">
        <v>12000</v>
      </c>
      <c r="D1299">
        <v>0.3</v>
      </c>
      <c r="E1299">
        <v>0.182</v>
      </c>
      <c r="F1299">
        <v>0.90900000000000003</v>
      </c>
    </row>
    <row r="1300" spans="1:6" x14ac:dyDescent="0.35">
      <c r="A1300" s="22" t="s">
        <v>938</v>
      </c>
      <c r="B1300">
        <v>332</v>
      </c>
      <c r="C1300">
        <v>146.06200000000001</v>
      </c>
      <c r="D1300">
        <v>0.3</v>
      </c>
      <c r="E1300">
        <v>0.34200000000000003</v>
      </c>
      <c r="F1300">
        <v>1</v>
      </c>
    </row>
    <row r="1301" spans="1:6" x14ac:dyDescent="0.35">
      <c r="A1301" s="22" t="s">
        <v>1211</v>
      </c>
      <c r="B1301">
        <v>2845</v>
      </c>
      <c r="C1301">
        <v>7202.5320000000002</v>
      </c>
      <c r="D1301">
        <v>0.29799999999999999</v>
      </c>
      <c r="E1301">
        <v>0.373</v>
      </c>
      <c r="F1301">
        <v>0.79</v>
      </c>
    </row>
    <row r="1302" spans="1:6" x14ac:dyDescent="0.35">
      <c r="A1302" s="22" t="s">
        <v>1041</v>
      </c>
      <c r="B1302">
        <v>378</v>
      </c>
      <c r="C1302">
        <v>937.96500000000003</v>
      </c>
      <c r="D1302">
        <v>0.29799999999999999</v>
      </c>
      <c r="E1302">
        <v>0.63600000000000001</v>
      </c>
      <c r="F1302">
        <v>1</v>
      </c>
    </row>
    <row r="1303" spans="1:6" x14ac:dyDescent="0.35">
      <c r="A1303" s="22" t="s">
        <v>1179</v>
      </c>
      <c r="B1303">
        <v>33</v>
      </c>
      <c r="C1303">
        <v>464.78899999999999</v>
      </c>
      <c r="D1303">
        <v>0.29599999999999999</v>
      </c>
      <c r="E1303">
        <v>1</v>
      </c>
      <c r="F1303">
        <v>1</v>
      </c>
    </row>
    <row r="1304" spans="1:6" x14ac:dyDescent="0.35">
      <c r="A1304" s="22" t="s">
        <v>1101</v>
      </c>
      <c r="B1304">
        <v>2</v>
      </c>
      <c r="C1304">
        <v>6.25</v>
      </c>
      <c r="D1304">
        <v>0.29499999999999998</v>
      </c>
      <c r="E1304">
        <v>0.20899999999999999</v>
      </c>
      <c r="F1304">
        <v>1</v>
      </c>
    </row>
    <row r="1305" spans="1:6" x14ac:dyDescent="0.35">
      <c r="A1305" s="22" t="s">
        <v>1016</v>
      </c>
      <c r="B1305">
        <v>16</v>
      </c>
      <c r="C1305">
        <v>181.81800000000001</v>
      </c>
      <c r="D1305">
        <v>0.29399999999999998</v>
      </c>
      <c r="E1305">
        <v>0.64500000000000002</v>
      </c>
      <c r="F1305">
        <v>1</v>
      </c>
    </row>
    <row r="1306" spans="1:6" x14ac:dyDescent="0.35">
      <c r="A1306" s="22" t="s">
        <v>894</v>
      </c>
      <c r="B1306">
        <v>318</v>
      </c>
      <c r="C1306">
        <v>1597.99</v>
      </c>
      <c r="D1306">
        <v>0.29399999999999998</v>
      </c>
      <c r="E1306">
        <v>0.82399999999999995</v>
      </c>
      <c r="F1306">
        <v>1</v>
      </c>
    </row>
    <row r="1307" spans="1:6" x14ac:dyDescent="0.35">
      <c r="A1307" s="22" t="s">
        <v>1274</v>
      </c>
      <c r="B1307">
        <v>18</v>
      </c>
      <c r="C1307">
        <v>514.28599999999994</v>
      </c>
      <c r="D1307">
        <v>0.29199999999999998</v>
      </c>
      <c r="E1307">
        <v>0.93300000000000005</v>
      </c>
      <c r="F1307">
        <v>1</v>
      </c>
    </row>
    <row r="1308" spans="1:6" x14ac:dyDescent="0.35">
      <c r="A1308" s="22" t="s">
        <v>1597</v>
      </c>
      <c r="B1308">
        <v>42</v>
      </c>
      <c r="C1308">
        <v>4666.6670000000004</v>
      </c>
      <c r="D1308">
        <v>0.28999999999999998</v>
      </c>
      <c r="E1308">
        <v>0.61799999999999999</v>
      </c>
      <c r="F1308">
        <v>0.91200000000000003</v>
      </c>
    </row>
    <row r="1309" spans="1:6" x14ac:dyDescent="0.35">
      <c r="A1309" s="22" t="s">
        <v>1317</v>
      </c>
      <c r="B1309">
        <v>1329</v>
      </c>
      <c r="C1309">
        <v>3852.174</v>
      </c>
      <c r="D1309">
        <v>0.28799999999999998</v>
      </c>
      <c r="E1309">
        <v>0.53300000000000003</v>
      </c>
      <c r="F1309">
        <v>0.97199999999999998</v>
      </c>
    </row>
    <row r="1310" spans="1:6" x14ac:dyDescent="0.35">
      <c r="A1310" s="22" t="s">
        <v>1451</v>
      </c>
      <c r="B1310">
        <v>135</v>
      </c>
      <c r="C1310">
        <v>8437.5</v>
      </c>
      <c r="D1310">
        <v>0.28599999999999998</v>
      </c>
      <c r="E1310">
        <v>0.17599999999999999</v>
      </c>
      <c r="F1310">
        <v>0.82399999999999995</v>
      </c>
    </row>
    <row r="1311" spans="1:6" x14ac:dyDescent="0.35">
      <c r="A1311" s="22" t="s">
        <v>1898</v>
      </c>
      <c r="B1311">
        <v>223</v>
      </c>
      <c r="C1311">
        <v>4207.5469999999996</v>
      </c>
      <c r="D1311">
        <v>0.28000000000000003</v>
      </c>
      <c r="E1311">
        <v>0.60299999999999998</v>
      </c>
      <c r="F1311">
        <v>0.97399999999999998</v>
      </c>
    </row>
    <row r="1312" spans="1:6" x14ac:dyDescent="0.35">
      <c r="A1312" s="22" t="s">
        <v>1035</v>
      </c>
      <c r="B1312">
        <v>7</v>
      </c>
      <c r="C1312">
        <v>34.482999999999997</v>
      </c>
      <c r="D1312">
        <v>0.28000000000000003</v>
      </c>
      <c r="E1312">
        <v>0.64100000000000001</v>
      </c>
      <c r="F1312">
        <v>1</v>
      </c>
    </row>
    <row r="1313" spans="1:6" x14ac:dyDescent="0.35">
      <c r="A1313" s="22" t="s">
        <v>984</v>
      </c>
      <c r="B1313">
        <v>2</v>
      </c>
      <c r="C1313">
        <v>11.834</v>
      </c>
      <c r="D1313">
        <v>0.27700000000000002</v>
      </c>
      <c r="E1313">
        <v>0.1</v>
      </c>
      <c r="F1313">
        <v>1</v>
      </c>
    </row>
    <row r="1314" spans="1:6" x14ac:dyDescent="0.35">
      <c r="A1314" s="22" t="s">
        <v>1210</v>
      </c>
      <c r="B1314">
        <v>16085</v>
      </c>
      <c r="C1314">
        <v>5656.3684999999996</v>
      </c>
      <c r="D1314">
        <v>0.27650000000000002</v>
      </c>
      <c r="E1314">
        <v>0.129</v>
      </c>
      <c r="F1314">
        <v>0.76100000000000001</v>
      </c>
    </row>
    <row r="1315" spans="1:6" x14ac:dyDescent="0.35">
      <c r="A1315" s="22" t="s">
        <v>1711</v>
      </c>
      <c r="B1315">
        <v>823</v>
      </c>
      <c r="C1315">
        <v>1633.8019999999999</v>
      </c>
      <c r="D1315">
        <v>0.27200000000000002</v>
      </c>
      <c r="E1315">
        <v>0.64149999999999996</v>
      </c>
      <c r="F1315">
        <v>0.96950000000000003</v>
      </c>
    </row>
    <row r="1316" spans="1:6" x14ac:dyDescent="0.35">
      <c r="A1316" s="22" t="s">
        <v>1089</v>
      </c>
      <c r="B1316">
        <v>0</v>
      </c>
      <c r="C1316">
        <v>0</v>
      </c>
      <c r="D1316">
        <v>0.27200000000000002</v>
      </c>
      <c r="E1316">
        <v>0.90800000000000003</v>
      </c>
      <c r="F1316">
        <v>1</v>
      </c>
    </row>
    <row r="1317" spans="1:6" x14ac:dyDescent="0.35">
      <c r="A1317" s="22" t="s">
        <v>1272</v>
      </c>
      <c r="B1317">
        <v>28</v>
      </c>
      <c r="C1317">
        <v>7000</v>
      </c>
      <c r="D1317">
        <v>0.26700000000000002</v>
      </c>
      <c r="E1317">
        <v>0.438</v>
      </c>
      <c r="F1317">
        <v>0.93799999999999994</v>
      </c>
    </row>
    <row r="1318" spans="1:6" x14ac:dyDescent="0.35">
      <c r="A1318" s="22" t="s">
        <v>1012</v>
      </c>
      <c r="B1318">
        <v>0</v>
      </c>
      <c r="C1318">
        <v>0</v>
      </c>
      <c r="D1318">
        <v>0.26700000000000002</v>
      </c>
      <c r="E1318">
        <v>0.90900000000000003</v>
      </c>
      <c r="F1318">
        <v>1</v>
      </c>
    </row>
    <row r="1319" spans="1:6" x14ac:dyDescent="0.35">
      <c r="A1319" s="22" t="s">
        <v>214</v>
      </c>
      <c r="B1319">
        <v>254</v>
      </c>
      <c r="C1319">
        <v>1627.1469999999999</v>
      </c>
      <c r="D1319">
        <v>0.2535</v>
      </c>
      <c r="E1319">
        <v>0.84</v>
      </c>
      <c r="F1319">
        <v>1</v>
      </c>
    </row>
    <row r="1320" spans="1:6" x14ac:dyDescent="0.35">
      <c r="A1320" s="22" t="s">
        <v>1014</v>
      </c>
      <c r="B1320">
        <v>0</v>
      </c>
      <c r="C1320">
        <v>0</v>
      </c>
      <c r="D1320">
        <v>0.251</v>
      </c>
      <c r="E1320">
        <v>0.66500000000000004</v>
      </c>
      <c r="F1320">
        <v>1</v>
      </c>
    </row>
    <row r="1321" spans="1:6" x14ac:dyDescent="0.35">
      <c r="A1321" s="22" t="s">
        <v>1047</v>
      </c>
      <c r="B1321">
        <v>0</v>
      </c>
      <c r="C1321">
        <v>0</v>
      </c>
      <c r="D1321">
        <v>0.246</v>
      </c>
      <c r="E1321">
        <v>0.35699999999999998</v>
      </c>
      <c r="F1321">
        <v>1</v>
      </c>
    </row>
    <row r="1322" spans="1:6" x14ac:dyDescent="0.35">
      <c r="A1322" s="22" t="s">
        <v>979</v>
      </c>
      <c r="B1322">
        <v>462</v>
      </c>
      <c r="C1322">
        <v>2717.6469999999999</v>
      </c>
      <c r="D1322">
        <v>0.23499999999999999</v>
      </c>
      <c r="E1322">
        <v>0.72</v>
      </c>
      <c r="F1322">
        <v>1</v>
      </c>
    </row>
    <row r="1323" spans="1:6" x14ac:dyDescent="0.35">
      <c r="A1323" s="22" t="s">
        <v>242</v>
      </c>
      <c r="B1323">
        <v>1707</v>
      </c>
      <c r="C1323">
        <v>3239.1875</v>
      </c>
      <c r="D1323">
        <v>0.23399999999999999</v>
      </c>
      <c r="E1323">
        <v>1</v>
      </c>
      <c r="F1323">
        <v>0.99150000000000005</v>
      </c>
    </row>
    <row r="1324" spans="1:6" x14ac:dyDescent="0.35">
      <c r="A1324" s="22" t="s">
        <v>1377</v>
      </c>
      <c r="B1324">
        <v>73</v>
      </c>
      <c r="C1324">
        <v>236.24600000000001</v>
      </c>
      <c r="D1324">
        <v>0.22800000000000001</v>
      </c>
      <c r="E1324">
        <v>1</v>
      </c>
      <c r="F1324">
        <v>1</v>
      </c>
    </row>
    <row r="1325" spans="1:6" x14ac:dyDescent="0.35">
      <c r="A1325" s="22" t="s">
        <v>1318</v>
      </c>
      <c r="B1325">
        <v>66</v>
      </c>
      <c r="C1325">
        <v>3300</v>
      </c>
      <c r="D1325">
        <v>0.22700000000000001</v>
      </c>
      <c r="E1325">
        <v>0.20599999999999999</v>
      </c>
      <c r="F1325">
        <v>0.90700000000000003</v>
      </c>
    </row>
    <row r="1326" spans="1:6" x14ac:dyDescent="0.35">
      <c r="A1326" s="22" t="s">
        <v>1058</v>
      </c>
      <c r="B1326">
        <v>15</v>
      </c>
      <c r="C1326">
        <v>115.38500000000001</v>
      </c>
      <c r="D1326">
        <v>0.22600000000000001</v>
      </c>
      <c r="E1326">
        <v>0.68600000000000005</v>
      </c>
      <c r="F1326">
        <v>1</v>
      </c>
    </row>
    <row r="1327" spans="1:6" x14ac:dyDescent="0.35">
      <c r="A1327" s="22" t="s">
        <v>900</v>
      </c>
      <c r="B1327">
        <v>6</v>
      </c>
      <c r="C1327">
        <v>34.682000000000002</v>
      </c>
      <c r="D1327">
        <v>0.22500000000000001</v>
      </c>
      <c r="E1327">
        <v>0.57399999999999995</v>
      </c>
      <c r="F1327">
        <v>1</v>
      </c>
    </row>
    <row r="1328" spans="1:6" x14ac:dyDescent="0.35">
      <c r="A1328" s="22" t="s">
        <v>1080</v>
      </c>
      <c r="B1328">
        <v>691</v>
      </c>
      <c r="C1328">
        <v>7197.9170000000004</v>
      </c>
      <c r="D1328">
        <v>0.224</v>
      </c>
      <c r="E1328">
        <v>0</v>
      </c>
      <c r="F1328">
        <v>1</v>
      </c>
    </row>
    <row r="1329" spans="1:6" x14ac:dyDescent="0.35">
      <c r="A1329" s="22" t="s">
        <v>1267</v>
      </c>
      <c r="B1329">
        <v>22</v>
      </c>
      <c r="C1329">
        <v>2000</v>
      </c>
      <c r="D1329">
        <v>0.22</v>
      </c>
      <c r="E1329">
        <v>0.54</v>
      </c>
      <c r="F1329">
        <v>1</v>
      </c>
    </row>
    <row r="1330" spans="1:6" x14ac:dyDescent="0.35">
      <c r="A1330" s="22" t="s">
        <v>1205</v>
      </c>
      <c r="B1330">
        <v>27</v>
      </c>
      <c r="C1330">
        <v>1687.5</v>
      </c>
      <c r="D1330">
        <v>0.216</v>
      </c>
      <c r="E1330">
        <v>0.82399999999999995</v>
      </c>
      <c r="F1330">
        <v>1</v>
      </c>
    </row>
    <row r="1331" spans="1:6" x14ac:dyDescent="0.35">
      <c r="A1331" s="22" t="s">
        <v>1132</v>
      </c>
      <c r="B1331">
        <v>6</v>
      </c>
      <c r="C1331">
        <v>20.27</v>
      </c>
      <c r="D1331">
        <v>0.21199999999999999</v>
      </c>
      <c r="E1331">
        <v>0.35299999999999998</v>
      </c>
      <c r="F1331">
        <v>1</v>
      </c>
    </row>
    <row r="1332" spans="1:6" x14ac:dyDescent="0.35">
      <c r="A1332" s="22" t="s">
        <v>182</v>
      </c>
      <c r="B1332">
        <v>37</v>
      </c>
      <c r="C1332">
        <v>445.78300000000002</v>
      </c>
      <c r="D1332">
        <v>0.20799999999999999</v>
      </c>
      <c r="E1332">
        <v>0.499</v>
      </c>
      <c r="F1332">
        <v>1</v>
      </c>
    </row>
    <row r="1333" spans="1:6" x14ac:dyDescent="0.35">
      <c r="A1333" s="22" t="s">
        <v>288</v>
      </c>
      <c r="B1333">
        <v>130.5</v>
      </c>
      <c r="C1333">
        <v>21750</v>
      </c>
      <c r="D1333">
        <v>0.20750000000000002</v>
      </c>
      <c r="E1333">
        <v>0.61099999999999999</v>
      </c>
      <c r="F1333">
        <v>0.88</v>
      </c>
    </row>
    <row r="1334" spans="1:6" x14ac:dyDescent="0.35">
      <c r="A1334" s="22" t="s">
        <v>899</v>
      </c>
      <c r="B1334">
        <v>1</v>
      </c>
      <c r="C1334">
        <v>4</v>
      </c>
      <c r="D1334">
        <v>0.20699999999999999</v>
      </c>
      <c r="E1334">
        <v>0.92200000000000004</v>
      </c>
      <c r="F1334">
        <v>1</v>
      </c>
    </row>
    <row r="1335" spans="1:6" x14ac:dyDescent="0.35">
      <c r="A1335" s="22" t="s">
        <v>1558</v>
      </c>
      <c r="B1335">
        <v>9</v>
      </c>
      <c r="C1335">
        <v>187.5</v>
      </c>
      <c r="D1335">
        <v>0.20200000000000001</v>
      </c>
      <c r="E1335">
        <v>0.83199999999999996</v>
      </c>
      <c r="F1335">
        <v>1</v>
      </c>
    </row>
    <row r="1336" spans="1:6" x14ac:dyDescent="0.35">
      <c r="A1336" s="22" t="s">
        <v>957</v>
      </c>
      <c r="B1336">
        <v>0</v>
      </c>
      <c r="C1336">
        <v>0</v>
      </c>
      <c r="D1336">
        <v>0.2</v>
      </c>
      <c r="E1336">
        <v>1</v>
      </c>
      <c r="F1336">
        <v>1</v>
      </c>
    </row>
    <row r="1337" spans="1:6" x14ac:dyDescent="0.35">
      <c r="A1337" s="22" t="s">
        <v>932</v>
      </c>
      <c r="B1337">
        <v>17</v>
      </c>
      <c r="C1337">
        <v>447.36799999999999</v>
      </c>
      <c r="D1337">
        <v>0.2</v>
      </c>
      <c r="E1337">
        <v>0.55300000000000005</v>
      </c>
      <c r="F1337">
        <v>1</v>
      </c>
    </row>
    <row r="1338" spans="1:6" x14ac:dyDescent="0.35">
      <c r="A1338" s="22" t="s">
        <v>929</v>
      </c>
      <c r="B1338">
        <v>106</v>
      </c>
      <c r="C1338">
        <v>445.37799999999999</v>
      </c>
      <c r="D1338">
        <v>0.19900000000000001</v>
      </c>
      <c r="E1338">
        <v>0.627</v>
      </c>
      <c r="F1338">
        <v>1</v>
      </c>
    </row>
    <row r="1339" spans="1:6" x14ac:dyDescent="0.35">
      <c r="A1339" s="22" t="s">
        <v>981</v>
      </c>
      <c r="B1339">
        <v>239</v>
      </c>
      <c r="C1339">
        <v>2276.19</v>
      </c>
      <c r="D1339">
        <v>0.19700000000000001</v>
      </c>
      <c r="E1339">
        <v>0.27300000000000002</v>
      </c>
      <c r="F1339">
        <v>1</v>
      </c>
    </row>
    <row r="1340" spans="1:6" x14ac:dyDescent="0.35">
      <c r="A1340" s="22" t="s">
        <v>955</v>
      </c>
      <c r="B1340">
        <v>5</v>
      </c>
      <c r="C1340">
        <v>10.101000000000001</v>
      </c>
      <c r="D1340">
        <v>0.189</v>
      </c>
      <c r="E1340">
        <v>9.9000000000000005E-2</v>
      </c>
      <c r="F1340">
        <v>1</v>
      </c>
    </row>
    <row r="1341" spans="1:6" x14ac:dyDescent="0.35">
      <c r="A1341" s="22" t="s">
        <v>204</v>
      </c>
      <c r="B1341">
        <v>230</v>
      </c>
      <c r="C1341">
        <v>3035.2109999999998</v>
      </c>
      <c r="D1341">
        <v>0.17899999999999999</v>
      </c>
      <c r="E1341">
        <v>0.99399999999999999</v>
      </c>
      <c r="F1341">
        <v>0.90349999999999997</v>
      </c>
    </row>
    <row r="1342" spans="1:6" x14ac:dyDescent="0.35">
      <c r="A1342" s="22" t="s">
        <v>1276</v>
      </c>
      <c r="B1342">
        <v>50</v>
      </c>
      <c r="C1342">
        <v>8333.3330000000005</v>
      </c>
      <c r="D1342">
        <v>0.17599999999999999</v>
      </c>
      <c r="E1342">
        <v>0.222</v>
      </c>
      <c r="F1342">
        <v>0.94399999999999995</v>
      </c>
    </row>
    <row r="1343" spans="1:6" x14ac:dyDescent="0.35">
      <c r="A1343" s="22" t="s">
        <v>1146</v>
      </c>
      <c r="B1343">
        <v>0</v>
      </c>
      <c r="C1343">
        <v>0</v>
      </c>
      <c r="D1343">
        <v>0.16700000000000001</v>
      </c>
      <c r="E1343">
        <v>0.59199999999999997</v>
      </c>
      <c r="F1343">
        <v>1</v>
      </c>
    </row>
    <row r="1344" spans="1:6" x14ac:dyDescent="0.35">
      <c r="A1344" s="22" t="s">
        <v>1025</v>
      </c>
      <c r="B1344">
        <v>22.5</v>
      </c>
      <c r="C1344">
        <v>725.80650000000003</v>
      </c>
      <c r="D1344">
        <v>0.16499999999999998</v>
      </c>
      <c r="E1344">
        <v>0.4965</v>
      </c>
      <c r="F1344">
        <v>0.97799999999999998</v>
      </c>
    </row>
    <row r="1345" spans="1:6" x14ac:dyDescent="0.35">
      <c r="A1345" s="22" t="s">
        <v>1222</v>
      </c>
      <c r="B1345">
        <v>285</v>
      </c>
      <c r="C1345">
        <v>3352.9409999999998</v>
      </c>
      <c r="D1345">
        <v>0.159</v>
      </c>
      <c r="E1345">
        <v>0.73199999999999998</v>
      </c>
      <c r="F1345">
        <v>0.97099999999999997</v>
      </c>
    </row>
    <row r="1346" spans="1:6" x14ac:dyDescent="0.35">
      <c r="A1346" s="22" t="s">
        <v>1275</v>
      </c>
      <c r="B1346">
        <v>506</v>
      </c>
      <c r="C1346">
        <v>4960.7839999999997</v>
      </c>
      <c r="D1346">
        <v>0.15</v>
      </c>
      <c r="E1346">
        <v>0</v>
      </c>
      <c r="F1346">
        <v>1</v>
      </c>
    </row>
    <row r="1347" spans="1:6" x14ac:dyDescent="0.35">
      <c r="A1347" s="22" t="s">
        <v>1138</v>
      </c>
      <c r="B1347">
        <v>0</v>
      </c>
      <c r="C1347">
        <v>0</v>
      </c>
      <c r="D1347">
        <v>0.14799999999999999</v>
      </c>
      <c r="E1347">
        <v>0.90900000000000003</v>
      </c>
      <c r="F1347">
        <v>1</v>
      </c>
    </row>
    <row r="1348" spans="1:6" x14ac:dyDescent="0.35">
      <c r="A1348" s="22" t="s">
        <v>1010</v>
      </c>
      <c r="B1348">
        <v>4</v>
      </c>
      <c r="C1348">
        <v>18.867999999999999</v>
      </c>
      <c r="D1348">
        <v>0.14099999999999999</v>
      </c>
      <c r="E1348">
        <v>0.63100000000000001</v>
      </c>
      <c r="F1348">
        <v>1</v>
      </c>
    </row>
    <row r="1349" spans="1:6" x14ac:dyDescent="0.35">
      <c r="A1349" s="22" t="s">
        <v>1002</v>
      </c>
      <c r="B1349">
        <v>19</v>
      </c>
      <c r="C1349">
        <v>31.097000000000001</v>
      </c>
      <c r="D1349">
        <v>0.14099999999999999</v>
      </c>
      <c r="E1349">
        <v>6.2E-2</v>
      </c>
      <c r="F1349">
        <v>1</v>
      </c>
    </row>
    <row r="1350" spans="1:6" x14ac:dyDescent="0.35">
      <c r="A1350" s="22" t="s">
        <v>1273</v>
      </c>
      <c r="B1350">
        <v>35</v>
      </c>
      <c r="C1350">
        <v>17500</v>
      </c>
      <c r="D1350">
        <v>0.13300000000000001</v>
      </c>
      <c r="E1350">
        <v>0.4</v>
      </c>
      <c r="F1350">
        <v>1</v>
      </c>
    </row>
    <row r="1351" spans="1:6" x14ac:dyDescent="0.35">
      <c r="A1351" s="22" t="s">
        <v>1036</v>
      </c>
      <c r="B1351">
        <v>9</v>
      </c>
      <c r="C1351">
        <v>86.537999999999997</v>
      </c>
      <c r="D1351">
        <v>0.126</v>
      </c>
      <c r="E1351">
        <v>0.38800000000000001</v>
      </c>
      <c r="F1351">
        <v>1</v>
      </c>
    </row>
    <row r="1352" spans="1:6" x14ac:dyDescent="0.35">
      <c r="A1352" s="22" t="s">
        <v>1022</v>
      </c>
      <c r="B1352">
        <v>0</v>
      </c>
      <c r="C1352">
        <v>0</v>
      </c>
      <c r="D1352">
        <v>0.124</v>
      </c>
      <c r="E1352">
        <v>0.58399999999999996</v>
      </c>
      <c r="F1352">
        <v>1</v>
      </c>
    </row>
    <row r="1353" spans="1:6" x14ac:dyDescent="0.35">
      <c r="A1353" s="22" t="s">
        <v>2019</v>
      </c>
      <c r="B1353">
        <v>26</v>
      </c>
      <c r="C1353">
        <v>3714.2860000000001</v>
      </c>
      <c r="D1353">
        <v>0.123</v>
      </c>
      <c r="E1353">
        <v>0.68600000000000005</v>
      </c>
      <c r="F1353">
        <v>0.81399999999999995</v>
      </c>
    </row>
    <row r="1354" spans="1:6" x14ac:dyDescent="0.35">
      <c r="A1354" s="22" t="s">
        <v>1359</v>
      </c>
      <c r="B1354">
        <v>150</v>
      </c>
      <c r="C1354">
        <v>30000</v>
      </c>
      <c r="D1354">
        <v>0.11600000000000001</v>
      </c>
      <c r="E1354">
        <v>4.2000000000000003E-2</v>
      </c>
      <c r="F1354">
        <v>0.89600000000000002</v>
      </c>
    </row>
    <row r="1355" spans="1:6" x14ac:dyDescent="0.35">
      <c r="A1355" s="22" t="s">
        <v>1315</v>
      </c>
      <c r="B1355">
        <v>64</v>
      </c>
      <c r="C1355">
        <v>9142.857</v>
      </c>
      <c r="D1355">
        <v>0.115</v>
      </c>
      <c r="E1355">
        <v>0.60299999999999998</v>
      </c>
      <c r="F1355">
        <v>0.96799999999999997</v>
      </c>
    </row>
    <row r="1356" spans="1:6" x14ac:dyDescent="0.35">
      <c r="A1356" s="22" t="s">
        <v>911</v>
      </c>
      <c r="B1356">
        <v>13</v>
      </c>
      <c r="C1356">
        <v>254.90199999999999</v>
      </c>
      <c r="D1356">
        <v>0.108</v>
      </c>
      <c r="E1356">
        <v>0.84699999999999998</v>
      </c>
      <c r="F1356">
        <v>1</v>
      </c>
    </row>
    <row r="1357" spans="1:6" x14ac:dyDescent="0.35">
      <c r="A1357" s="22" t="s">
        <v>1028</v>
      </c>
      <c r="B1357">
        <v>0</v>
      </c>
      <c r="C1357">
        <v>0</v>
      </c>
      <c r="D1357">
        <v>0.10100000000000001</v>
      </c>
      <c r="E1357">
        <v>0.16700000000000001</v>
      </c>
      <c r="F1357">
        <v>1</v>
      </c>
    </row>
    <row r="1358" spans="1:6" x14ac:dyDescent="0.35">
      <c r="A1358" s="22" t="s">
        <v>1265</v>
      </c>
      <c r="B1358">
        <v>205</v>
      </c>
      <c r="C1358">
        <v>41000</v>
      </c>
      <c r="D1358">
        <v>9.8000000000000004E-2</v>
      </c>
      <c r="E1358">
        <v>0.224</v>
      </c>
      <c r="F1358">
        <v>0.879</v>
      </c>
    </row>
    <row r="1359" spans="1:6" x14ac:dyDescent="0.35">
      <c r="A1359" s="22" t="s">
        <v>1031</v>
      </c>
      <c r="B1359">
        <v>0</v>
      </c>
      <c r="C1359">
        <v>0</v>
      </c>
      <c r="D1359">
        <v>9.7000000000000003E-2</v>
      </c>
      <c r="E1359">
        <v>0.76500000000000001</v>
      </c>
      <c r="F1359">
        <v>1</v>
      </c>
    </row>
    <row r="1360" spans="1:6" x14ac:dyDescent="0.35">
      <c r="A1360" s="22" t="s">
        <v>2024</v>
      </c>
      <c r="B1360">
        <v>67</v>
      </c>
      <c r="C1360">
        <v>67000</v>
      </c>
      <c r="D1360">
        <v>9.0999999999999998E-2</v>
      </c>
      <c r="E1360">
        <v>0.182</v>
      </c>
      <c r="F1360">
        <v>1</v>
      </c>
    </row>
    <row r="1361" spans="1:6" x14ac:dyDescent="0.35">
      <c r="A1361" s="22" t="s">
        <v>58</v>
      </c>
      <c r="B1361">
        <v>826</v>
      </c>
      <c r="C1361">
        <v>11013.333000000001</v>
      </c>
      <c r="D1361">
        <v>7.9000000000000001E-2</v>
      </c>
      <c r="E1361">
        <v>1</v>
      </c>
      <c r="F1361">
        <v>0.81799999999999995</v>
      </c>
    </row>
    <row r="1362" spans="1:6" x14ac:dyDescent="0.35">
      <c r="A1362" s="22" t="s">
        <v>1073</v>
      </c>
      <c r="B1362">
        <v>33</v>
      </c>
      <c r="C1362">
        <v>214.286</v>
      </c>
      <c r="D1362">
        <v>7.1999999999999995E-2</v>
      </c>
      <c r="E1362">
        <v>1</v>
      </c>
      <c r="F1362">
        <v>1</v>
      </c>
    </row>
    <row r="1363" spans="1:6" x14ac:dyDescent="0.35">
      <c r="A1363" s="22" t="s">
        <v>936</v>
      </c>
      <c r="B1363">
        <v>304</v>
      </c>
      <c r="C1363">
        <v>592.59299999999996</v>
      </c>
      <c r="D1363">
        <v>7.0000000000000007E-2</v>
      </c>
      <c r="E1363">
        <v>1</v>
      </c>
      <c r="F1363">
        <v>1</v>
      </c>
    </row>
    <row r="1364" spans="1:6" x14ac:dyDescent="0.35">
      <c r="A1364" s="22" t="s">
        <v>941</v>
      </c>
      <c r="B1364">
        <v>34</v>
      </c>
      <c r="C1364">
        <v>365.59100000000001</v>
      </c>
      <c r="D1364">
        <v>6.7000000000000004E-2</v>
      </c>
      <c r="E1364">
        <v>0.78</v>
      </c>
      <c r="F1364">
        <v>1</v>
      </c>
    </row>
    <row r="1365" spans="1:6" x14ac:dyDescent="0.35">
      <c r="A1365" s="22" t="s">
        <v>1069</v>
      </c>
      <c r="B1365">
        <v>6</v>
      </c>
      <c r="C1365">
        <v>53.570999999999998</v>
      </c>
      <c r="D1365">
        <v>6.6000000000000003E-2</v>
      </c>
      <c r="E1365">
        <v>0.111</v>
      </c>
      <c r="F1365">
        <v>1</v>
      </c>
    </row>
    <row r="1366" spans="1:6" x14ac:dyDescent="0.35">
      <c r="A1366" s="22" t="s">
        <v>2035</v>
      </c>
      <c r="B1366">
        <v>32</v>
      </c>
      <c r="C1366">
        <v>10666.666999999999</v>
      </c>
      <c r="D1366">
        <v>5.0999999999999997E-2</v>
      </c>
      <c r="E1366">
        <v>0.34399999999999997</v>
      </c>
      <c r="F1366">
        <v>0.92200000000000004</v>
      </c>
    </row>
    <row r="1367" spans="1:6" x14ac:dyDescent="0.35">
      <c r="A1367" s="22" t="s">
        <v>1514</v>
      </c>
      <c r="B1367">
        <v>91</v>
      </c>
      <c r="C1367">
        <v>22750</v>
      </c>
      <c r="D1367">
        <v>4.9000000000000002E-2</v>
      </c>
      <c r="E1367">
        <v>0.77200000000000002</v>
      </c>
      <c r="F1367">
        <v>0.89100000000000001</v>
      </c>
    </row>
    <row r="1368" spans="1:6" x14ac:dyDescent="0.35">
      <c r="A1368" s="22" t="s">
        <v>1085</v>
      </c>
      <c r="B1368">
        <v>8</v>
      </c>
      <c r="C1368">
        <v>66.667000000000002</v>
      </c>
      <c r="D1368">
        <v>4.8000000000000001E-2</v>
      </c>
      <c r="E1368">
        <v>5.8000000000000003E-2</v>
      </c>
      <c r="F1368">
        <v>1</v>
      </c>
    </row>
    <row r="1369" spans="1:6" x14ac:dyDescent="0.35">
      <c r="A1369" s="22" t="s">
        <v>935</v>
      </c>
      <c r="B1369">
        <v>6</v>
      </c>
      <c r="C1369">
        <v>30.303000000000001</v>
      </c>
      <c r="D1369">
        <v>3.9E-2</v>
      </c>
      <c r="E1369">
        <v>4.7E-2</v>
      </c>
      <c r="F1369">
        <v>1</v>
      </c>
    </row>
    <row r="1370" spans="1:6" x14ac:dyDescent="0.35">
      <c r="A1370" s="22" t="s">
        <v>1395</v>
      </c>
      <c r="B1370">
        <v>60</v>
      </c>
      <c r="C1370">
        <v>1304.348</v>
      </c>
      <c r="D1370">
        <v>3.7999999999999999E-2</v>
      </c>
      <c r="E1370">
        <v>0.122</v>
      </c>
      <c r="F1370">
        <v>1</v>
      </c>
    </row>
    <row r="1371" spans="1:6" x14ac:dyDescent="0.35">
      <c r="A1371" s="22" t="s">
        <v>1142</v>
      </c>
      <c r="B1371">
        <v>15</v>
      </c>
      <c r="C1371">
        <v>194.80500000000001</v>
      </c>
      <c r="D1371">
        <v>3.5999999999999997E-2</v>
      </c>
      <c r="E1371">
        <v>0.16</v>
      </c>
      <c r="F1371">
        <v>1</v>
      </c>
    </row>
    <row r="1372" spans="1:6" x14ac:dyDescent="0.35">
      <c r="A1372" s="22" t="s">
        <v>1077</v>
      </c>
      <c r="B1372">
        <v>15</v>
      </c>
      <c r="C1372">
        <v>263.15800000000002</v>
      </c>
      <c r="D1372">
        <v>2.7E-2</v>
      </c>
      <c r="E1372">
        <v>0.153</v>
      </c>
      <c r="F1372">
        <v>1</v>
      </c>
    </row>
    <row r="1373" spans="1:6" x14ac:dyDescent="0.35">
      <c r="A1373" s="22" t="s">
        <v>1379</v>
      </c>
      <c r="B1373">
        <v>20</v>
      </c>
      <c r="C1373">
        <v>5000</v>
      </c>
      <c r="D1373">
        <v>2.5999999999999999E-2</v>
      </c>
      <c r="E1373">
        <v>0.46800000000000003</v>
      </c>
      <c r="F1373">
        <v>1</v>
      </c>
    </row>
    <row r="1374" spans="1:6" x14ac:dyDescent="0.35">
      <c r="A1374" s="22" t="s">
        <v>1140</v>
      </c>
      <c r="B1374">
        <v>3</v>
      </c>
      <c r="C1374">
        <v>46.875</v>
      </c>
      <c r="D1374">
        <v>1.7000000000000001E-2</v>
      </c>
      <c r="E1374">
        <v>0.28299999999999997</v>
      </c>
      <c r="F1374">
        <v>1</v>
      </c>
    </row>
    <row r="1375" spans="1:6" x14ac:dyDescent="0.35">
      <c r="A1375" s="22" t="s">
        <v>1032</v>
      </c>
      <c r="B1375">
        <v>0</v>
      </c>
      <c r="C1375">
        <v>0</v>
      </c>
      <c r="D1375">
        <v>1.6E-2</v>
      </c>
      <c r="E1375">
        <v>0.34300000000000003</v>
      </c>
      <c r="F1375">
        <v>1</v>
      </c>
    </row>
    <row r="1376" spans="1:6" x14ac:dyDescent="0.35">
      <c r="A1376" s="22" t="s">
        <v>1442</v>
      </c>
      <c r="B1376">
        <v>36</v>
      </c>
      <c r="C1376">
        <v>12000</v>
      </c>
      <c r="D1376">
        <v>1.0999999999999999E-2</v>
      </c>
      <c r="E1376">
        <v>1</v>
      </c>
      <c r="F1376">
        <v>1</v>
      </c>
    </row>
    <row r="1377" spans="1:6" x14ac:dyDescent="0.35">
      <c r="A1377" s="22" t="s">
        <v>1511</v>
      </c>
      <c r="B1377">
        <v>45</v>
      </c>
      <c r="C1377">
        <v>1184.211</v>
      </c>
      <c r="D1377">
        <v>3.0000000000000001E-3</v>
      </c>
      <c r="E1377">
        <v>1</v>
      </c>
      <c r="F1377">
        <v>1</v>
      </c>
    </row>
    <row r="1378" spans="1:6" x14ac:dyDescent="0.35">
      <c r="A1378" s="22" t="s">
        <v>2039</v>
      </c>
      <c r="B1378">
        <v>9049</v>
      </c>
      <c r="C1378">
        <v>411318.18199999997</v>
      </c>
      <c r="D1378">
        <v>3.0000000000000001E-3</v>
      </c>
      <c r="E1378">
        <v>0.48299999999999998</v>
      </c>
      <c r="F1378">
        <v>0.997</v>
      </c>
    </row>
    <row r="1379" spans="1:6" x14ac:dyDescent="0.35">
      <c r="A1379" s="22" t="s">
        <v>877</v>
      </c>
      <c r="B1379">
        <v>0</v>
      </c>
      <c r="C1379" t="e">
        <v>#DIV/0!</v>
      </c>
      <c r="D1379">
        <v>0</v>
      </c>
      <c r="E1379">
        <v>1</v>
      </c>
      <c r="F1379">
        <v>1</v>
      </c>
    </row>
    <row r="1380" spans="1:6" x14ac:dyDescent="0.35">
      <c r="A1380" s="22" t="s">
        <v>1567</v>
      </c>
      <c r="B1380">
        <v>347</v>
      </c>
      <c r="C1380" t="e">
        <v>#DIV/0!</v>
      </c>
      <c r="D1380">
        <v>0</v>
      </c>
      <c r="E1380" t="e">
        <v>#DIV/0!</v>
      </c>
      <c r="F1380" t="e">
        <v>#DIV/0!</v>
      </c>
    </row>
    <row r="1381" spans="1:6" x14ac:dyDescent="0.35">
      <c r="A1381" s="22" t="s">
        <v>1573</v>
      </c>
      <c r="B1381">
        <v>39</v>
      </c>
      <c r="C1381" t="e">
        <v>#DIV/0!</v>
      </c>
      <c r="D1381">
        <v>0</v>
      </c>
      <c r="E1381">
        <v>0.73299999999999998</v>
      </c>
      <c r="F1381">
        <v>1</v>
      </c>
    </row>
    <row r="1382" spans="1:6" x14ac:dyDescent="0.35">
      <c r="A1382" s="22" t="s">
        <v>874</v>
      </c>
      <c r="B1382">
        <v>43</v>
      </c>
      <c r="C1382" t="e">
        <v>#DIV/0!</v>
      </c>
      <c r="D1382">
        <v>0</v>
      </c>
      <c r="E1382">
        <v>1</v>
      </c>
      <c r="F1382">
        <v>1</v>
      </c>
    </row>
    <row r="1383" spans="1:6" x14ac:dyDescent="0.35">
      <c r="A1383" s="22" t="s">
        <v>1437</v>
      </c>
      <c r="B1383">
        <v>372</v>
      </c>
      <c r="C1383" t="e">
        <v>#DIV/0!</v>
      </c>
      <c r="D1383">
        <v>0</v>
      </c>
      <c r="E1383">
        <v>1</v>
      </c>
      <c r="F1383">
        <v>1</v>
      </c>
    </row>
    <row r="1384" spans="1:6" x14ac:dyDescent="0.35">
      <c r="A1384" s="22" t="s">
        <v>1310</v>
      </c>
      <c r="B1384">
        <v>200</v>
      </c>
      <c r="C1384" t="e">
        <v>#DIV/0!</v>
      </c>
      <c r="D1384">
        <v>0</v>
      </c>
      <c r="E1384">
        <v>0.88900000000000001</v>
      </c>
      <c r="F1384">
        <v>1</v>
      </c>
    </row>
    <row r="1385" spans="1:6" x14ac:dyDescent="0.35">
      <c r="A1385" s="22" t="s">
        <v>1119</v>
      </c>
      <c r="B1385">
        <v>48</v>
      </c>
      <c r="C1385" t="e">
        <v>#DIV/0!</v>
      </c>
      <c r="D1385">
        <v>0</v>
      </c>
      <c r="E1385">
        <v>0</v>
      </c>
      <c r="F1385">
        <v>1</v>
      </c>
    </row>
    <row r="1386" spans="1:6" x14ac:dyDescent="0.35">
      <c r="A1386" s="22" t="s">
        <v>1198</v>
      </c>
      <c r="B1386">
        <v>8007</v>
      </c>
      <c r="C1386" t="e">
        <v>#DIV/0!</v>
      </c>
      <c r="D1386">
        <v>0</v>
      </c>
      <c r="E1386">
        <v>0.57199999999999995</v>
      </c>
      <c r="F1386">
        <v>1</v>
      </c>
    </row>
    <row r="1387" spans="1:6" x14ac:dyDescent="0.35">
      <c r="A1387" s="22" t="s">
        <v>914</v>
      </c>
      <c r="B1387">
        <v>56</v>
      </c>
      <c r="C1387" t="e">
        <v>#DIV/0!</v>
      </c>
      <c r="D1387">
        <v>0</v>
      </c>
      <c r="E1387">
        <v>1</v>
      </c>
      <c r="F1387">
        <v>1</v>
      </c>
    </row>
    <row r="1388" spans="1:6" x14ac:dyDescent="0.35">
      <c r="A1388" s="22" t="s">
        <v>918</v>
      </c>
      <c r="B1388">
        <v>114</v>
      </c>
      <c r="C1388" t="e">
        <v>#DIV/0!</v>
      </c>
      <c r="D1388">
        <v>0</v>
      </c>
      <c r="E1388">
        <v>1</v>
      </c>
      <c r="F1388">
        <v>1</v>
      </c>
    </row>
    <row r="1389" spans="1:6" x14ac:dyDescent="0.35">
      <c r="A1389" s="22" t="s">
        <v>1199</v>
      </c>
      <c r="B1389">
        <v>912</v>
      </c>
      <c r="C1389" t="e">
        <v>#DIV/0!</v>
      </c>
      <c r="D1389">
        <v>0</v>
      </c>
      <c r="E1389">
        <v>0.63600000000000001</v>
      </c>
      <c r="F1389">
        <v>1</v>
      </c>
    </row>
    <row r="1390" spans="1:6" x14ac:dyDescent="0.35">
      <c r="A1390" s="22" t="s">
        <v>1757</v>
      </c>
      <c r="B1390">
        <v>1</v>
      </c>
      <c r="C1390">
        <v>166.667</v>
      </c>
      <c r="D1390">
        <v>-4.2999999999999997E-2</v>
      </c>
      <c r="E1390">
        <v>0.85</v>
      </c>
      <c r="F1390">
        <v>-7.05</v>
      </c>
    </row>
    <row r="1391" spans="1:6" x14ac:dyDescent="0.35">
      <c r="A1391" s="22" t="s">
        <v>161</v>
      </c>
      <c r="B1391">
        <v>17</v>
      </c>
      <c r="C1391">
        <v>486.04650000000004</v>
      </c>
      <c r="D1391">
        <v>-4.9499999999999988E-2</v>
      </c>
      <c r="E1391">
        <v>0.28600000000000003</v>
      </c>
      <c r="F1391">
        <v>-6.2E-2</v>
      </c>
    </row>
    <row r="1392" spans="1:6" x14ac:dyDescent="0.35">
      <c r="A1392" s="22" t="s">
        <v>1326</v>
      </c>
      <c r="B1392">
        <v>51</v>
      </c>
      <c r="C1392">
        <v>251.232</v>
      </c>
      <c r="D1392">
        <v>-0.158</v>
      </c>
      <c r="E1392">
        <v>0</v>
      </c>
      <c r="F1392">
        <v>-7.8E-2</v>
      </c>
    </row>
    <row r="1393" spans="1:6" x14ac:dyDescent="0.35">
      <c r="A1393" s="22" t="s">
        <v>1321</v>
      </c>
      <c r="B1393">
        <v>393</v>
      </c>
      <c r="C1393">
        <v>1535.1559999999999</v>
      </c>
      <c r="D1393">
        <v>-0.27800000000000002</v>
      </c>
      <c r="E1393">
        <v>0</v>
      </c>
      <c r="F1393">
        <v>-0.16900000000000001</v>
      </c>
    </row>
    <row r="1394" spans="1:6" x14ac:dyDescent="0.35">
      <c r="A1394" s="22" t="s">
        <v>262</v>
      </c>
      <c r="B1394">
        <v>49</v>
      </c>
      <c r="C1394">
        <v>1166.6669999999999</v>
      </c>
      <c r="D1394">
        <v>-0.91300000000000003</v>
      </c>
      <c r="E1394">
        <v>1</v>
      </c>
      <c r="F1394">
        <v>-0.45500000000000002</v>
      </c>
    </row>
    <row r="1395" spans="1:6" x14ac:dyDescent="0.35">
      <c r="A1395" s="22" t="s">
        <v>175</v>
      </c>
      <c r="B1395">
        <v>114</v>
      </c>
      <c r="C1395">
        <v>285.714</v>
      </c>
      <c r="D1395">
        <v>-0.92400000000000004</v>
      </c>
      <c r="E1395">
        <v>1</v>
      </c>
      <c r="F1395">
        <v>-3.5409999999999999</v>
      </c>
    </row>
    <row r="1396" spans="1:6" x14ac:dyDescent="0.35">
      <c r="A1396" s="22" t="s">
        <v>111</v>
      </c>
      <c r="B1396">
        <v>52</v>
      </c>
      <c r="C1396">
        <v>1857.143</v>
      </c>
      <c r="D1396">
        <v>-1.474</v>
      </c>
      <c r="E1396">
        <v>9.0999999999999998E-2</v>
      </c>
      <c r="F1396">
        <v>-0.432</v>
      </c>
    </row>
    <row r="1397" spans="1:6" x14ac:dyDescent="0.35">
      <c r="A1397" s="22" t="s">
        <v>1626</v>
      </c>
      <c r="B1397">
        <v>46</v>
      </c>
      <c r="C1397">
        <v>26.885000000000002</v>
      </c>
      <c r="D1397">
        <v>-1.55</v>
      </c>
      <c r="E1397">
        <v>9.5000000000000001E-2</v>
      </c>
      <c r="F1397">
        <v>-17.524000000000001</v>
      </c>
    </row>
    <row r="1398" spans="1:6" x14ac:dyDescent="0.35">
      <c r="A1398" s="22" t="s">
        <v>1380</v>
      </c>
      <c r="B1398">
        <v>1</v>
      </c>
      <c r="C1398">
        <v>58.823999999999998</v>
      </c>
      <c r="D1398">
        <v>-3.4</v>
      </c>
      <c r="E1398">
        <v>0.438</v>
      </c>
      <c r="F1398">
        <v>-0.313</v>
      </c>
    </row>
    <row r="1399" spans="1:6" x14ac:dyDescent="0.35">
      <c r="A1399" s="22" t="s">
        <v>1522</v>
      </c>
      <c r="B1399">
        <v>37</v>
      </c>
      <c r="C1399">
        <v>12333.333000000001</v>
      </c>
      <c r="D1399" t="e">
        <v>#DIV/0!</v>
      </c>
      <c r="E1399">
        <v>0.17599999999999999</v>
      </c>
      <c r="F1399">
        <v>0</v>
      </c>
    </row>
    <row r="1400" spans="1:6" x14ac:dyDescent="0.35">
      <c r="A1400" s="22" t="s">
        <v>2056</v>
      </c>
      <c r="B1400">
        <v>362.68340477648502</v>
      </c>
      <c r="C1400">
        <v>1100.054457019171</v>
      </c>
      <c r="D1400">
        <v>0.83841482843137194</v>
      </c>
      <c r="E1400">
        <v>0.56252696078431397</v>
      </c>
      <c r="F1400">
        <v>0.84781617647058793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29FE-8AF6-4307-B31E-7F0F2B5449AE}">
  <dimension ref="A1:A674"/>
  <sheetViews>
    <sheetView topLeftCell="A419" workbookViewId="0">
      <selection activeCell="B447" sqref="B447"/>
    </sheetView>
  </sheetViews>
  <sheetFormatPr defaultRowHeight="14.5" x14ac:dyDescent="0.35"/>
  <cols>
    <col min="1" max="1" width="65.36328125" customWidth="1"/>
  </cols>
  <sheetData>
    <row r="1" spans="1:1" x14ac:dyDescent="0.35">
      <c r="A1" t="s">
        <v>314</v>
      </c>
    </row>
    <row r="2" spans="1:1" x14ac:dyDescent="0.35">
      <c r="A2" t="s">
        <v>315</v>
      </c>
    </row>
    <row r="4" spans="1:1" x14ac:dyDescent="0.35">
      <c r="A4" t="s">
        <v>316</v>
      </c>
    </row>
    <row r="5" spans="1:1" x14ac:dyDescent="0.35">
      <c r="A5" t="s">
        <v>317</v>
      </c>
    </row>
    <row r="6" spans="1:1" x14ac:dyDescent="0.35">
      <c r="A6" t="s">
        <v>318</v>
      </c>
    </row>
    <row r="8" spans="1:1" x14ac:dyDescent="0.35">
      <c r="A8" t="s">
        <v>319</v>
      </c>
    </row>
    <row r="10" spans="1:1" x14ac:dyDescent="0.35">
      <c r="A10" t="s">
        <v>320</v>
      </c>
    </row>
    <row r="11" spans="1:1" x14ac:dyDescent="0.35">
      <c r="A11" t="s">
        <v>321</v>
      </c>
    </row>
    <row r="13" spans="1:1" x14ac:dyDescent="0.35">
      <c r="A13" t="s">
        <v>322</v>
      </c>
    </row>
    <row r="14" spans="1:1" x14ac:dyDescent="0.35">
      <c r="A14" t="s">
        <v>323</v>
      </c>
    </row>
    <row r="15" spans="1:1" x14ac:dyDescent="0.35">
      <c r="A15" t="s">
        <v>324</v>
      </c>
    </row>
    <row r="16" spans="1:1" x14ac:dyDescent="0.35">
      <c r="A16" t="s">
        <v>325</v>
      </c>
    </row>
    <row r="17" spans="1:1" x14ac:dyDescent="0.35">
      <c r="A17" t="s">
        <v>326</v>
      </c>
    </row>
    <row r="18" spans="1:1" x14ac:dyDescent="0.35">
      <c r="A18" t="s">
        <v>327</v>
      </c>
    </row>
    <row r="19" spans="1:1" x14ac:dyDescent="0.35">
      <c r="A19" t="s">
        <v>328</v>
      </c>
    </row>
    <row r="20" spans="1:1" x14ac:dyDescent="0.35">
      <c r="A20" t="s">
        <v>329</v>
      </c>
    </row>
    <row r="22" spans="1:1" x14ac:dyDescent="0.35">
      <c r="A22" t="s">
        <v>330</v>
      </c>
    </row>
    <row r="23" spans="1:1" x14ac:dyDescent="0.35">
      <c r="A23" t="s">
        <v>331</v>
      </c>
    </row>
    <row r="24" spans="1:1" x14ac:dyDescent="0.35">
      <c r="A24" t="s">
        <v>332</v>
      </c>
    </row>
    <row r="25" spans="1:1" x14ac:dyDescent="0.35">
      <c r="A25" t="s">
        <v>333</v>
      </c>
    </row>
    <row r="26" spans="1:1" x14ac:dyDescent="0.35">
      <c r="A26" t="s">
        <v>334</v>
      </c>
    </row>
    <row r="27" spans="1:1" x14ac:dyDescent="0.35">
      <c r="A27" t="s">
        <v>335</v>
      </c>
    </row>
    <row r="29" spans="1:1" x14ac:dyDescent="0.35">
      <c r="A29" t="s">
        <v>336</v>
      </c>
    </row>
    <row r="30" spans="1:1" x14ac:dyDescent="0.35">
      <c r="A30" t="s">
        <v>337</v>
      </c>
    </row>
    <row r="31" spans="1:1" x14ac:dyDescent="0.35">
      <c r="A31" t="s">
        <v>338</v>
      </c>
    </row>
    <row r="32" spans="1:1" x14ac:dyDescent="0.35">
      <c r="A32" t="s">
        <v>339</v>
      </c>
    </row>
    <row r="34" spans="1:1" x14ac:dyDescent="0.35">
      <c r="A34" t="s">
        <v>340</v>
      </c>
    </row>
    <row r="35" spans="1:1" x14ac:dyDescent="0.35">
      <c r="A35" t="s">
        <v>341</v>
      </c>
    </row>
    <row r="36" spans="1:1" x14ac:dyDescent="0.35">
      <c r="A36" t="s">
        <v>342</v>
      </c>
    </row>
    <row r="37" spans="1:1" x14ac:dyDescent="0.35">
      <c r="A37" t="s">
        <v>343</v>
      </c>
    </row>
    <row r="38" spans="1:1" x14ac:dyDescent="0.35">
      <c r="A38" t="s">
        <v>344</v>
      </c>
    </row>
    <row r="40" spans="1:1" x14ac:dyDescent="0.35">
      <c r="A40" t="s">
        <v>345</v>
      </c>
    </row>
    <row r="41" spans="1:1" x14ac:dyDescent="0.35">
      <c r="A41" t="s">
        <v>346</v>
      </c>
    </row>
    <row r="42" spans="1:1" x14ac:dyDescent="0.35">
      <c r="A42" t="s">
        <v>347</v>
      </c>
    </row>
    <row r="44" spans="1:1" x14ac:dyDescent="0.35">
      <c r="A44" t="s">
        <v>348</v>
      </c>
    </row>
    <row r="45" spans="1:1" x14ac:dyDescent="0.35">
      <c r="A45" t="s">
        <v>349</v>
      </c>
    </row>
    <row r="46" spans="1:1" x14ac:dyDescent="0.35">
      <c r="A46" t="s">
        <v>350</v>
      </c>
    </row>
    <row r="47" spans="1:1" x14ac:dyDescent="0.35">
      <c r="A47" t="s">
        <v>351</v>
      </c>
    </row>
    <row r="48" spans="1:1" x14ac:dyDescent="0.35">
      <c r="A48" t="s">
        <v>352</v>
      </c>
    </row>
    <row r="50" spans="1:1" x14ac:dyDescent="0.35">
      <c r="A50" t="s">
        <v>353</v>
      </c>
    </row>
    <row r="51" spans="1:1" x14ac:dyDescent="0.35">
      <c r="A51" t="s">
        <v>354</v>
      </c>
    </row>
    <row r="52" spans="1:1" x14ac:dyDescent="0.35">
      <c r="A52" t="s">
        <v>355</v>
      </c>
    </row>
    <row r="53" spans="1:1" x14ac:dyDescent="0.35">
      <c r="A53" t="s">
        <v>356</v>
      </c>
    </row>
    <row r="54" spans="1:1" x14ac:dyDescent="0.35">
      <c r="A54" t="s">
        <v>357</v>
      </c>
    </row>
    <row r="55" spans="1:1" x14ac:dyDescent="0.35">
      <c r="A55" t="s">
        <v>358</v>
      </c>
    </row>
    <row r="56" spans="1:1" x14ac:dyDescent="0.35">
      <c r="A56" t="s">
        <v>359</v>
      </c>
    </row>
    <row r="57" spans="1:1" x14ac:dyDescent="0.35">
      <c r="A57" t="s">
        <v>360</v>
      </c>
    </row>
    <row r="58" spans="1:1" x14ac:dyDescent="0.35">
      <c r="A58" t="s">
        <v>361</v>
      </c>
    </row>
    <row r="59" spans="1:1" x14ac:dyDescent="0.35">
      <c r="A59" t="s">
        <v>362</v>
      </c>
    </row>
    <row r="61" spans="1:1" x14ac:dyDescent="0.35">
      <c r="A61" t="s">
        <v>363</v>
      </c>
    </row>
    <row r="62" spans="1:1" x14ac:dyDescent="0.35">
      <c r="A62" t="s">
        <v>364</v>
      </c>
    </row>
    <row r="63" spans="1:1" x14ac:dyDescent="0.35">
      <c r="A63" t="s">
        <v>365</v>
      </c>
    </row>
    <row r="64" spans="1:1" x14ac:dyDescent="0.35">
      <c r="A64" t="s">
        <v>366</v>
      </c>
    </row>
    <row r="65" spans="1:1" x14ac:dyDescent="0.35">
      <c r="A65" t="s">
        <v>367</v>
      </c>
    </row>
    <row r="66" spans="1:1" x14ac:dyDescent="0.35">
      <c r="A66" t="s">
        <v>368</v>
      </c>
    </row>
    <row r="68" spans="1:1" x14ac:dyDescent="0.35">
      <c r="A68" t="s">
        <v>369</v>
      </c>
    </row>
    <row r="69" spans="1:1" x14ac:dyDescent="0.35">
      <c r="A69" t="s">
        <v>370</v>
      </c>
    </row>
    <row r="71" spans="1:1" x14ac:dyDescent="0.35">
      <c r="A71" t="s">
        <v>371</v>
      </c>
    </row>
    <row r="73" spans="1:1" x14ac:dyDescent="0.35">
      <c r="A73" t="s">
        <v>372</v>
      </c>
    </row>
    <row r="75" spans="1:1" x14ac:dyDescent="0.35">
      <c r="A75" t="s">
        <v>373</v>
      </c>
    </row>
    <row r="77" spans="1:1" x14ac:dyDescent="0.35">
      <c r="A77" t="s">
        <v>374</v>
      </c>
    </row>
    <row r="78" spans="1:1" x14ac:dyDescent="0.35">
      <c r="A78" t="s">
        <v>375</v>
      </c>
    </row>
    <row r="80" spans="1:1" x14ac:dyDescent="0.35">
      <c r="A80" t="s">
        <v>376</v>
      </c>
    </row>
    <row r="81" spans="1:1" x14ac:dyDescent="0.35">
      <c r="A81" t="s">
        <v>377</v>
      </c>
    </row>
    <row r="82" spans="1:1" x14ac:dyDescent="0.35">
      <c r="A82" t="s">
        <v>378</v>
      </c>
    </row>
    <row r="84" spans="1:1" x14ac:dyDescent="0.35">
      <c r="A84" t="s">
        <v>379</v>
      </c>
    </row>
    <row r="85" spans="1:1" x14ac:dyDescent="0.35">
      <c r="A85" t="s">
        <v>380</v>
      </c>
    </row>
    <row r="86" spans="1:1" x14ac:dyDescent="0.35">
      <c r="A86" t="s">
        <v>381</v>
      </c>
    </row>
    <row r="87" spans="1:1" x14ac:dyDescent="0.35">
      <c r="A87" t="s">
        <v>382</v>
      </c>
    </row>
    <row r="89" spans="1:1" x14ac:dyDescent="0.35">
      <c r="A89" t="s">
        <v>383</v>
      </c>
    </row>
    <row r="90" spans="1:1" x14ac:dyDescent="0.35">
      <c r="A90" t="s">
        <v>384</v>
      </c>
    </row>
    <row r="92" spans="1:1" x14ac:dyDescent="0.35">
      <c r="A92" t="s">
        <v>385</v>
      </c>
    </row>
    <row r="93" spans="1:1" x14ac:dyDescent="0.35">
      <c r="A93" t="s">
        <v>386</v>
      </c>
    </row>
    <row r="94" spans="1:1" x14ac:dyDescent="0.35">
      <c r="A94" t="s">
        <v>387</v>
      </c>
    </row>
    <row r="95" spans="1:1" x14ac:dyDescent="0.35">
      <c r="A95" t="s">
        <v>388</v>
      </c>
    </row>
    <row r="96" spans="1:1" x14ac:dyDescent="0.35">
      <c r="A96" t="s">
        <v>389</v>
      </c>
    </row>
    <row r="97" spans="1:1" x14ac:dyDescent="0.35">
      <c r="A97" t="s">
        <v>390</v>
      </c>
    </row>
    <row r="99" spans="1:1" x14ac:dyDescent="0.35">
      <c r="A99" t="s">
        <v>391</v>
      </c>
    </row>
    <row r="100" spans="1:1" x14ac:dyDescent="0.35">
      <c r="A100" t="s">
        <v>392</v>
      </c>
    </row>
    <row r="101" spans="1:1" x14ac:dyDescent="0.35">
      <c r="A101" t="s">
        <v>393</v>
      </c>
    </row>
    <row r="103" spans="1:1" x14ac:dyDescent="0.35">
      <c r="A103" t="s">
        <v>394</v>
      </c>
    </row>
    <row r="104" spans="1:1" x14ac:dyDescent="0.35">
      <c r="A104" t="s">
        <v>395</v>
      </c>
    </row>
    <row r="105" spans="1:1" x14ac:dyDescent="0.35">
      <c r="A105" t="s">
        <v>396</v>
      </c>
    </row>
    <row r="106" spans="1:1" x14ac:dyDescent="0.35">
      <c r="A106" t="s">
        <v>397</v>
      </c>
    </row>
    <row r="107" spans="1:1" x14ac:dyDescent="0.35">
      <c r="A107" t="s">
        <v>398</v>
      </c>
    </row>
    <row r="108" spans="1:1" x14ac:dyDescent="0.35">
      <c r="A108" t="s">
        <v>399</v>
      </c>
    </row>
    <row r="109" spans="1:1" x14ac:dyDescent="0.35">
      <c r="A109" t="s">
        <v>400</v>
      </c>
    </row>
    <row r="110" spans="1:1" x14ac:dyDescent="0.35">
      <c r="A110" t="s">
        <v>401</v>
      </c>
    </row>
    <row r="112" spans="1:1" x14ac:dyDescent="0.35">
      <c r="A112" t="s">
        <v>402</v>
      </c>
    </row>
    <row r="114" spans="1:1" x14ac:dyDescent="0.35">
      <c r="A114" t="s">
        <v>403</v>
      </c>
    </row>
    <row r="115" spans="1:1" x14ac:dyDescent="0.35">
      <c r="A115" t="s">
        <v>404</v>
      </c>
    </row>
    <row r="116" spans="1:1" x14ac:dyDescent="0.35">
      <c r="A116" t="s">
        <v>405</v>
      </c>
    </row>
    <row r="118" spans="1:1" x14ac:dyDescent="0.35">
      <c r="A118" t="s">
        <v>406</v>
      </c>
    </row>
    <row r="119" spans="1:1" x14ac:dyDescent="0.35">
      <c r="A119" t="s">
        <v>407</v>
      </c>
    </row>
    <row r="120" spans="1:1" x14ac:dyDescent="0.35">
      <c r="A120" t="s">
        <v>408</v>
      </c>
    </row>
    <row r="121" spans="1:1" x14ac:dyDescent="0.35">
      <c r="A121" t="s">
        <v>409</v>
      </c>
    </row>
    <row r="123" spans="1:1" x14ac:dyDescent="0.35">
      <c r="A123" t="s">
        <v>410</v>
      </c>
    </row>
    <row r="124" spans="1:1" x14ac:dyDescent="0.35">
      <c r="A124" t="s">
        <v>411</v>
      </c>
    </row>
    <row r="125" spans="1:1" x14ac:dyDescent="0.35">
      <c r="A125" t="s">
        <v>412</v>
      </c>
    </row>
    <row r="126" spans="1:1" x14ac:dyDescent="0.35">
      <c r="A126" t="s">
        <v>413</v>
      </c>
    </row>
    <row r="127" spans="1:1" x14ac:dyDescent="0.35">
      <c r="A127" t="s">
        <v>414</v>
      </c>
    </row>
    <row r="128" spans="1:1" x14ac:dyDescent="0.35">
      <c r="A128" t="s">
        <v>415</v>
      </c>
    </row>
    <row r="129" spans="1:1" x14ac:dyDescent="0.35">
      <c r="A129" t="s">
        <v>416</v>
      </c>
    </row>
    <row r="130" spans="1:1" x14ac:dyDescent="0.35">
      <c r="A130" t="s">
        <v>417</v>
      </c>
    </row>
    <row r="131" spans="1:1" x14ac:dyDescent="0.35">
      <c r="A131" t="s">
        <v>418</v>
      </c>
    </row>
    <row r="132" spans="1:1" x14ac:dyDescent="0.35">
      <c r="A132" t="s">
        <v>419</v>
      </c>
    </row>
    <row r="134" spans="1:1" x14ac:dyDescent="0.35">
      <c r="A134" t="s">
        <v>420</v>
      </c>
    </row>
    <row r="135" spans="1:1" x14ac:dyDescent="0.35">
      <c r="A135" t="s">
        <v>421</v>
      </c>
    </row>
    <row r="136" spans="1:1" x14ac:dyDescent="0.35">
      <c r="A136" t="s">
        <v>422</v>
      </c>
    </row>
    <row r="137" spans="1:1" x14ac:dyDescent="0.35">
      <c r="A137" t="s">
        <v>423</v>
      </c>
    </row>
    <row r="138" spans="1:1" x14ac:dyDescent="0.35">
      <c r="A138" t="s">
        <v>424</v>
      </c>
    </row>
    <row r="139" spans="1:1" x14ac:dyDescent="0.35">
      <c r="A139" t="s">
        <v>425</v>
      </c>
    </row>
    <row r="140" spans="1:1" x14ac:dyDescent="0.35">
      <c r="A140" t="s">
        <v>426</v>
      </c>
    </row>
    <row r="141" spans="1:1" x14ac:dyDescent="0.35">
      <c r="A141" t="s">
        <v>427</v>
      </c>
    </row>
    <row r="142" spans="1:1" x14ac:dyDescent="0.35">
      <c r="A142" t="s">
        <v>428</v>
      </c>
    </row>
    <row r="143" spans="1:1" x14ac:dyDescent="0.35">
      <c r="A143" t="s">
        <v>429</v>
      </c>
    </row>
    <row r="144" spans="1:1" x14ac:dyDescent="0.35">
      <c r="A144" t="s">
        <v>430</v>
      </c>
    </row>
    <row r="145" spans="1:1" x14ac:dyDescent="0.35">
      <c r="A145" t="s">
        <v>431</v>
      </c>
    </row>
    <row r="147" spans="1:1" x14ac:dyDescent="0.35">
      <c r="A147" t="s">
        <v>432</v>
      </c>
    </row>
    <row r="148" spans="1:1" x14ac:dyDescent="0.35">
      <c r="A148" t="s">
        <v>433</v>
      </c>
    </row>
    <row r="149" spans="1:1" x14ac:dyDescent="0.35">
      <c r="A149" t="s">
        <v>434</v>
      </c>
    </row>
    <row r="151" spans="1:1" x14ac:dyDescent="0.35">
      <c r="A151" t="s">
        <v>435</v>
      </c>
    </row>
    <row r="152" spans="1:1" x14ac:dyDescent="0.35">
      <c r="A152" t="s">
        <v>436</v>
      </c>
    </row>
    <row r="154" spans="1:1" x14ac:dyDescent="0.35">
      <c r="A154" t="s">
        <v>437</v>
      </c>
    </row>
    <row r="156" spans="1:1" x14ac:dyDescent="0.35">
      <c r="A156" t="s">
        <v>438</v>
      </c>
    </row>
    <row r="157" spans="1:1" x14ac:dyDescent="0.35">
      <c r="A157" t="s">
        <v>439</v>
      </c>
    </row>
    <row r="158" spans="1:1" x14ac:dyDescent="0.35">
      <c r="A158" t="s">
        <v>440</v>
      </c>
    </row>
    <row r="159" spans="1:1" x14ac:dyDescent="0.35">
      <c r="A159" t="s">
        <v>441</v>
      </c>
    </row>
    <row r="160" spans="1:1" x14ac:dyDescent="0.35">
      <c r="A160" t="s">
        <v>442</v>
      </c>
    </row>
    <row r="161" spans="1:1" x14ac:dyDescent="0.35">
      <c r="A161" t="s">
        <v>443</v>
      </c>
    </row>
    <row r="162" spans="1:1" x14ac:dyDescent="0.35">
      <c r="A162" t="s">
        <v>444</v>
      </c>
    </row>
    <row r="164" spans="1:1" x14ac:dyDescent="0.35">
      <c r="A164" t="s">
        <v>445</v>
      </c>
    </row>
    <row r="165" spans="1:1" x14ac:dyDescent="0.35">
      <c r="A165" t="s">
        <v>446</v>
      </c>
    </row>
    <row r="166" spans="1:1" x14ac:dyDescent="0.35">
      <c r="A166" t="s">
        <v>447</v>
      </c>
    </row>
    <row r="167" spans="1:1" x14ac:dyDescent="0.35">
      <c r="A167" t="s">
        <v>448</v>
      </c>
    </row>
    <row r="168" spans="1:1" x14ac:dyDescent="0.35">
      <c r="A168" t="s">
        <v>449</v>
      </c>
    </row>
    <row r="169" spans="1:1" x14ac:dyDescent="0.35">
      <c r="A169" t="s">
        <v>450</v>
      </c>
    </row>
    <row r="170" spans="1:1" x14ac:dyDescent="0.35">
      <c r="A170" t="s">
        <v>451</v>
      </c>
    </row>
    <row r="171" spans="1:1" x14ac:dyDescent="0.35">
      <c r="A171" t="s">
        <v>452</v>
      </c>
    </row>
    <row r="172" spans="1:1" x14ac:dyDescent="0.35">
      <c r="A172" t="s">
        <v>453</v>
      </c>
    </row>
    <row r="173" spans="1:1" x14ac:dyDescent="0.35">
      <c r="A173" t="s">
        <v>454</v>
      </c>
    </row>
    <row r="175" spans="1:1" x14ac:dyDescent="0.35">
      <c r="A175" t="s">
        <v>455</v>
      </c>
    </row>
    <row r="176" spans="1:1" x14ac:dyDescent="0.35">
      <c r="A176" t="s">
        <v>456</v>
      </c>
    </row>
    <row r="177" spans="1:1" x14ac:dyDescent="0.35">
      <c r="A177" t="s">
        <v>457</v>
      </c>
    </row>
    <row r="179" spans="1:1" x14ac:dyDescent="0.35">
      <c r="A179" t="s">
        <v>458</v>
      </c>
    </row>
    <row r="181" spans="1:1" x14ac:dyDescent="0.35">
      <c r="A181" t="s">
        <v>459</v>
      </c>
    </row>
    <row r="182" spans="1:1" x14ac:dyDescent="0.35">
      <c r="A182" t="s">
        <v>460</v>
      </c>
    </row>
    <row r="183" spans="1:1" x14ac:dyDescent="0.35">
      <c r="A183" t="s">
        <v>461</v>
      </c>
    </row>
    <row r="184" spans="1:1" x14ac:dyDescent="0.35">
      <c r="A184" t="s">
        <v>462</v>
      </c>
    </row>
    <row r="185" spans="1:1" x14ac:dyDescent="0.35">
      <c r="A185" t="s">
        <v>463</v>
      </c>
    </row>
    <row r="187" spans="1:1" x14ac:dyDescent="0.35">
      <c r="A187" t="s">
        <v>464</v>
      </c>
    </row>
    <row r="188" spans="1:1" x14ac:dyDescent="0.35">
      <c r="A188" t="s">
        <v>465</v>
      </c>
    </row>
    <row r="189" spans="1:1" x14ac:dyDescent="0.35">
      <c r="A189" t="s">
        <v>466</v>
      </c>
    </row>
    <row r="190" spans="1:1" x14ac:dyDescent="0.35">
      <c r="A190" t="s">
        <v>467</v>
      </c>
    </row>
    <row r="191" spans="1:1" x14ac:dyDescent="0.35">
      <c r="A191" t="s">
        <v>468</v>
      </c>
    </row>
    <row r="192" spans="1:1" x14ac:dyDescent="0.35">
      <c r="A192" t="s">
        <v>469</v>
      </c>
    </row>
    <row r="193" spans="1:1" x14ac:dyDescent="0.35">
      <c r="A193" t="s">
        <v>470</v>
      </c>
    </row>
    <row r="195" spans="1:1" x14ac:dyDescent="0.35">
      <c r="A195" t="s">
        <v>471</v>
      </c>
    </row>
    <row r="197" spans="1:1" x14ac:dyDescent="0.35">
      <c r="A197" t="s">
        <v>472</v>
      </c>
    </row>
    <row r="198" spans="1:1" x14ac:dyDescent="0.35">
      <c r="A198" t="s">
        <v>473</v>
      </c>
    </row>
    <row r="199" spans="1:1" x14ac:dyDescent="0.35">
      <c r="A199" t="s">
        <v>474</v>
      </c>
    </row>
    <row r="200" spans="1:1" x14ac:dyDescent="0.35">
      <c r="A200" t="s">
        <v>475</v>
      </c>
    </row>
    <row r="201" spans="1:1" x14ac:dyDescent="0.35">
      <c r="A201" t="s">
        <v>476</v>
      </c>
    </row>
    <row r="202" spans="1:1" x14ac:dyDescent="0.35">
      <c r="A202" t="s">
        <v>477</v>
      </c>
    </row>
    <row r="203" spans="1:1" x14ac:dyDescent="0.35">
      <c r="A203" t="s">
        <v>478</v>
      </c>
    </row>
    <row r="205" spans="1:1" x14ac:dyDescent="0.35">
      <c r="A205" t="s">
        <v>479</v>
      </c>
    </row>
    <row r="206" spans="1:1" x14ac:dyDescent="0.35">
      <c r="A206" t="s">
        <v>480</v>
      </c>
    </row>
    <row r="208" spans="1:1" x14ac:dyDescent="0.35">
      <c r="A208" t="s">
        <v>481</v>
      </c>
    </row>
    <row r="210" spans="1:1" x14ac:dyDescent="0.35">
      <c r="A210" t="s">
        <v>482</v>
      </c>
    </row>
    <row r="211" spans="1:1" x14ac:dyDescent="0.35">
      <c r="A211" t="s">
        <v>483</v>
      </c>
    </row>
    <row r="212" spans="1:1" x14ac:dyDescent="0.35">
      <c r="A212" t="s">
        <v>484</v>
      </c>
    </row>
    <row r="214" spans="1:1" x14ac:dyDescent="0.35">
      <c r="A214" t="s">
        <v>485</v>
      </c>
    </row>
    <row r="215" spans="1:1" x14ac:dyDescent="0.35">
      <c r="A215" t="s">
        <v>486</v>
      </c>
    </row>
    <row r="217" spans="1:1" x14ac:dyDescent="0.35">
      <c r="A217" t="s">
        <v>487</v>
      </c>
    </row>
    <row r="218" spans="1:1" x14ac:dyDescent="0.35">
      <c r="A218" t="s">
        <v>488</v>
      </c>
    </row>
    <row r="219" spans="1:1" x14ac:dyDescent="0.35">
      <c r="A219" t="s">
        <v>489</v>
      </c>
    </row>
    <row r="220" spans="1:1" x14ac:dyDescent="0.35">
      <c r="A220" t="s">
        <v>490</v>
      </c>
    </row>
    <row r="222" spans="1:1" x14ac:dyDescent="0.35">
      <c r="A222" t="s">
        <v>491</v>
      </c>
    </row>
    <row r="223" spans="1:1" x14ac:dyDescent="0.35">
      <c r="A223" t="s">
        <v>492</v>
      </c>
    </row>
    <row r="224" spans="1:1" x14ac:dyDescent="0.35">
      <c r="A224" t="s">
        <v>493</v>
      </c>
    </row>
    <row r="225" spans="1:1" x14ac:dyDescent="0.35">
      <c r="A225" t="s">
        <v>494</v>
      </c>
    </row>
    <row r="226" spans="1:1" x14ac:dyDescent="0.35">
      <c r="A226" t="s">
        <v>495</v>
      </c>
    </row>
    <row r="227" spans="1:1" x14ac:dyDescent="0.35">
      <c r="A227" t="s">
        <v>496</v>
      </c>
    </row>
    <row r="228" spans="1:1" x14ac:dyDescent="0.35">
      <c r="A228" t="s">
        <v>497</v>
      </c>
    </row>
    <row r="230" spans="1:1" x14ac:dyDescent="0.35">
      <c r="A230" t="s">
        <v>498</v>
      </c>
    </row>
    <row r="231" spans="1:1" x14ac:dyDescent="0.35">
      <c r="A231" t="s">
        <v>499</v>
      </c>
    </row>
    <row r="232" spans="1:1" x14ac:dyDescent="0.35">
      <c r="A232" t="s">
        <v>500</v>
      </c>
    </row>
    <row r="233" spans="1:1" x14ac:dyDescent="0.35">
      <c r="A233" t="s">
        <v>501</v>
      </c>
    </row>
    <row r="235" spans="1:1" x14ac:dyDescent="0.35">
      <c r="A235" t="s">
        <v>502</v>
      </c>
    </row>
    <row r="236" spans="1:1" x14ac:dyDescent="0.35">
      <c r="A236" t="s">
        <v>503</v>
      </c>
    </row>
    <row r="237" spans="1:1" x14ac:dyDescent="0.35">
      <c r="A237" t="s">
        <v>504</v>
      </c>
    </row>
    <row r="238" spans="1:1" x14ac:dyDescent="0.35">
      <c r="A238" t="s">
        <v>505</v>
      </c>
    </row>
    <row r="239" spans="1:1" x14ac:dyDescent="0.35">
      <c r="A239" t="s">
        <v>506</v>
      </c>
    </row>
    <row r="240" spans="1:1" x14ac:dyDescent="0.35">
      <c r="A240" t="s">
        <v>507</v>
      </c>
    </row>
    <row r="241" spans="1:1" x14ac:dyDescent="0.35">
      <c r="A241" t="s">
        <v>508</v>
      </c>
    </row>
    <row r="242" spans="1:1" x14ac:dyDescent="0.35">
      <c r="A242" t="s">
        <v>509</v>
      </c>
    </row>
    <row r="243" spans="1:1" x14ac:dyDescent="0.35">
      <c r="A243" t="s">
        <v>510</v>
      </c>
    </row>
    <row r="245" spans="1:1" x14ac:dyDescent="0.35">
      <c r="A245" t="s">
        <v>511</v>
      </c>
    </row>
    <row r="247" spans="1:1" x14ac:dyDescent="0.35">
      <c r="A247" t="s">
        <v>512</v>
      </c>
    </row>
    <row r="248" spans="1:1" x14ac:dyDescent="0.35">
      <c r="A248" t="s">
        <v>513</v>
      </c>
    </row>
    <row r="249" spans="1:1" x14ac:dyDescent="0.35">
      <c r="A249" t="s">
        <v>514</v>
      </c>
    </row>
    <row r="250" spans="1:1" x14ac:dyDescent="0.35">
      <c r="A250" t="s">
        <v>515</v>
      </c>
    </row>
    <row r="252" spans="1:1" x14ac:dyDescent="0.35">
      <c r="A252" t="s">
        <v>516</v>
      </c>
    </row>
    <row r="253" spans="1:1" x14ac:dyDescent="0.35">
      <c r="A253" t="s">
        <v>517</v>
      </c>
    </row>
    <row r="254" spans="1:1" x14ac:dyDescent="0.35">
      <c r="A254" t="s">
        <v>518</v>
      </c>
    </row>
    <row r="255" spans="1:1" x14ac:dyDescent="0.35">
      <c r="A255" t="s">
        <v>519</v>
      </c>
    </row>
    <row r="257" spans="1:1" x14ac:dyDescent="0.35">
      <c r="A257" t="s">
        <v>520</v>
      </c>
    </row>
    <row r="258" spans="1:1" x14ac:dyDescent="0.35">
      <c r="A258" t="s">
        <v>521</v>
      </c>
    </row>
    <row r="259" spans="1:1" x14ac:dyDescent="0.35">
      <c r="A259" t="s">
        <v>522</v>
      </c>
    </row>
    <row r="260" spans="1:1" x14ac:dyDescent="0.35">
      <c r="A260" t="s">
        <v>523</v>
      </c>
    </row>
    <row r="261" spans="1:1" x14ac:dyDescent="0.35">
      <c r="A261" t="s">
        <v>524</v>
      </c>
    </row>
    <row r="262" spans="1:1" x14ac:dyDescent="0.35">
      <c r="A262" t="s">
        <v>525</v>
      </c>
    </row>
    <row r="263" spans="1:1" x14ac:dyDescent="0.35">
      <c r="A263" t="s">
        <v>526</v>
      </c>
    </row>
    <row r="264" spans="1:1" x14ac:dyDescent="0.35">
      <c r="A264" t="s">
        <v>527</v>
      </c>
    </row>
    <row r="265" spans="1:1" x14ac:dyDescent="0.35">
      <c r="A265" t="s">
        <v>528</v>
      </c>
    </row>
    <row r="266" spans="1:1" x14ac:dyDescent="0.35">
      <c r="A266" t="s">
        <v>529</v>
      </c>
    </row>
    <row r="267" spans="1:1" x14ac:dyDescent="0.35">
      <c r="A267" t="s">
        <v>530</v>
      </c>
    </row>
    <row r="269" spans="1:1" x14ac:dyDescent="0.35">
      <c r="A269" t="s">
        <v>531</v>
      </c>
    </row>
    <row r="270" spans="1:1" x14ac:dyDescent="0.35">
      <c r="A270" t="s">
        <v>532</v>
      </c>
    </row>
    <row r="271" spans="1:1" x14ac:dyDescent="0.35">
      <c r="A271" t="s">
        <v>533</v>
      </c>
    </row>
    <row r="272" spans="1:1" x14ac:dyDescent="0.35">
      <c r="A272" t="s">
        <v>534</v>
      </c>
    </row>
    <row r="273" spans="1:1" x14ac:dyDescent="0.35">
      <c r="A273" t="s">
        <v>535</v>
      </c>
    </row>
    <row r="275" spans="1:1" x14ac:dyDescent="0.35">
      <c r="A275" t="s">
        <v>536</v>
      </c>
    </row>
    <row r="276" spans="1:1" x14ac:dyDescent="0.35">
      <c r="A276" t="s">
        <v>537</v>
      </c>
    </row>
    <row r="277" spans="1:1" x14ac:dyDescent="0.35">
      <c r="A277" t="s">
        <v>538</v>
      </c>
    </row>
    <row r="278" spans="1:1" x14ac:dyDescent="0.35">
      <c r="A278" t="s">
        <v>539</v>
      </c>
    </row>
    <row r="279" spans="1:1" x14ac:dyDescent="0.35">
      <c r="A279" t="s">
        <v>540</v>
      </c>
    </row>
    <row r="280" spans="1:1" x14ac:dyDescent="0.35">
      <c r="A280" t="s">
        <v>541</v>
      </c>
    </row>
    <row r="281" spans="1:1" x14ac:dyDescent="0.35">
      <c r="A281" t="s">
        <v>542</v>
      </c>
    </row>
    <row r="282" spans="1:1" x14ac:dyDescent="0.35">
      <c r="A282" t="s">
        <v>543</v>
      </c>
    </row>
    <row r="283" spans="1:1" x14ac:dyDescent="0.35">
      <c r="A283" t="s">
        <v>544</v>
      </c>
    </row>
    <row r="284" spans="1:1" x14ac:dyDescent="0.35">
      <c r="A284" t="s">
        <v>545</v>
      </c>
    </row>
    <row r="285" spans="1:1" x14ac:dyDescent="0.35">
      <c r="A285" t="s">
        <v>546</v>
      </c>
    </row>
    <row r="286" spans="1:1" x14ac:dyDescent="0.35">
      <c r="A286" t="s">
        <v>547</v>
      </c>
    </row>
    <row r="288" spans="1:1" x14ac:dyDescent="0.35">
      <c r="A288" t="s">
        <v>548</v>
      </c>
    </row>
    <row r="289" spans="1:1" x14ac:dyDescent="0.35">
      <c r="A289" t="s">
        <v>549</v>
      </c>
    </row>
    <row r="290" spans="1:1" x14ac:dyDescent="0.35">
      <c r="A290" t="s">
        <v>550</v>
      </c>
    </row>
    <row r="291" spans="1:1" x14ac:dyDescent="0.35">
      <c r="A291" t="s">
        <v>551</v>
      </c>
    </row>
    <row r="293" spans="1:1" x14ac:dyDescent="0.35">
      <c r="A293" t="s">
        <v>552</v>
      </c>
    </row>
    <row r="294" spans="1:1" x14ac:dyDescent="0.35">
      <c r="A294" t="s">
        <v>553</v>
      </c>
    </row>
    <row r="295" spans="1:1" x14ac:dyDescent="0.35">
      <c r="A295" t="s">
        <v>554</v>
      </c>
    </row>
    <row r="297" spans="1:1" x14ac:dyDescent="0.35">
      <c r="A297" t="s">
        <v>555</v>
      </c>
    </row>
    <row r="298" spans="1:1" x14ac:dyDescent="0.35">
      <c r="A298" t="s">
        <v>556</v>
      </c>
    </row>
    <row r="299" spans="1:1" x14ac:dyDescent="0.35">
      <c r="A299" t="s">
        <v>557</v>
      </c>
    </row>
    <row r="300" spans="1:1" x14ac:dyDescent="0.35">
      <c r="A300" t="s">
        <v>558</v>
      </c>
    </row>
    <row r="301" spans="1:1" x14ac:dyDescent="0.35">
      <c r="A301" t="s">
        <v>559</v>
      </c>
    </row>
    <row r="302" spans="1:1" x14ac:dyDescent="0.35">
      <c r="A302" t="s">
        <v>560</v>
      </c>
    </row>
    <row r="303" spans="1:1" x14ac:dyDescent="0.35">
      <c r="A303" t="s">
        <v>561</v>
      </c>
    </row>
    <row r="304" spans="1:1" x14ac:dyDescent="0.35">
      <c r="A304" t="s">
        <v>562</v>
      </c>
    </row>
    <row r="305" spans="1:1" x14ac:dyDescent="0.35">
      <c r="A305" t="s">
        <v>563</v>
      </c>
    </row>
    <row r="306" spans="1:1" x14ac:dyDescent="0.35">
      <c r="A306" t="s">
        <v>564</v>
      </c>
    </row>
    <row r="307" spans="1:1" x14ac:dyDescent="0.35">
      <c r="A307" t="s">
        <v>565</v>
      </c>
    </row>
    <row r="308" spans="1:1" x14ac:dyDescent="0.35">
      <c r="A308" t="s">
        <v>566</v>
      </c>
    </row>
    <row r="310" spans="1:1" x14ac:dyDescent="0.35">
      <c r="A310" t="s">
        <v>567</v>
      </c>
    </row>
    <row r="311" spans="1:1" x14ac:dyDescent="0.35">
      <c r="A311" t="s">
        <v>568</v>
      </c>
    </row>
    <row r="312" spans="1:1" x14ac:dyDescent="0.35">
      <c r="A312" t="s">
        <v>569</v>
      </c>
    </row>
    <row r="313" spans="1:1" x14ac:dyDescent="0.35">
      <c r="A313" t="s">
        <v>570</v>
      </c>
    </row>
    <row r="314" spans="1:1" x14ac:dyDescent="0.35">
      <c r="A314" t="s">
        <v>571</v>
      </c>
    </row>
    <row r="315" spans="1:1" x14ac:dyDescent="0.35">
      <c r="A315" t="s">
        <v>572</v>
      </c>
    </row>
    <row r="316" spans="1:1" x14ac:dyDescent="0.35">
      <c r="A316" t="s">
        <v>573</v>
      </c>
    </row>
    <row r="318" spans="1:1" x14ac:dyDescent="0.35">
      <c r="A318" t="s">
        <v>574</v>
      </c>
    </row>
    <row r="319" spans="1:1" x14ac:dyDescent="0.35">
      <c r="A319" t="s">
        <v>575</v>
      </c>
    </row>
    <row r="320" spans="1:1" x14ac:dyDescent="0.35">
      <c r="A320" t="s">
        <v>576</v>
      </c>
    </row>
    <row r="321" spans="1:1" x14ac:dyDescent="0.35">
      <c r="A321" t="s">
        <v>577</v>
      </c>
    </row>
    <row r="322" spans="1:1" x14ac:dyDescent="0.35">
      <c r="A322" t="s">
        <v>578</v>
      </c>
    </row>
    <row r="323" spans="1:1" x14ac:dyDescent="0.35">
      <c r="A323" t="s">
        <v>579</v>
      </c>
    </row>
    <row r="324" spans="1:1" x14ac:dyDescent="0.35">
      <c r="A324" t="s">
        <v>580</v>
      </c>
    </row>
    <row r="325" spans="1:1" x14ac:dyDescent="0.35">
      <c r="A325" t="s">
        <v>581</v>
      </c>
    </row>
    <row r="326" spans="1:1" x14ac:dyDescent="0.35">
      <c r="A326" t="s">
        <v>582</v>
      </c>
    </row>
    <row r="327" spans="1:1" x14ac:dyDescent="0.35">
      <c r="A327" t="s">
        <v>583</v>
      </c>
    </row>
    <row r="329" spans="1:1" x14ac:dyDescent="0.35">
      <c r="A329" t="s">
        <v>584</v>
      </c>
    </row>
    <row r="330" spans="1:1" x14ac:dyDescent="0.35">
      <c r="A330" t="s">
        <v>585</v>
      </c>
    </row>
    <row r="331" spans="1:1" x14ac:dyDescent="0.35">
      <c r="A331" t="s">
        <v>586</v>
      </c>
    </row>
    <row r="332" spans="1:1" x14ac:dyDescent="0.35">
      <c r="A332" t="s">
        <v>587</v>
      </c>
    </row>
    <row r="333" spans="1:1" x14ac:dyDescent="0.35">
      <c r="A333" t="s">
        <v>588</v>
      </c>
    </row>
    <row r="334" spans="1:1" x14ac:dyDescent="0.35">
      <c r="A334" t="s">
        <v>589</v>
      </c>
    </row>
    <row r="335" spans="1:1" x14ac:dyDescent="0.35">
      <c r="A335" t="s">
        <v>590</v>
      </c>
    </row>
    <row r="337" spans="1:1" x14ac:dyDescent="0.35">
      <c r="A337" t="s">
        <v>591</v>
      </c>
    </row>
    <row r="338" spans="1:1" x14ac:dyDescent="0.35">
      <c r="A338" t="s">
        <v>592</v>
      </c>
    </row>
    <row r="339" spans="1:1" x14ac:dyDescent="0.35">
      <c r="A339" t="s">
        <v>593</v>
      </c>
    </row>
    <row r="340" spans="1:1" x14ac:dyDescent="0.35">
      <c r="A340" t="s">
        <v>594</v>
      </c>
    </row>
    <row r="341" spans="1:1" x14ac:dyDescent="0.35">
      <c r="A341" t="s">
        <v>595</v>
      </c>
    </row>
    <row r="343" spans="1:1" x14ac:dyDescent="0.35">
      <c r="A343" t="s">
        <v>596</v>
      </c>
    </row>
    <row r="345" spans="1:1" x14ac:dyDescent="0.35">
      <c r="A345" t="s">
        <v>597</v>
      </c>
    </row>
    <row r="346" spans="1:1" x14ac:dyDescent="0.35">
      <c r="A346" t="s">
        <v>598</v>
      </c>
    </row>
    <row r="347" spans="1:1" x14ac:dyDescent="0.35">
      <c r="A347" t="s">
        <v>599</v>
      </c>
    </row>
    <row r="348" spans="1:1" x14ac:dyDescent="0.35">
      <c r="A348" t="s">
        <v>600</v>
      </c>
    </row>
    <row r="349" spans="1:1" x14ac:dyDescent="0.35">
      <c r="A349" t="s">
        <v>601</v>
      </c>
    </row>
    <row r="350" spans="1:1" x14ac:dyDescent="0.35">
      <c r="A350" t="s">
        <v>602</v>
      </c>
    </row>
    <row r="351" spans="1:1" x14ac:dyDescent="0.35">
      <c r="A351" t="s">
        <v>603</v>
      </c>
    </row>
    <row r="352" spans="1:1" x14ac:dyDescent="0.35">
      <c r="A352" t="s">
        <v>604</v>
      </c>
    </row>
    <row r="354" spans="1:1" x14ac:dyDescent="0.35">
      <c r="A354" t="s">
        <v>605</v>
      </c>
    </row>
    <row r="355" spans="1:1" x14ac:dyDescent="0.35">
      <c r="A355" t="s">
        <v>606</v>
      </c>
    </row>
    <row r="356" spans="1:1" x14ac:dyDescent="0.35">
      <c r="A356" t="s">
        <v>607</v>
      </c>
    </row>
    <row r="357" spans="1:1" x14ac:dyDescent="0.35">
      <c r="A357" t="s">
        <v>608</v>
      </c>
    </row>
    <row r="358" spans="1:1" x14ac:dyDescent="0.35">
      <c r="A358" t="s">
        <v>609</v>
      </c>
    </row>
    <row r="359" spans="1:1" x14ac:dyDescent="0.35">
      <c r="A359" t="s">
        <v>610</v>
      </c>
    </row>
    <row r="361" spans="1:1" x14ac:dyDescent="0.35">
      <c r="A361" t="s">
        <v>611</v>
      </c>
    </row>
    <row r="362" spans="1:1" x14ac:dyDescent="0.35">
      <c r="A362" t="s">
        <v>612</v>
      </c>
    </row>
    <row r="363" spans="1:1" x14ac:dyDescent="0.35">
      <c r="A363" t="s">
        <v>613</v>
      </c>
    </row>
    <row r="365" spans="1:1" x14ac:dyDescent="0.35">
      <c r="A365" t="s">
        <v>614</v>
      </c>
    </row>
    <row r="366" spans="1:1" x14ac:dyDescent="0.35">
      <c r="A366" t="s">
        <v>615</v>
      </c>
    </row>
    <row r="368" spans="1:1" x14ac:dyDescent="0.35">
      <c r="A368" t="s">
        <v>616</v>
      </c>
    </row>
    <row r="369" spans="1:1" x14ac:dyDescent="0.35">
      <c r="A369" t="s">
        <v>617</v>
      </c>
    </row>
    <row r="370" spans="1:1" x14ac:dyDescent="0.35">
      <c r="A370" t="s">
        <v>618</v>
      </c>
    </row>
    <row r="372" spans="1:1" x14ac:dyDescent="0.35">
      <c r="A372" t="s">
        <v>619</v>
      </c>
    </row>
    <row r="373" spans="1:1" x14ac:dyDescent="0.35">
      <c r="A373" t="s">
        <v>620</v>
      </c>
    </row>
    <row r="374" spans="1:1" x14ac:dyDescent="0.35">
      <c r="A374" t="s">
        <v>621</v>
      </c>
    </row>
    <row r="376" spans="1:1" x14ac:dyDescent="0.35">
      <c r="A376" t="s">
        <v>622</v>
      </c>
    </row>
    <row r="377" spans="1:1" x14ac:dyDescent="0.35">
      <c r="A377" t="s">
        <v>623</v>
      </c>
    </row>
    <row r="379" spans="1:1" x14ac:dyDescent="0.35">
      <c r="A379" t="s">
        <v>624</v>
      </c>
    </row>
    <row r="380" spans="1:1" x14ac:dyDescent="0.35">
      <c r="A380" t="s">
        <v>625</v>
      </c>
    </row>
    <row r="382" spans="1:1" x14ac:dyDescent="0.35">
      <c r="A382" t="s">
        <v>626</v>
      </c>
    </row>
    <row r="383" spans="1:1" x14ac:dyDescent="0.35">
      <c r="A383" t="s">
        <v>627</v>
      </c>
    </row>
    <row r="384" spans="1:1" x14ac:dyDescent="0.35">
      <c r="A384" t="s">
        <v>628</v>
      </c>
    </row>
    <row r="385" spans="1:1" x14ac:dyDescent="0.35">
      <c r="A385" t="s">
        <v>629</v>
      </c>
    </row>
    <row r="386" spans="1:1" x14ac:dyDescent="0.35">
      <c r="A386" t="s">
        <v>630</v>
      </c>
    </row>
    <row r="388" spans="1:1" x14ac:dyDescent="0.35">
      <c r="A388" t="s">
        <v>631</v>
      </c>
    </row>
    <row r="389" spans="1:1" x14ac:dyDescent="0.35">
      <c r="A389" t="s">
        <v>632</v>
      </c>
    </row>
    <row r="390" spans="1:1" x14ac:dyDescent="0.35">
      <c r="A390" t="s">
        <v>633</v>
      </c>
    </row>
    <row r="391" spans="1:1" x14ac:dyDescent="0.35">
      <c r="A391" t="s">
        <v>634</v>
      </c>
    </row>
    <row r="392" spans="1:1" x14ac:dyDescent="0.35">
      <c r="A392" t="s">
        <v>635</v>
      </c>
    </row>
    <row r="393" spans="1:1" x14ac:dyDescent="0.35">
      <c r="A393" t="s">
        <v>636</v>
      </c>
    </row>
    <row r="394" spans="1:1" x14ac:dyDescent="0.35">
      <c r="A394" t="s">
        <v>637</v>
      </c>
    </row>
    <row r="395" spans="1:1" x14ac:dyDescent="0.35">
      <c r="A395" t="s">
        <v>638</v>
      </c>
    </row>
    <row r="396" spans="1:1" x14ac:dyDescent="0.35">
      <c r="A396" t="s">
        <v>639</v>
      </c>
    </row>
    <row r="398" spans="1:1" x14ac:dyDescent="0.35">
      <c r="A398" t="s">
        <v>640</v>
      </c>
    </row>
    <row r="399" spans="1:1" x14ac:dyDescent="0.35">
      <c r="A399" t="s">
        <v>641</v>
      </c>
    </row>
    <row r="400" spans="1:1" x14ac:dyDescent="0.35">
      <c r="A400" t="s">
        <v>642</v>
      </c>
    </row>
    <row r="401" spans="1:1" x14ac:dyDescent="0.35">
      <c r="A401" t="s">
        <v>643</v>
      </c>
    </row>
    <row r="403" spans="1:1" x14ac:dyDescent="0.35">
      <c r="A403" t="s">
        <v>644</v>
      </c>
    </row>
    <row r="404" spans="1:1" x14ac:dyDescent="0.35">
      <c r="A404" t="s">
        <v>645</v>
      </c>
    </row>
    <row r="405" spans="1:1" x14ac:dyDescent="0.35">
      <c r="A405" t="s">
        <v>646</v>
      </c>
    </row>
    <row r="407" spans="1:1" x14ac:dyDescent="0.35">
      <c r="A407" t="s">
        <v>647</v>
      </c>
    </row>
    <row r="409" spans="1:1" x14ac:dyDescent="0.35">
      <c r="A409" t="s">
        <v>648</v>
      </c>
    </row>
    <row r="410" spans="1:1" x14ac:dyDescent="0.35">
      <c r="A410" t="s">
        <v>649</v>
      </c>
    </row>
    <row r="411" spans="1:1" x14ac:dyDescent="0.35">
      <c r="A411" t="s">
        <v>650</v>
      </c>
    </row>
    <row r="412" spans="1:1" x14ac:dyDescent="0.35">
      <c r="A412" t="s">
        <v>651</v>
      </c>
    </row>
    <row r="413" spans="1:1" x14ac:dyDescent="0.35">
      <c r="A413" t="s">
        <v>652</v>
      </c>
    </row>
    <row r="415" spans="1:1" x14ac:dyDescent="0.35">
      <c r="A415" t="s">
        <v>653</v>
      </c>
    </row>
    <row r="416" spans="1:1" x14ac:dyDescent="0.35">
      <c r="A416" t="s">
        <v>654</v>
      </c>
    </row>
    <row r="417" spans="1:1" x14ac:dyDescent="0.35">
      <c r="A417" t="s">
        <v>655</v>
      </c>
    </row>
    <row r="418" spans="1:1" x14ac:dyDescent="0.35">
      <c r="A418" t="s">
        <v>656</v>
      </c>
    </row>
    <row r="419" spans="1:1" x14ac:dyDescent="0.35">
      <c r="A419" t="s">
        <v>657</v>
      </c>
    </row>
    <row r="420" spans="1:1" x14ac:dyDescent="0.35">
      <c r="A420" t="s">
        <v>658</v>
      </c>
    </row>
    <row r="422" spans="1:1" x14ac:dyDescent="0.35">
      <c r="A422" t="s">
        <v>659</v>
      </c>
    </row>
    <row r="423" spans="1:1" x14ac:dyDescent="0.35">
      <c r="A423" t="s">
        <v>660</v>
      </c>
    </row>
    <row r="424" spans="1:1" x14ac:dyDescent="0.35">
      <c r="A424" t="s">
        <v>661</v>
      </c>
    </row>
    <row r="425" spans="1:1" x14ac:dyDescent="0.35">
      <c r="A425" t="s">
        <v>662</v>
      </c>
    </row>
    <row r="426" spans="1:1" x14ac:dyDescent="0.35">
      <c r="A426" t="s">
        <v>663</v>
      </c>
    </row>
    <row r="427" spans="1:1" x14ac:dyDescent="0.35">
      <c r="A427" t="s">
        <v>664</v>
      </c>
    </row>
    <row r="429" spans="1:1" x14ac:dyDescent="0.35">
      <c r="A429" t="s">
        <v>665</v>
      </c>
    </row>
    <row r="430" spans="1:1" x14ac:dyDescent="0.35">
      <c r="A430" t="s">
        <v>666</v>
      </c>
    </row>
    <row r="431" spans="1:1" x14ac:dyDescent="0.35">
      <c r="A431" t="s">
        <v>667</v>
      </c>
    </row>
    <row r="432" spans="1:1" x14ac:dyDescent="0.35">
      <c r="A432" t="s">
        <v>668</v>
      </c>
    </row>
    <row r="433" spans="1:1" x14ac:dyDescent="0.35">
      <c r="A433" t="s">
        <v>669</v>
      </c>
    </row>
    <row r="435" spans="1:1" x14ac:dyDescent="0.35">
      <c r="A435" t="s">
        <v>670</v>
      </c>
    </row>
    <row r="437" spans="1:1" x14ac:dyDescent="0.35">
      <c r="A437" t="s">
        <v>671</v>
      </c>
    </row>
    <row r="438" spans="1:1" x14ac:dyDescent="0.35">
      <c r="A438" t="s">
        <v>672</v>
      </c>
    </row>
    <row r="439" spans="1:1" x14ac:dyDescent="0.35">
      <c r="A439" t="s">
        <v>673</v>
      </c>
    </row>
    <row r="440" spans="1:1" x14ac:dyDescent="0.35">
      <c r="A440" t="s">
        <v>674</v>
      </c>
    </row>
    <row r="441" spans="1:1" x14ac:dyDescent="0.35">
      <c r="A441" t="s">
        <v>675</v>
      </c>
    </row>
    <row r="442" spans="1:1" x14ac:dyDescent="0.35">
      <c r="A442" t="s">
        <v>676</v>
      </c>
    </row>
    <row r="443" spans="1:1" x14ac:dyDescent="0.35">
      <c r="A443" t="s">
        <v>677</v>
      </c>
    </row>
    <row r="444" spans="1:1" x14ac:dyDescent="0.35">
      <c r="A444" t="s">
        <v>678</v>
      </c>
    </row>
    <row r="446" spans="1:1" x14ac:dyDescent="0.35">
      <c r="A446" t="s">
        <v>679</v>
      </c>
    </row>
    <row r="448" spans="1:1" x14ac:dyDescent="0.35">
      <c r="A448" t="s">
        <v>680</v>
      </c>
    </row>
    <row r="449" spans="1:1" x14ac:dyDescent="0.35">
      <c r="A449" t="s">
        <v>681</v>
      </c>
    </row>
    <row r="450" spans="1:1" x14ac:dyDescent="0.35">
      <c r="A450" t="s">
        <v>682</v>
      </c>
    </row>
    <row r="451" spans="1:1" x14ac:dyDescent="0.35">
      <c r="A451" t="s">
        <v>683</v>
      </c>
    </row>
    <row r="453" spans="1:1" x14ac:dyDescent="0.35">
      <c r="A453" t="s">
        <v>684</v>
      </c>
    </row>
    <row r="454" spans="1:1" x14ac:dyDescent="0.35">
      <c r="A454" t="s">
        <v>685</v>
      </c>
    </row>
    <row r="455" spans="1:1" x14ac:dyDescent="0.35">
      <c r="A455" t="s">
        <v>686</v>
      </c>
    </row>
    <row r="456" spans="1:1" x14ac:dyDescent="0.35">
      <c r="A456" t="s">
        <v>687</v>
      </c>
    </row>
    <row r="457" spans="1:1" x14ac:dyDescent="0.35">
      <c r="A457" t="s">
        <v>688</v>
      </c>
    </row>
    <row r="458" spans="1:1" x14ac:dyDescent="0.35">
      <c r="A458" t="s">
        <v>689</v>
      </c>
    </row>
    <row r="459" spans="1:1" x14ac:dyDescent="0.35">
      <c r="A459" t="s">
        <v>690</v>
      </c>
    </row>
    <row r="460" spans="1:1" x14ac:dyDescent="0.35">
      <c r="A460" t="s">
        <v>691</v>
      </c>
    </row>
    <row r="461" spans="1:1" x14ac:dyDescent="0.35">
      <c r="A461" t="s">
        <v>692</v>
      </c>
    </row>
    <row r="463" spans="1:1" x14ac:dyDescent="0.35">
      <c r="A463" t="s">
        <v>693</v>
      </c>
    </row>
    <row r="464" spans="1:1" x14ac:dyDescent="0.35">
      <c r="A464" t="s">
        <v>694</v>
      </c>
    </row>
    <row r="465" spans="1:1" x14ac:dyDescent="0.35">
      <c r="A465" t="s">
        <v>695</v>
      </c>
    </row>
    <row r="466" spans="1:1" x14ac:dyDescent="0.35">
      <c r="A466" t="s">
        <v>696</v>
      </c>
    </row>
    <row r="467" spans="1:1" x14ac:dyDescent="0.35">
      <c r="A467" t="s">
        <v>697</v>
      </c>
    </row>
    <row r="468" spans="1:1" x14ac:dyDescent="0.35">
      <c r="A468" t="s">
        <v>698</v>
      </c>
    </row>
    <row r="469" spans="1:1" x14ac:dyDescent="0.35">
      <c r="A469" t="s">
        <v>699</v>
      </c>
    </row>
    <row r="471" spans="1:1" x14ac:dyDescent="0.35">
      <c r="A471" t="s">
        <v>700</v>
      </c>
    </row>
    <row r="473" spans="1:1" x14ac:dyDescent="0.35">
      <c r="A473" t="s">
        <v>701</v>
      </c>
    </row>
    <row r="474" spans="1:1" x14ac:dyDescent="0.35">
      <c r="A474" t="s">
        <v>702</v>
      </c>
    </row>
    <row r="475" spans="1:1" x14ac:dyDescent="0.35">
      <c r="A475" t="s">
        <v>703</v>
      </c>
    </row>
    <row r="477" spans="1:1" x14ac:dyDescent="0.35">
      <c r="A477" t="s">
        <v>704</v>
      </c>
    </row>
    <row r="478" spans="1:1" x14ac:dyDescent="0.35">
      <c r="A478" t="s">
        <v>705</v>
      </c>
    </row>
    <row r="479" spans="1:1" x14ac:dyDescent="0.35">
      <c r="A479" t="s">
        <v>706</v>
      </c>
    </row>
    <row r="480" spans="1:1" x14ac:dyDescent="0.35">
      <c r="A480" t="s">
        <v>707</v>
      </c>
    </row>
    <row r="481" spans="1:1" x14ac:dyDescent="0.35">
      <c r="A481" t="s">
        <v>708</v>
      </c>
    </row>
    <row r="482" spans="1:1" x14ac:dyDescent="0.35">
      <c r="A482" t="s">
        <v>709</v>
      </c>
    </row>
    <row r="483" spans="1:1" x14ac:dyDescent="0.35">
      <c r="A483" t="s">
        <v>710</v>
      </c>
    </row>
    <row r="484" spans="1:1" x14ac:dyDescent="0.35">
      <c r="A484" t="s">
        <v>711</v>
      </c>
    </row>
    <row r="485" spans="1:1" x14ac:dyDescent="0.35">
      <c r="A485" t="s">
        <v>712</v>
      </c>
    </row>
    <row r="487" spans="1:1" x14ac:dyDescent="0.35">
      <c r="A487" t="s">
        <v>713</v>
      </c>
    </row>
    <row r="488" spans="1:1" x14ac:dyDescent="0.35">
      <c r="A488" t="s">
        <v>714</v>
      </c>
    </row>
    <row r="489" spans="1:1" x14ac:dyDescent="0.35">
      <c r="A489" t="s">
        <v>715</v>
      </c>
    </row>
    <row r="490" spans="1:1" x14ac:dyDescent="0.35">
      <c r="A490" t="s">
        <v>716</v>
      </c>
    </row>
    <row r="492" spans="1:1" x14ac:dyDescent="0.35">
      <c r="A492" t="s">
        <v>717</v>
      </c>
    </row>
    <row r="493" spans="1:1" x14ac:dyDescent="0.35">
      <c r="A493" t="s">
        <v>718</v>
      </c>
    </row>
    <row r="494" spans="1:1" x14ac:dyDescent="0.35">
      <c r="A494" t="s">
        <v>719</v>
      </c>
    </row>
    <row r="495" spans="1:1" x14ac:dyDescent="0.35">
      <c r="A495" t="s">
        <v>720</v>
      </c>
    </row>
    <row r="496" spans="1:1" x14ac:dyDescent="0.35">
      <c r="A496" t="s">
        <v>721</v>
      </c>
    </row>
    <row r="497" spans="1:1" x14ac:dyDescent="0.35">
      <c r="A497" t="s">
        <v>722</v>
      </c>
    </row>
    <row r="499" spans="1:1" x14ac:dyDescent="0.35">
      <c r="A499" t="s">
        <v>723</v>
      </c>
    </row>
    <row r="500" spans="1:1" x14ac:dyDescent="0.35">
      <c r="A500" t="s">
        <v>724</v>
      </c>
    </row>
    <row r="501" spans="1:1" x14ac:dyDescent="0.35">
      <c r="A501" t="s">
        <v>725</v>
      </c>
    </row>
    <row r="502" spans="1:1" x14ac:dyDescent="0.35">
      <c r="A502" t="s">
        <v>726</v>
      </c>
    </row>
    <row r="503" spans="1:1" x14ac:dyDescent="0.35">
      <c r="A503" t="s">
        <v>727</v>
      </c>
    </row>
    <row r="504" spans="1:1" x14ac:dyDescent="0.35">
      <c r="A504" t="s">
        <v>728</v>
      </c>
    </row>
    <row r="505" spans="1:1" x14ac:dyDescent="0.35">
      <c r="A505" t="s">
        <v>729</v>
      </c>
    </row>
    <row r="506" spans="1:1" x14ac:dyDescent="0.35">
      <c r="A506" t="s">
        <v>730</v>
      </c>
    </row>
    <row r="507" spans="1:1" x14ac:dyDescent="0.35">
      <c r="A507" t="s">
        <v>731</v>
      </c>
    </row>
    <row r="508" spans="1:1" x14ac:dyDescent="0.35">
      <c r="A508" t="s">
        <v>732</v>
      </c>
    </row>
    <row r="509" spans="1:1" x14ac:dyDescent="0.35">
      <c r="A509" t="s">
        <v>733</v>
      </c>
    </row>
    <row r="510" spans="1:1" x14ac:dyDescent="0.35">
      <c r="A510" t="s">
        <v>734</v>
      </c>
    </row>
    <row r="511" spans="1:1" x14ac:dyDescent="0.35">
      <c r="A511" t="s">
        <v>735</v>
      </c>
    </row>
    <row r="513" spans="1:1" x14ac:dyDescent="0.35">
      <c r="A513" t="s">
        <v>736</v>
      </c>
    </row>
    <row r="514" spans="1:1" x14ac:dyDescent="0.35">
      <c r="A514" t="s">
        <v>737</v>
      </c>
    </row>
    <row r="515" spans="1:1" x14ac:dyDescent="0.35">
      <c r="A515" t="s">
        <v>738</v>
      </c>
    </row>
    <row r="516" spans="1:1" x14ac:dyDescent="0.35">
      <c r="A516" t="s">
        <v>739</v>
      </c>
    </row>
    <row r="517" spans="1:1" x14ac:dyDescent="0.35">
      <c r="A517" t="s">
        <v>740</v>
      </c>
    </row>
    <row r="518" spans="1:1" x14ac:dyDescent="0.35">
      <c r="A518" t="s">
        <v>741</v>
      </c>
    </row>
    <row r="519" spans="1:1" x14ac:dyDescent="0.35">
      <c r="A519" t="s">
        <v>742</v>
      </c>
    </row>
    <row r="521" spans="1:1" x14ac:dyDescent="0.35">
      <c r="A521" t="s">
        <v>743</v>
      </c>
    </row>
    <row r="522" spans="1:1" x14ac:dyDescent="0.35">
      <c r="A522" t="s">
        <v>744</v>
      </c>
    </row>
    <row r="523" spans="1:1" x14ac:dyDescent="0.35">
      <c r="A523" t="s">
        <v>745</v>
      </c>
    </row>
    <row r="524" spans="1:1" x14ac:dyDescent="0.35">
      <c r="A524" t="s">
        <v>746</v>
      </c>
    </row>
    <row r="525" spans="1:1" x14ac:dyDescent="0.35">
      <c r="A525" t="s">
        <v>747</v>
      </c>
    </row>
    <row r="526" spans="1:1" x14ac:dyDescent="0.35">
      <c r="A526" t="s">
        <v>748</v>
      </c>
    </row>
    <row r="527" spans="1:1" x14ac:dyDescent="0.35">
      <c r="A527" t="s">
        <v>749</v>
      </c>
    </row>
    <row r="528" spans="1:1" x14ac:dyDescent="0.35">
      <c r="A528" t="s">
        <v>750</v>
      </c>
    </row>
    <row r="529" spans="1:1" x14ac:dyDescent="0.35">
      <c r="A529" t="s">
        <v>751</v>
      </c>
    </row>
    <row r="530" spans="1:1" x14ac:dyDescent="0.35">
      <c r="A530" t="s">
        <v>752</v>
      </c>
    </row>
    <row r="531" spans="1:1" x14ac:dyDescent="0.35">
      <c r="A531" t="s">
        <v>753</v>
      </c>
    </row>
    <row r="532" spans="1:1" x14ac:dyDescent="0.35">
      <c r="A532" t="s">
        <v>754</v>
      </c>
    </row>
    <row r="533" spans="1:1" x14ac:dyDescent="0.35">
      <c r="A533" t="s">
        <v>755</v>
      </c>
    </row>
    <row r="534" spans="1:1" x14ac:dyDescent="0.35">
      <c r="A534" t="s">
        <v>756</v>
      </c>
    </row>
    <row r="536" spans="1:1" x14ac:dyDescent="0.35">
      <c r="A536" t="s">
        <v>757</v>
      </c>
    </row>
    <row r="537" spans="1:1" x14ac:dyDescent="0.35">
      <c r="A537" t="s">
        <v>758</v>
      </c>
    </row>
    <row r="538" spans="1:1" x14ac:dyDescent="0.35">
      <c r="A538" t="s">
        <v>759</v>
      </c>
    </row>
    <row r="540" spans="1:1" x14ac:dyDescent="0.35">
      <c r="A540" t="s">
        <v>760</v>
      </c>
    </row>
    <row r="542" spans="1:1" x14ac:dyDescent="0.35">
      <c r="A542" t="s">
        <v>761</v>
      </c>
    </row>
    <row r="543" spans="1:1" x14ac:dyDescent="0.35">
      <c r="A543" t="s">
        <v>762</v>
      </c>
    </row>
    <row r="544" spans="1:1" x14ac:dyDescent="0.35">
      <c r="A544" t="s">
        <v>763</v>
      </c>
    </row>
    <row r="545" spans="1:1" x14ac:dyDescent="0.35">
      <c r="A545" t="s">
        <v>764</v>
      </c>
    </row>
    <row r="546" spans="1:1" x14ac:dyDescent="0.35">
      <c r="A546" t="s">
        <v>765</v>
      </c>
    </row>
    <row r="547" spans="1:1" x14ac:dyDescent="0.35">
      <c r="A547" t="s">
        <v>766</v>
      </c>
    </row>
    <row r="548" spans="1:1" x14ac:dyDescent="0.35">
      <c r="A548" t="s">
        <v>767</v>
      </c>
    </row>
    <row r="549" spans="1:1" x14ac:dyDescent="0.35">
      <c r="A549" t="s">
        <v>768</v>
      </c>
    </row>
    <row r="550" spans="1:1" x14ac:dyDescent="0.35">
      <c r="A550" t="s">
        <v>769</v>
      </c>
    </row>
    <row r="552" spans="1:1" x14ac:dyDescent="0.35">
      <c r="A552" t="s">
        <v>770</v>
      </c>
    </row>
    <row r="554" spans="1:1" x14ac:dyDescent="0.35">
      <c r="A554" t="s">
        <v>771</v>
      </c>
    </row>
    <row r="555" spans="1:1" x14ac:dyDescent="0.35">
      <c r="A555" t="s">
        <v>772</v>
      </c>
    </row>
    <row r="556" spans="1:1" x14ac:dyDescent="0.35">
      <c r="A556" t="s">
        <v>773</v>
      </c>
    </row>
    <row r="557" spans="1:1" x14ac:dyDescent="0.35">
      <c r="A557" t="s">
        <v>774</v>
      </c>
    </row>
    <row r="558" spans="1:1" x14ac:dyDescent="0.35">
      <c r="A558" t="s">
        <v>775</v>
      </c>
    </row>
    <row r="559" spans="1:1" x14ac:dyDescent="0.35">
      <c r="A559" t="s">
        <v>776</v>
      </c>
    </row>
    <row r="560" spans="1:1" x14ac:dyDescent="0.35">
      <c r="A560" t="s">
        <v>777</v>
      </c>
    </row>
    <row r="561" spans="1:1" x14ac:dyDescent="0.35">
      <c r="A561" t="s">
        <v>778</v>
      </c>
    </row>
    <row r="563" spans="1:1" x14ac:dyDescent="0.35">
      <c r="A563" t="s">
        <v>779</v>
      </c>
    </row>
    <row r="565" spans="1:1" x14ac:dyDescent="0.35">
      <c r="A565" t="s">
        <v>780</v>
      </c>
    </row>
    <row r="566" spans="1:1" x14ac:dyDescent="0.35">
      <c r="A566" t="s">
        <v>781</v>
      </c>
    </row>
    <row r="567" spans="1:1" x14ac:dyDescent="0.35">
      <c r="A567" t="s">
        <v>782</v>
      </c>
    </row>
    <row r="568" spans="1:1" x14ac:dyDescent="0.35">
      <c r="A568" t="s">
        <v>783</v>
      </c>
    </row>
    <row r="570" spans="1:1" x14ac:dyDescent="0.35">
      <c r="A570" t="s">
        <v>784</v>
      </c>
    </row>
    <row r="571" spans="1:1" x14ac:dyDescent="0.35">
      <c r="A571" t="s">
        <v>785</v>
      </c>
    </row>
    <row r="572" spans="1:1" x14ac:dyDescent="0.35">
      <c r="A572" t="s">
        <v>786</v>
      </c>
    </row>
    <row r="573" spans="1:1" x14ac:dyDescent="0.35">
      <c r="A573" t="s">
        <v>787</v>
      </c>
    </row>
    <row r="574" spans="1:1" x14ac:dyDescent="0.35">
      <c r="A574" t="s">
        <v>788</v>
      </c>
    </row>
    <row r="575" spans="1:1" x14ac:dyDescent="0.35">
      <c r="A575" t="s">
        <v>789</v>
      </c>
    </row>
    <row r="576" spans="1:1" x14ac:dyDescent="0.35">
      <c r="A576" t="s">
        <v>790</v>
      </c>
    </row>
    <row r="577" spans="1:1" x14ac:dyDescent="0.35">
      <c r="A577" t="s">
        <v>791</v>
      </c>
    </row>
    <row r="579" spans="1:1" x14ac:dyDescent="0.35">
      <c r="A579" t="s">
        <v>792</v>
      </c>
    </row>
    <row r="580" spans="1:1" x14ac:dyDescent="0.35">
      <c r="A580" t="s">
        <v>793</v>
      </c>
    </row>
    <row r="581" spans="1:1" x14ac:dyDescent="0.35">
      <c r="A581" t="s">
        <v>794</v>
      </c>
    </row>
    <row r="582" spans="1:1" x14ac:dyDescent="0.35">
      <c r="A582" t="s">
        <v>795</v>
      </c>
    </row>
    <row r="584" spans="1:1" x14ac:dyDescent="0.35">
      <c r="A584" t="s">
        <v>796</v>
      </c>
    </row>
    <row r="585" spans="1:1" x14ac:dyDescent="0.35">
      <c r="A585" t="s">
        <v>797</v>
      </c>
    </row>
    <row r="586" spans="1:1" x14ac:dyDescent="0.35">
      <c r="A586" t="s">
        <v>798</v>
      </c>
    </row>
    <row r="587" spans="1:1" x14ac:dyDescent="0.35">
      <c r="A587" t="s">
        <v>799</v>
      </c>
    </row>
    <row r="589" spans="1:1" x14ac:dyDescent="0.35">
      <c r="A589" t="s">
        <v>800</v>
      </c>
    </row>
    <row r="591" spans="1:1" x14ac:dyDescent="0.35">
      <c r="A591" t="s">
        <v>801</v>
      </c>
    </row>
    <row r="592" spans="1:1" x14ac:dyDescent="0.35">
      <c r="A592" t="s">
        <v>802</v>
      </c>
    </row>
    <row r="593" spans="1:1" x14ac:dyDescent="0.35">
      <c r="A593" t="s">
        <v>803</v>
      </c>
    </row>
    <row r="594" spans="1:1" x14ac:dyDescent="0.35">
      <c r="A594" t="s">
        <v>804</v>
      </c>
    </row>
    <row r="595" spans="1:1" x14ac:dyDescent="0.35">
      <c r="A595" t="s">
        <v>805</v>
      </c>
    </row>
    <row r="596" spans="1:1" x14ac:dyDescent="0.35">
      <c r="A596" t="s">
        <v>806</v>
      </c>
    </row>
    <row r="597" spans="1:1" x14ac:dyDescent="0.35">
      <c r="A597" t="s">
        <v>807</v>
      </c>
    </row>
    <row r="598" spans="1:1" x14ac:dyDescent="0.35">
      <c r="A598" t="s">
        <v>808</v>
      </c>
    </row>
    <row r="600" spans="1:1" x14ac:dyDescent="0.35">
      <c r="A600" t="s">
        <v>809</v>
      </c>
    </row>
    <row r="602" spans="1:1" x14ac:dyDescent="0.35">
      <c r="A602" t="s">
        <v>810</v>
      </c>
    </row>
    <row r="603" spans="1:1" x14ac:dyDescent="0.35">
      <c r="A603" t="s">
        <v>811</v>
      </c>
    </row>
    <row r="604" spans="1:1" x14ac:dyDescent="0.35">
      <c r="A604" t="s">
        <v>812</v>
      </c>
    </row>
    <row r="605" spans="1:1" x14ac:dyDescent="0.35">
      <c r="A605" t="s">
        <v>813</v>
      </c>
    </row>
    <row r="606" spans="1:1" x14ac:dyDescent="0.35">
      <c r="A606" t="s">
        <v>814</v>
      </c>
    </row>
    <row r="607" spans="1:1" x14ac:dyDescent="0.35">
      <c r="A607" t="s">
        <v>815</v>
      </c>
    </row>
    <row r="608" spans="1:1" x14ac:dyDescent="0.35">
      <c r="A608" t="s">
        <v>816</v>
      </c>
    </row>
    <row r="609" spans="1:1" x14ac:dyDescent="0.35">
      <c r="A609" t="s">
        <v>817</v>
      </c>
    </row>
    <row r="610" spans="1:1" x14ac:dyDescent="0.35">
      <c r="A610" t="s">
        <v>818</v>
      </c>
    </row>
    <row r="612" spans="1:1" x14ac:dyDescent="0.35">
      <c r="A612" t="s">
        <v>819</v>
      </c>
    </row>
    <row r="614" spans="1:1" x14ac:dyDescent="0.35">
      <c r="A614" t="s">
        <v>820</v>
      </c>
    </row>
    <row r="615" spans="1:1" x14ac:dyDescent="0.35">
      <c r="A615" t="s">
        <v>821</v>
      </c>
    </row>
    <row r="616" spans="1:1" x14ac:dyDescent="0.35">
      <c r="A616" t="s">
        <v>822</v>
      </c>
    </row>
    <row r="617" spans="1:1" x14ac:dyDescent="0.35">
      <c r="A617" t="s">
        <v>823</v>
      </c>
    </row>
    <row r="618" spans="1:1" x14ac:dyDescent="0.35">
      <c r="A618" t="s">
        <v>824</v>
      </c>
    </row>
    <row r="619" spans="1:1" x14ac:dyDescent="0.35">
      <c r="A619" t="s">
        <v>825</v>
      </c>
    </row>
    <row r="621" spans="1:1" x14ac:dyDescent="0.35">
      <c r="A621" t="s">
        <v>826</v>
      </c>
    </row>
    <row r="623" spans="1:1" x14ac:dyDescent="0.35">
      <c r="A623" t="s">
        <v>827</v>
      </c>
    </row>
    <row r="625" spans="1:1" x14ac:dyDescent="0.35">
      <c r="A625" t="s">
        <v>828</v>
      </c>
    </row>
    <row r="626" spans="1:1" x14ac:dyDescent="0.35">
      <c r="A626" t="s">
        <v>829</v>
      </c>
    </row>
    <row r="627" spans="1:1" x14ac:dyDescent="0.35">
      <c r="A627" t="s">
        <v>830</v>
      </c>
    </row>
    <row r="629" spans="1:1" x14ac:dyDescent="0.35">
      <c r="A629" t="s">
        <v>831</v>
      </c>
    </row>
    <row r="630" spans="1:1" x14ac:dyDescent="0.35">
      <c r="A630" t="s">
        <v>832</v>
      </c>
    </row>
    <row r="631" spans="1:1" x14ac:dyDescent="0.35">
      <c r="A631" t="s">
        <v>833</v>
      </c>
    </row>
    <row r="632" spans="1:1" x14ac:dyDescent="0.35">
      <c r="A632" t="s">
        <v>834</v>
      </c>
    </row>
    <row r="634" spans="1:1" x14ac:dyDescent="0.35">
      <c r="A634" t="s">
        <v>835</v>
      </c>
    </row>
    <row r="635" spans="1:1" x14ac:dyDescent="0.35">
      <c r="A635" t="s">
        <v>836</v>
      </c>
    </row>
    <row r="637" spans="1:1" x14ac:dyDescent="0.35">
      <c r="A637" t="s">
        <v>837</v>
      </c>
    </row>
    <row r="638" spans="1:1" x14ac:dyDescent="0.35">
      <c r="A638" t="s">
        <v>838</v>
      </c>
    </row>
    <row r="639" spans="1:1" x14ac:dyDescent="0.35">
      <c r="A639" t="s">
        <v>839</v>
      </c>
    </row>
    <row r="640" spans="1:1" x14ac:dyDescent="0.35">
      <c r="A640" t="s">
        <v>840</v>
      </c>
    </row>
    <row r="642" spans="1:1" x14ac:dyDescent="0.35">
      <c r="A642" t="s">
        <v>841</v>
      </c>
    </row>
    <row r="643" spans="1:1" x14ac:dyDescent="0.35">
      <c r="A643" t="s">
        <v>842</v>
      </c>
    </row>
    <row r="644" spans="1:1" x14ac:dyDescent="0.35">
      <c r="A644" t="s">
        <v>843</v>
      </c>
    </row>
    <row r="645" spans="1:1" x14ac:dyDescent="0.35">
      <c r="A645" t="s">
        <v>844</v>
      </c>
    </row>
    <row r="647" spans="1:1" x14ac:dyDescent="0.35">
      <c r="A647" t="s">
        <v>845</v>
      </c>
    </row>
    <row r="648" spans="1:1" x14ac:dyDescent="0.35">
      <c r="A648" t="s">
        <v>846</v>
      </c>
    </row>
    <row r="650" spans="1:1" x14ac:dyDescent="0.35">
      <c r="A650" t="s">
        <v>847</v>
      </c>
    </row>
    <row r="652" spans="1:1" x14ac:dyDescent="0.35">
      <c r="A652" t="s">
        <v>848</v>
      </c>
    </row>
    <row r="653" spans="1:1" x14ac:dyDescent="0.35">
      <c r="A653" t="s">
        <v>849</v>
      </c>
    </row>
    <row r="655" spans="1:1" x14ac:dyDescent="0.35">
      <c r="A655" t="s">
        <v>850</v>
      </c>
    </row>
    <row r="656" spans="1:1" x14ac:dyDescent="0.35">
      <c r="A656" t="s">
        <v>851</v>
      </c>
    </row>
    <row r="657" spans="1:1" x14ac:dyDescent="0.35">
      <c r="A657" t="s">
        <v>852</v>
      </c>
    </row>
    <row r="658" spans="1:1" x14ac:dyDescent="0.35">
      <c r="A658" t="s">
        <v>853</v>
      </c>
    </row>
    <row r="660" spans="1:1" x14ac:dyDescent="0.35">
      <c r="A660" t="s">
        <v>854</v>
      </c>
    </row>
    <row r="661" spans="1:1" x14ac:dyDescent="0.35">
      <c r="A661" t="s">
        <v>855</v>
      </c>
    </row>
    <row r="662" spans="1:1" x14ac:dyDescent="0.35">
      <c r="A662" t="s">
        <v>856</v>
      </c>
    </row>
    <row r="664" spans="1:1" x14ac:dyDescent="0.35">
      <c r="A664" t="s">
        <v>857</v>
      </c>
    </row>
    <row r="665" spans="1:1" x14ac:dyDescent="0.35">
      <c r="A665" t="s">
        <v>858</v>
      </c>
    </row>
    <row r="666" spans="1:1" x14ac:dyDescent="0.35">
      <c r="A666" t="s">
        <v>859</v>
      </c>
    </row>
    <row r="667" spans="1:1" x14ac:dyDescent="0.35">
      <c r="A667" t="s">
        <v>860</v>
      </c>
    </row>
    <row r="669" spans="1:1" x14ac:dyDescent="0.35">
      <c r="A669" t="s">
        <v>861</v>
      </c>
    </row>
    <row r="670" spans="1:1" x14ac:dyDescent="0.35">
      <c r="A670" t="s">
        <v>862</v>
      </c>
    </row>
    <row r="671" spans="1:1" x14ac:dyDescent="0.35">
      <c r="A671" t="s">
        <v>863</v>
      </c>
    </row>
    <row r="672" spans="1:1" x14ac:dyDescent="0.35">
      <c r="A672" t="s">
        <v>864</v>
      </c>
    </row>
    <row r="673" spans="1:1" x14ac:dyDescent="0.35">
      <c r="A673" t="s">
        <v>865</v>
      </c>
    </row>
    <row r="674" spans="1:1" x14ac:dyDescent="0.35">
      <c r="A674" t="s">
        <v>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Inputs</vt:lpstr>
      <vt:lpstr>Benchmark_Inputs</vt:lpstr>
      <vt:lpstr>Timelines</vt:lpstr>
      <vt:lpstr>Analysis</vt:lpstr>
      <vt:lpstr>License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Healy</dc:creator>
  <cp:lastModifiedBy>Rob Healy</cp:lastModifiedBy>
  <dcterms:created xsi:type="dcterms:W3CDTF">2025-01-29T21:32:16Z</dcterms:created>
  <dcterms:modified xsi:type="dcterms:W3CDTF">2025-05-11T18:52:35Z</dcterms:modified>
</cp:coreProperties>
</file>