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220278\Documents\Formulas\"/>
    </mc:Choice>
  </mc:AlternateContent>
  <bookViews>
    <workbookView xWindow="0" yWindow="0" windowWidth="25200" windowHeight="11745" activeTab="3"/>
  </bookViews>
  <sheets>
    <sheet name="DCF" sheetId="1" r:id="rId1"/>
    <sheet name="Rate Base" sheetId="3" r:id="rId2"/>
    <sheet name="Depreciation" sheetId="2" r:id="rId3"/>
    <sheet name="PAC Vector" sheetId="4" r:id="rId4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42860.9519212963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4" l="1"/>
  <c r="D51" i="4"/>
  <c r="C52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C37" i="4"/>
  <c r="D37" i="4"/>
  <c r="C38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C28" i="4"/>
  <c r="D28" i="4"/>
  <c r="C29" i="4"/>
  <c r="D29" i="4"/>
  <c r="D30" i="4"/>
  <c r="D31" i="4"/>
  <c r="D32" i="4"/>
  <c r="D33" i="4"/>
  <c r="D34" i="4"/>
  <c r="D35" i="4"/>
  <c r="D36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9" i="4"/>
  <c r="D8" i="4"/>
  <c r="C8" i="4"/>
  <c r="C9" i="4" s="1"/>
  <c r="C53" i="4" l="1"/>
  <c r="E51" i="4"/>
  <c r="C39" i="4"/>
  <c r="E37" i="4"/>
  <c r="E29" i="4"/>
  <c r="C30" i="4"/>
  <c r="E28" i="4"/>
  <c r="C10" i="4"/>
  <c r="E8" i="4"/>
  <c r="C54" i="4" l="1"/>
  <c r="E52" i="4"/>
  <c r="E39" i="4"/>
  <c r="C40" i="4"/>
  <c r="E38" i="4"/>
  <c r="C31" i="4"/>
  <c r="C11" i="4"/>
  <c r="E9" i="4"/>
  <c r="C55" i="4" l="1"/>
  <c r="E54" i="4"/>
  <c r="E53" i="4"/>
  <c r="C41" i="4"/>
  <c r="C32" i="4"/>
  <c r="E30" i="4"/>
  <c r="C12" i="4"/>
  <c r="E10" i="4"/>
  <c r="D12" i="2"/>
  <c r="F12" i="2" s="1"/>
  <c r="E12" i="2"/>
  <c r="C56" i="4" l="1"/>
  <c r="E41" i="4"/>
  <c r="C42" i="4"/>
  <c r="E40" i="4"/>
  <c r="C33" i="4"/>
  <c r="E31" i="4"/>
  <c r="C13" i="4"/>
  <c r="E11" i="4"/>
  <c r="H12" i="2"/>
  <c r="I12" i="2" s="1"/>
  <c r="C57" i="4" l="1"/>
  <c r="E55" i="4"/>
  <c r="C43" i="4"/>
  <c r="E33" i="4"/>
  <c r="C34" i="4"/>
  <c r="E32" i="4"/>
  <c r="C14" i="4"/>
  <c r="E13" i="4"/>
  <c r="E12" i="4"/>
  <c r="G13" i="2"/>
  <c r="C13" i="2"/>
  <c r="D13" i="2" s="1"/>
  <c r="C58" i="4" l="1"/>
  <c r="E56" i="4"/>
  <c r="C44" i="4"/>
  <c r="E42" i="4"/>
  <c r="C35" i="4"/>
  <c r="C15" i="4"/>
  <c r="E14" i="4" s="1"/>
  <c r="E13" i="2"/>
  <c r="F13" i="2" s="1"/>
  <c r="C59" i="4" l="1"/>
  <c r="E58" i="4"/>
  <c r="E57" i="4"/>
  <c r="C45" i="4"/>
  <c r="E43" i="4"/>
  <c r="C36" i="4"/>
  <c r="E36" i="4" s="1"/>
  <c r="E34" i="4"/>
  <c r="C16" i="4"/>
  <c r="E15" i="4" s="1"/>
  <c r="H13" i="2"/>
  <c r="I13" i="2" s="1"/>
  <c r="C60" i="4" l="1"/>
  <c r="E45" i="4"/>
  <c r="C46" i="4"/>
  <c r="E44" i="4"/>
  <c r="E35" i="4"/>
  <c r="C17" i="4"/>
  <c r="E16" i="4" s="1"/>
  <c r="C14" i="2"/>
  <c r="G14" i="2"/>
  <c r="C61" i="4" l="1"/>
  <c r="E59" i="4"/>
  <c r="C47" i="4"/>
  <c r="C18" i="4"/>
  <c r="E17" i="4" s="1"/>
  <c r="E14" i="2"/>
  <c r="D14" i="2"/>
  <c r="C62" i="4" l="1"/>
  <c r="E60" i="4"/>
  <c r="C48" i="4"/>
  <c r="E46" i="4"/>
  <c r="C19" i="4"/>
  <c r="E18" i="4" s="1"/>
  <c r="F14" i="2"/>
  <c r="H14" i="2" s="1"/>
  <c r="I14" i="2" s="1"/>
  <c r="C63" i="4" l="1"/>
  <c r="E62" i="4"/>
  <c r="E61" i="4"/>
  <c r="C49" i="4"/>
  <c r="E47" i="4"/>
  <c r="C20" i="4"/>
  <c r="E19" i="4" s="1"/>
  <c r="G15" i="2"/>
  <c r="C15" i="2"/>
  <c r="E15" i="2" s="1"/>
  <c r="C64" i="4" l="1"/>
  <c r="C50" i="4"/>
  <c r="E50" i="4" s="1"/>
  <c r="E48" i="4"/>
  <c r="C21" i="4"/>
  <c r="E20" i="4" s="1"/>
  <c r="D15" i="2"/>
  <c r="F15" i="2"/>
  <c r="H15" i="2" s="1"/>
  <c r="I15" i="2" s="1"/>
  <c r="C65" i="4" l="1"/>
  <c r="E63" i="4"/>
  <c r="E49" i="4"/>
  <c r="C22" i="4"/>
  <c r="E21" i="4"/>
  <c r="G16" i="2"/>
  <c r="C16" i="2"/>
  <c r="D16" i="2" s="1"/>
  <c r="C66" i="4" l="1"/>
  <c r="E64" i="4"/>
  <c r="C23" i="4"/>
  <c r="E22" i="4"/>
  <c r="E16" i="2"/>
  <c r="F16" i="2" s="1"/>
  <c r="C67" i="4" l="1"/>
  <c r="E66" i="4"/>
  <c r="E65" i="4"/>
  <c r="C24" i="4"/>
  <c r="E23" i="4" s="1"/>
  <c r="H16" i="2"/>
  <c r="I16" i="2" s="1"/>
  <c r="G17" i="2"/>
  <c r="C17" i="2"/>
  <c r="D17" i="2" s="1"/>
  <c r="C68" i="4" l="1"/>
  <c r="C25" i="4"/>
  <c r="E24" i="4" s="1"/>
  <c r="E17" i="2"/>
  <c r="F17" i="2" s="1"/>
  <c r="C69" i="4" l="1"/>
  <c r="E67" i="4"/>
  <c r="C26" i="4"/>
  <c r="E25" i="4"/>
  <c r="H17" i="2"/>
  <c r="I17" i="2" s="1"/>
  <c r="C70" i="4" l="1"/>
  <c r="E68" i="4"/>
  <c r="C27" i="4"/>
  <c r="E27" i="4" s="1"/>
  <c r="G18" i="2"/>
  <c r="C18" i="2"/>
  <c r="D18" i="2" s="1"/>
  <c r="C71" i="4" l="1"/>
  <c r="E70" i="4"/>
  <c r="E69" i="4"/>
  <c r="E26" i="4"/>
  <c r="E18" i="2"/>
  <c r="F18" i="2" s="1"/>
  <c r="C72" i="4" l="1"/>
  <c r="H18" i="2"/>
  <c r="I18" i="2" s="1"/>
  <c r="C73" i="4" l="1"/>
  <c r="E71" i="4"/>
  <c r="C19" i="2"/>
  <c r="G19" i="2"/>
  <c r="C74" i="4" l="1"/>
  <c r="E72" i="4"/>
  <c r="E19" i="2"/>
  <c r="D19" i="2"/>
  <c r="C75" i="4" l="1"/>
  <c r="E74" i="4"/>
  <c r="E73" i="4"/>
  <c r="F19" i="2"/>
  <c r="H19" i="2" s="1"/>
  <c r="I19" i="2" s="1"/>
  <c r="C76" i="4" l="1"/>
  <c r="C77" i="4" l="1"/>
  <c r="E75" i="4"/>
  <c r="C78" i="4" l="1"/>
  <c r="E76" i="4"/>
  <c r="C79" i="4" l="1"/>
  <c r="E78" i="4"/>
  <c r="E77" i="4"/>
  <c r="C80" i="4" l="1"/>
  <c r="C81" i="4" l="1"/>
  <c r="E81" i="4" s="1"/>
  <c r="E79" i="4"/>
  <c r="E80" i="4" l="1"/>
</calcChain>
</file>

<file path=xl/sharedStrings.xml><?xml version="1.0" encoding="utf-8"?>
<sst xmlns="http://schemas.openxmlformats.org/spreadsheetml/2006/main" count="69" uniqueCount="65">
  <si>
    <t>t</t>
  </si>
  <si>
    <t>T</t>
  </si>
  <si>
    <t>a</t>
  </si>
  <si>
    <t>g</t>
  </si>
  <si>
    <t>UFCF</t>
  </si>
  <si>
    <r>
      <t>TV</t>
    </r>
    <r>
      <rPr>
        <i/>
        <vertAlign val="subscript"/>
        <sz val="11"/>
        <color theme="1"/>
        <rFont val="Calibri"/>
        <family val="2"/>
        <scheme val="minor"/>
      </rPr>
      <t>PGM</t>
    </r>
  </si>
  <si>
    <t>Variable Definitions</t>
  </si>
  <si>
    <t>terminal period</t>
  </si>
  <si>
    <t>discount period adjustment</t>
  </si>
  <si>
    <t>perpetuity growth rate</t>
  </si>
  <si>
    <t>unlevered free cash flows</t>
  </si>
  <si>
    <t>perpetuity growth method terminal value</t>
  </si>
  <si>
    <t>DF</t>
  </si>
  <si>
    <t>discount factor</t>
  </si>
  <si>
    <r>
      <t>i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period</t>
    </r>
  </si>
  <si>
    <t>Net PP&amp;E</t>
  </si>
  <si>
    <t>net plant in service</t>
  </si>
  <si>
    <t>ADIT</t>
  </si>
  <si>
    <t>accumulated deferred income taxes</t>
  </si>
  <si>
    <t>AFUDC</t>
  </si>
  <si>
    <t>allowance for funds used during construction</t>
  </si>
  <si>
    <r>
      <t>AFUDC</t>
    </r>
    <r>
      <rPr>
        <i/>
        <vertAlign val="subscript"/>
        <sz val="11"/>
        <color theme="1"/>
        <rFont val="Calibri"/>
        <family val="2"/>
        <scheme val="minor"/>
      </rPr>
      <t>D</t>
    </r>
  </si>
  <si>
    <r>
      <t>AFUDC</t>
    </r>
    <r>
      <rPr>
        <i/>
        <vertAlign val="subscript"/>
        <sz val="11"/>
        <color theme="1"/>
        <rFont val="Calibri"/>
        <family val="2"/>
        <scheme val="minor"/>
      </rPr>
      <t>E</t>
    </r>
  </si>
  <si>
    <t>Depreciation</t>
  </si>
  <si>
    <t>accumulated depreciation</t>
  </si>
  <si>
    <t>equity AFUDC</t>
  </si>
  <si>
    <t>debt AFUDC</t>
  </si>
  <si>
    <r>
      <t>k</t>
    </r>
    <r>
      <rPr>
        <i/>
        <vertAlign val="subscript"/>
        <sz val="11"/>
        <color theme="1"/>
        <rFont val="Calibri"/>
        <family val="2"/>
        <scheme val="minor"/>
      </rPr>
      <t>D</t>
    </r>
  </si>
  <si>
    <r>
      <t>k</t>
    </r>
    <r>
      <rPr>
        <i/>
        <vertAlign val="subscript"/>
        <sz val="11"/>
        <color theme="1"/>
        <rFont val="Calibri"/>
        <family val="2"/>
        <scheme val="minor"/>
      </rPr>
      <t>E</t>
    </r>
  </si>
  <si>
    <t>pre-tax cost of debt</t>
  </si>
  <si>
    <t>cost of equity</t>
  </si>
  <si>
    <t>n</t>
  </si>
  <si>
    <r>
      <t>n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asset or asset class</t>
    </r>
  </si>
  <si>
    <t>Equity%</t>
  </si>
  <si>
    <t>authorized equity percentage of total capital</t>
  </si>
  <si>
    <t>Eligible%</t>
  </si>
  <si>
    <t>portion of capex eligible for AFUDC</t>
  </si>
  <si>
    <t>Construction</t>
  </si>
  <si>
    <t>time required for construction (years)</t>
  </si>
  <si>
    <t>UL</t>
  </si>
  <si>
    <t>FYF</t>
  </si>
  <si>
    <t>B</t>
  </si>
  <si>
    <t>NP</t>
  </si>
  <si>
    <t>DDD</t>
  </si>
  <si>
    <t>SLD</t>
  </si>
  <si>
    <t>ED</t>
  </si>
  <si>
    <t>PYD</t>
  </si>
  <si>
    <t>CYD</t>
  </si>
  <si>
    <t>MACRS</t>
  </si>
  <si>
    <t>Allowance</t>
  </si>
  <si>
    <t>allowances (e.g., fuel)</t>
  </si>
  <si>
    <t>Useful life</t>
  </si>
  <si>
    <t>First year fraction</t>
  </si>
  <si>
    <t>Bonus depreciation</t>
  </si>
  <si>
    <t>NP = Net Plant BOP</t>
  </si>
  <si>
    <t>DDD = Double declining depreciation</t>
  </si>
  <si>
    <t>SLD = Straight-line depreciation</t>
  </si>
  <si>
    <t>ED = Effective depreciation</t>
  </si>
  <si>
    <t>PYD = Prior year depreciation</t>
  </si>
  <si>
    <t>CYD = Current year depreciation</t>
  </si>
  <si>
    <t>i</t>
  </si>
  <si>
    <t>pac</t>
  </si>
  <si>
    <t>yrs on book</t>
  </si>
  <si>
    <t>pac(2)</t>
  </si>
  <si>
    <t>Δpac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</si>
</sst>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002060"/>
      </left>
      <right style="dotted">
        <color rgb="FF002060"/>
      </right>
      <top style="dotted">
        <color rgb="FF002060"/>
      </top>
      <bottom style="dotted">
        <color rgb="FF00206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0" fillId="0" borderId="6" xfId="0" applyBorder="1"/>
    <xf numFmtId="0" fontId="0" fillId="0" borderId="0" xfId="0" applyFont="1" applyFill="1" applyBorder="1"/>
    <xf numFmtId="0" fontId="1" fillId="0" borderId="2" xfId="0" applyFont="1" applyBorder="1" applyAlignment="1">
      <alignment horizontal="left" inden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5" fillId="0" borderId="7" xfId="0" applyFont="1" applyBorder="1" applyAlignment="1">
      <alignment horizontal="right"/>
    </xf>
    <xf numFmtId="0" fontId="6" fillId="2" borderId="9" xfId="0" applyFon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2" fontId="0" fillId="0" borderId="0" xfId="0" applyNumberFormat="1"/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71437</xdr:rowOff>
    </xdr:from>
    <xdr:ext cx="20117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9600" y="642937"/>
              <a:ext cx="20117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𝑇𝑎𝑥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𝐸𝑓𝑓𝑒𝑐𝑡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𝐸𝐵𝐼𝑇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𝑇𝑎𝑥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𝑅𝑎𝑡𝑒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9600" y="642937"/>
              <a:ext cx="20117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𝑇𝑎𝑥 𝐸𝑓𝑓𝑒𝑐𝑡=𝐸𝐵𝐼𝑇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×𝑇𝑎𝑥 𝑅𝑎𝑡𝑒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110895</xdr:rowOff>
    </xdr:from>
    <xdr:ext cx="3903441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608135" y="1092703"/>
              <a:ext cx="390344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𝐷𝑖𝑠𝑐𝑜𝑢𝑛𝑡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𝑃𝑒𝑟𝑖𝑜𝑑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𝐴𝑑𝑗𝑢𝑠𝑡𝑒𝑚𝑒𝑛𝑡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𝑃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𝑒𝑟𝑖𝑜𝑑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𝐸𝑛𝑑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𝐶𝑜𝑛𝑣𝑒𝑛𝑡𝑖𝑜𝑛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,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𝑃𝑒𝑟𝑖𝑜𝑑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𝑀𝑖𝑑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𝐶𝑜𝑛𝑣𝑒𝑛𝑡𝑖𝑜𝑛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,</m:t>
                              </m:r>
                            </m:e>
                          </m:mr>
                        </m: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   </m:t>
                        </m:r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.5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608135" y="1092703"/>
              <a:ext cx="390344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𝐷𝑖𝑠𝑐𝑜𝑢𝑛𝑡 𝑃𝑒𝑟𝑖𝑜𝑑 𝐴𝑑𝑗𝑢𝑠𝑡𝑒𝑚𝑒𝑛𝑡={■8(𝑃𝑒𝑟𝑖𝑜𝑑 𝐸𝑛𝑑 𝐶𝑜𝑛𝑣𝑒𝑛𝑡𝑖𝑜𝑛,@𝑃𝑒𝑟𝑖𝑜𝑑 𝑀𝑖𝑑 𝐶𝑜𝑛𝑣𝑒𝑛𝑡𝑖𝑜𝑛,)    ■8(0@.5)┤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9</xdr:row>
      <xdr:rowOff>4038</xdr:rowOff>
    </xdr:from>
    <xdr:ext cx="2484142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608135" y="1747846"/>
              <a:ext cx="2484142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𝐷𝑖𝑠𝑐𝑜𝑢𝑛𝑡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𝐹𝑎𝑐𝑡𝑜𝑟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𝑊𝐴𝐶𝐶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608135" y="1747846"/>
              <a:ext cx="2484142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〖𝐷𝑖𝑠𝑐𝑜𝑢𝑛𝑡 𝐹𝑎𝑐𝑡𝑜𝑟〗_𝑡=1−1/(1+𝑊𝐴𝐶𝐶)^(𝑡−𝑎)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12</xdr:row>
      <xdr:rowOff>15396</xdr:rowOff>
    </xdr:from>
    <xdr:ext cx="3549305" cy="35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608135" y="2367338"/>
              <a:ext cx="3549305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𝑃𝑒𝑟𝑝𝑒𝑡𝑢𝑖𝑡𝑦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𝐺𝑟𝑜𝑤𝑡h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𝑇𝑒𝑟𝑚𝑖𝑛𝑎𝑙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𝑈𝐹𝐶𝐹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608135" y="2367338"/>
              <a:ext cx="3549305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𝑃𝑒𝑟𝑝𝑒𝑡𝑢𝑖𝑡𝑦 𝐺𝑟𝑜𝑤𝑡ℎ 𝑇𝑒𝑟𝑚𝑖𝑛𝑎𝑙 𝑉𝑎𝑙𝑢𝑒=(〖𝑈𝐹𝐶𝐹〗_𝑇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×(1+𝑔))/(</a:t>
              </a:r>
              <a:r>
                <a:rPr lang="en-US" sz="1100" b="0" i="0">
                  <a:latin typeface="Cambria Math" panose="02040503050406030204" pitchFamily="18" charset="0"/>
                </a:rPr>
                <a:t>𝑊𝐴𝐶𝐶−𝑔)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15</xdr:row>
      <xdr:rowOff>79610</xdr:rowOff>
    </xdr:from>
    <xdr:ext cx="41404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608135" y="3003052"/>
              <a:ext cx="414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𝐸𝐵𝐼𝑇𝐷𝐴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𝑀𝑢𝑙𝑡𝑖𝑝𝑙𝑒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𝑇𝑒𝑟𝑚𝑖𝑛𝑎𝑙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𝐸𝐵𝐼𝑇𝐷𝐴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𝐸𝐵𝐼𝑇𝐷𝐴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𝑀𝑢𝑙𝑡𝑖𝑝𝑙𝑒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608135" y="3003052"/>
              <a:ext cx="414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𝐸𝐵𝐼𝑇𝐷𝐴 𝑀𝑢𝑙𝑡𝑖𝑝𝑙𝑒 𝑇𝑒𝑟𝑚𝑖𝑛𝑎𝑙 𝑉𝑎𝑙𝑢𝑒=〖𝐸𝐵𝐼𝑇𝐷𝐴〗_𝑇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×𝐸𝐵𝐼𝑇𝐷𝐴 𝑀𝑢𝑙𝑡𝑖𝑝𝑙𝑒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17</xdr:row>
      <xdr:rowOff>148376</xdr:rowOff>
    </xdr:from>
    <xdr:ext cx="3177088" cy="475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608135" y="3452818"/>
              <a:ext cx="3177088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𝐸𝑛𝑡𝑒𝑟𝑝𝑟𝑖𝑠𝑒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𝑈𝐹𝐶𝐹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𝐷𝐹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𝑇𝑉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608135" y="3452818"/>
              <a:ext cx="3177088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𝐸𝑛𝑡𝑒𝑟𝑝𝑟𝑖𝑠𝑒 𝑉𝑎𝑙𝑢𝑒=∑24_(𝑡=1)^𝑇▒〖(〖𝑈𝐹𝐶𝐹〗_𝑡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</a:t>
              </a:r>
              <a:r>
                <a:rPr lang="en-US" sz="1100" b="0" i="0">
                  <a:latin typeface="Cambria Math" panose="02040503050406030204" pitchFamily="18" charset="0"/>
                </a:rPr>
                <a:t>𝐷𝐹〗_𝑡 )+𝑇𝑉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×〖𝐷𝐹〗_𝑇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21</xdr:row>
      <xdr:rowOff>139879</xdr:rowOff>
    </xdr:from>
    <xdr:ext cx="2435347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608135" y="4206321"/>
              <a:ext cx="2435347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𝐼𝑚𝑝𝑙𝑖𝑒𝑑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𝐸𝐵𝐼𝑇𝐷𝐴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𝑀𝑢𝑙𝑡𝑖𝑝𝑙𝑒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𝑃𝐺𝑀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𝐸𝐵𝐼𝑇𝐷𝐴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608135" y="4206321"/>
              <a:ext cx="2435347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𝐼𝑚𝑝𝑙𝑖𝑒𝑑 𝐸𝐵𝐼𝑇𝐷𝐴 𝑀𝑢𝑙𝑡𝑖𝑝𝑙𝑒=〖𝑇𝑉〗_𝑃𝐺𝑀/〖𝐸𝐵𝐼𝑇𝐷𝐴〗_𝑇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25</xdr:row>
      <xdr:rowOff>0</xdr:rowOff>
    </xdr:from>
    <xdr:ext cx="5235023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608135" y="4572000"/>
              <a:ext cx="5235023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𝐼𝑚𝑝𝑙𝑖𝑒𝑑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𝑃𝑒𝑟𝑝𝑒𝑡𝑢𝑖𝑡𝑦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𝐺𝑟𝑜𝑤𝑡h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𝐸𝐵𝐼𝑇𝐷𝐴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𝐸𝐵𝐼𝑇𝐷𝐴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𝑀𝑢𝑙𝑡𝑖𝑝𝑙𝑒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𝑈𝐹𝐶𝐹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𝐸𝐵𝐼𝑇𝐷𝐴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𝐸𝐵𝐼𝑇𝐷𝐴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𝑀𝑢𝑙𝑡𝑖𝑝𝑙𝑒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𝑈𝐹𝐶𝐹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608135" y="4572000"/>
              <a:ext cx="5235023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𝐼𝑚𝑝𝑙𝑖𝑒𝑑 𝑃𝑒𝑟𝑝𝑒𝑡𝑢𝑖𝑡𝑦 𝐺𝑟𝑜𝑤𝑡ℎ 𝑅𝑎𝑡𝑒=(𝑊𝐴𝐶𝐶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×〖𝐸𝐵𝐼𝑇𝐷𝐴〗_𝑇×𝐸𝐵𝐼𝑇𝐷𝐴 𝑀𝑢𝑙𝑡𝑖𝑝𝑙𝑒−〖𝑈𝐹𝐶𝐹〗_𝑇)/(〖</a:t>
              </a:r>
              <a:r>
                <a:rPr lang="en-US" sz="1100" b="0" i="0">
                  <a:latin typeface="Cambria Math" panose="02040503050406030204" pitchFamily="18" charset="0"/>
                </a:rPr>
                <a:t>𝐸𝐵𝐼𝑇𝐷𝐴〗_𝑇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×𝐸𝐵𝐼𝑇𝐷𝐴 𝑀𝑢𝑙𝑡𝑖𝑝𝑙𝑒+〖𝑈𝐹𝐶𝐹〗_𝑇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71437</xdr:rowOff>
    </xdr:from>
    <xdr:ext cx="31373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8135" y="642937"/>
              <a:ext cx="31373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𝐵𝑎𝑠𝑒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𝑁𝑒𝑡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&amp;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𝐴𝑙𝑙𝑜𝑤𝑎𝑛𝑐𝑒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𝐴𝐷𝐼𝑇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8135" y="642937"/>
              <a:ext cx="31373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𝑅𝑎𝑡𝑒 𝐵𝑎𝑠𝑒=𝑁𝑒𝑡 𝑃𝑃&amp;𝐸+𝐴𝑙𝑙𝑜𝑤𝑎𝑛𝑐𝑒 −𝐴𝐷𝐼𝑇+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144519</xdr:rowOff>
    </xdr:from>
    <xdr:ext cx="4612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08135" y="1097019"/>
              <a:ext cx="4612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𝐵𝑎𝑠𝑒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𝑅𝑎𝑡𝑒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𝐵𝑎𝑠𝑒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&amp;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𝐴𝑙𝑙𝑜𝑤𝑎𝑛𝑐𝑒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𝐴𝐷𝐼𝑇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08135" y="1097019"/>
              <a:ext cx="4612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〖𝑅𝑎𝑡𝑒 𝐵𝑎𝑠𝑒〗_𝑡=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〖𝑅𝑎𝑡𝑒 𝐵𝑎𝑠𝑒〗_(𝑡−1)+</a:t>
              </a:r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∆𝑁𝑒𝑡 𝑃𝑃&amp;𝐸〗_</a:t>
              </a:r>
              <a:r>
                <a:rPr lang="en-US" sz="1100" b="0" i="0">
                  <a:latin typeface="Cambria Math" panose="02040503050406030204" pitchFamily="18" charset="0"/>
                </a:rPr>
                <a:t>𝑡+〖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∆𝐴𝑙𝑙𝑜𝑤𝑎𝑛𝑐𝑒〗_</a:t>
              </a:r>
              <a:r>
                <a:rPr lang="en-US" sz="1100" b="0" i="0">
                  <a:latin typeface="Cambria Math" panose="02040503050406030204" pitchFamily="18" charset="0"/>
                </a:rPr>
                <a:t>𝑡  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∆𝐴𝐷𝐼𝑇〗_</a:t>
              </a:r>
              <a:r>
                <a:rPr lang="en-US" sz="1100" b="0" i="0">
                  <a:latin typeface="Cambria Math" panose="02040503050406030204" pitchFamily="18" charset="0"/>
                </a:rPr>
                <a:t>𝑡+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8</xdr:row>
      <xdr:rowOff>27101</xdr:rowOff>
    </xdr:from>
    <xdr:ext cx="33433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08135" y="1551101"/>
              <a:ext cx="33433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&amp;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𝐶𝑎𝑝𝑒𝑥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𝐴𝐹𝑈𝐷𝐶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𝐷𝑒𝑝𝑟𝑒𝑐𝑖𝑎𝑡𝑖𝑜𝑛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08135" y="1551101"/>
              <a:ext cx="33433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∆𝑁𝑒𝑡 𝑃𝑃&amp;𝐸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〗_𝑡</a:t>
              </a:r>
              <a:r>
                <a:rPr lang="en-US" sz="1100" b="0" i="0">
                  <a:latin typeface="Cambria Math" panose="02040503050406030204" pitchFamily="18" charset="0"/>
                </a:rPr>
                <a:t>=〖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𝐶𝑎𝑝𝑒𝑥〗_𝑡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〖∆𝐴𝐹𝑈𝐷𝐶〗_𝑡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〖∆𝐷𝑒𝑝𝑟𝑒𝑐𝑖𝑎𝑡𝑖𝑜𝑛〗_𝑡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10</xdr:row>
      <xdr:rowOff>26914</xdr:rowOff>
    </xdr:from>
    <xdr:ext cx="1894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608135" y="2005183"/>
              <a:ext cx="1894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𝐴𝐹𝑈𝐷𝐶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𝐴𝐹𝑈𝐷𝐶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𝐴𝐹𝑈𝐷𝐶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08135" y="2005183"/>
              <a:ext cx="1894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𝐴𝐹𝑈𝐷𝐶</a:t>
              </a:r>
              <a:r>
                <a:rPr lang="en-US" sz="1100" b="0" i="0">
                  <a:latin typeface="Cambria Math" panose="02040503050406030204" pitchFamily="18" charset="0"/>
                </a:rPr>
                <a:t>=〖𝐴𝐹𝑈𝐷𝐶〗_𝐷+〖𝐴𝐹𝑈𝐷𝐶〗_𝐸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12</xdr:row>
      <xdr:rowOff>99996</xdr:rowOff>
    </xdr:from>
    <xdr:ext cx="44820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08135" y="2459265"/>
              <a:ext cx="44820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𝐴𝐹𝑈𝐷𝐶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𝐶𝑎𝑝𝑒𝑥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𝐸𝑞𝑢𝑖𝑡𝑦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%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𝐸𝑙𝑖𝑔𝑖𝑏𝑙𝑒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%×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𝐶𝑜𝑛𝑠𝑡𝑟𝑢𝑐𝑡𝑖𝑜𝑛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08135" y="2459265"/>
              <a:ext cx="44820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〖𝐴𝐹𝑈𝐷𝐶〗_𝐷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𝐶𝑎𝑝𝑒𝑥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×(1−𝐸𝑞𝑢𝑖𝑡𝑦%)×𝐸𝑙𝑖𝑔𝑖𝑏𝑙𝑒%×𝐶𝑜𝑛𝑠𝑡𝑟𝑢𝑐𝑡𝑖𝑜𝑛×𝑘_𝐷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14</xdr:row>
      <xdr:rowOff>136443</xdr:rowOff>
    </xdr:from>
    <xdr:ext cx="39428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608135" y="2913347"/>
              <a:ext cx="39428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𝐴𝐹𝑈𝐷𝐶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𝐶𝑎𝑝𝑒𝑥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𝐸𝑞𝑢𝑖𝑡𝑦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𝐸𝑙𝑖𝑔𝑖𝑏𝑙𝑒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%×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𝐶𝑜𝑛𝑠𝑡𝑟𝑢𝑐𝑡𝑖𝑜𝑛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08135" y="2913347"/>
              <a:ext cx="39428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〖𝐴𝐹𝑈𝐷𝐶〗_𝐸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𝐶𝑎𝑝𝑒𝑥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𝐸𝑞𝑢𝑖𝑡𝑦%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×𝐸𝑙𝑖𝑔𝑖𝑏𝑙𝑒%×𝐶𝑜𝑛𝑠𝑡𝑟𝑢𝑐𝑡𝑖𝑜𝑛×𝑘_𝐸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26165</xdr:rowOff>
    </xdr:from>
    <xdr:ext cx="3148747" cy="475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608135" y="3821511"/>
              <a:ext cx="3148747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𝐷𝑒𝑝𝑟𝑒𝑐𝑖𝑎𝑡𝑖𝑜𝑛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𝑃𝑙𝑎𝑛𝑡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𝐶𝑜𝑠𝑡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𝑌𝑟𝑠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𝐵𝑜𝑜𝑘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𝑈𝑠𝑒𝑓𝑢𝑙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𝐿𝑖𝑓𝑒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608135" y="3821511"/>
              <a:ext cx="3148747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𝐷𝑒𝑝𝑟𝑒𝑐𝑖𝑎𝑡𝑖𝑜𝑛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〗_𝑡</a:t>
              </a:r>
              <a:r>
                <a:rPr lang="en-US" sz="1100" b="0" i="0">
                  <a:latin typeface="Cambria Math" panose="02040503050406030204" pitchFamily="18" charset="0"/>
                </a:rPr>
                <a:t>=∑24_(𝑖=𝑛)^𝑁▒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𝑃𝑙𝑎𝑛𝑡 𝑎𝑡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𝐶𝑜𝑠𝑡〗_𝑖×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〖𝑌𝑟𝑠 𝑜𝑛 𝐵𝑜𝑜𝑘〗_𝑖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𝑈𝑠𝑒𝑓𝑢𝑙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〖𝐿𝑖𝑓𝑒〗_𝑖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23</xdr:row>
      <xdr:rowOff>21981</xdr:rowOff>
    </xdr:from>
    <xdr:ext cx="36440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608135" y="4579327"/>
              <a:ext cx="3644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𝐴𝐷𝐼𝑇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𝐼𝑛𝑐𝑜𝑚𝑒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𝑇𝑎𝑥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𝐶𝑎𝑠h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𝐼𝑛𝑐𝑜𝑚𝑒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𝑇𝑎𝑥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𝐴𝑐𝑐𝑟𝑢𝑎𝑙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𝑇𝑎𝑥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𝑅𝑎𝑡𝑒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08135" y="4579327"/>
              <a:ext cx="3644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𝐴𝐷𝐼𝑇</a:t>
              </a:r>
              <a:r>
                <a:rPr lang="en-US" sz="1100" b="0" i="0">
                  <a:latin typeface="Cambria Math" panose="02040503050406030204" pitchFamily="18" charset="0"/>
                </a:rPr>
                <a:t>=(〖𝐼𝑛𝑐𝑜𝑚𝑒 𝑇𝑎𝑥〗_𝐶𝑎𝑠ℎ−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𝐼𝑛𝑐𝑜𝑚𝑒 𝑇𝑎𝑥〗_𝐴𝑐𝑐𝑟𝑢𝑎𝑙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×𝑇𝑎𝑥 𝑅𝑎𝑡𝑒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172891</xdr:rowOff>
    </xdr:from>
    <xdr:ext cx="31637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608135" y="3367429"/>
              <a:ext cx="31637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𝐷𝑒𝑝𝑟𝑒𝑐𝑖𝑎𝑡𝑖𝑜𝑛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𝐷𝑒𝑝𝑟𝑒𝑐𝑖𝑎𝑡𝑖𝑜𝑛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𝐷𝑒𝑝𝑟𝑒𝑐𝑖𝑎𝑡𝑖𝑜𝑛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608135" y="3367429"/>
              <a:ext cx="31637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𝐷𝑒𝑝𝑟𝑒𝑐𝑖𝑎𝑡𝑖𝑜𝑛〗_𝑡=〖𝐷𝑒𝑝𝑟𝑒𝑐𝑖𝑎𝑡𝑖𝑜𝑛〗_𝑡−〖𝐷𝑒𝑝𝑟𝑒𝑐𝑖𝑎𝑡𝑖𝑜𝑛〗_(𝑡−1)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22</xdr:row>
      <xdr:rowOff>0</xdr:rowOff>
    </xdr:from>
    <xdr:ext cx="3563540" cy="1033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09600" y="190500"/>
              <a:ext cx="3563540" cy="103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𝑀𝐴𝐶𝑅𝑆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𝐹𝑌𝐹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𝐹𝑌𝐹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𝐸𝐷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</m:t>
                    </m:r>
                  </m:oMath>
                </m:oMathPara>
              </a14:m>
              <a:b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algn="l"/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lvl="1" algn="l"/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Where:</a:t>
              </a:r>
            </a:p>
            <a:p>
              <a:pPr lvl="1" algn="l"/>
              <a:r>
                <a:rPr lang="en-US" sz="1100" b="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ED</a:t>
              </a:r>
              <a:r>
                <a:rPr lang="en-US" sz="1100" b="0" i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Effective depreciation</a:t>
              </a:r>
            </a:p>
            <a:p>
              <a:pPr lvl="1" algn="l"/>
              <a:r>
                <a:rPr lang="en-US" sz="1100" b="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FYF </a:t>
              </a:r>
              <a:r>
                <a:rPr lang="en-US" sz="1100" b="0" i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= First year fraction</a:t>
              </a:r>
            </a:p>
            <a:p>
              <a:pPr lvl="1" algn="l"/>
              <a:r>
                <a:rPr lang="en-US" sz="1100" b="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t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Calendar year of depreciation  </a:t>
              </a:r>
              <a:r>
                <a:rPr lang="en-US" sz="11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{𝑡 ∈ ℤ | 0 ≤ 𝑡 ≤ 𝑈𝐿} </a:t>
              </a:r>
              <a:endParaRPr lang="en-US" sz="11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09600" y="190500"/>
              <a:ext cx="3563540" cy="103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𝑀𝐴𝐶𝑅𝑆〗_𝑡=〖(1−𝐹𝑌𝐹)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</a:rPr>
                <a:t>𝐸𝐷〗_(𝑡−1)+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〖𝐹𝑌𝐹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𝐸𝐷〗_𝑡      </a:t>
              </a:r>
              <a:b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algn="l"/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lvl="1" algn="l"/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Where:</a:t>
              </a:r>
            </a:p>
            <a:p>
              <a:pPr lvl="1" algn="l"/>
              <a:r>
                <a:rPr lang="en-US" sz="1100" b="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ED</a:t>
              </a:r>
              <a:r>
                <a:rPr lang="en-US" sz="1100" b="0" i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Effective depreciation</a:t>
              </a:r>
            </a:p>
            <a:p>
              <a:pPr lvl="1" algn="l"/>
              <a:r>
                <a:rPr lang="en-US" sz="1100" b="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FYF </a:t>
              </a:r>
              <a:r>
                <a:rPr lang="en-US" sz="1100" b="0" i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= First year fraction</a:t>
              </a:r>
            </a:p>
            <a:p>
              <a:pPr lvl="1" algn="l"/>
              <a:r>
                <a:rPr lang="en-US" sz="1100" b="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t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Calendar year of depreciation  </a:t>
              </a:r>
              <a:r>
                <a:rPr lang="en-US" sz="11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{𝑡 ∈ ℤ | 0 ≤ 𝑡 ≤ 𝑈𝐿} </a:t>
              </a:r>
              <a:endParaRPr lang="en-US" sz="11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</xdr:col>
      <xdr:colOff>0</xdr:colOff>
      <xdr:row>36</xdr:row>
      <xdr:rowOff>188402</xdr:rowOff>
    </xdr:from>
    <xdr:to>
      <xdr:col>4</xdr:col>
      <xdr:colOff>577580</xdr:colOff>
      <xdr:row>41</xdr:row>
      <xdr:rowOff>74418</xdr:rowOff>
    </xdr:to>
    <xdr:grpSp>
      <xdr:nvGrpSpPr>
        <xdr:cNvPr id="7" name="Group 6"/>
        <xdr:cNvGrpSpPr/>
      </xdr:nvGrpSpPr>
      <xdr:grpSpPr>
        <a:xfrm>
          <a:off x="609600" y="7046402"/>
          <a:ext cx="2406380" cy="838516"/>
          <a:chOff x="7086600" y="5514975"/>
          <a:chExt cx="2406380" cy="838516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8" name="TextBox 7"/>
              <xdr:cNvSpPr txBox="1"/>
            </xdr:nvSpPr>
            <xdr:spPr>
              <a:xfrm>
                <a:off x="7086600" y="5518711"/>
                <a:ext cx="2262735" cy="83478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left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𝐷𝐷𝐷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𝑁𝑃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sub>
                          </m:sSub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𝑈𝐿</m:t>
                          </m:r>
                        </m:den>
                      </m:f>
                    </m:oMath>
                  </m:oMathPara>
                </a14:m>
                <a:endParaRPr lang="en-US" sz="1100"/>
              </a:p>
              <a:p>
                <a:endParaRPr lang="en-US" sz="1100"/>
              </a:p>
              <a:p>
                <a:pPr lvl="1"/>
                <a:r>
                  <a:rPr lang="en-US" sz="1100"/>
                  <a:t>Where:</a:t>
                </a:r>
              </a:p>
              <a:p>
                <a:pPr lvl="1"/>
                <a:r>
                  <a:rPr lang="en-US" sz="1100" i="1"/>
                  <a:t>NP</a:t>
                </a:r>
                <a:r>
                  <a:rPr lang="en-US" sz="1100"/>
                  <a:t> = Undepreciated</a:t>
                </a:r>
                <a:r>
                  <a:rPr lang="en-US" sz="1100" baseline="0"/>
                  <a:t> plant BOP</a:t>
                </a:r>
                <a:r>
                  <a:rPr lang="en-US" sz="1100" baseline="-25000"/>
                  <a:t>t</a:t>
                </a:r>
              </a:p>
            </xdr:txBody>
          </xdr:sp>
        </mc:Choice>
        <mc:Fallback xmlns="">
          <xdr:sp macro="" textlink="">
            <xdr:nvSpPr>
              <xdr:cNvPr id="8" name="TextBox 7"/>
              <xdr:cNvSpPr txBox="1"/>
            </xdr:nvSpPr>
            <xdr:spPr>
              <a:xfrm>
                <a:off x="7086600" y="5518711"/>
                <a:ext cx="2262735" cy="83478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100" i="0">
                    <a:latin typeface="Cambria Math" panose="02040503050406030204" pitchFamily="18" charset="0"/>
                  </a:rPr>
                  <a:t>〖</a:t>
                </a:r>
                <a:r>
                  <a:rPr lang="en-US" sz="1100" b="0" i="0">
                    <a:latin typeface="Cambria Math" panose="02040503050406030204" pitchFamily="18" charset="0"/>
                  </a:rPr>
                  <a:t>𝐷𝐷𝐷〗_𝑡=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(2〖𝑁𝑃〗_𝑡)/𝑈𝐿</a:t>
                </a:r>
                <a:endParaRPr lang="en-US" sz="1100"/>
              </a:p>
              <a:p>
                <a:endParaRPr lang="en-US" sz="1100"/>
              </a:p>
              <a:p>
                <a:pPr lvl="1"/>
                <a:r>
                  <a:rPr lang="en-US" sz="1100"/>
                  <a:t>Where:</a:t>
                </a:r>
              </a:p>
              <a:p>
                <a:pPr lvl="1"/>
                <a:r>
                  <a:rPr lang="en-US" sz="1100" i="1"/>
                  <a:t>NP</a:t>
                </a:r>
                <a:r>
                  <a:rPr lang="en-US" sz="1100"/>
                  <a:t> = Undepreciated</a:t>
                </a:r>
                <a:r>
                  <a:rPr lang="en-US" sz="1100" baseline="0"/>
                  <a:t> plant BOP</a:t>
                </a:r>
                <a:r>
                  <a:rPr lang="en-US" sz="1100" baseline="-25000"/>
                  <a:t>t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TextBox 8"/>
              <xdr:cNvSpPr txBox="1"/>
            </xdr:nvSpPr>
            <xdr:spPr>
              <a:xfrm>
                <a:off x="8582025" y="5514975"/>
                <a:ext cx="910955" cy="31701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𝑆𝐿𝐷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𝑁𝑃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sub>
                          </m:sSub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𝑈𝐿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den>
                      </m:f>
                    </m:oMath>
                  </m:oMathPara>
                </a14:m>
                <a:endParaRPr lang="en-US" sz="1100"/>
              </a:p>
            </xdr:txBody>
          </xdr:sp>
        </mc:Choice>
        <mc:Fallback xmlns="">
          <xdr:sp macro="" textlink="">
            <xdr:nvSpPr>
              <xdr:cNvPr id="9" name="TextBox 8"/>
              <xdr:cNvSpPr txBox="1"/>
            </xdr:nvSpPr>
            <xdr:spPr>
              <a:xfrm>
                <a:off x="8582025" y="5514975"/>
                <a:ext cx="910955" cy="31701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100" i="0">
                    <a:latin typeface="Cambria Math" panose="02040503050406030204" pitchFamily="18" charset="0"/>
                  </a:rPr>
                  <a:t>〖</a:t>
                </a:r>
                <a:r>
                  <a:rPr lang="en-US" sz="1100" b="0" i="0">
                    <a:latin typeface="Cambria Math" panose="02040503050406030204" pitchFamily="18" charset="0"/>
                  </a:rPr>
                  <a:t>𝑆𝐿𝐷〗_𝑡=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〖𝑁𝑃〗_𝑡/(𝑈𝐿−𝑡)</a:t>
                </a:r>
                <a:endParaRPr lang="en-US" sz="1100"/>
              </a:p>
            </xdr:txBody>
          </xdr:sp>
        </mc:Fallback>
      </mc:AlternateContent>
    </xdr:grpSp>
    <xdr:clientData/>
  </xdr:twoCellAnchor>
  <xdr:oneCellAnchor>
    <xdr:from>
      <xdr:col>1</xdr:col>
      <xdr:colOff>0</xdr:colOff>
      <xdr:row>29</xdr:row>
      <xdr:rowOff>77626</xdr:rowOff>
    </xdr:from>
    <xdr:ext cx="2584618" cy="1066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09600" y="1792126"/>
              <a:ext cx="2584618" cy="1066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𝐷𝐷𝐷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≥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𝑆𝐿𝐷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sub>
                              </m:sSub>
                            </m:e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2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𝐷𝐷𝐷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</m:mr>
                              </m:m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𝐷𝐷𝐷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𝑆𝐿𝐷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</m:e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2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𝑆𝐷𝐷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</m:mr>
                              </m:m>
                            </m:e>
                          </m:mr>
                        </m:m>
                      </m:e>
                    </m:d>
                  </m:oMath>
                </m:oMathPara>
              </a14:m>
              <a:b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endPara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Where</m:t>
                    </m:r>
                    <m:r>
                      <m:rPr>
                        <m:nor/>
                      </m:rPr>
                      <a:rPr lang="en-US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:</m:t>
                    </m:r>
                  </m:oMath>
                </m:oMathPara>
              </a14:m>
              <a:endParaRPr lang="en-US">
                <a:effectLst/>
              </a:endParaRPr>
            </a:p>
            <a:p>
              <a:pPr lvl="1" algn="l"/>
              <a:r>
                <a:rPr lang="en-US" i="1">
                  <a:effectLst/>
                </a:rPr>
                <a:t>DDD</a:t>
              </a:r>
              <a:r>
                <a:rPr lang="en-US" baseline="0">
                  <a:effectLst/>
                </a:rPr>
                <a:t> = Double-declining depreciation</a:t>
              </a:r>
            </a:p>
            <a:p>
              <a:pPr lvl="1" algn="l"/>
              <a:r>
                <a:rPr lang="en-US" i="1" baseline="0">
                  <a:effectLst/>
                </a:rPr>
                <a:t>SLD</a:t>
              </a:r>
              <a:r>
                <a:rPr lang="en-US" baseline="0">
                  <a:effectLst/>
                </a:rPr>
                <a:t> = Straight-line depreciation</a:t>
              </a:r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09600" y="1792126"/>
              <a:ext cx="2584618" cy="1066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𝐸𝐷〗_𝑡={■8(〖𝐷𝐷𝐷〗_𝑡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≥〖</a:t>
              </a:r>
              <a:r>
                <a:rPr lang="en-US" sz="1100" b="0" i="0">
                  <a:latin typeface="Cambria Math" panose="02040503050406030204" pitchFamily="18" charset="0"/>
                </a:rPr>
                <a:t>𝑆𝐿𝐷〗_𝑡&amp;■8(,&amp;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〖𝐷𝐷𝐷〗_𝑡 )@〖𝐷𝐷𝐷〗_𝑡&lt;〖𝑆𝐿𝐷〗_𝑡&amp;■8(</a:t>
              </a:r>
              <a:r>
                <a:rPr lang="en-US" sz="1100" b="0" i="0">
                  <a:latin typeface="Cambria Math" panose="02040503050406030204" pitchFamily="18" charset="0"/>
                </a:rPr>
                <a:t>,&amp;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〖𝑆𝐷𝐷〗_𝑡 ))┤</a:t>
              </a:r>
              <a:b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endPara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 algn="l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"Where: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pPr lvl="1" algn="l"/>
              <a:r>
                <a:rPr lang="en-US" i="1">
                  <a:effectLst/>
                </a:rPr>
                <a:t>DDD</a:t>
              </a:r>
              <a:r>
                <a:rPr lang="en-US" baseline="0">
                  <a:effectLst/>
                </a:rPr>
                <a:t> = Double-declining depreciation</a:t>
              </a:r>
            </a:p>
            <a:p>
              <a:pPr lvl="1" algn="l"/>
              <a:r>
                <a:rPr lang="en-US" i="1" baseline="0">
                  <a:effectLst/>
                </a:rPr>
                <a:t>SLD</a:t>
              </a:r>
              <a:r>
                <a:rPr lang="en-US" baseline="0">
                  <a:effectLst/>
                </a:rPr>
                <a:t> = Straight-line depreciation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43</xdr:row>
      <xdr:rowOff>71184</xdr:rowOff>
    </xdr:from>
    <xdr:ext cx="2213491" cy="12798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09600" y="4452684"/>
              <a:ext cx="2213491" cy="1279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3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=0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,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𝑁𝑃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&gt;0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,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𝑁𝑃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nary>
                                <m:naryPr>
                                  <m:chr m:val="∑"/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=0</m:t>
                                  </m:r>
                                </m:sub>
                                <m:sup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−1</m:t>
                                  </m:r>
                                </m:sup>
                                <m:e>
                                  <m:sSub>
                                    <m:sSub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𝐸𝐷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</m:e>
                              </m:nary>
                            </m:e>
                          </m:mr>
                        </m:m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</m:t>
                    </m:r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 lvl="1"/>
              <a:r>
                <a:rPr lang="en-US" sz="1100"/>
                <a:t>Where:</a:t>
              </a:r>
            </a:p>
            <a:p>
              <a:pPr lvl="1"/>
              <a:r>
                <a:rPr lang="en-US" sz="1100" i="1"/>
                <a:t>B</a:t>
              </a:r>
              <a:r>
                <a:rPr lang="en-US" sz="1100"/>
                <a:t> = Bonus depreciation</a:t>
              </a: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09600" y="4452684"/>
              <a:ext cx="2213491" cy="1279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𝑁𝑃〗_𝑡={■8(𝑡=0&amp;,&amp;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𝑁𝑃〗_0−𝐵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latin typeface="Cambria Math" panose="02040503050406030204" pitchFamily="18" charset="0"/>
                </a:rPr>
                <a:t>𝑡&gt;0&amp;,&amp;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𝑁𝑃〗_0−∑_(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)^(𝑡−1)▒〖𝐸𝐷〗_𝑡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      </a:t>
              </a:r>
              <a:endParaRPr lang="en-US" sz="1100"/>
            </a:p>
            <a:p>
              <a:endParaRPr lang="en-US" sz="1100"/>
            </a:p>
            <a:p>
              <a:pPr lvl="1"/>
              <a:r>
                <a:rPr lang="en-US" sz="1100"/>
                <a:t>Where:</a:t>
              </a:r>
            </a:p>
            <a:p>
              <a:pPr lvl="1"/>
              <a:r>
                <a:rPr lang="en-US" sz="1100" i="1"/>
                <a:t>B</a:t>
              </a:r>
              <a:r>
                <a:rPr lang="en-US" sz="1100"/>
                <a:t> = Bonus depreciation</a:t>
              </a:r>
            </a:p>
          </xdr:txBody>
        </xdr:sp>
      </mc:Fallback>
    </mc:AlternateContent>
    <xdr:clientData/>
  </xdr:oneCellAnchor>
  <xdr:oneCellAnchor>
    <xdr:from>
      <xdr:col>1</xdr:col>
      <xdr:colOff>0</xdr:colOff>
      <xdr:row>52</xdr:row>
      <xdr:rowOff>14287</xdr:rowOff>
    </xdr:from>
    <xdr:ext cx="2408801" cy="4739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609600" y="6110287"/>
              <a:ext cx="2408801" cy="473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𝐴𝐷𝐼𝑇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𝑇𝑎𝑥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𝑀𝐴𝐶𝑅𝑆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𝑆𝐿𝐷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09600" y="6110287"/>
              <a:ext cx="2408801" cy="473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〖𝐴𝐷𝐼𝑇〗_𝑡=∑24_(𝑡=0)^𝑡▒[𝑇𝑎𝑥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×(〖𝑀𝐴𝐶𝑅𝑆〗_𝑡−〖𝑆𝐿𝐷〗_𝑡 )]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O12"/>
  <sheetViews>
    <sheetView showGridLines="0" zoomScale="130" zoomScaleNormal="130" workbookViewId="0">
      <selection activeCell="L5" sqref="L5"/>
    </sheetView>
  </sheetViews>
  <sheetFormatPr defaultRowHeight="15" x14ac:dyDescent="0.25"/>
  <cols>
    <col min="11" max="11" width="10.28515625" customWidth="1"/>
    <col min="12" max="12" width="9.140625" style="1"/>
  </cols>
  <sheetData>
    <row r="4" spans="11:15" x14ac:dyDescent="0.25">
      <c r="K4" s="11" t="s">
        <v>6</v>
      </c>
      <c r="L4" s="2"/>
      <c r="M4" s="3"/>
      <c r="N4" s="3"/>
      <c r="O4" s="4"/>
    </row>
    <row r="5" spans="11:15" ht="17.25" x14ac:dyDescent="0.25">
      <c r="K5" s="12" t="s">
        <v>0</v>
      </c>
      <c r="L5" s="5" t="s">
        <v>14</v>
      </c>
      <c r="M5" s="6"/>
      <c r="N5" s="6"/>
      <c r="O5" s="7"/>
    </row>
    <row r="6" spans="11:15" x14ac:dyDescent="0.25">
      <c r="K6" s="12" t="s">
        <v>1</v>
      </c>
      <c r="L6" s="5" t="s">
        <v>7</v>
      </c>
      <c r="M6" s="6"/>
      <c r="N6" s="6"/>
      <c r="O6" s="7"/>
    </row>
    <row r="7" spans="11:15" x14ac:dyDescent="0.25">
      <c r="K7" s="12" t="s">
        <v>2</v>
      </c>
      <c r="L7" s="5" t="s">
        <v>8</v>
      </c>
      <c r="M7" s="6"/>
      <c r="N7" s="6"/>
      <c r="O7" s="7"/>
    </row>
    <row r="8" spans="11:15" x14ac:dyDescent="0.25">
      <c r="K8" s="12" t="s">
        <v>12</v>
      </c>
      <c r="L8" s="15" t="s">
        <v>13</v>
      </c>
      <c r="M8" s="6"/>
      <c r="N8" s="6"/>
      <c r="O8" s="7"/>
    </row>
    <row r="9" spans="11:15" x14ac:dyDescent="0.25">
      <c r="K9" s="12" t="s">
        <v>3</v>
      </c>
      <c r="L9" s="5" t="s">
        <v>9</v>
      </c>
      <c r="M9" s="6"/>
      <c r="N9" s="6"/>
      <c r="O9" s="7"/>
    </row>
    <row r="10" spans="11:15" x14ac:dyDescent="0.25">
      <c r="K10" s="12" t="s">
        <v>4</v>
      </c>
      <c r="L10" s="5" t="s">
        <v>10</v>
      </c>
      <c r="M10" s="6"/>
      <c r="N10" s="6"/>
      <c r="O10" s="7"/>
    </row>
    <row r="11" spans="11:15" ht="18" x14ac:dyDescent="0.35">
      <c r="K11" s="12" t="s">
        <v>5</v>
      </c>
      <c r="L11" s="5" t="s">
        <v>11</v>
      </c>
      <c r="M11" s="6"/>
      <c r="N11" s="6"/>
      <c r="O11" s="7"/>
    </row>
    <row r="12" spans="11:15" x14ac:dyDescent="0.25">
      <c r="K12" s="14"/>
      <c r="L12" s="8"/>
      <c r="M12" s="9"/>
      <c r="N12" s="9"/>
      <c r="O12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P18"/>
  <sheetViews>
    <sheetView showGridLines="0" zoomScale="130" zoomScaleNormal="130" workbookViewId="0">
      <selection activeCell="I22" sqref="I22"/>
    </sheetView>
  </sheetViews>
  <sheetFormatPr defaultRowHeight="15" x14ac:dyDescent="0.25"/>
  <cols>
    <col min="10" max="11" width="9" customWidth="1"/>
    <col min="12" max="12" width="9.140625" style="1"/>
  </cols>
  <sheetData>
    <row r="4" spans="10:16" x14ac:dyDescent="0.25">
      <c r="J4" s="11" t="s">
        <v>6</v>
      </c>
      <c r="K4" s="16"/>
      <c r="L4" s="2"/>
      <c r="M4" s="3"/>
      <c r="N4" s="3"/>
      <c r="O4" s="3"/>
      <c r="P4" s="4"/>
    </row>
    <row r="5" spans="10:16" x14ac:dyDescent="0.25">
      <c r="J5" s="12" t="s">
        <v>15</v>
      </c>
      <c r="K5" s="13"/>
      <c r="L5" s="5" t="s">
        <v>16</v>
      </c>
      <c r="M5" s="6"/>
      <c r="N5" s="6"/>
      <c r="O5" s="6"/>
      <c r="P5" s="7"/>
    </row>
    <row r="6" spans="10:16" x14ac:dyDescent="0.25">
      <c r="J6" s="12" t="s">
        <v>49</v>
      </c>
      <c r="K6" s="13"/>
      <c r="L6" s="5" t="s">
        <v>50</v>
      </c>
      <c r="M6" s="6"/>
      <c r="N6" s="6"/>
      <c r="O6" s="6"/>
      <c r="P6" s="7"/>
    </row>
    <row r="7" spans="10:16" x14ac:dyDescent="0.25">
      <c r="J7" s="12" t="s">
        <v>17</v>
      </c>
      <c r="K7" s="13"/>
      <c r="L7" s="5" t="s">
        <v>18</v>
      </c>
      <c r="M7" s="6"/>
      <c r="N7" s="6"/>
      <c r="O7" s="6"/>
      <c r="P7" s="7"/>
    </row>
    <row r="8" spans="10:16" x14ac:dyDescent="0.25">
      <c r="J8" s="12" t="s">
        <v>19</v>
      </c>
      <c r="K8" s="13"/>
      <c r="L8" s="15" t="s">
        <v>20</v>
      </c>
      <c r="M8" s="6"/>
      <c r="N8" s="6"/>
      <c r="O8" s="6"/>
      <c r="P8" s="7"/>
    </row>
    <row r="9" spans="10:16" ht="18" x14ac:dyDescent="0.35">
      <c r="J9" s="12" t="s">
        <v>21</v>
      </c>
      <c r="K9" s="13"/>
      <c r="L9" s="5" t="s">
        <v>26</v>
      </c>
      <c r="M9" s="6"/>
      <c r="N9" s="6"/>
      <c r="O9" s="6"/>
      <c r="P9" s="7"/>
    </row>
    <row r="10" spans="10:16" ht="18" x14ac:dyDescent="0.35">
      <c r="J10" s="12" t="s">
        <v>22</v>
      </c>
      <c r="K10" s="13"/>
      <c r="L10" s="5" t="s">
        <v>25</v>
      </c>
      <c r="M10" s="6"/>
      <c r="N10" s="6"/>
      <c r="O10" s="6"/>
      <c r="P10" s="7"/>
    </row>
    <row r="11" spans="10:16" x14ac:dyDescent="0.25">
      <c r="J11" s="12" t="s">
        <v>33</v>
      </c>
      <c r="K11" s="13"/>
      <c r="L11" s="15" t="s">
        <v>34</v>
      </c>
      <c r="M11" s="6"/>
      <c r="N11" s="6"/>
      <c r="O11" s="6"/>
      <c r="P11" s="7"/>
    </row>
    <row r="12" spans="10:16" x14ac:dyDescent="0.25">
      <c r="J12" s="12" t="s">
        <v>35</v>
      </c>
      <c r="K12" s="13"/>
      <c r="L12" s="15" t="s">
        <v>36</v>
      </c>
      <c r="M12" s="6"/>
      <c r="N12" s="6"/>
      <c r="O12" s="6"/>
      <c r="P12" s="7"/>
    </row>
    <row r="13" spans="10:16" x14ac:dyDescent="0.25">
      <c r="J13" s="12" t="s">
        <v>37</v>
      </c>
      <c r="K13" s="13"/>
      <c r="L13" s="15" t="s">
        <v>38</v>
      </c>
      <c r="M13" s="6"/>
      <c r="N13" s="6"/>
      <c r="O13" s="6"/>
      <c r="P13" s="7"/>
    </row>
    <row r="14" spans="10:16" ht="18" x14ac:dyDescent="0.35">
      <c r="J14" s="12" t="s">
        <v>27</v>
      </c>
      <c r="K14" s="13"/>
      <c r="L14" s="15" t="s">
        <v>29</v>
      </c>
      <c r="M14" s="6"/>
      <c r="N14" s="6"/>
      <c r="O14" s="6"/>
      <c r="P14" s="7"/>
    </row>
    <row r="15" spans="10:16" ht="18" x14ac:dyDescent="0.35">
      <c r="J15" s="12" t="s">
        <v>28</v>
      </c>
      <c r="K15" s="13"/>
      <c r="L15" s="15" t="s">
        <v>30</v>
      </c>
      <c r="M15" s="6"/>
      <c r="N15" s="6"/>
      <c r="O15" s="6"/>
      <c r="P15" s="7"/>
    </row>
    <row r="16" spans="10:16" x14ac:dyDescent="0.25">
      <c r="J16" s="12" t="s">
        <v>23</v>
      </c>
      <c r="K16" s="13"/>
      <c r="L16" s="5" t="s">
        <v>24</v>
      </c>
      <c r="M16" s="6"/>
      <c r="N16" s="6"/>
      <c r="O16" s="6"/>
      <c r="P16" s="7"/>
    </row>
    <row r="17" spans="10:16" ht="17.25" x14ac:dyDescent="0.25">
      <c r="J17" s="12" t="s">
        <v>31</v>
      </c>
      <c r="K17" s="13"/>
      <c r="L17" s="15" t="s">
        <v>32</v>
      </c>
      <c r="M17" s="6"/>
      <c r="N17" s="6"/>
      <c r="O17" s="6"/>
      <c r="P17" s="7"/>
    </row>
    <row r="18" spans="10:16" x14ac:dyDescent="0.25">
      <c r="J18" s="14"/>
      <c r="K18" s="9"/>
      <c r="L18" s="8"/>
      <c r="M18" s="9"/>
      <c r="N18" s="9"/>
      <c r="O18" s="9"/>
      <c r="P18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showGridLines="0" workbookViewId="0">
      <selection activeCell="H28" sqref="H28"/>
    </sheetView>
  </sheetViews>
  <sheetFormatPr defaultRowHeight="15" x14ac:dyDescent="0.25"/>
  <sheetData>
    <row r="3" spans="2:9" x14ac:dyDescent="0.25">
      <c r="B3" s="22" t="s">
        <v>39</v>
      </c>
      <c r="C3" s="21">
        <v>7</v>
      </c>
      <c r="D3" s="24" t="s">
        <v>51</v>
      </c>
      <c r="G3" t="s">
        <v>54</v>
      </c>
    </row>
    <row r="4" spans="2:9" x14ac:dyDescent="0.25">
      <c r="B4" s="22" t="s">
        <v>40</v>
      </c>
      <c r="C4" s="21">
        <v>0.5</v>
      </c>
      <c r="D4" s="24" t="s">
        <v>52</v>
      </c>
      <c r="G4" t="s">
        <v>55</v>
      </c>
    </row>
    <row r="5" spans="2:9" x14ac:dyDescent="0.25">
      <c r="B5" s="22" t="s">
        <v>41</v>
      </c>
      <c r="C5" s="21">
        <v>0.5</v>
      </c>
      <c r="D5" s="24" t="s">
        <v>53</v>
      </c>
      <c r="G5" t="s">
        <v>56</v>
      </c>
    </row>
    <row r="6" spans="2:9" x14ac:dyDescent="0.25">
      <c r="D6" s="17"/>
      <c r="G6" t="s">
        <v>57</v>
      </c>
    </row>
    <row r="7" spans="2:9" x14ac:dyDescent="0.25">
      <c r="D7" s="17"/>
      <c r="G7" t="s">
        <v>58</v>
      </c>
    </row>
    <row r="8" spans="2:9" x14ac:dyDescent="0.25">
      <c r="D8" s="17"/>
      <c r="G8" t="s">
        <v>59</v>
      </c>
    </row>
    <row r="9" spans="2:9" x14ac:dyDescent="0.25">
      <c r="D9" s="17"/>
    </row>
    <row r="10" spans="2:9" x14ac:dyDescent="0.25">
      <c r="D10" s="17"/>
    </row>
    <row r="11" spans="2:9" x14ac:dyDescent="0.25">
      <c r="B11" s="20" t="s">
        <v>0</v>
      </c>
      <c r="C11" s="20" t="s">
        <v>42</v>
      </c>
      <c r="D11" s="20" t="s">
        <v>43</v>
      </c>
      <c r="E11" s="20" t="s">
        <v>44</v>
      </c>
      <c r="F11" s="20" t="s">
        <v>45</v>
      </c>
      <c r="G11" s="20" t="s">
        <v>46</v>
      </c>
      <c r="H11" s="20" t="s">
        <v>47</v>
      </c>
      <c r="I11" s="20" t="s">
        <v>48</v>
      </c>
    </row>
    <row r="12" spans="2:9" x14ac:dyDescent="0.25">
      <c r="B12" s="17">
        <v>0</v>
      </c>
      <c r="C12" s="23">
        <v>1</v>
      </c>
      <c r="D12" s="19">
        <f>(C12-C5)*(1/$C$3)*2</f>
        <v>0.14285714285714285</v>
      </c>
      <c r="E12" s="19">
        <f t="shared" ref="E12:E19" si="0">IFERROR($C12*(1/($C$3-$B12)),0)</f>
        <v>0.14285714285714285</v>
      </c>
      <c r="F12" s="19">
        <f>MAX(D12:E12)+C5</f>
        <v>0.64285714285714279</v>
      </c>
      <c r="G12" s="19"/>
      <c r="H12" s="19">
        <f t="shared" ref="H12:H19" si="1">$F12*(1-$C$4)</f>
        <v>0.3214285714285714</v>
      </c>
      <c r="I12" s="19">
        <f t="shared" ref="I12:I19" si="2">SUM($G12:$H12)</f>
        <v>0.3214285714285714</v>
      </c>
    </row>
    <row r="13" spans="2:9" x14ac:dyDescent="0.25">
      <c r="B13" s="17">
        <v>1</v>
      </c>
      <c r="C13" s="18">
        <f t="shared" ref="C13:C19" si="3">C12-F12</f>
        <v>0.35714285714285721</v>
      </c>
      <c r="D13" s="19">
        <f t="shared" ref="D13:D19" si="4">C13*(1/$C$3)*2</f>
        <v>0.10204081632653063</v>
      </c>
      <c r="E13" s="19">
        <f t="shared" si="0"/>
        <v>5.9523809523809534E-2</v>
      </c>
      <c r="F13" s="19">
        <f>MAX(D13:E13)</f>
        <v>0.10204081632653063</v>
      </c>
      <c r="G13" s="19">
        <f t="shared" ref="G13:G19" si="5">F12*$C$4</f>
        <v>0.3214285714285714</v>
      </c>
      <c r="H13" s="19">
        <f t="shared" si="1"/>
        <v>5.1020408163265314E-2</v>
      </c>
      <c r="I13" s="19">
        <f t="shared" si="2"/>
        <v>0.3724489795918367</v>
      </c>
    </row>
    <row r="14" spans="2:9" x14ac:dyDescent="0.25">
      <c r="B14" s="17">
        <v>2</v>
      </c>
      <c r="C14" s="18">
        <f t="shared" si="3"/>
        <v>0.25510204081632659</v>
      </c>
      <c r="D14" s="19">
        <f t="shared" si="4"/>
        <v>7.2886297376093312E-2</v>
      </c>
      <c r="E14" s="19">
        <f t="shared" si="0"/>
        <v>5.1020408163265321E-2</v>
      </c>
      <c r="F14" s="19">
        <f t="shared" ref="F14:F19" si="6">MAX(D14:E14)</f>
        <v>7.2886297376093312E-2</v>
      </c>
      <c r="G14" s="19">
        <f t="shared" si="5"/>
        <v>5.1020408163265314E-2</v>
      </c>
      <c r="H14" s="19">
        <f t="shared" si="1"/>
        <v>3.6443148688046656E-2</v>
      </c>
      <c r="I14" s="19">
        <f t="shared" si="2"/>
        <v>8.7463556851311963E-2</v>
      </c>
    </row>
    <row r="15" spans="2:9" x14ac:dyDescent="0.25">
      <c r="B15" s="17">
        <v>3</v>
      </c>
      <c r="C15" s="18">
        <f t="shared" si="3"/>
        <v>0.18221574344023328</v>
      </c>
      <c r="D15" s="19">
        <f t="shared" si="4"/>
        <v>5.206164098292379E-2</v>
      </c>
      <c r="E15" s="19">
        <f t="shared" si="0"/>
        <v>4.555393586005832E-2</v>
      </c>
      <c r="F15" s="19">
        <f t="shared" si="6"/>
        <v>5.206164098292379E-2</v>
      </c>
      <c r="G15" s="19">
        <f t="shared" si="5"/>
        <v>3.6443148688046656E-2</v>
      </c>
      <c r="H15" s="19">
        <f t="shared" si="1"/>
        <v>2.6030820491461895E-2</v>
      </c>
      <c r="I15" s="19">
        <f t="shared" si="2"/>
        <v>6.2473969179508551E-2</v>
      </c>
    </row>
    <row r="16" spans="2:9" x14ac:dyDescent="0.25">
      <c r="B16" s="17">
        <v>4</v>
      </c>
      <c r="C16" s="18">
        <f t="shared" si="3"/>
        <v>0.13015410245730949</v>
      </c>
      <c r="D16" s="19">
        <f t="shared" si="4"/>
        <v>3.7186886416374139E-2</v>
      </c>
      <c r="E16" s="19">
        <f t="shared" si="0"/>
        <v>4.3384700819103159E-2</v>
      </c>
      <c r="F16" s="19">
        <f t="shared" si="6"/>
        <v>4.3384700819103159E-2</v>
      </c>
      <c r="G16" s="19">
        <f t="shared" si="5"/>
        <v>2.6030820491461895E-2</v>
      </c>
      <c r="H16" s="19">
        <f t="shared" si="1"/>
        <v>2.1692350409551579E-2</v>
      </c>
      <c r="I16" s="19">
        <f t="shared" si="2"/>
        <v>4.7723170901013474E-2</v>
      </c>
    </row>
    <row r="17" spans="2:9" x14ac:dyDescent="0.25">
      <c r="B17" s="17">
        <v>5</v>
      </c>
      <c r="C17" s="18">
        <f t="shared" si="3"/>
        <v>8.6769401638206331E-2</v>
      </c>
      <c r="D17" s="19">
        <f t="shared" si="4"/>
        <v>2.4791257610916093E-2</v>
      </c>
      <c r="E17" s="19">
        <f t="shared" si="0"/>
        <v>4.3384700819103166E-2</v>
      </c>
      <c r="F17" s="19">
        <f t="shared" si="6"/>
        <v>4.3384700819103166E-2</v>
      </c>
      <c r="G17" s="19">
        <f t="shared" si="5"/>
        <v>2.1692350409551579E-2</v>
      </c>
      <c r="H17" s="19">
        <f t="shared" si="1"/>
        <v>2.1692350409551583E-2</v>
      </c>
      <c r="I17" s="19">
        <f t="shared" si="2"/>
        <v>4.3384700819103159E-2</v>
      </c>
    </row>
    <row r="18" spans="2:9" x14ac:dyDescent="0.25">
      <c r="B18" s="17">
        <v>6</v>
      </c>
      <c r="C18" s="18">
        <f t="shared" si="3"/>
        <v>4.3384700819103166E-2</v>
      </c>
      <c r="D18" s="19">
        <f t="shared" si="4"/>
        <v>1.2395628805458046E-2</v>
      </c>
      <c r="E18" s="19">
        <f t="shared" si="0"/>
        <v>4.3384700819103166E-2</v>
      </c>
      <c r="F18" s="19">
        <f t="shared" si="6"/>
        <v>4.3384700819103166E-2</v>
      </c>
      <c r="G18" s="19">
        <f t="shared" si="5"/>
        <v>2.1692350409551583E-2</v>
      </c>
      <c r="H18" s="19">
        <f t="shared" si="1"/>
        <v>2.1692350409551583E-2</v>
      </c>
      <c r="I18" s="19">
        <f t="shared" si="2"/>
        <v>4.3384700819103166E-2</v>
      </c>
    </row>
    <row r="19" spans="2:9" x14ac:dyDescent="0.25">
      <c r="B19" s="17">
        <v>7</v>
      </c>
      <c r="C19" s="18">
        <f t="shared" si="3"/>
        <v>0</v>
      </c>
      <c r="D19" s="19">
        <f t="shared" si="4"/>
        <v>0</v>
      </c>
      <c r="E19" s="19">
        <f t="shared" si="0"/>
        <v>0</v>
      </c>
      <c r="F19" s="19">
        <f t="shared" si="6"/>
        <v>0</v>
      </c>
      <c r="G19" s="19">
        <f t="shared" si="5"/>
        <v>2.1692350409551583E-2</v>
      </c>
      <c r="H19" s="19">
        <f t="shared" si="1"/>
        <v>0</v>
      </c>
      <c r="I19" s="19">
        <f t="shared" si="2"/>
        <v>2.1692350409551583E-2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1"/>
  <sheetViews>
    <sheetView showGridLines="0" tabSelected="1" workbookViewId="0">
      <selection activeCell="C50" sqref="C50:E81"/>
    </sheetView>
  </sheetViews>
  <sheetFormatPr defaultRowHeight="15" x14ac:dyDescent="0.25"/>
  <cols>
    <col min="3" max="3" width="9.5703125" bestFit="1" customWidth="1"/>
    <col min="4" max="4" width="9.5703125" customWidth="1"/>
    <col min="5" max="5" width="9.5703125" bestFit="1" customWidth="1"/>
  </cols>
  <sheetData>
    <row r="2" spans="2:5" x14ac:dyDescent="0.25">
      <c r="B2" t="s">
        <v>61</v>
      </c>
      <c r="C2">
        <v>5</v>
      </c>
    </row>
    <row r="3" spans="2:5" x14ac:dyDescent="0.25">
      <c r="B3" t="s">
        <v>3</v>
      </c>
      <c r="C3">
        <v>0.05</v>
      </c>
    </row>
    <row r="4" spans="2:5" x14ac:dyDescent="0.25">
      <c r="B4" t="s">
        <v>60</v>
      </c>
      <c r="C4">
        <v>0.02</v>
      </c>
    </row>
    <row r="7" spans="2:5" x14ac:dyDescent="0.25">
      <c r="B7" s="17" t="s">
        <v>62</v>
      </c>
      <c r="C7" s="17" t="s">
        <v>61</v>
      </c>
      <c r="D7" s="17" t="s">
        <v>63</v>
      </c>
      <c r="E7" s="26" t="s">
        <v>64</v>
      </c>
    </row>
    <row r="8" spans="2:5" x14ac:dyDescent="0.25">
      <c r="B8">
        <v>0</v>
      </c>
      <c r="C8" s="25">
        <f>C2</f>
        <v>5</v>
      </c>
      <c r="D8" s="25">
        <f>C2</f>
        <v>5</v>
      </c>
      <c r="E8" s="25">
        <f>C8-C9</f>
        <v>0.33146591970121442</v>
      </c>
    </row>
    <row r="9" spans="2:5" x14ac:dyDescent="0.25">
      <c r="B9">
        <v>1</v>
      </c>
      <c r="C9" s="25">
        <f>EXP(LN(C8)-LN(1+$C$3)-LN(1+$C$4))</f>
        <v>4.6685340802987856</v>
      </c>
      <c r="D9" s="25">
        <f>EXP(LN($C$2)-LN(1+$C$3)*B9-LN(1+$C$4)*B9)</f>
        <v>4.6685340802987856</v>
      </c>
      <c r="E9" s="25">
        <f t="shared" ref="E9:E72" si="0">C9-C10</f>
        <v>0.30949198851654014</v>
      </c>
    </row>
    <row r="10" spans="2:5" x14ac:dyDescent="0.25">
      <c r="B10">
        <v>2</v>
      </c>
      <c r="C10" s="25">
        <f>EXP(LN(C9)-LN(1+$C$3)-LN(1+$C$4))</f>
        <v>4.3590420917822454</v>
      </c>
      <c r="D10" s="25">
        <f>EXP(LN($C$2)-LN(1+$C$3)*B10-LN(1+$C$4)*B10)</f>
        <v>4.3590420917822454</v>
      </c>
      <c r="E10" s="25">
        <f t="shared" si="0"/>
        <v>0.28897477919378201</v>
      </c>
    </row>
    <row r="11" spans="2:5" x14ac:dyDescent="0.25">
      <c r="B11">
        <v>3</v>
      </c>
      <c r="C11" s="25">
        <f>EXP(LN(C10)-LN(1+$C$3)-LN(1+$C$4))</f>
        <v>4.0700673125884634</v>
      </c>
      <c r="D11" s="25">
        <f>EXP(LN($C$2)-LN(1+$C$3)*B11-LN(1+$C$4)*B11)</f>
        <v>4.0700673125884634</v>
      </c>
      <c r="E11" s="25">
        <f t="shared" si="0"/>
        <v>0.26981772100259738</v>
      </c>
    </row>
    <row r="12" spans="2:5" x14ac:dyDescent="0.25">
      <c r="B12">
        <v>4</v>
      </c>
      <c r="C12" s="25">
        <f>EXP(LN(C11)-LN(1+$C$3)-LN(1+$C$4))</f>
        <v>3.8002495915858661</v>
      </c>
      <c r="D12" s="25">
        <f>EXP(LN($C$2)-LN(1+$C$3)*B12-LN(1+$C$4)*B12)</f>
        <v>3.8002495915858678</v>
      </c>
      <c r="E12" s="25">
        <f t="shared" si="0"/>
        <v>0.25193064519383501</v>
      </c>
    </row>
    <row r="13" spans="2:5" x14ac:dyDescent="0.25">
      <c r="B13">
        <v>5</v>
      </c>
      <c r="C13" s="25">
        <f>EXP(LN(C12)-LN(1+$C$3)-LN(1+$C$4))</f>
        <v>3.548318946392031</v>
      </c>
      <c r="D13" s="25">
        <f>EXP(LN($C$2)-LN(1+$C$3)*B13-LN(1+$C$4)*B13)</f>
        <v>3.5483189463920337</v>
      </c>
      <c r="E13" s="25">
        <f t="shared" si="0"/>
        <v>0.23522936059181587</v>
      </c>
    </row>
    <row r="14" spans="2:5" x14ac:dyDescent="0.25">
      <c r="B14">
        <v>6</v>
      </c>
      <c r="C14" s="25">
        <f>EXP(LN(C13)-LN(1+$C$3)-LN(1+$C$4))</f>
        <v>3.3130895858002152</v>
      </c>
      <c r="D14" s="25">
        <f>EXP(LN($C$2)-LN(1+$C$3)*B14-LN(1+$C$4)*B14)</f>
        <v>3.3130895858002174</v>
      </c>
      <c r="E14" s="25">
        <f t="shared" si="0"/>
        <v>0.21963525732195688</v>
      </c>
    </row>
    <row r="15" spans="2:5" x14ac:dyDescent="0.25">
      <c r="B15">
        <v>7</v>
      </c>
      <c r="C15" s="25">
        <f>EXP(LN(C14)-LN(1+$C$3)-LN(1+$C$4))</f>
        <v>3.0934543284782583</v>
      </c>
      <c r="D15" s="25">
        <f>EXP(LN($C$2)-LN(1+$C$3)*B15-LN(1+$C$4)*B15)</f>
        <v>3.0934543284782601</v>
      </c>
      <c r="E15" s="25">
        <f t="shared" si="0"/>
        <v>0.20507493680855005</v>
      </c>
    </row>
    <row r="16" spans="2:5" x14ac:dyDescent="0.25">
      <c r="B16">
        <v>8</v>
      </c>
      <c r="C16" s="25">
        <f>EXP(LN(C15)-LN(1+$C$3)-LN(1+$C$4))</f>
        <v>2.8883793916697083</v>
      </c>
      <c r="D16" s="25">
        <f>EXP(LN($C$2)-LN(1+$C$3)*B16-LN(1+$C$4)*B16)</f>
        <v>2.8883793916697109</v>
      </c>
      <c r="E16" s="25">
        <f t="shared" si="0"/>
        <v>0.19147986630116698</v>
      </c>
    </row>
    <row r="17" spans="2:5" x14ac:dyDescent="0.25">
      <c r="B17">
        <v>9</v>
      </c>
      <c r="C17" s="25">
        <f>EXP(LN(C16)-LN(1+$C$3)-LN(1+$C$4))</f>
        <v>2.6968995253685413</v>
      </c>
      <c r="D17" s="25">
        <f>EXP(LN($C$2)-LN(1+$C$3)*B17-LN(1+$C$4)*B17)</f>
        <v>2.6968995253685444</v>
      </c>
      <c r="E17" s="25">
        <f t="shared" si="0"/>
        <v>0.17878605630361033</v>
      </c>
    </row>
    <row r="18" spans="2:5" x14ac:dyDescent="0.25">
      <c r="B18">
        <v>10</v>
      </c>
      <c r="C18" s="25">
        <f>EXP(LN(C17)-LN(1+$C$3)-LN(1+$C$4))</f>
        <v>2.5181134690649309</v>
      </c>
      <c r="D18" s="25">
        <f>EXP(LN($C$2)-LN(1+$C$3)*B18-LN(1+$C$4)*B18)</f>
        <v>2.5181134690649336</v>
      </c>
      <c r="E18" s="25">
        <f t="shared" si="0"/>
        <v>0.16693375938712451</v>
      </c>
    </row>
    <row r="19" spans="2:5" x14ac:dyDescent="0.25">
      <c r="B19">
        <v>11</v>
      </c>
      <c r="C19" s="25">
        <f>EXP(LN(C18)-LN(1+$C$3)-LN(1+$C$4))</f>
        <v>2.3511797096778064</v>
      </c>
      <c r="D19" s="25">
        <f>EXP(LN($C$2)-LN(1+$C$3)*B19-LN(1+$C$4)*B19)</f>
        <v>2.3511797096778091</v>
      </c>
      <c r="E19" s="25">
        <f t="shared" si="0"/>
        <v>0.15586718897023744</v>
      </c>
    </row>
    <row r="20" spans="2:5" x14ac:dyDescent="0.25">
      <c r="B20">
        <v>12</v>
      </c>
      <c r="C20" s="25">
        <f>EXP(LN(C19)-LN(1+$C$3)-LN(1+$C$4))</f>
        <v>2.195312520707569</v>
      </c>
      <c r="D20" s="25">
        <f>EXP(LN($C$2)-LN(1+$C$3)*B20-LN(1+$C$4)*B20)</f>
        <v>2.1953125207075717</v>
      </c>
      <c r="E20" s="25">
        <f t="shared" si="0"/>
        <v>0.14553425674158493</v>
      </c>
    </row>
    <row r="21" spans="2:5" x14ac:dyDescent="0.25">
      <c r="B21">
        <v>13</v>
      </c>
      <c r="C21" s="25">
        <f>EXP(LN(C20)-LN(1+$C$3)-LN(1+$C$4))</f>
        <v>2.0497782639659841</v>
      </c>
      <c r="D21" s="25">
        <f>EXP(LN($C$2)-LN(1+$C$3)*B21-LN(1+$C$4)*B21)</f>
        <v>2.0497782639659863</v>
      </c>
      <c r="E21" s="25">
        <f t="shared" si="0"/>
        <v>0.13588632748980856</v>
      </c>
    </row>
    <row r="22" spans="2:5" x14ac:dyDescent="0.25">
      <c r="B22">
        <v>14</v>
      </c>
      <c r="C22" s="25">
        <f>EXP(LN(C21)-LN(1+$C$3)-LN(1+$C$4))</f>
        <v>1.9138919364761755</v>
      </c>
      <c r="D22" s="25">
        <f>EXP(LN($C$2)-LN(1+$C$3)*B22-LN(1+$C$4)*B22)</f>
        <v>1.9138919364761775</v>
      </c>
      <c r="E22" s="25">
        <f t="shared" si="0"/>
        <v>0.12687799018656265</v>
      </c>
    </row>
    <row r="23" spans="2:5" x14ac:dyDescent="0.25">
      <c r="B23">
        <v>15</v>
      </c>
      <c r="C23" s="25">
        <f>EXP(LN(C22)-LN(1+$C$3)-LN(1+$C$4))</f>
        <v>1.7870139462896129</v>
      </c>
      <c r="D23" s="25">
        <f>EXP(LN($C$2)-LN(1+$C$3)*B23-LN(1+$C$4)*B23)</f>
        <v>1.7870139462896149</v>
      </c>
      <c r="E23" s="25">
        <f t="shared" si="0"/>
        <v>0.11846684424515663</v>
      </c>
    </row>
    <row r="24" spans="2:5" x14ac:dyDescent="0.25">
      <c r="B24">
        <v>16</v>
      </c>
      <c r="C24" s="25">
        <f>EXP(LN(C23)-LN(1+$C$3)-LN(1+$C$4))</f>
        <v>1.6685471020444562</v>
      </c>
      <c r="D24" s="25">
        <f>EXP(LN($C$2)-LN(1+$C$3)*B24-LN(1+$C$4)*B24)</f>
        <v>1.668547102044458</v>
      </c>
      <c r="E24" s="25">
        <f t="shared" si="0"/>
        <v>0.1106132999487921</v>
      </c>
    </row>
    <row r="25" spans="2:5" x14ac:dyDescent="0.25">
      <c r="B25">
        <v>17</v>
      </c>
      <c r="C25" s="25">
        <f>EXP(LN(C24)-LN(1+$C$3)-LN(1+$C$4))</f>
        <v>1.5579338020956641</v>
      </c>
      <c r="D25" s="25">
        <f>EXP(LN($C$2)-LN(1+$C$3)*B25-LN(1+$C$4)*B25)</f>
        <v>1.5579338020956657</v>
      </c>
      <c r="E25" s="25">
        <f t="shared" si="0"/>
        <v>0.10328039210904971</v>
      </c>
    </row>
    <row r="26" spans="2:5" x14ac:dyDescent="0.25">
      <c r="B26">
        <v>18</v>
      </c>
      <c r="C26" s="25">
        <f>EXP(LN(C25)-LN(1+$C$3)-LN(1+$C$4))</f>
        <v>1.4546534099866144</v>
      </c>
      <c r="D26" s="25">
        <f>EXP(LN($C$2)-LN(1+$C$3)*B26-LN(1+$C$4)*B26)</f>
        <v>1.454653409986616</v>
      </c>
      <c r="E26" s="25">
        <f t="shared" si="0"/>
        <v>9.6433606077544143E-2</v>
      </c>
    </row>
    <row r="27" spans="2:5" x14ac:dyDescent="0.25">
      <c r="B27">
        <v>19</v>
      </c>
      <c r="C27" s="25">
        <f>EXP(LN(C26)-LN(1+$C$3)-LN(1+$C$4))</f>
        <v>1.3582198039090703</v>
      </c>
      <c r="D27" s="25">
        <f>EXP(LN($C$2)-LN(1+$C$3)*B27-LN(1+$C$4)*B27)</f>
        <v>1.3582198039090718</v>
      </c>
      <c r="E27" s="25">
        <f t="shared" si="0"/>
        <v>9.0040715291824558E-2</v>
      </c>
    </row>
    <row r="28" spans="2:5" x14ac:dyDescent="0.25">
      <c r="B28">
        <v>20</v>
      </c>
      <c r="C28" s="25">
        <f t="shared" ref="C28:C36" si="1">EXP(LN(C27)-LN(1+$C$3)-LN(1+$C$4))</f>
        <v>1.2681790886172457</v>
      </c>
      <c r="D28" s="25">
        <f t="shared" ref="D28:D36" si="2">EXP(LN($C$2)-LN(1+$C$3)*B28-LN(1+$C$4)*B28)</f>
        <v>1.268179088617247</v>
      </c>
      <c r="E28" s="25">
        <f t="shared" si="0"/>
        <v>8.4071629590872554E-2</v>
      </c>
    </row>
    <row r="29" spans="2:5" x14ac:dyDescent="0.25">
      <c r="B29">
        <v>21</v>
      </c>
      <c r="C29" s="25">
        <f t="shared" si="1"/>
        <v>1.1841074590263732</v>
      </c>
      <c r="D29" s="25">
        <f t="shared" si="2"/>
        <v>1.1841074590263743</v>
      </c>
      <c r="E29" s="25">
        <f t="shared" si="0"/>
        <v>7.8498253586248845E-2</v>
      </c>
    </row>
    <row r="30" spans="2:5" x14ac:dyDescent="0.25">
      <c r="B30">
        <v>22</v>
      </c>
      <c r="C30" s="25">
        <f t="shared" si="1"/>
        <v>1.1056092054401243</v>
      </c>
      <c r="D30" s="25">
        <f t="shared" si="2"/>
        <v>1.1056092054401254</v>
      </c>
      <c r="E30" s="25">
        <f t="shared" si="0"/>
        <v>7.3294354422267949E-2</v>
      </c>
    </row>
    <row r="31" spans="2:5" x14ac:dyDescent="0.25">
      <c r="B31">
        <v>23</v>
      </c>
      <c r="C31" s="25">
        <f t="shared" si="1"/>
        <v>1.0323148510178564</v>
      </c>
      <c r="D31" s="25">
        <f t="shared" si="2"/>
        <v>1.0323148510178577</v>
      </c>
      <c r="E31" s="25">
        <f t="shared" si="0"/>
        <v>6.8435438302771101E-2</v>
      </c>
    </row>
    <row r="32" spans="2:5" x14ac:dyDescent="0.25">
      <c r="B32">
        <v>24</v>
      </c>
      <c r="C32" s="25">
        <f t="shared" si="1"/>
        <v>0.96387941271508526</v>
      </c>
      <c r="D32" s="25">
        <f t="shared" si="2"/>
        <v>0.96387941271508626</v>
      </c>
      <c r="E32" s="25">
        <f t="shared" si="0"/>
        <v>6.3898635203334386E-2</v>
      </c>
    </row>
    <row r="33" spans="2:5" x14ac:dyDescent="0.25">
      <c r="B33">
        <v>25</v>
      </c>
      <c r="C33" s="25">
        <f t="shared" si="1"/>
        <v>0.89998077751175087</v>
      </c>
      <c r="D33" s="25">
        <f t="shared" si="2"/>
        <v>0.89998077751175176</v>
      </c>
      <c r="E33" s="25">
        <f t="shared" si="0"/>
        <v>5.9662591226269268E-2</v>
      </c>
    </row>
    <row r="34" spans="2:5" x14ac:dyDescent="0.25">
      <c r="B34">
        <v>26</v>
      </c>
      <c r="C34" s="25">
        <f t="shared" si="1"/>
        <v>0.84031818628548161</v>
      </c>
      <c r="D34" s="25">
        <f t="shared" si="2"/>
        <v>0.84031818628548249</v>
      </c>
      <c r="E34" s="25">
        <f t="shared" si="0"/>
        <v>5.5707368091754694E-2</v>
      </c>
    </row>
    <row r="35" spans="2:5" x14ac:dyDescent="0.25">
      <c r="B35">
        <v>27</v>
      </c>
      <c r="C35" s="25">
        <f t="shared" si="1"/>
        <v>0.78461081819372691</v>
      </c>
      <c r="D35" s="25">
        <f t="shared" si="2"/>
        <v>0.78461081819372791</v>
      </c>
      <c r="E35" s="25">
        <f t="shared" si="0"/>
        <v>5.2014349292021089E-2</v>
      </c>
    </row>
    <row r="36" spans="2:5" x14ac:dyDescent="0.25">
      <c r="B36">
        <v>28</v>
      </c>
      <c r="C36" s="25">
        <f t="shared" si="1"/>
        <v>0.73259646890170582</v>
      </c>
      <c r="D36" s="25">
        <f t="shared" si="2"/>
        <v>0.7325964689017066</v>
      </c>
      <c r="E36" s="25">
        <f t="shared" si="0"/>
        <v>4.8566152466873125E-2</v>
      </c>
    </row>
    <row r="37" spans="2:5" x14ac:dyDescent="0.25">
      <c r="B37">
        <v>29</v>
      </c>
      <c r="C37" s="25">
        <f t="shared" ref="C37:C50" si="3">EXP(LN(C36)-LN(1+$C$3)-LN(1+$C$4))</f>
        <v>0.6840303164348327</v>
      </c>
      <c r="D37" s="25">
        <f t="shared" ref="D37:D50" si="4">EXP(LN($C$2)-LN(1+$C$3)*B37-LN(1+$C$4)*B37)</f>
        <v>0.68403031643483325</v>
      </c>
      <c r="E37" s="25">
        <f t="shared" si="0"/>
        <v>4.5346547588116848E-2</v>
      </c>
    </row>
    <row r="38" spans="2:5" x14ac:dyDescent="0.25">
      <c r="B38">
        <v>30</v>
      </c>
      <c r="C38" s="25">
        <f t="shared" si="3"/>
        <v>0.63868376884671585</v>
      </c>
      <c r="D38" s="25">
        <f t="shared" si="4"/>
        <v>0.6386837688467164</v>
      </c>
      <c r="E38" s="25">
        <f t="shared" si="0"/>
        <v>4.2340380567802871E-2</v>
      </c>
    </row>
    <row r="39" spans="2:5" x14ac:dyDescent="0.25">
      <c r="B39">
        <v>31</v>
      </c>
      <c r="C39" s="25">
        <f t="shared" si="3"/>
        <v>0.59634338827891298</v>
      </c>
      <c r="D39" s="25">
        <f t="shared" si="4"/>
        <v>0.59634338827891364</v>
      </c>
      <c r="E39" s="25">
        <f t="shared" si="0"/>
        <v>3.9533501930721582E-2</v>
      </c>
    </row>
    <row r="40" spans="2:5" x14ac:dyDescent="0.25">
      <c r="B40">
        <v>32</v>
      </c>
      <c r="C40" s="25">
        <f t="shared" si="3"/>
        <v>0.5568098863481914</v>
      </c>
      <c r="D40" s="25">
        <f t="shared" si="4"/>
        <v>0.55680988634819195</v>
      </c>
      <c r="E40" s="25">
        <f t="shared" si="0"/>
        <v>3.6912700215426364E-2</v>
      </c>
    </row>
    <row r="41" spans="2:5" x14ac:dyDescent="0.25">
      <c r="B41">
        <v>33</v>
      </c>
      <c r="C41" s="25">
        <f t="shared" si="3"/>
        <v>0.51989718613276503</v>
      </c>
      <c r="D41" s="25">
        <f t="shared" si="4"/>
        <v>0.51989718613276548</v>
      </c>
      <c r="E41" s="25">
        <f t="shared" si="0"/>
        <v>3.4465639790314084E-2</v>
      </c>
    </row>
    <row r="42" spans="2:5" x14ac:dyDescent="0.25">
      <c r="B42">
        <v>34</v>
      </c>
      <c r="C42" s="25">
        <f t="shared" si="3"/>
        <v>0.48543154634245095</v>
      </c>
      <c r="D42" s="25">
        <f t="shared" si="4"/>
        <v>0.48543154634245145</v>
      </c>
      <c r="E42" s="25">
        <f t="shared" si="0"/>
        <v>3.2180802792076579E-2</v>
      </c>
    </row>
    <row r="43" spans="2:5" x14ac:dyDescent="0.25">
      <c r="B43">
        <v>35</v>
      </c>
      <c r="C43" s="25">
        <f t="shared" si="3"/>
        <v>0.45325074355037437</v>
      </c>
      <c r="D43" s="25">
        <f t="shared" si="4"/>
        <v>0.45325074355037487</v>
      </c>
      <c r="E43" s="25">
        <f t="shared" si="0"/>
        <v>3.0047434913236859E-2</v>
      </c>
    </row>
    <row r="44" spans="2:5" x14ac:dyDescent="0.25">
      <c r="B44">
        <v>36</v>
      </c>
      <c r="C44" s="25">
        <f t="shared" si="3"/>
        <v>0.42320330863713751</v>
      </c>
      <c r="D44" s="25">
        <f t="shared" si="4"/>
        <v>0.42320330863713795</v>
      </c>
      <c r="E44" s="25">
        <f t="shared" si="0"/>
        <v>2.8055494783601143E-2</v>
      </c>
    </row>
    <row r="45" spans="2:5" x14ac:dyDescent="0.25">
      <c r="B45">
        <v>37</v>
      </c>
      <c r="C45" s="25">
        <f t="shared" si="3"/>
        <v>0.39514781385353637</v>
      </c>
      <c r="D45" s="25">
        <f t="shared" si="4"/>
        <v>0.39514781385353681</v>
      </c>
      <c r="E45" s="25">
        <f t="shared" si="0"/>
        <v>2.6195606707377306E-2</v>
      </c>
    </row>
    <row r="46" spans="2:5" x14ac:dyDescent="0.25">
      <c r="B46">
        <v>38</v>
      </c>
      <c r="C46" s="25">
        <f t="shared" si="3"/>
        <v>0.36895220714615906</v>
      </c>
      <c r="D46" s="25">
        <f t="shared" si="4"/>
        <v>0.36895220714615951</v>
      </c>
      <c r="E46" s="25">
        <f t="shared" si="0"/>
        <v>2.4459016533498856E-2</v>
      </c>
    </row>
    <row r="47" spans="2:5" x14ac:dyDescent="0.25">
      <c r="B47">
        <v>39</v>
      </c>
      <c r="C47" s="25">
        <f t="shared" si="3"/>
        <v>0.34449319061266021</v>
      </c>
      <c r="D47" s="25">
        <f t="shared" si="4"/>
        <v>0.34449319061266059</v>
      </c>
      <c r="E47" s="25">
        <f t="shared" si="0"/>
        <v>2.2837550451446254E-2</v>
      </c>
    </row>
    <row r="48" spans="2:5" x14ac:dyDescent="0.25">
      <c r="B48">
        <v>40</v>
      </c>
      <c r="C48" s="25">
        <f t="shared" si="3"/>
        <v>0.32165564016121395</v>
      </c>
      <c r="D48" s="25">
        <f t="shared" si="4"/>
        <v>0.32165564016121428</v>
      </c>
      <c r="E48" s="25">
        <f t="shared" si="0"/>
        <v>2.1323576518623988E-2</v>
      </c>
    </row>
    <row r="49" spans="2:5" x14ac:dyDescent="0.25">
      <c r="B49">
        <v>41</v>
      </c>
      <c r="C49" s="25">
        <f t="shared" si="3"/>
        <v>0.30033206364258996</v>
      </c>
      <c r="D49" s="25">
        <f t="shared" si="4"/>
        <v>0.30033206364259041</v>
      </c>
      <c r="E49" s="25">
        <f t="shared" si="0"/>
        <v>1.9909968738210937E-2</v>
      </c>
    </row>
    <row r="50" spans="2:5" x14ac:dyDescent="0.25">
      <c r="B50">
        <v>42</v>
      </c>
      <c r="C50" s="25">
        <f t="shared" si="3"/>
        <v>0.28042209490437903</v>
      </c>
      <c r="D50" s="25">
        <f t="shared" si="4"/>
        <v>0.28042209490437942</v>
      </c>
      <c r="E50" s="25">
        <f t="shared" si="0"/>
        <v>1.8590073518404249E-2</v>
      </c>
    </row>
    <row r="51" spans="2:5" x14ac:dyDescent="0.25">
      <c r="B51">
        <v>43</v>
      </c>
      <c r="C51" s="25">
        <f t="shared" ref="C51:C81" si="5">EXP(LN(C50)-LN(1+$C$3)-LN(1+$C$4))</f>
        <v>0.26183202138597478</v>
      </c>
      <c r="D51" s="25">
        <f t="shared" ref="D51:D81" si="6">EXP(LN($C$2)-LN(1+$C$3)*B51-LN(1+$C$4)*B51)</f>
        <v>0.26183202138597522</v>
      </c>
      <c r="E51" s="25">
        <f t="shared" si="0"/>
        <v>1.735767835518609E-2</v>
      </c>
    </row>
    <row r="52" spans="2:5" x14ac:dyDescent="0.25">
      <c r="B52">
        <v>44</v>
      </c>
      <c r="C52" s="25">
        <f t="shared" si="5"/>
        <v>0.24447434303078869</v>
      </c>
      <c r="D52" s="25">
        <f t="shared" si="6"/>
        <v>0.24447434303078913</v>
      </c>
      <c r="E52" s="25">
        <f t="shared" si="0"/>
        <v>1.6206982591210117E-2</v>
      </c>
    </row>
    <row r="53" spans="2:5" x14ac:dyDescent="0.25">
      <c r="B53">
        <v>45</v>
      </c>
      <c r="C53" s="25">
        <f t="shared" si="5"/>
        <v>0.22826736043957857</v>
      </c>
      <c r="D53" s="25">
        <f t="shared" si="6"/>
        <v>0.22826736043957899</v>
      </c>
      <c r="E53" s="25">
        <f t="shared" si="0"/>
        <v>1.5132570113174731E-2</v>
      </c>
    </row>
    <row r="54" spans="2:5" x14ac:dyDescent="0.25">
      <c r="B54">
        <v>46</v>
      </c>
      <c r="C54" s="25">
        <f t="shared" si="5"/>
        <v>0.21313479032640384</v>
      </c>
      <c r="D54" s="25">
        <f t="shared" si="6"/>
        <v>0.21313479032640431</v>
      </c>
      <c r="E54" s="25">
        <f t="shared" si="0"/>
        <v>1.4129383859173394E-2</v>
      </c>
    </row>
    <row r="55" spans="2:5" x14ac:dyDescent="0.25">
      <c r="B55">
        <v>47</v>
      </c>
      <c r="C55" s="25">
        <f t="shared" si="5"/>
        <v>0.19900540646723044</v>
      </c>
      <c r="D55" s="25">
        <f t="shared" si="6"/>
        <v>0.19900540646723089</v>
      </c>
      <c r="E55" s="25">
        <f t="shared" si="0"/>
        <v>1.3192702016034924E-2</v>
      </c>
    </row>
    <row r="56" spans="2:5" x14ac:dyDescent="0.25">
      <c r="B56">
        <v>48</v>
      </c>
      <c r="C56" s="25">
        <f t="shared" si="5"/>
        <v>0.18581270445119552</v>
      </c>
      <c r="D56" s="25">
        <f t="shared" si="6"/>
        <v>0.18581270445119594</v>
      </c>
      <c r="E56" s="25">
        <f t="shared" si="0"/>
        <v>1.2318115794617113E-2</v>
      </c>
    </row>
    <row r="57" spans="2:5" x14ac:dyDescent="0.25">
      <c r="B57">
        <v>49</v>
      </c>
      <c r="C57" s="25">
        <f t="shared" si="5"/>
        <v>0.17349458865657841</v>
      </c>
      <c r="D57" s="25">
        <f t="shared" si="6"/>
        <v>0.1734945886565788</v>
      </c>
      <c r="E57" s="25">
        <f t="shared" si="0"/>
        <v>1.1501508678447347E-2</v>
      </c>
    </row>
    <row r="58" spans="2:5" x14ac:dyDescent="0.25">
      <c r="B58">
        <v>50</v>
      </c>
      <c r="C58" s="25">
        <f t="shared" si="5"/>
        <v>0.16199307997813106</v>
      </c>
      <c r="D58" s="25">
        <f t="shared" si="6"/>
        <v>0.16199307997813148</v>
      </c>
      <c r="E58" s="25">
        <f t="shared" si="0"/>
        <v>1.073903704803672E-2</v>
      </c>
    </row>
    <row r="59" spans="2:5" x14ac:dyDescent="0.25">
      <c r="B59">
        <v>51</v>
      </c>
      <c r="C59" s="25">
        <f t="shared" si="5"/>
        <v>0.15125404293009434</v>
      </c>
      <c r="D59" s="25">
        <f t="shared" si="6"/>
        <v>0.15125404293009478</v>
      </c>
      <c r="E59" s="25">
        <f t="shared" si="0"/>
        <v>1.0027112089670137E-2</v>
      </c>
    </row>
    <row r="60" spans="2:5" x14ac:dyDescent="0.25">
      <c r="B60">
        <v>52</v>
      </c>
      <c r="C60" s="25">
        <f t="shared" si="5"/>
        <v>0.1412269308404242</v>
      </c>
      <c r="D60" s="25">
        <f t="shared" si="6"/>
        <v>0.14122693084042459</v>
      </c>
      <c r="E60" s="25">
        <f t="shared" si="0"/>
        <v>9.3623829035202333E-3</v>
      </c>
    </row>
    <row r="61" spans="2:5" x14ac:dyDescent="0.25">
      <c r="B61">
        <v>53</v>
      </c>
      <c r="C61" s="25">
        <f t="shared" si="5"/>
        <v>0.13186454793690397</v>
      </c>
      <c r="D61" s="25">
        <f t="shared" si="6"/>
        <v>0.13186454793690433</v>
      </c>
      <c r="E61" s="25">
        <f t="shared" si="0"/>
        <v>8.7417207315781537E-3</v>
      </c>
    </row>
    <row r="62" spans="2:5" x14ac:dyDescent="0.25">
      <c r="B62">
        <v>54</v>
      </c>
      <c r="C62" s="25">
        <f t="shared" si="5"/>
        <v>0.12312282720532582</v>
      </c>
      <c r="D62" s="25">
        <f t="shared" si="6"/>
        <v>0.12312282720532626</v>
      </c>
      <c r="E62" s="25">
        <f t="shared" si="0"/>
        <v>8.1622042311654125E-3</v>
      </c>
    </row>
    <row r="63" spans="2:5" x14ac:dyDescent="0.25">
      <c r="B63">
        <v>55</v>
      </c>
      <c r="C63" s="25">
        <f t="shared" si="5"/>
        <v>0.1149606229741604</v>
      </c>
      <c r="D63" s="25">
        <f t="shared" si="6"/>
        <v>0.11496062297416081</v>
      </c>
      <c r="E63" s="25">
        <f t="shared" si="0"/>
        <v>7.6211057247109332E-3</v>
      </c>
    </row>
    <row r="64" spans="2:5" x14ac:dyDescent="0.25">
      <c r="B64">
        <v>56</v>
      </c>
      <c r="C64" s="25">
        <f t="shared" si="5"/>
        <v>0.10733951724944947</v>
      </c>
      <c r="D64" s="25">
        <f t="shared" si="6"/>
        <v>0.10733951724944985</v>
      </c>
      <c r="E64" s="25">
        <f t="shared" si="0"/>
        <v>7.1158783610746346E-3</v>
      </c>
    </row>
    <row r="65" spans="2:5" x14ac:dyDescent="0.25">
      <c r="B65">
        <v>57</v>
      </c>
      <c r="C65" s="25">
        <f t="shared" si="5"/>
        <v>0.10022363888837484</v>
      </c>
      <c r="D65" s="25">
        <f t="shared" si="6"/>
        <v>0.10022363888837518</v>
      </c>
      <c r="E65" s="25">
        <f t="shared" si="0"/>
        <v>6.644144127987528E-3</v>
      </c>
    </row>
    <row r="66" spans="2:5" x14ac:dyDescent="0.25">
      <c r="B66">
        <v>58</v>
      </c>
      <c r="C66" s="25">
        <f t="shared" si="5"/>
        <v>9.3579494760387308E-2</v>
      </c>
      <c r="D66" s="25">
        <f t="shared" si="6"/>
        <v>9.3579494760387641E-2</v>
      </c>
      <c r="E66" s="25">
        <f t="shared" si="0"/>
        <v>6.2036826591853472E-3</v>
      </c>
    </row>
    <row r="67" spans="2:5" x14ac:dyDescent="0.25">
      <c r="B67">
        <v>59</v>
      </c>
      <c r="C67" s="25">
        <f t="shared" si="5"/>
        <v>8.7375812101201961E-2</v>
      </c>
      <c r="D67" s="25">
        <f t="shared" si="6"/>
        <v>8.7375812101202308E-2</v>
      </c>
      <c r="E67" s="25">
        <f t="shared" si="0"/>
        <v>5.79242078355309E-3</v>
      </c>
    </row>
    <row r="68" spans="2:5" x14ac:dyDescent="0.25">
      <c r="B68">
        <v>60</v>
      </c>
      <c r="C68" s="25">
        <f t="shared" si="5"/>
        <v>8.1583391317648871E-2</v>
      </c>
      <c r="D68" s="25">
        <f t="shared" si="6"/>
        <v>8.158339131764919E-2</v>
      </c>
      <c r="E68" s="25">
        <f t="shared" si="0"/>
        <v>5.4084227670897211E-3</v>
      </c>
    </row>
    <row r="69" spans="2:5" x14ac:dyDescent="0.25">
      <c r="B69">
        <v>61</v>
      </c>
      <c r="C69" s="25">
        <f t="shared" si="5"/>
        <v>7.617496855055915E-2</v>
      </c>
      <c r="D69" s="25">
        <f t="shared" si="6"/>
        <v>7.6174968550559483E-2</v>
      </c>
      <c r="E69" s="25">
        <f t="shared" si="0"/>
        <v>5.0498812017644445E-3</v>
      </c>
    </row>
    <row r="70" spans="2:5" x14ac:dyDescent="0.25">
      <c r="B70">
        <v>62</v>
      </c>
      <c r="C70" s="25">
        <f t="shared" si="5"/>
        <v>7.1125087348794705E-2</v>
      </c>
      <c r="D70" s="25">
        <f t="shared" si="6"/>
        <v>7.1125087348795024E-2</v>
      </c>
      <c r="E70" s="25">
        <f t="shared" si="0"/>
        <v>4.7151084983794861E-3</v>
      </c>
    </row>
    <row r="71" spans="2:5" x14ac:dyDescent="0.25">
      <c r="B71">
        <v>63</v>
      </c>
      <c r="C71" s="25">
        <f t="shared" si="5"/>
        <v>6.6409978850415219E-2</v>
      </c>
      <c r="D71" s="25">
        <f t="shared" si="6"/>
        <v>6.640997885041551E-2</v>
      </c>
      <c r="E71" s="25">
        <f t="shared" si="0"/>
        <v>4.4025289433982234E-3</v>
      </c>
    </row>
    <row r="72" spans="2:5" x14ac:dyDescent="0.25">
      <c r="B72">
        <v>64</v>
      </c>
      <c r="C72" s="25">
        <f t="shared" si="5"/>
        <v>6.2007449907016995E-2</v>
      </c>
      <c r="D72" s="25">
        <f t="shared" si="6"/>
        <v>6.2007449907017266E-2</v>
      </c>
      <c r="E72" s="25">
        <f t="shared" si="0"/>
        <v>4.1106712823512775E-3</v>
      </c>
    </row>
    <row r="73" spans="2:5" x14ac:dyDescent="0.25">
      <c r="B73">
        <v>65</v>
      </c>
      <c r="C73" s="25">
        <f t="shared" si="5"/>
        <v>5.7896778624665718E-2</v>
      </c>
      <c r="D73" s="25">
        <f t="shared" si="6"/>
        <v>5.7896778624665975E-2</v>
      </c>
      <c r="E73" s="25">
        <f t="shared" ref="E73:E81" si="7">C73-C74</f>
        <v>3.8381617949124966E-3</v>
      </c>
    </row>
    <row r="74" spans="2:5" x14ac:dyDescent="0.25">
      <c r="B74">
        <v>66</v>
      </c>
      <c r="C74" s="25">
        <f t="shared" si="5"/>
        <v>5.4058616829753221E-2</v>
      </c>
      <c r="D74" s="25">
        <f t="shared" si="6"/>
        <v>5.4058616829753464E-2</v>
      </c>
      <c r="E74" s="25">
        <f t="shared" si="7"/>
        <v>3.58371782904994E-3</v>
      </c>
    </row>
    <row r="75" spans="2:5" x14ac:dyDescent="0.25">
      <c r="B75">
        <v>67</v>
      </c>
      <c r="C75" s="25">
        <f t="shared" si="5"/>
        <v>5.0474899000703281E-2</v>
      </c>
      <c r="D75" s="25">
        <f t="shared" si="6"/>
        <v>5.0474899000703552E-2</v>
      </c>
      <c r="E75" s="25">
        <f t="shared" si="7"/>
        <v>3.3461417638188107E-3</v>
      </c>
    </row>
    <row r="76" spans="2:5" x14ac:dyDescent="0.25">
      <c r="B76">
        <v>68</v>
      </c>
      <c r="C76" s="25">
        <f t="shared" si="5"/>
        <v>4.7128757236884471E-2</v>
      </c>
      <c r="D76" s="25">
        <f t="shared" si="6"/>
        <v>4.712875723688472E-2</v>
      </c>
      <c r="E76" s="25">
        <f t="shared" si="7"/>
        <v>3.1243153723798378E-3</v>
      </c>
    </row>
    <row r="77" spans="2:5" x14ac:dyDescent="0.25">
      <c r="B77">
        <v>69</v>
      </c>
      <c r="C77" s="25">
        <f t="shared" si="5"/>
        <v>4.4004441864504633E-2</v>
      </c>
      <c r="D77" s="25">
        <f t="shared" si="6"/>
        <v>4.4004441864504869E-2</v>
      </c>
      <c r="E77" s="25">
        <f t="shared" si="7"/>
        <v>2.9171945587113321E-3</v>
      </c>
    </row>
    <row r="78" spans="2:5" x14ac:dyDescent="0.25">
      <c r="B78">
        <v>70</v>
      </c>
      <c r="C78" s="25">
        <f t="shared" si="5"/>
        <v>4.1087247305793301E-2</v>
      </c>
      <c r="D78" s="25">
        <f t="shared" si="6"/>
        <v>4.1087247305793537E-2</v>
      </c>
      <c r="E78" s="25">
        <f t="shared" si="7"/>
        <v>2.7238044432412109E-3</v>
      </c>
    </row>
    <row r="79" spans="2:5" x14ac:dyDescent="0.25">
      <c r="B79">
        <v>71</v>
      </c>
      <c r="C79" s="25">
        <f t="shared" si="5"/>
        <v>3.836344286255209E-2</v>
      </c>
      <c r="D79" s="25">
        <f t="shared" si="6"/>
        <v>3.8363442862552312E-2</v>
      </c>
      <c r="E79" s="25">
        <f t="shared" si="7"/>
        <v>2.5432347742681619E-3</v>
      </c>
    </row>
    <row r="80" spans="2:5" x14ac:dyDescent="0.25">
      <c r="B80">
        <v>72</v>
      </c>
      <c r="C80" s="25">
        <f t="shared" si="5"/>
        <v>3.5820208088283928E-2</v>
      </c>
      <c r="D80" s="25">
        <f t="shared" si="6"/>
        <v>3.5820208088284136E-2</v>
      </c>
      <c r="E80" s="25">
        <f t="shared" si="7"/>
        <v>2.3746356435743882E-3</v>
      </c>
    </row>
    <row r="81" spans="2:5" x14ac:dyDescent="0.25">
      <c r="B81">
        <v>73</v>
      </c>
      <c r="C81" s="25">
        <f t="shared" si="5"/>
        <v>3.344557244470954E-2</v>
      </c>
      <c r="D81" s="25">
        <f t="shared" si="6"/>
        <v>3.3445572444709734E-2</v>
      </c>
      <c r="E81" s="25">
        <f t="shared" si="7"/>
        <v>3.344557244470954E-2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 6 7 8 f 1 9 b 3 - e 9 2 3 - 4 b d b - 9 d 1 2 - 0 b 8 6 6 f 9 3 4 1 d 8 < / A r g o G u i d > 
</file>

<file path=customXml/itemProps1.xml><?xml version="1.0" encoding="utf-8"?>
<ds:datastoreItem xmlns:ds="http://schemas.openxmlformats.org/officeDocument/2006/customXml" ds:itemID="{2C690571-F523-4331-ADFF-2CE96CE4C5E0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DCF</vt:lpstr>
      <vt:lpstr>Rate Base</vt:lpstr>
      <vt:lpstr>Depreciation</vt:lpstr>
      <vt:lpstr>PAC 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Conklin, Michael B</dc:creator>
  <cp:lastModifiedBy>Conklin, Michael B</cp:lastModifiedBy>
  <dcterms:created xsi:type="dcterms:W3CDTF">2017-11-30T21:21:51Z</dcterms:created>
  <dcterms:modified xsi:type="dcterms:W3CDTF">2017-12-19T21:53:49Z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{CA5A8CC5-5A2E-43BF-8FEC-7BD44F53A788}</vt:lpwstr>
  </property>
</Properties>
</file>