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GitHub\zestones\information-retrieval\docs\exercise_05\"/>
    </mc:Choice>
  </mc:AlternateContent>
  <xr:revisionPtr revIDLastSave="0" documentId="13_ncr:1_{1BFFDFFB-FD8D-4875-B025-626A04A1E1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lpha_abs">Feuil1!$M$11</definedName>
    <definedName name="alpha_title">Feuil1!$L$11</definedName>
    <definedName name="avdl_abs">Feuil1!$L$6</definedName>
    <definedName name="avdl_article">Feuil1!$L$4</definedName>
    <definedName name="avdl_element">Feuil1!$L$7</definedName>
    <definedName name="avdl_title">Feuil1!$L$5</definedName>
    <definedName name="b">Feuil1!$K$11</definedName>
    <definedName name="k">Feuil1!$J$11</definedName>
    <definedName name="Nabs">Feuil1!$K$6</definedName>
    <definedName name="Nart">Feuil1!$K$4</definedName>
    <definedName name="Nelement">Feuil1!$K$7</definedName>
    <definedName name="Ntitle">Feuil1!$K$5</definedName>
    <definedName name="w_avdl_abs">Feuil1!$M$6</definedName>
    <definedName name="w_avdl_article">Feuil1!$M$4</definedName>
    <definedName name="w_avdl_element">Feuil1!$M$7</definedName>
    <definedName name="w_avdl_title">Feuil1!$M$5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" i="1" l="1"/>
  <c r="M89" i="1"/>
  <c r="N89" i="1"/>
  <c r="O89" i="1"/>
  <c r="K89" i="1"/>
  <c r="L88" i="1"/>
  <c r="M88" i="1"/>
  <c r="N88" i="1"/>
  <c r="O88" i="1"/>
  <c r="K88" i="1"/>
  <c r="L87" i="1"/>
  <c r="M87" i="1"/>
  <c r="N87" i="1"/>
  <c r="O87" i="1"/>
  <c r="K87" i="1"/>
  <c r="L86" i="1"/>
  <c r="M86" i="1"/>
  <c r="N86" i="1"/>
  <c r="O86" i="1"/>
  <c r="K86" i="1"/>
  <c r="H87" i="1"/>
  <c r="H88" i="1"/>
  <c r="E42" i="1"/>
  <c r="C75" i="1"/>
  <c r="D91" i="1"/>
  <c r="C91" i="1"/>
  <c r="L4" i="1"/>
  <c r="K7" i="1"/>
  <c r="L6" i="1"/>
  <c r="G91" i="1"/>
  <c r="D92" i="1"/>
  <c r="E92" i="1"/>
  <c r="F92" i="1"/>
  <c r="G92" i="1"/>
  <c r="C92" i="1"/>
  <c r="E91" i="1"/>
  <c r="F91" i="1"/>
  <c r="H78" i="1"/>
  <c r="H75" i="1"/>
  <c r="D78" i="1"/>
  <c r="E78" i="1"/>
  <c r="F78" i="1"/>
  <c r="G78" i="1"/>
  <c r="D63" i="1"/>
  <c r="E63" i="1"/>
  <c r="F63" i="1"/>
  <c r="G63" i="1"/>
  <c r="C63" i="1"/>
  <c r="D62" i="1"/>
  <c r="E62" i="1"/>
  <c r="F62" i="1"/>
  <c r="G62" i="1"/>
  <c r="C62" i="1"/>
  <c r="D61" i="1"/>
  <c r="E61" i="1"/>
  <c r="F61" i="1"/>
  <c r="G61" i="1"/>
  <c r="C61" i="1"/>
  <c r="D64" i="1"/>
  <c r="E64" i="1"/>
  <c r="F64" i="1"/>
  <c r="G64" i="1"/>
  <c r="C64" i="1"/>
  <c r="C96" i="1" l="1"/>
  <c r="C100" i="1" s="1"/>
  <c r="D96" i="1"/>
  <c r="D100" i="1" s="1"/>
  <c r="H91" i="1"/>
  <c r="H92" i="1"/>
  <c r="G96" i="1" s="1"/>
  <c r="G100" i="1" s="1"/>
  <c r="C95" i="1" l="1"/>
  <c r="C99" i="1" s="1"/>
  <c r="E95" i="1"/>
  <c r="E99" i="1" s="1"/>
  <c r="F95" i="1"/>
  <c r="F99" i="1" s="1"/>
  <c r="G95" i="1"/>
  <c r="G99" i="1" s="1"/>
  <c r="D95" i="1"/>
  <c r="D99" i="1" s="1"/>
  <c r="E96" i="1"/>
  <c r="E100" i="1" s="1"/>
  <c r="F96" i="1"/>
  <c r="F100" i="1" s="1"/>
  <c r="H11" i="1"/>
  <c r="H10" i="1"/>
  <c r="D9" i="1"/>
  <c r="E9" i="1"/>
  <c r="F9" i="1"/>
  <c r="G9" i="1"/>
  <c r="H9" i="1"/>
  <c r="C9" i="1"/>
  <c r="D6" i="1"/>
  <c r="E6" i="1"/>
  <c r="F6" i="1"/>
  <c r="G6" i="1"/>
  <c r="H6" i="1"/>
  <c r="C6" i="1"/>
  <c r="L5" i="1"/>
  <c r="N6" i="1"/>
  <c r="D19" i="1"/>
  <c r="E19" i="1"/>
  <c r="F19" i="1"/>
  <c r="G19" i="1"/>
  <c r="C19" i="1"/>
  <c r="D45" i="1" l="1"/>
  <c r="C45" i="1"/>
  <c r="C78" i="1" s="1"/>
  <c r="F45" i="1"/>
  <c r="G45" i="1"/>
  <c r="E45" i="1"/>
  <c r="F47" i="1"/>
  <c r="F80" i="1" s="1"/>
  <c r="D44" i="1"/>
  <c r="D77" i="1" s="1"/>
  <c r="C47" i="1"/>
  <c r="C80" i="1" s="1"/>
  <c r="G47" i="1"/>
  <c r="G80" i="1" s="1"/>
  <c r="E44" i="1"/>
  <c r="E77" i="1" s="1"/>
  <c r="D47" i="1"/>
  <c r="D80" i="1" s="1"/>
  <c r="F44" i="1"/>
  <c r="F77" i="1" s="1"/>
  <c r="E47" i="1"/>
  <c r="E80" i="1" s="1"/>
  <c r="G44" i="1"/>
  <c r="G77" i="1" s="1"/>
  <c r="L7" i="1"/>
  <c r="C44" i="1"/>
  <c r="C77" i="1" s="1"/>
  <c r="H77" i="1" s="1"/>
  <c r="G55" i="1"/>
  <c r="G84" i="1" s="1"/>
  <c r="F54" i="1"/>
  <c r="F83" i="1" s="1"/>
  <c r="D55" i="1"/>
  <c r="D84" i="1" s="1"/>
  <c r="C55" i="1"/>
  <c r="C84" i="1" s="1"/>
  <c r="G54" i="1"/>
  <c r="G83" i="1" s="1"/>
  <c r="E55" i="1"/>
  <c r="E84" i="1" s="1"/>
  <c r="D54" i="1"/>
  <c r="D83" i="1" s="1"/>
  <c r="C54" i="1"/>
  <c r="C83" i="1" s="1"/>
  <c r="E54" i="1"/>
  <c r="E83" i="1" s="1"/>
  <c r="F55" i="1"/>
  <c r="F84" i="1" s="1"/>
  <c r="F42" i="1"/>
  <c r="F75" i="1" s="1"/>
  <c r="G42" i="1"/>
  <c r="G75" i="1" s="1"/>
  <c r="D42" i="1"/>
  <c r="D75" i="1" s="1"/>
  <c r="C42" i="1"/>
  <c r="E75" i="1"/>
  <c r="H80" i="1" l="1"/>
  <c r="H99" i="1"/>
  <c r="H100" i="1"/>
  <c r="C43" i="1"/>
  <c r="C76" i="1" s="1"/>
  <c r="H76" i="1" s="1"/>
  <c r="E46" i="1"/>
  <c r="E79" i="1" s="1"/>
  <c r="D43" i="1"/>
  <c r="D76" i="1" s="1"/>
  <c r="D46" i="1"/>
  <c r="D79" i="1" s="1"/>
  <c r="G43" i="1"/>
  <c r="G76" i="1" s="1"/>
  <c r="F46" i="1"/>
  <c r="F79" i="1" s="1"/>
  <c r="E43" i="1"/>
  <c r="E76" i="1" s="1"/>
  <c r="G46" i="1"/>
  <c r="G79" i="1" s="1"/>
  <c r="F43" i="1"/>
  <c r="F76" i="1" s="1"/>
  <c r="C46" i="1"/>
  <c r="C79" i="1" s="1"/>
  <c r="H79" i="1" s="1"/>
  <c r="H83" i="1"/>
  <c r="H84" i="1"/>
</calcChain>
</file>

<file path=xl/sharedStrings.xml><?xml version="1.0" encoding="utf-8"?>
<sst xmlns="http://schemas.openxmlformats.org/spreadsheetml/2006/main" count="133" uniqueCount="43">
  <si>
    <t>a</t>
  </si>
  <si>
    <t>b</t>
  </si>
  <si>
    <t>c</t>
  </si>
  <si>
    <t>d</t>
  </si>
  <si>
    <t>e</t>
  </si>
  <si>
    <t>dl</t>
  </si>
  <si>
    <t>avdl</t>
  </si>
  <si>
    <t>N</t>
  </si>
  <si>
    <t>title</t>
  </si>
  <si>
    <t>abs</t>
  </si>
  <si>
    <t>article</t>
  </si>
  <si>
    <t>q</t>
  </si>
  <si>
    <t>α title</t>
  </si>
  <si>
    <t>α abs</t>
  </si>
  <si>
    <t>weighted</t>
  </si>
  <si>
    <t>unweighted</t>
  </si>
  <si>
    <t>element</t>
  </si>
  <si>
    <r>
      <t>title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</si>
  <si>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abs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</si>
  <si>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article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</si>
  <si>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title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</si>
  <si>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abs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</si>
  <si>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article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</si>
  <si>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k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</si>
  <si>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</si>
  <si>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0"/>
        <color theme="1"/>
        <rFont val="Calibri"/>
        <family val="2"/>
        <scheme val="minor"/>
      </rPr>
      <t>2</t>
    </r>
  </si>
  <si>
    <t>RSV(d, q)</t>
  </si>
  <si>
    <t>collection = set of elements</t>
  </si>
  <si>
    <t>collection = set of titles, or set of abstracts, or set of articles</t>
  </si>
  <si>
    <t>BM25 (TF part)</t>
  </si>
  <si>
    <t>BM25 (IDF part)</t>
  </si>
  <si>
    <t>coll. = set of titles / abs / articles</t>
  </si>
  <si>
    <t>BM25 (TF part * IDF part)</t>
  </si>
  <si>
    <r>
      <t>tf</t>
    </r>
    <r>
      <rPr>
        <b/>
        <vertAlign val="subscript"/>
        <sz val="10"/>
        <color theme="1"/>
        <rFont val="Calibri"/>
        <family val="2"/>
        <scheme val="minor"/>
      </rPr>
      <t>t,d</t>
    </r>
  </si>
  <si>
    <r>
      <t>df</t>
    </r>
    <r>
      <rPr>
        <b/>
        <vertAlign val="subscript"/>
        <sz val="10"/>
        <color theme="1"/>
        <rFont val="Calibri"/>
        <family val="2"/>
        <scheme val="minor"/>
      </rPr>
      <t>t</t>
    </r>
  </si>
  <si>
    <t>BM25F (Wilkinson)</t>
  </si>
  <si>
    <r>
      <t>BM25F (Robertson) (tf'</t>
    </r>
    <r>
      <rPr>
        <b/>
        <vertAlign val="subscript"/>
        <sz val="10"/>
        <color theme="1"/>
        <rFont val="Calibri"/>
        <family val="2"/>
        <scheme val="minor"/>
      </rPr>
      <t>t,d</t>
    </r>
    <r>
      <rPr>
        <b/>
        <sz val="10"/>
        <color theme="1"/>
        <rFont val="Calibri"/>
        <family val="2"/>
        <scheme val="minor"/>
      </rPr>
      <t>)</t>
    </r>
  </si>
  <si>
    <t>SMART ltn</t>
  </si>
  <si>
    <t>SMART ltc</t>
  </si>
  <si>
    <t>BM25 (Robertson) (TF part)</t>
  </si>
  <si>
    <t>BM25 (Robertson) (TF part * IDF part)</t>
  </si>
  <si>
    <t>Number of words</t>
  </si>
  <si>
    <t xml:space="preserve">B25F (Wilkinson) Late combination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</si>
</sst>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" fontId="2" fillId="0" borderId="31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32" xfId="0" applyFont="1" applyBorder="1" applyAlignment="1">
      <alignment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49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5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9"/>
  <sheetViews>
    <sheetView tabSelected="1" topLeftCell="A64" zoomScale="130" zoomScaleNormal="130" workbookViewId="0">
      <selection activeCell="K78" sqref="K78"/>
    </sheetView>
  </sheetViews>
  <sheetFormatPr baseColWidth="10" defaultColWidth="11.42578125" defaultRowHeight="12.75" x14ac:dyDescent="0.25"/>
  <cols>
    <col min="1" max="1" width="5.140625" style="4" customWidth="1"/>
    <col min="2" max="2" width="8.5703125" style="4" customWidth="1"/>
    <col min="3" max="7" width="6.140625" style="46" customWidth="1"/>
    <col min="8" max="8" width="11.28515625" style="46" customWidth="1"/>
    <col min="9" max="9" width="11.5703125" style="46" customWidth="1"/>
    <col min="10" max="10" width="7.85546875" style="4" customWidth="1"/>
    <col min="11" max="11" width="8" style="4" customWidth="1"/>
    <col min="12" max="12" width="10.7109375" style="4" customWidth="1"/>
    <col min="13" max="13" width="8.7109375" style="4" customWidth="1"/>
    <col min="14" max="14" width="17.28515625" style="4" customWidth="1"/>
    <col min="15" max="15" width="11.7109375" style="4" customWidth="1"/>
    <col min="16" max="16" width="8.28515625" style="4" customWidth="1"/>
    <col min="17" max="21" width="5.140625" style="4" customWidth="1"/>
    <col min="22" max="16384" width="11.42578125" style="4"/>
  </cols>
  <sheetData>
    <row r="1" spans="1:16" ht="12.75" customHeight="1" thickBot="1" x14ac:dyDescent="0.3">
      <c r="H1" s="4"/>
    </row>
    <row r="2" spans="1:16" ht="12.75" customHeight="1" thickBot="1" x14ac:dyDescent="0.3">
      <c r="C2" s="108" t="s">
        <v>33</v>
      </c>
      <c r="D2" s="109"/>
      <c r="E2" s="109"/>
      <c r="F2" s="109"/>
      <c r="G2" s="110"/>
      <c r="H2" s="4"/>
      <c r="I2" s="4"/>
      <c r="L2" s="108" t="s">
        <v>6</v>
      </c>
      <c r="M2" s="110"/>
    </row>
    <row r="3" spans="1:16" ht="12.75" customHeight="1" thickBot="1" x14ac:dyDescent="0.3">
      <c r="C3" s="1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12" t="s">
        <v>5</v>
      </c>
      <c r="I3" s="4"/>
      <c r="K3" s="13" t="s">
        <v>7</v>
      </c>
      <c r="L3" s="13" t="s">
        <v>15</v>
      </c>
      <c r="M3" s="13" t="s">
        <v>14</v>
      </c>
      <c r="N3" s="13" t="s">
        <v>41</v>
      </c>
      <c r="P3" s="56"/>
    </row>
    <row r="4" spans="1:16" ht="12.75" customHeight="1" thickBot="1" x14ac:dyDescent="0.3">
      <c r="B4" s="47" t="s">
        <v>17</v>
      </c>
      <c r="C4" s="14">
        <v>0</v>
      </c>
      <c r="D4" s="15">
        <v>0</v>
      </c>
      <c r="E4" s="15">
        <v>1</v>
      </c>
      <c r="F4" s="15">
        <v>3</v>
      </c>
      <c r="G4" s="16">
        <v>4</v>
      </c>
      <c r="H4" s="17">
        <v>8</v>
      </c>
      <c r="I4" s="4"/>
      <c r="J4" s="48" t="s">
        <v>10</v>
      </c>
      <c r="K4" s="64">
        <v>1000</v>
      </c>
      <c r="L4" s="65">
        <f>N4/Nart</f>
        <v>20</v>
      </c>
      <c r="M4" s="49"/>
      <c r="N4" s="66">
        <v>20000</v>
      </c>
    </row>
    <row r="5" spans="1:16" ht="12.75" customHeight="1" thickBot="1" x14ac:dyDescent="0.3">
      <c r="B5" s="50" t="s">
        <v>18</v>
      </c>
      <c r="C5" s="18">
        <v>1</v>
      </c>
      <c r="D5" s="19">
        <v>0</v>
      </c>
      <c r="E5" s="19">
        <v>0</v>
      </c>
      <c r="F5" s="19">
        <v>1</v>
      </c>
      <c r="G5" s="20">
        <v>1</v>
      </c>
      <c r="H5" s="21">
        <v>3</v>
      </c>
      <c r="I5" s="4"/>
      <c r="J5" s="48" t="s">
        <v>8</v>
      </c>
      <c r="K5" s="51">
        <v>1000</v>
      </c>
      <c r="L5" s="65">
        <f>N5/Ntitle</f>
        <v>3</v>
      </c>
      <c r="M5" s="51"/>
      <c r="N5" s="67">
        <v>3000</v>
      </c>
    </row>
    <row r="6" spans="1:16" ht="12.75" customHeight="1" thickBot="1" x14ac:dyDescent="0.3">
      <c r="B6" s="50" t="s">
        <v>19</v>
      </c>
      <c r="C6" s="22">
        <f>SUM(C4:C5)</f>
        <v>1</v>
      </c>
      <c r="D6" s="22">
        <f t="shared" ref="D6:H6" si="0">SUM(D4:D5)</f>
        <v>0</v>
      </c>
      <c r="E6" s="22">
        <f t="shared" si="0"/>
        <v>1</v>
      </c>
      <c r="F6" s="22">
        <f t="shared" si="0"/>
        <v>4</v>
      </c>
      <c r="G6" s="22">
        <f t="shared" si="0"/>
        <v>5</v>
      </c>
      <c r="H6" s="25">
        <f t="shared" si="0"/>
        <v>11</v>
      </c>
      <c r="I6" s="4"/>
      <c r="J6" s="48" t="s">
        <v>9</v>
      </c>
      <c r="K6" s="51">
        <v>800</v>
      </c>
      <c r="L6" s="65">
        <f>N6/Nabs</f>
        <v>21.25</v>
      </c>
      <c r="M6" s="51"/>
      <c r="N6" s="68">
        <f>N4-N5</f>
        <v>17000</v>
      </c>
    </row>
    <row r="7" spans="1:16" ht="12.75" customHeight="1" thickBot="1" x14ac:dyDescent="0.3">
      <c r="B7" s="47" t="s">
        <v>20</v>
      </c>
      <c r="C7" s="14">
        <v>1</v>
      </c>
      <c r="D7" s="15">
        <v>2</v>
      </c>
      <c r="E7" s="15">
        <v>0</v>
      </c>
      <c r="F7" s="15">
        <v>0</v>
      </c>
      <c r="G7" s="26">
        <v>0</v>
      </c>
      <c r="H7" s="17">
        <v>3</v>
      </c>
      <c r="I7" s="4"/>
      <c r="J7" s="48" t="s">
        <v>16</v>
      </c>
      <c r="K7" s="51">
        <f>SUM(K4:K6)</f>
        <v>2800</v>
      </c>
      <c r="L7" s="65">
        <f>SUM(N4:N6)/Nelement</f>
        <v>14.285714285714286</v>
      </c>
      <c r="M7" s="51"/>
    </row>
    <row r="8" spans="1:16" ht="12.75" customHeight="1" x14ac:dyDescent="0.25">
      <c r="B8" s="50" t="s">
        <v>21</v>
      </c>
      <c r="C8" s="28">
        <v>0</v>
      </c>
      <c r="D8" s="29">
        <v>2</v>
      </c>
      <c r="E8" s="29">
        <v>1</v>
      </c>
      <c r="F8" s="29">
        <v>0</v>
      </c>
      <c r="G8" s="30">
        <v>0</v>
      </c>
      <c r="H8" s="21">
        <v>3</v>
      </c>
      <c r="I8" s="4"/>
    </row>
    <row r="9" spans="1:16" ht="12.75" customHeight="1" thickBot="1" x14ac:dyDescent="0.3">
      <c r="B9" s="50" t="s">
        <v>22</v>
      </c>
      <c r="C9" s="22">
        <f>SUM(C7:C8)</f>
        <v>1</v>
      </c>
      <c r="D9" s="22">
        <f t="shared" ref="D9:H9" si="1">SUM(D7:D8)</f>
        <v>4</v>
      </c>
      <c r="E9" s="22">
        <f t="shared" si="1"/>
        <v>1</v>
      </c>
      <c r="F9" s="22">
        <f t="shared" si="1"/>
        <v>0</v>
      </c>
      <c r="G9" s="22">
        <f t="shared" si="1"/>
        <v>0</v>
      </c>
      <c r="H9" s="25">
        <f t="shared" si="1"/>
        <v>6</v>
      </c>
      <c r="I9" s="4"/>
    </row>
    <row r="10" spans="1:16" ht="12.75" customHeight="1" thickBot="1" x14ac:dyDescent="0.3">
      <c r="B10" s="47" t="s">
        <v>24</v>
      </c>
      <c r="C10" s="52">
        <v>1</v>
      </c>
      <c r="D10" s="15">
        <v>0</v>
      </c>
      <c r="E10" s="15">
        <v>1</v>
      </c>
      <c r="F10" s="15">
        <v>4</v>
      </c>
      <c r="G10" s="26">
        <v>5</v>
      </c>
      <c r="H10" s="27">
        <f>SUM(C10:G10)</f>
        <v>11</v>
      </c>
      <c r="I10" s="4"/>
      <c r="J10" s="13" t="s">
        <v>23</v>
      </c>
      <c r="K10" s="13" t="s">
        <v>1</v>
      </c>
      <c r="L10" s="53" t="s">
        <v>12</v>
      </c>
      <c r="M10" s="53" t="s">
        <v>13</v>
      </c>
    </row>
    <row r="11" spans="1:16" ht="12.75" customHeight="1" thickBot="1" x14ac:dyDescent="0.3">
      <c r="A11" s="5"/>
      <c r="B11" s="54" t="s">
        <v>25</v>
      </c>
      <c r="C11" s="22">
        <v>1</v>
      </c>
      <c r="D11" s="23">
        <v>4</v>
      </c>
      <c r="E11" s="23">
        <v>1</v>
      </c>
      <c r="F11" s="23">
        <v>0</v>
      </c>
      <c r="G11" s="24">
        <v>0</v>
      </c>
      <c r="H11" s="25">
        <f>SUM(C11:G11)</f>
        <v>6</v>
      </c>
      <c r="I11" s="4"/>
      <c r="J11" s="55">
        <v>1</v>
      </c>
      <c r="K11" s="55">
        <v>0.5</v>
      </c>
      <c r="L11" s="55">
        <v>2</v>
      </c>
      <c r="M11" s="55">
        <v>1</v>
      </c>
    </row>
    <row r="12" spans="1:16" ht="12.75" customHeight="1" thickBot="1" x14ac:dyDescent="0.3">
      <c r="A12" s="56"/>
      <c r="B12" s="54" t="s">
        <v>11</v>
      </c>
      <c r="C12" s="22">
        <v>1</v>
      </c>
      <c r="D12" s="23">
        <v>0</v>
      </c>
      <c r="E12" s="23">
        <v>0</v>
      </c>
      <c r="F12" s="23">
        <v>0</v>
      </c>
      <c r="G12" s="24">
        <v>1</v>
      </c>
      <c r="H12" s="4"/>
      <c r="I12" s="4"/>
    </row>
    <row r="13" spans="1:16" ht="12.75" customHeight="1" thickBot="1" x14ac:dyDescent="0.3">
      <c r="H13" s="4"/>
    </row>
    <row r="14" spans="1:16" ht="12.75" customHeight="1" thickBot="1" x14ac:dyDescent="0.3">
      <c r="C14" s="111" t="s">
        <v>34</v>
      </c>
      <c r="D14" s="112"/>
      <c r="E14" s="112"/>
      <c r="F14" s="112"/>
      <c r="G14" s="113"/>
    </row>
    <row r="15" spans="1:16" ht="12.75" customHeight="1" thickBot="1" x14ac:dyDescent="0.3">
      <c r="C15" s="99" t="s">
        <v>0</v>
      </c>
      <c r="D15" s="100" t="s">
        <v>1</v>
      </c>
      <c r="E15" s="100" t="s">
        <v>2</v>
      </c>
      <c r="F15" s="100" t="s">
        <v>3</v>
      </c>
      <c r="G15" s="101" t="s">
        <v>4</v>
      </c>
    </row>
    <row r="16" spans="1:16" ht="12.75" customHeight="1" x14ac:dyDescent="0.25">
      <c r="B16" s="69" t="s">
        <v>8</v>
      </c>
      <c r="C16" s="102">
        <v>5</v>
      </c>
      <c r="D16" s="19">
        <v>10</v>
      </c>
      <c r="E16" s="19">
        <v>5</v>
      </c>
      <c r="F16" s="19">
        <v>10</v>
      </c>
      <c r="G16" s="20">
        <v>100</v>
      </c>
    </row>
    <row r="17" spans="1:19" ht="12.75" customHeight="1" x14ac:dyDescent="0.25">
      <c r="B17" s="98" t="s">
        <v>9</v>
      </c>
      <c r="C17" s="102">
        <v>8</v>
      </c>
      <c r="D17" s="19">
        <v>20</v>
      </c>
      <c r="E17" s="19">
        <v>10</v>
      </c>
      <c r="F17" s="19">
        <v>20</v>
      </c>
      <c r="G17" s="20">
        <v>180</v>
      </c>
    </row>
    <row r="18" spans="1:19" ht="12.75" customHeight="1" thickBot="1" x14ac:dyDescent="0.3">
      <c r="B18" s="89" t="s">
        <v>10</v>
      </c>
      <c r="C18" s="103">
        <v>10</v>
      </c>
      <c r="D18" s="29">
        <v>25</v>
      </c>
      <c r="E18" s="29">
        <v>10</v>
      </c>
      <c r="F18" s="29">
        <v>24</v>
      </c>
      <c r="G18" s="30">
        <v>250</v>
      </c>
      <c r="H18" s="57"/>
    </row>
    <row r="19" spans="1:19" ht="12.75" customHeight="1" thickBot="1" x14ac:dyDescent="0.3">
      <c r="B19" s="104" t="s">
        <v>16</v>
      </c>
      <c r="C19" s="59">
        <f>SUM(C16:C18)</f>
        <v>23</v>
      </c>
      <c r="D19" s="60">
        <f t="shared" ref="D19:G19" si="2">SUM(D16:D18)</f>
        <v>55</v>
      </c>
      <c r="E19" s="60">
        <f t="shared" si="2"/>
        <v>25</v>
      </c>
      <c r="F19" s="60">
        <f t="shared" si="2"/>
        <v>54</v>
      </c>
      <c r="G19" s="61">
        <f t="shared" si="2"/>
        <v>530</v>
      </c>
      <c r="H19" s="57"/>
    </row>
    <row r="20" spans="1:19" ht="12.75" customHeight="1" thickBot="1" x14ac:dyDescent="0.3"/>
    <row r="21" spans="1:19" ht="12.75" customHeight="1" thickBot="1" x14ac:dyDescent="0.3">
      <c r="C21" s="108" t="s">
        <v>37</v>
      </c>
      <c r="D21" s="109"/>
      <c r="E21" s="109"/>
      <c r="F21" s="109"/>
      <c r="G21" s="110"/>
      <c r="H21" s="13" t="s">
        <v>26</v>
      </c>
      <c r="S21" s="46"/>
    </row>
    <row r="22" spans="1:19" ht="12.75" customHeight="1" x14ac:dyDescent="0.25">
      <c r="B22" s="47" t="s">
        <v>17</v>
      </c>
      <c r="C22" s="31"/>
      <c r="D22" s="32"/>
      <c r="E22" s="32"/>
      <c r="F22" s="32"/>
      <c r="G22" s="33"/>
      <c r="H22" s="6"/>
      <c r="I22" s="4"/>
    </row>
    <row r="23" spans="1:19" ht="12.75" customHeight="1" x14ac:dyDescent="0.25">
      <c r="B23" s="50" t="s">
        <v>18</v>
      </c>
      <c r="C23" s="34"/>
      <c r="D23" s="35"/>
      <c r="E23" s="35"/>
      <c r="F23" s="35"/>
      <c r="G23" s="36"/>
      <c r="H23" s="7"/>
    </row>
    <row r="24" spans="1:19" ht="12.75" customHeight="1" thickBot="1" x14ac:dyDescent="0.3">
      <c r="B24" s="50" t="s">
        <v>19</v>
      </c>
      <c r="C24" s="37"/>
      <c r="D24" s="38"/>
      <c r="E24" s="38"/>
      <c r="F24" s="38"/>
      <c r="G24" s="39"/>
      <c r="H24" s="11"/>
    </row>
    <row r="25" spans="1:19" ht="12.75" customHeight="1" x14ac:dyDescent="0.25">
      <c r="B25" s="47" t="s">
        <v>20</v>
      </c>
      <c r="C25" s="40"/>
      <c r="D25" s="41"/>
      <c r="E25" s="41"/>
      <c r="F25" s="41"/>
      <c r="G25" s="42"/>
      <c r="H25" s="8"/>
    </row>
    <row r="26" spans="1:19" ht="12.75" customHeight="1" x14ac:dyDescent="0.25">
      <c r="B26" s="50" t="s">
        <v>21</v>
      </c>
      <c r="C26" s="34"/>
      <c r="D26" s="35"/>
      <c r="E26" s="35"/>
      <c r="F26" s="35"/>
      <c r="G26" s="36"/>
      <c r="H26" s="9"/>
    </row>
    <row r="27" spans="1:19" ht="12.75" customHeight="1" thickBot="1" x14ac:dyDescent="0.3">
      <c r="B27" s="50" t="s">
        <v>22</v>
      </c>
      <c r="C27" s="37"/>
      <c r="D27" s="38"/>
      <c r="E27" s="38"/>
      <c r="F27" s="38"/>
      <c r="G27" s="39"/>
      <c r="H27" s="10"/>
    </row>
    <row r="28" spans="1:19" ht="12.75" customHeight="1" x14ac:dyDescent="0.25">
      <c r="A28" s="5"/>
      <c r="B28" s="47" t="s">
        <v>24</v>
      </c>
      <c r="C28" s="40"/>
      <c r="D28" s="41"/>
      <c r="E28" s="41"/>
      <c r="F28" s="41"/>
      <c r="G28" s="42"/>
      <c r="H28" s="8"/>
      <c r="I28" s="4"/>
    </row>
    <row r="29" spans="1:19" ht="12.75" customHeight="1" thickBot="1" x14ac:dyDescent="0.3">
      <c r="A29" s="56"/>
      <c r="B29" s="54" t="s">
        <v>25</v>
      </c>
      <c r="C29" s="37"/>
      <c r="D29" s="38"/>
      <c r="E29" s="38"/>
      <c r="F29" s="38"/>
      <c r="G29" s="39"/>
      <c r="H29" s="11"/>
      <c r="I29" s="4"/>
    </row>
    <row r="30" spans="1:19" ht="12.75" customHeight="1" thickBot="1" x14ac:dyDescent="0.3">
      <c r="A30" s="56"/>
      <c r="B30" s="56"/>
      <c r="H30" s="62"/>
      <c r="I30" s="4"/>
      <c r="J30" s="46"/>
    </row>
    <row r="31" spans="1:19" ht="12.75" customHeight="1" thickBot="1" x14ac:dyDescent="0.3">
      <c r="C31" s="108" t="s">
        <v>38</v>
      </c>
      <c r="D31" s="109"/>
      <c r="E31" s="109"/>
      <c r="F31" s="109"/>
      <c r="G31" s="110"/>
      <c r="H31" s="13" t="s">
        <v>26</v>
      </c>
      <c r="I31" s="4"/>
      <c r="J31" s="46"/>
    </row>
    <row r="32" spans="1:19" ht="12.75" customHeight="1" x14ac:dyDescent="0.25">
      <c r="B32" s="47" t="s">
        <v>17</v>
      </c>
      <c r="C32" s="31"/>
      <c r="D32" s="32"/>
      <c r="E32" s="32"/>
      <c r="F32" s="32"/>
      <c r="G32" s="33"/>
      <c r="H32" s="6"/>
      <c r="I32" s="4"/>
      <c r="J32" s="46"/>
    </row>
    <row r="33" spans="1:10" ht="12.75" customHeight="1" x14ac:dyDescent="0.25">
      <c r="B33" s="50" t="s">
        <v>18</v>
      </c>
      <c r="C33" s="34"/>
      <c r="D33" s="35"/>
      <c r="E33" s="35"/>
      <c r="F33" s="35"/>
      <c r="G33" s="36"/>
      <c r="H33" s="7"/>
      <c r="I33" s="4"/>
      <c r="J33" s="46"/>
    </row>
    <row r="34" spans="1:10" ht="12.75" customHeight="1" thickBot="1" x14ac:dyDescent="0.3">
      <c r="B34" s="50" t="s">
        <v>19</v>
      </c>
      <c r="C34" s="37"/>
      <c r="D34" s="38"/>
      <c r="E34" s="38"/>
      <c r="F34" s="38"/>
      <c r="G34" s="39"/>
      <c r="H34" s="11"/>
      <c r="I34" s="4"/>
      <c r="J34" s="46"/>
    </row>
    <row r="35" spans="1:10" ht="12.75" customHeight="1" x14ac:dyDescent="0.25">
      <c r="B35" s="47" t="s">
        <v>20</v>
      </c>
      <c r="C35" s="40"/>
      <c r="D35" s="41"/>
      <c r="E35" s="41"/>
      <c r="F35" s="41"/>
      <c r="G35" s="42"/>
      <c r="H35" s="8"/>
      <c r="I35" s="4"/>
      <c r="J35" s="46"/>
    </row>
    <row r="36" spans="1:10" ht="12.75" customHeight="1" x14ac:dyDescent="0.25">
      <c r="B36" s="50" t="s">
        <v>21</v>
      </c>
      <c r="C36" s="34"/>
      <c r="D36" s="35"/>
      <c r="E36" s="35"/>
      <c r="F36" s="35"/>
      <c r="G36" s="36"/>
      <c r="H36" s="9"/>
      <c r="I36" s="4"/>
      <c r="J36" s="46"/>
    </row>
    <row r="37" spans="1:10" ht="12.75" customHeight="1" thickBot="1" x14ac:dyDescent="0.3">
      <c r="B37" s="50" t="s">
        <v>22</v>
      </c>
      <c r="C37" s="37"/>
      <c r="D37" s="38"/>
      <c r="E37" s="38"/>
      <c r="F37" s="38"/>
      <c r="G37" s="39"/>
      <c r="H37" s="10"/>
      <c r="I37" s="4"/>
      <c r="J37" s="46"/>
    </row>
    <row r="38" spans="1:10" ht="12.75" customHeight="1" x14ac:dyDescent="0.25">
      <c r="B38" s="47" t="s">
        <v>24</v>
      </c>
      <c r="C38" s="40"/>
      <c r="D38" s="41"/>
      <c r="E38" s="41"/>
      <c r="F38" s="41"/>
      <c r="G38" s="42"/>
      <c r="H38" s="8"/>
      <c r="I38" s="4"/>
      <c r="J38" s="46"/>
    </row>
    <row r="39" spans="1:10" ht="12.75" customHeight="1" thickBot="1" x14ac:dyDescent="0.3">
      <c r="A39" s="56"/>
      <c r="B39" s="54" t="s">
        <v>25</v>
      </c>
      <c r="C39" s="37"/>
      <c r="D39" s="38"/>
      <c r="E39" s="38"/>
      <c r="F39" s="38"/>
      <c r="G39" s="39"/>
      <c r="H39" s="11"/>
      <c r="I39" s="4"/>
      <c r="J39" s="46"/>
    </row>
    <row r="40" spans="1:10" ht="12.75" customHeight="1" thickBot="1" x14ac:dyDescent="0.3">
      <c r="A40" s="56"/>
      <c r="B40" s="56"/>
      <c r="H40" s="62"/>
      <c r="I40" s="4"/>
      <c r="J40" s="46"/>
    </row>
    <row r="41" spans="1:10" ht="12.75" customHeight="1" thickBot="1" x14ac:dyDescent="0.3">
      <c r="C41" s="108" t="s">
        <v>29</v>
      </c>
      <c r="D41" s="109"/>
      <c r="E41" s="109"/>
      <c r="F41" s="109"/>
      <c r="G41" s="110"/>
      <c r="J41" s="46"/>
    </row>
    <row r="42" spans="1:10" ht="12.75" customHeight="1" x14ac:dyDescent="0.25">
      <c r="B42" s="47" t="s">
        <v>17</v>
      </c>
      <c r="C42" s="31">
        <f>(C4 * ($J$11 + 1)) / ($J$11 * ( ( 1 - $K$11) + $K$11 * ($H$4 / $L$5)) + C4)</f>
        <v>0</v>
      </c>
      <c r="D42" s="31">
        <f t="shared" ref="D42:G42" si="3">(D4 * ($J$11 + 1)) / ($J$11 * ( ( 1 - $K$11) + $K$11 * ($H$4 / $L$5)) + D4)</f>
        <v>0</v>
      </c>
      <c r="E42" s="31">
        <f>(E4 * ($J$11 + 1)) / ($J$11 * ( ( 1 - $K$11) + $K$11 * ($H$4 / $L$5)) + E4)</f>
        <v>0.70588235294117652</v>
      </c>
      <c r="F42" s="31">
        <f t="shared" si="3"/>
        <v>1.2413793103448276</v>
      </c>
      <c r="G42" s="31">
        <f t="shared" si="3"/>
        <v>1.3714285714285714</v>
      </c>
      <c r="H42" s="120" t="s">
        <v>27</v>
      </c>
      <c r="J42" s="46"/>
    </row>
    <row r="43" spans="1:10" ht="12.75" customHeight="1" x14ac:dyDescent="0.25">
      <c r="B43" s="50" t="s">
        <v>18</v>
      </c>
      <c r="C43" s="34">
        <f>(C5 * ($J$11 + 1)) / ($J$11 * ( ( 1 - $K$11) + $K$11 * ($H$5 / $L$6)) + C5)</f>
        <v>1.2734082397003745</v>
      </c>
      <c r="D43" s="34">
        <f t="shared" ref="D43:G43" si="4">(D5 * ($J$11 + 1)) / ($J$11 * ( ( 1 - $K$11) + $K$11 * ($H$5 / $L$6)) + D5)</f>
        <v>0</v>
      </c>
      <c r="E43" s="34">
        <f t="shared" si="4"/>
        <v>0</v>
      </c>
      <c r="F43" s="34">
        <f t="shared" si="4"/>
        <v>1.2734082397003745</v>
      </c>
      <c r="G43" s="34">
        <f t="shared" si="4"/>
        <v>1.2734082397003745</v>
      </c>
      <c r="H43" s="121"/>
      <c r="J43" s="46"/>
    </row>
    <row r="44" spans="1:10" ht="12.75" customHeight="1" thickBot="1" x14ac:dyDescent="0.3">
      <c r="B44" s="50" t="s">
        <v>19</v>
      </c>
      <c r="C44" s="37">
        <f>(C6 * ($J$11 + 1)) / ($J$11 * ( ( 1 - $K$11) + $K$11 * ($H$6 / $L$4)) + C6)</f>
        <v>1.1267605633802817</v>
      </c>
      <c r="D44" s="37">
        <f t="shared" ref="D44:G44" si="5">(D6 * ($J$11 + 1)) / ($J$11 * ( ( 1 - $K$11) + $K$11 * ($H$6 / $L$4)) + D6)</f>
        <v>0</v>
      </c>
      <c r="E44" s="37">
        <f t="shared" si="5"/>
        <v>1.1267605633802817</v>
      </c>
      <c r="F44" s="37">
        <f t="shared" si="5"/>
        <v>1.6753926701570678</v>
      </c>
      <c r="G44" s="37">
        <f t="shared" si="5"/>
        <v>1.7316017316017316</v>
      </c>
      <c r="H44" s="121"/>
      <c r="J44" s="46"/>
    </row>
    <row r="45" spans="1:10" ht="12.75" customHeight="1" thickBot="1" x14ac:dyDescent="0.3">
      <c r="B45" s="47" t="s">
        <v>20</v>
      </c>
      <c r="C45" s="37">
        <f>(C7 * ($J$11 + 1)) / ($J$11 * ( ( 1 - $K$11) + $K$11 * ($H$7 / $L$5)) + C7)</f>
        <v>1</v>
      </c>
      <c r="D45" s="37">
        <f t="shared" ref="D45:G45" si="6">(D7 * ($J$11 + 1)) / ($J$11 * ( ( 1 - $K$11) + $K$11 * ($H$7 / $L$5)) + D7)</f>
        <v>1.3333333333333333</v>
      </c>
      <c r="E45" s="37">
        <f t="shared" si="6"/>
        <v>0</v>
      </c>
      <c r="F45" s="37">
        <f t="shared" si="6"/>
        <v>0</v>
      </c>
      <c r="G45" s="37">
        <f t="shared" si="6"/>
        <v>0</v>
      </c>
      <c r="H45" s="121"/>
      <c r="J45" s="46"/>
    </row>
    <row r="46" spans="1:10" ht="12.75" customHeight="1" x14ac:dyDescent="0.25">
      <c r="B46" s="50" t="s">
        <v>21</v>
      </c>
      <c r="C46" s="34">
        <f>(C8 * ($J$11 + 1)) / ($J$11 * ( ( 1 - $K$11) + $K$11 * ($H$8 / $L$6)) + C8)</f>
        <v>0</v>
      </c>
      <c r="D46" s="34">
        <f t="shared" ref="D46:G46" si="7">(D8 * ($J$11 + 1)) / ($J$11 * ( ( 1 - $K$11) + $K$11 * ($H$8 / $L$6)) + D8)</f>
        <v>1.5560640732265447</v>
      </c>
      <c r="E46" s="34">
        <f t="shared" si="7"/>
        <v>1.2734082397003745</v>
      </c>
      <c r="F46" s="34">
        <f t="shared" si="7"/>
        <v>0</v>
      </c>
      <c r="G46" s="34">
        <f t="shared" si="7"/>
        <v>0</v>
      </c>
      <c r="H46" s="121"/>
      <c r="J46" s="46"/>
    </row>
    <row r="47" spans="1:10" ht="12.75" customHeight="1" thickBot="1" x14ac:dyDescent="0.3">
      <c r="B47" s="50" t="s">
        <v>22</v>
      </c>
      <c r="C47" s="43">
        <f>(C9 * ($J$11 + 1)) / ($J$11 * ( ( 1 - $K$11) + $K$11 * ($H$9 / $L$4)) + C9)</f>
        <v>1.2121212121212122</v>
      </c>
      <c r="D47" s="43">
        <f t="shared" ref="D47:G47" si="8">(D9 * ($J$11 + 1)) / ($J$11 * ( ( 1 - $K$11) + $K$11 * ($H$9 / $L$4)) + D9)</f>
        <v>1.7204301075268815</v>
      </c>
      <c r="E47" s="43">
        <f t="shared" si="8"/>
        <v>1.2121212121212122</v>
      </c>
      <c r="F47" s="43">
        <f t="shared" si="8"/>
        <v>0</v>
      </c>
      <c r="G47" s="43">
        <f t="shared" si="8"/>
        <v>0</v>
      </c>
      <c r="H47" s="121"/>
      <c r="J47" s="46"/>
    </row>
    <row r="48" spans="1:10" ht="12.75" customHeight="1" x14ac:dyDescent="0.25">
      <c r="B48" s="47" t="s">
        <v>17</v>
      </c>
      <c r="C48" s="31"/>
      <c r="D48" s="32"/>
      <c r="E48" s="32"/>
      <c r="F48" s="32"/>
      <c r="G48" s="33"/>
      <c r="H48" s="120" t="s">
        <v>28</v>
      </c>
      <c r="J48" s="46"/>
    </row>
    <row r="49" spans="1:10" ht="12.75" customHeight="1" x14ac:dyDescent="0.25">
      <c r="B49" s="50" t="s">
        <v>18</v>
      </c>
      <c r="C49" s="34"/>
      <c r="D49" s="35"/>
      <c r="E49" s="35"/>
      <c r="F49" s="35"/>
      <c r="G49" s="36"/>
      <c r="H49" s="121"/>
      <c r="J49" s="46"/>
    </row>
    <row r="50" spans="1:10" ht="12.75" customHeight="1" thickBot="1" x14ac:dyDescent="0.3">
      <c r="B50" s="50" t="s">
        <v>19</v>
      </c>
      <c r="C50" s="37"/>
      <c r="D50" s="38"/>
      <c r="E50" s="38"/>
      <c r="F50" s="38"/>
      <c r="G50" s="39"/>
      <c r="H50" s="121"/>
      <c r="J50" s="46"/>
    </row>
    <row r="51" spans="1:10" ht="12.75" customHeight="1" x14ac:dyDescent="0.25">
      <c r="B51" s="47" t="s">
        <v>20</v>
      </c>
      <c r="C51" s="31"/>
      <c r="D51" s="32"/>
      <c r="E51" s="32"/>
      <c r="F51" s="32"/>
      <c r="G51" s="33"/>
      <c r="H51" s="121"/>
      <c r="J51" s="46"/>
    </row>
    <row r="52" spans="1:10" ht="12.75" customHeight="1" x14ac:dyDescent="0.25">
      <c r="B52" s="50" t="s">
        <v>21</v>
      </c>
      <c r="C52" s="34"/>
      <c r="D52" s="35"/>
      <c r="E52" s="35"/>
      <c r="F52" s="35"/>
      <c r="G52" s="36"/>
      <c r="H52" s="121"/>
      <c r="J52" s="46"/>
    </row>
    <row r="53" spans="1:10" ht="12.75" customHeight="1" thickBot="1" x14ac:dyDescent="0.3">
      <c r="B53" s="50" t="s">
        <v>22</v>
      </c>
      <c r="C53" s="43"/>
      <c r="D53" s="44"/>
      <c r="E53" s="44"/>
      <c r="F53" s="44"/>
      <c r="G53" s="45"/>
      <c r="H53" s="122"/>
      <c r="J53" s="46"/>
    </row>
    <row r="54" spans="1:10" ht="12.75" customHeight="1" x14ac:dyDescent="0.25">
      <c r="B54" s="47" t="s">
        <v>24</v>
      </c>
      <c r="C54" s="40">
        <f>(C10 * ($J$11 + 1)) / ($J$11 * ( ( 1 - $K$11) + $K$11 * ($H$10 / $L$4)) + C10)</f>
        <v>1.1267605633802817</v>
      </c>
      <c r="D54" s="40">
        <f t="shared" ref="D54:G54" si="9">(D10 * ($J$11 + 1)) / ($J$11 * ( ( 1 - $K$11) + $K$11 * ($H$10 / $L$4)) + D10)</f>
        <v>0</v>
      </c>
      <c r="E54" s="40">
        <f t="shared" si="9"/>
        <v>1.1267605633802817</v>
      </c>
      <c r="F54" s="40">
        <f t="shared" si="9"/>
        <v>1.6753926701570678</v>
      </c>
      <c r="G54" s="6">
        <f t="shared" si="9"/>
        <v>1.7316017316017316</v>
      </c>
      <c r="J54" s="46"/>
    </row>
    <row r="55" spans="1:10" ht="12.75" customHeight="1" thickBot="1" x14ac:dyDescent="0.3">
      <c r="A55" s="56"/>
      <c r="B55" s="54" t="s">
        <v>25</v>
      </c>
      <c r="C55" s="43">
        <f>(C11 * ($J$11 + 1)) / ($J$11 * ( ( 1 - $K$11) + $K$11 * ($H$11 / $L$4)) + C11)</f>
        <v>1.2121212121212122</v>
      </c>
      <c r="D55" s="43">
        <f t="shared" ref="D55:G55" si="10">(D11 * ($J$11 + 1)) / ($J$11 * ( ( 1 - $K$11) + $K$11 * ($H$11 / $L$4)) + D11)</f>
        <v>1.7204301075268815</v>
      </c>
      <c r="E55" s="43">
        <f t="shared" si="10"/>
        <v>1.2121212121212122</v>
      </c>
      <c r="F55" s="43">
        <f t="shared" si="10"/>
        <v>0</v>
      </c>
      <c r="G55" s="80">
        <f t="shared" si="10"/>
        <v>0</v>
      </c>
      <c r="J55" s="46"/>
    </row>
    <row r="56" spans="1:10" ht="12.75" customHeight="1" thickBot="1" x14ac:dyDescent="0.3">
      <c r="A56" s="56"/>
      <c r="B56" s="46"/>
      <c r="J56" s="46"/>
    </row>
    <row r="57" spans="1:10" ht="12.75" customHeight="1" thickBot="1" x14ac:dyDescent="0.3">
      <c r="C57" s="111" t="s">
        <v>30</v>
      </c>
      <c r="D57" s="112"/>
      <c r="E57" s="112"/>
      <c r="F57" s="112"/>
      <c r="G57" s="113"/>
      <c r="J57" s="46"/>
    </row>
    <row r="58" spans="1:10" ht="12.75" customHeight="1" x14ac:dyDescent="0.25">
      <c r="A58" s="5"/>
      <c r="B58" s="47" t="s">
        <v>8</v>
      </c>
      <c r="C58" s="75"/>
      <c r="D58" s="76"/>
      <c r="E58" s="76"/>
      <c r="F58" s="76"/>
      <c r="G58" s="76"/>
      <c r="H58" s="123" t="s">
        <v>27</v>
      </c>
      <c r="J58" s="46"/>
    </row>
    <row r="59" spans="1:10" ht="12.75" customHeight="1" x14ac:dyDescent="0.25">
      <c r="A59" s="5"/>
      <c r="B59" s="50" t="s">
        <v>9</v>
      </c>
      <c r="C59" s="77"/>
      <c r="D59" s="70"/>
      <c r="E59" s="70"/>
      <c r="F59" s="70"/>
      <c r="G59" s="70"/>
      <c r="H59" s="124"/>
      <c r="J59" s="46"/>
    </row>
    <row r="60" spans="1:10" ht="12.75" customHeight="1" thickBot="1" x14ac:dyDescent="0.3">
      <c r="A60" s="5"/>
      <c r="B60" s="54" t="s">
        <v>10</v>
      </c>
      <c r="C60" s="78"/>
      <c r="D60" s="79"/>
      <c r="E60" s="79"/>
      <c r="F60" s="79"/>
      <c r="G60" s="79"/>
      <c r="H60" s="125"/>
      <c r="J60" s="46"/>
    </row>
    <row r="61" spans="1:10" ht="12.75" customHeight="1" x14ac:dyDescent="0.25">
      <c r="A61" s="5"/>
      <c r="B61" s="74" t="s">
        <v>8</v>
      </c>
      <c r="C61" s="71">
        <f>LOG(($K$5 - C16 + $K$11) / (C16 + $K$11))</f>
        <v>2.2576785748691846</v>
      </c>
      <c r="D61" s="41">
        <f>LOG(($K$5 - D16 + $K$11) / (D16 + $K$11))</f>
        <v>1.9746651808046278</v>
      </c>
      <c r="E61" s="41">
        <f>LOG(($K$5 - E16 + $K$11) / (E16 + $K$11))</f>
        <v>2.2576785748691846</v>
      </c>
      <c r="F61" s="41">
        <f>LOG(($K$5 - F16 + $K$11) / (F16 + $K$11))</f>
        <v>1.9746651808046278</v>
      </c>
      <c r="G61" s="41">
        <f>LOG(($K$5 - G16 + $K$11) / (G16 + $K$11))</f>
        <v>0.95231765539904445</v>
      </c>
      <c r="H61" s="123" t="s">
        <v>31</v>
      </c>
      <c r="J61" s="46"/>
    </row>
    <row r="62" spans="1:10" ht="12.75" customHeight="1" x14ac:dyDescent="0.25">
      <c r="A62" s="5"/>
      <c r="B62" s="50" t="s">
        <v>9</v>
      </c>
      <c r="C62" s="72">
        <f>LOG(($K$6 - C17 + $K$11) / (C17 + $K$11))</f>
        <v>1.9695803451754963</v>
      </c>
      <c r="D62" s="35">
        <f>LOG(($K$6 - D17 + $K$11) / (D17 + $K$11))</f>
        <v>1.5806190463426819</v>
      </c>
      <c r="E62" s="35">
        <f>LOG(($K$6 - E17 + $K$11) / (E17 + $K$11))</f>
        <v>1.8767125751982898</v>
      </c>
      <c r="F62" s="35">
        <f>LOG(($K$6 - F17 + $K$11) / (F17 + $K$11))</f>
        <v>1.5806190463426819</v>
      </c>
      <c r="G62" s="35">
        <f>LOG(($K$6 - G17 + $K$11) / (G17 + $K$11))</f>
        <v>0.53626457959307183</v>
      </c>
      <c r="H62" s="124"/>
      <c r="J62" s="46"/>
    </row>
    <row r="63" spans="1:10" ht="12.75" customHeight="1" thickBot="1" x14ac:dyDescent="0.3">
      <c r="A63" s="5"/>
      <c r="B63" s="54" t="s">
        <v>10</v>
      </c>
      <c r="C63" s="73">
        <f>LOG(($K$4 - C18 + $K$11) / (C18 + $K$11))</f>
        <v>1.9746651808046278</v>
      </c>
      <c r="D63" s="38">
        <f>LOG(($K$4 - D18 + $K$11) / (D18 + $K$11))</f>
        <v>1.5826870932965817</v>
      </c>
      <c r="E63" s="38">
        <f>LOG(($K$4 - E18 + $K$11) / (E18 + $K$11))</f>
        <v>1.9746651808046278</v>
      </c>
      <c r="F63" s="38">
        <f>LOG(($K$4 - F18 + $K$11) / (F18 + $K$11))</f>
        <v>1.6005061632593407</v>
      </c>
      <c r="G63" s="38">
        <f>LOG(($K$4 - G18 + $K$11) / (G18 + $K$11))</f>
        <v>0.47654296637602467</v>
      </c>
      <c r="H63" s="125"/>
      <c r="J63" s="46"/>
    </row>
    <row r="64" spans="1:10" ht="12.75" customHeight="1" thickBot="1" x14ac:dyDescent="0.3">
      <c r="A64" s="5"/>
      <c r="B64" s="84" t="s">
        <v>3</v>
      </c>
      <c r="C64" s="85">
        <f>LOG(($K$4 - C18 + $K$11) / (C18 + $K$11))</f>
        <v>1.9746651808046278</v>
      </c>
      <c r="D64" s="85">
        <f t="shared" ref="D64:G64" si="11">LOG(($K$4 - D18 + $K$11) / (D18 + $K$11))</f>
        <v>1.5826870932965817</v>
      </c>
      <c r="E64" s="85">
        <f t="shared" si="11"/>
        <v>1.9746651808046278</v>
      </c>
      <c r="F64" s="85">
        <f t="shared" si="11"/>
        <v>1.6005061632593407</v>
      </c>
      <c r="G64" s="83">
        <f t="shared" si="11"/>
        <v>0.47654296637602467</v>
      </c>
      <c r="J64" s="46"/>
    </row>
    <row r="65" spans="1:10" ht="12.75" customHeight="1" thickBot="1" x14ac:dyDescent="0.3">
      <c r="J65" s="46"/>
    </row>
    <row r="66" spans="1:10" ht="12.75" customHeight="1" thickBot="1" x14ac:dyDescent="0.3">
      <c r="C66" s="108" t="s">
        <v>32</v>
      </c>
      <c r="D66" s="109"/>
      <c r="E66" s="109"/>
      <c r="F66" s="109"/>
      <c r="G66" s="110"/>
      <c r="H66" s="13" t="s">
        <v>26</v>
      </c>
      <c r="I66" s="5"/>
      <c r="J66" s="46"/>
    </row>
    <row r="67" spans="1:10" ht="12.75" customHeight="1" x14ac:dyDescent="0.25">
      <c r="B67" s="47" t="s">
        <v>17</v>
      </c>
      <c r="C67" s="31"/>
      <c r="D67" s="32"/>
      <c r="E67" s="32"/>
      <c r="F67" s="32"/>
      <c r="G67" s="33"/>
      <c r="H67" s="6"/>
      <c r="I67" s="120" t="s">
        <v>27</v>
      </c>
      <c r="J67" s="46"/>
    </row>
    <row r="68" spans="1:10" ht="12.75" customHeight="1" x14ac:dyDescent="0.25">
      <c r="B68" s="50" t="s">
        <v>18</v>
      </c>
      <c r="C68" s="34"/>
      <c r="D68" s="35"/>
      <c r="E68" s="35"/>
      <c r="F68" s="35"/>
      <c r="G68" s="36"/>
      <c r="H68" s="7"/>
      <c r="I68" s="121"/>
      <c r="J68" s="46"/>
    </row>
    <row r="69" spans="1:10" ht="12.75" customHeight="1" thickBot="1" x14ac:dyDescent="0.3">
      <c r="B69" s="50" t="s">
        <v>19</v>
      </c>
      <c r="C69" s="37"/>
      <c r="D69" s="38"/>
      <c r="E69" s="38"/>
      <c r="F69" s="38"/>
      <c r="G69" s="39"/>
      <c r="H69" s="11"/>
      <c r="I69" s="121"/>
      <c r="J69" s="46"/>
    </row>
    <row r="70" spans="1:10" ht="12.75" customHeight="1" x14ac:dyDescent="0.25">
      <c r="B70" s="47" t="s">
        <v>20</v>
      </c>
      <c r="C70" s="31"/>
      <c r="D70" s="32"/>
      <c r="E70" s="32"/>
      <c r="F70" s="32"/>
      <c r="G70" s="33"/>
      <c r="H70" s="8"/>
      <c r="I70" s="121"/>
      <c r="J70" s="46"/>
    </row>
    <row r="71" spans="1:10" ht="12.75" customHeight="1" x14ac:dyDescent="0.25">
      <c r="B71" s="50" t="s">
        <v>21</v>
      </c>
      <c r="C71" s="34"/>
      <c r="D71" s="35"/>
      <c r="E71" s="35"/>
      <c r="F71" s="35"/>
      <c r="G71" s="36"/>
      <c r="H71" s="9"/>
      <c r="I71" s="121"/>
      <c r="J71" s="46"/>
    </row>
    <row r="72" spans="1:10" ht="12.75" customHeight="1" thickBot="1" x14ac:dyDescent="0.3">
      <c r="B72" s="54" t="s">
        <v>22</v>
      </c>
      <c r="C72" s="43"/>
      <c r="D72" s="44"/>
      <c r="E72" s="44"/>
      <c r="F72" s="44"/>
      <c r="G72" s="45"/>
      <c r="H72" s="10"/>
      <c r="I72" s="122"/>
      <c r="J72" s="46"/>
    </row>
    <row r="73" spans="1:10" ht="12.75" customHeight="1" thickBot="1" x14ac:dyDescent="0.3">
      <c r="A73" s="46"/>
      <c r="B73" s="46"/>
      <c r="J73" s="46"/>
    </row>
    <row r="74" spans="1:10" ht="12.75" customHeight="1" thickBot="1" x14ac:dyDescent="0.3">
      <c r="A74" s="46"/>
      <c r="C74" s="108" t="s">
        <v>32</v>
      </c>
      <c r="D74" s="109"/>
      <c r="E74" s="109"/>
      <c r="F74" s="109"/>
      <c r="G74" s="110"/>
      <c r="H74" s="13" t="s">
        <v>26</v>
      </c>
      <c r="J74" s="46"/>
    </row>
    <row r="75" spans="1:10" ht="12.75" customHeight="1" x14ac:dyDescent="0.25">
      <c r="A75" s="46"/>
      <c r="B75" s="47" t="s">
        <v>17</v>
      </c>
      <c r="C75" s="31">
        <f>C42 * C61</f>
        <v>0</v>
      </c>
      <c r="D75" s="31">
        <f t="shared" ref="C75:G77" si="12">D42 * D61</f>
        <v>0</v>
      </c>
      <c r="E75" s="31">
        <f t="shared" si="12"/>
        <v>1.5936554646135421</v>
      </c>
      <c r="F75" s="31">
        <f t="shared" si="12"/>
        <v>2.4513085003091932</v>
      </c>
      <c r="G75" s="31">
        <f t="shared" si="12"/>
        <v>1.3060356416901182</v>
      </c>
      <c r="H75" s="6">
        <f>SUMIF(C12:G12,"&gt;0",C75:G75)</f>
        <v>1.3060356416901182</v>
      </c>
      <c r="I75" s="120" t="s">
        <v>28</v>
      </c>
      <c r="J75" s="46"/>
    </row>
    <row r="76" spans="1:10" ht="12.75" customHeight="1" x14ac:dyDescent="0.25">
      <c r="A76" s="46"/>
      <c r="B76" s="50" t="s">
        <v>18</v>
      </c>
      <c r="C76" s="34">
        <f t="shared" si="12"/>
        <v>2.5080798402983846</v>
      </c>
      <c r="D76" s="34">
        <f t="shared" si="12"/>
        <v>0</v>
      </c>
      <c r="E76" s="34">
        <f t="shared" si="12"/>
        <v>0</v>
      </c>
      <c r="F76" s="34">
        <f t="shared" si="12"/>
        <v>2.0127733174401192</v>
      </c>
      <c r="G76" s="34">
        <f t="shared" si="12"/>
        <v>0.68288373431327498</v>
      </c>
      <c r="H76" s="7">
        <f>SUMIF(C12:G12,"&gt;0",C76:G76)</f>
        <v>3.1909635746116596</v>
      </c>
      <c r="I76" s="121"/>
      <c r="J76" s="46"/>
    </row>
    <row r="77" spans="1:10" ht="12.75" customHeight="1" thickBot="1" x14ac:dyDescent="0.3">
      <c r="A77" s="46"/>
      <c r="B77" s="50" t="s">
        <v>19</v>
      </c>
      <c r="C77" s="37">
        <f t="shared" si="12"/>
        <v>2.2249748516108485</v>
      </c>
      <c r="D77" s="37">
        <f t="shared" si="12"/>
        <v>0</v>
      </c>
      <c r="E77" s="37">
        <f t="shared" si="12"/>
        <v>2.2249748516108485</v>
      </c>
      <c r="F77" s="37">
        <f t="shared" si="12"/>
        <v>2.6814762944659107</v>
      </c>
      <c r="G77" s="37">
        <f t="shared" si="12"/>
        <v>0.82518262575935009</v>
      </c>
      <c r="H77" s="11">
        <f>SUMIF(C12:G12,"&gt;0",C77:G77)</f>
        <v>3.0501574773701985</v>
      </c>
      <c r="I77" s="121"/>
      <c r="J77" s="46"/>
    </row>
    <row r="78" spans="1:10" ht="12.75" customHeight="1" x14ac:dyDescent="0.25">
      <c r="A78" s="46"/>
      <c r="B78" s="47" t="s">
        <v>20</v>
      </c>
      <c r="C78" s="40">
        <f>C45*C61</f>
        <v>2.2576785748691846</v>
      </c>
      <c r="D78" s="40">
        <f t="shared" ref="D78:G78" si="13">D45*D61</f>
        <v>2.6328869077395036</v>
      </c>
      <c r="E78" s="40">
        <f t="shared" si="13"/>
        <v>0</v>
      </c>
      <c r="F78" s="40">
        <f t="shared" si="13"/>
        <v>0</v>
      </c>
      <c r="G78" s="6">
        <f t="shared" si="13"/>
        <v>0</v>
      </c>
      <c r="H78" s="8">
        <f>SUMIF(C12:G12,"&gt;0",C78:G78)</f>
        <v>2.2576785748691846</v>
      </c>
      <c r="I78" s="121"/>
      <c r="J78" s="46"/>
    </row>
    <row r="79" spans="1:10" ht="12.75" customHeight="1" x14ac:dyDescent="0.25">
      <c r="A79" s="46"/>
      <c r="B79" s="50" t="s">
        <v>21</v>
      </c>
      <c r="C79" s="34">
        <f>C46*C62</f>
        <v>0</v>
      </c>
      <c r="D79" s="34">
        <f t="shared" ref="D79:G79" si="14">D46*D62</f>
        <v>2.4595445114714503</v>
      </c>
      <c r="E79" s="34">
        <f t="shared" si="14"/>
        <v>2.3898212568068109</v>
      </c>
      <c r="F79" s="34">
        <f t="shared" si="14"/>
        <v>0</v>
      </c>
      <c r="G79" s="7">
        <f t="shared" si="14"/>
        <v>0</v>
      </c>
      <c r="H79" s="9">
        <f>SUMIF(C12:G12,"&gt;0",C79:G79)</f>
        <v>0</v>
      </c>
      <c r="I79" s="121"/>
      <c r="J79" s="46"/>
    </row>
    <row r="80" spans="1:10" ht="12.75" customHeight="1" thickBot="1" x14ac:dyDescent="0.3">
      <c r="A80" s="46"/>
      <c r="B80" s="54" t="s">
        <v>22</v>
      </c>
      <c r="C80" s="43">
        <f>C47*C63</f>
        <v>2.393533552490458</v>
      </c>
      <c r="D80" s="43">
        <f t="shared" ref="D80:G80" si="15">D47*D63</f>
        <v>2.7229025261016457</v>
      </c>
      <c r="E80" s="43">
        <f t="shared" si="15"/>
        <v>2.393533552490458</v>
      </c>
      <c r="F80" s="43">
        <f t="shared" si="15"/>
        <v>0</v>
      </c>
      <c r="G80" s="80">
        <f t="shared" si="15"/>
        <v>0</v>
      </c>
      <c r="H80" s="10">
        <f>SUMIF(C12:G12,"&gt;0",C80:G80)</f>
        <v>2.393533552490458</v>
      </c>
      <c r="I80" s="122"/>
      <c r="J80" s="46"/>
    </row>
    <row r="81" spans="1:15" ht="12.75" customHeight="1" thickBot="1" x14ac:dyDescent="0.3">
      <c r="C81" s="4"/>
      <c r="D81" s="4"/>
      <c r="E81" s="4"/>
      <c r="F81" s="4"/>
      <c r="G81" s="4"/>
      <c r="H81" s="4"/>
      <c r="I81" s="4"/>
      <c r="J81" s="46"/>
    </row>
    <row r="82" spans="1:15" ht="12.75" customHeight="1" thickBot="1" x14ac:dyDescent="0.3">
      <c r="C82" s="108" t="s">
        <v>32</v>
      </c>
      <c r="D82" s="109"/>
      <c r="E82" s="109"/>
      <c r="F82" s="109"/>
      <c r="G82" s="110"/>
      <c r="H82" s="13" t="s">
        <v>26</v>
      </c>
      <c r="I82" s="4"/>
      <c r="J82" s="46"/>
    </row>
    <row r="83" spans="1:15" ht="12.75" customHeight="1" thickBot="1" x14ac:dyDescent="0.3">
      <c r="B83" s="47" t="s">
        <v>24</v>
      </c>
      <c r="C83" s="40">
        <f>C54 * C64</f>
        <v>2.2249748516108485</v>
      </c>
      <c r="D83" s="40">
        <f t="shared" ref="D83:G83" si="16">D54 * D64</f>
        <v>0</v>
      </c>
      <c r="E83" s="40">
        <f t="shared" si="16"/>
        <v>2.2249748516108485</v>
      </c>
      <c r="F83" s="40">
        <f t="shared" si="16"/>
        <v>2.6814762944659107</v>
      </c>
      <c r="G83" s="81">
        <f t="shared" si="16"/>
        <v>0.82518262575935009</v>
      </c>
      <c r="H83" s="6">
        <f>SUMIF(C12:G12,"&gt;0",C83:G83)</f>
        <v>3.0501574773701985</v>
      </c>
      <c r="I83" s="62"/>
      <c r="J83" s="46"/>
    </row>
    <row r="84" spans="1:15" ht="12.75" customHeight="1" thickBot="1" x14ac:dyDescent="0.3">
      <c r="B84" s="54" t="s">
        <v>25</v>
      </c>
      <c r="C84" s="43">
        <f>C55 * C64</f>
        <v>2.393533552490458</v>
      </c>
      <c r="D84" s="43">
        <f t="shared" ref="D84:G84" si="17">D55 * D64</f>
        <v>2.7229025261016457</v>
      </c>
      <c r="E84" s="43">
        <f t="shared" si="17"/>
        <v>2.393533552490458</v>
      </c>
      <c r="F84" s="43">
        <f t="shared" si="17"/>
        <v>0</v>
      </c>
      <c r="G84" s="82">
        <f t="shared" si="17"/>
        <v>0</v>
      </c>
      <c r="H84" s="83">
        <f>SUMIF(C12:G12,"&gt;0",C84:G84)</f>
        <v>2.393533552490458</v>
      </c>
      <c r="J84" s="46"/>
      <c r="K84" s="105" t="s">
        <v>42</v>
      </c>
      <c r="L84" s="106"/>
      <c r="M84" s="106"/>
      <c r="N84" s="106"/>
      <c r="O84" s="107"/>
    </row>
    <row r="85" spans="1:15" ht="12.75" customHeight="1" thickBot="1" x14ac:dyDescent="0.3">
      <c r="J85" s="46"/>
      <c r="K85" s="86" t="s">
        <v>0</v>
      </c>
      <c r="L85" s="87" t="s">
        <v>1</v>
      </c>
      <c r="M85" s="87" t="s">
        <v>2</v>
      </c>
      <c r="N85" s="87" t="s">
        <v>3</v>
      </c>
      <c r="O85" s="88" t="s">
        <v>4</v>
      </c>
    </row>
    <row r="86" spans="1:15" ht="12.75" customHeight="1" thickBot="1" x14ac:dyDescent="0.3">
      <c r="D86" s="108" t="s">
        <v>35</v>
      </c>
      <c r="E86" s="109"/>
      <c r="F86" s="109"/>
      <c r="G86" s="110"/>
      <c r="H86" s="13" t="s">
        <v>26</v>
      </c>
      <c r="J86" s="69" t="s">
        <v>17</v>
      </c>
      <c r="K86" s="90">
        <f>C75*alpha_title</f>
        <v>0</v>
      </c>
      <c r="L86" s="91">
        <f>D75*alpha_title</f>
        <v>0</v>
      </c>
      <c r="M86" s="91">
        <f>E75*alpha_title</f>
        <v>3.1873109292270843</v>
      </c>
      <c r="N86" s="91">
        <f>F75*alpha_title</f>
        <v>4.9026170006183865</v>
      </c>
      <c r="O86" s="92">
        <f>G75*alpha_title</f>
        <v>2.6120712833802364</v>
      </c>
    </row>
    <row r="87" spans="1:15" ht="12.75" customHeight="1" thickBot="1" x14ac:dyDescent="0.3">
      <c r="D87" s="114" t="s">
        <v>24</v>
      </c>
      <c r="E87" s="115"/>
      <c r="F87" s="115"/>
      <c r="G87" s="116"/>
      <c r="H87" s="63">
        <f>SUMIF(C12:G12,"&gt;0",K87:O87) + SUMIF(C12:G12,"&gt;0",K86:O86)</f>
        <v>5.8030348579918964</v>
      </c>
      <c r="J87" s="89" t="s">
        <v>18</v>
      </c>
      <c r="K87" s="93">
        <f>C76*alpha_abs</f>
        <v>2.5080798402983846</v>
      </c>
      <c r="L87" s="94">
        <f>D76*alpha_abs</f>
        <v>0</v>
      </c>
      <c r="M87" s="94">
        <f>E76*alpha_abs</f>
        <v>0</v>
      </c>
      <c r="N87" s="94">
        <f>F76*alpha_abs</f>
        <v>2.0127733174401192</v>
      </c>
      <c r="O87" s="95">
        <f>G76*alpha_abs</f>
        <v>0.68288373431327498</v>
      </c>
    </row>
    <row r="88" spans="1:15" ht="12.75" customHeight="1" thickBot="1" x14ac:dyDescent="0.3">
      <c r="D88" s="117" t="s">
        <v>25</v>
      </c>
      <c r="E88" s="118"/>
      <c r="F88" s="118"/>
      <c r="G88" s="119"/>
      <c r="H88" s="10">
        <f>SUMIF(C12:G12,"&gt;0",K89:O89) + SUMIF(C12:G12,"&gt;0",K88:O88)</f>
        <v>4.5153571497383691</v>
      </c>
      <c r="J88" s="69" t="s">
        <v>20</v>
      </c>
      <c r="K88" s="90">
        <f>C78*alpha_title</f>
        <v>4.5153571497383691</v>
      </c>
      <c r="L88" s="96">
        <f>D78*alpha_title</f>
        <v>5.2657738154790072</v>
      </c>
      <c r="M88" s="96">
        <f>E78*alpha_title</f>
        <v>0</v>
      </c>
      <c r="N88" s="96">
        <f>F78*alpha_title</f>
        <v>0</v>
      </c>
      <c r="O88" s="128">
        <f>G78*alpha_title</f>
        <v>0</v>
      </c>
    </row>
    <row r="89" spans="1:15" ht="12.75" customHeight="1" thickBot="1" x14ac:dyDescent="0.3">
      <c r="J89" s="58" t="s">
        <v>21</v>
      </c>
      <c r="K89" s="126">
        <f>C79*alpha_title</f>
        <v>0</v>
      </c>
      <c r="L89" s="97">
        <f>D79*alpha_title</f>
        <v>4.9190890229429005</v>
      </c>
      <c r="M89" s="97">
        <f>E79*alpha_title</f>
        <v>4.7796425136136218</v>
      </c>
      <c r="N89" s="97">
        <f>F79*alpha_title</f>
        <v>0</v>
      </c>
      <c r="O89" s="127">
        <f>G79*alpha_title</f>
        <v>0</v>
      </c>
    </row>
    <row r="90" spans="1:15" ht="12.75" customHeight="1" thickBot="1" x14ac:dyDescent="0.3">
      <c r="C90" s="111" t="s">
        <v>36</v>
      </c>
      <c r="D90" s="112"/>
      <c r="E90" s="112"/>
      <c r="F90" s="112"/>
      <c r="G90" s="113"/>
      <c r="H90" s="12" t="s">
        <v>5</v>
      </c>
      <c r="J90" s="46"/>
    </row>
    <row r="91" spans="1:15" ht="12.75" customHeight="1" x14ac:dyDescent="0.25">
      <c r="B91" s="69" t="s">
        <v>24</v>
      </c>
      <c r="C91" s="40">
        <f>SUM(alpha_title * C4, alpha_abs * C5)</f>
        <v>1</v>
      </c>
      <c r="D91" s="40">
        <f>SUM(alpha_title * D4, alpha_abs * D5)</f>
        <v>0</v>
      </c>
      <c r="E91" s="40">
        <f>SUM(alpha_title * E4, alpha_abs * E5)</f>
        <v>2</v>
      </c>
      <c r="F91" s="40">
        <f>SUM(alpha_title * F4, alpha_abs * F5)</f>
        <v>7</v>
      </c>
      <c r="G91" s="6">
        <f>SUM(alpha_title * G4, alpha_abs * G5)</f>
        <v>9</v>
      </c>
      <c r="H91" s="63">
        <f>SUM(C91:G91)</f>
        <v>19</v>
      </c>
      <c r="J91" s="46"/>
    </row>
    <row r="92" spans="1:15" ht="12.75" customHeight="1" thickBot="1" x14ac:dyDescent="0.3">
      <c r="B92" s="58" t="s">
        <v>25</v>
      </c>
      <c r="C92" s="37">
        <f>SUM(alpha_title * C7, alpha_abs * C8)</f>
        <v>2</v>
      </c>
      <c r="D92" s="37">
        <f>SUM(alpha_title * D7, alpha_abs * D8)</f>
        <v>6</v>
      </c>
      <c r="E92" s="37">
        <f>SUM(alpha_title * E7, alpha_abs * E8)</f>
        <v>1</v>
      </c>
      <c r="F92" s="37">
        <f>SUM(alpha_title * F7, alpha_abs * F8)</f>
        <v>0</v>
      </c>
      <c r="G92" s="11">
        <f>SUM(alpha_title * G7, alpha_abs * G8)</f>
        <v>0</v>
      </c>
      <c r="H92" s="10">
        <f>SUM(C92:G92)</f>
        <v>9</v>
      </c>
      <c r="J92" s="46"/>
    </row>
    <row r="93" spans="1:15" ht="12.75" customHeight="1" thickBot="1" x14ac:dyDescent="0.3">
      <c r="B93" s="46"/>
      <c r="J93" s="46"/>
    </row>
    <row r="94" spans="1:15" ht="12.75" customHeight="1" thickBot="1" x14ac:dyDescent="0.3">
      <c r="A94" s="56"/>
      <c r="C94" s="108" t="s">
        <v>39</v>
      </c>
      <c r="D94" s="109"/>
      <c r="E94" s="109"/>
      <c r="F94" s="109"/>
      <c r="G94" s="110"/>
      <c r="J94" s="46"/>
    </row>
    <row r="95" spans="1:15" ht="12.75" customHeight="1" x14ac:dyDescent="0.25">
      <c r="A95" s="56"/>
      <c r="B95" s="47" t="s">
        <v>24</v>
      </c>
      <c r="C95" s="40">
        <f>(C91 * ($J$11 + 1)) / ($J$11 * ( ( 1 - $K$11) + $K$11 * ($H$91 / $L$4)) + C91)</f>
        <v>1.0126582278481011</v>
      </c>
      <c r="D95" s="40">
        <f t="shared" ref="D95:G95" si="18">(D91 * ($J$11 + 1)) / ($J$11 * ( ( 1 - $K$11) + $K$11 * ($H$91 / $L$4)) + D91)</f>
        <v>0</v>
      </c>
      <c r="E95" s="40">
        <f t="shared" si="18"/>
        <v>1.3445378151260503</v>
      </c>
      <c r="F95" s="40">
        <f t="shared" si="18"/>
        <v>1.755485893416928</v>
      </c>
      <c r="G95" s="6">
        <f t="shared" si="18"/>
        <v>1.8045112781954888</v>
      </c>
      <c r="J95" s="46"/>
    </row>
    <row r="96" spans="1:15" ht="12.75" customHeight="1" thickBot="1" x14ac:dyDescent="0.3">
      <c r="A96" s="56"/>
      <c r="B96" s="54" t="s">
        <v>25</v>
      </c>
      <c r="C96" s="43">
        <f>(C92 * ($J$11 + 1)) / ($J$11 * ( ( 1 - $K$11) + $K$11 * ($H$92 / $L$4)) + C92)</f>
        <v>1.4678899082568806</v>
      </c>
      <c r="D96" s="43">
        <f t="shared" ref="D96:G96" si="19">(D92 * ($J$11 + 1)) / ($J$11 * ( ( 1 - $K$11) + $K$11 * ($H$92 / $L$4)) + D92)</f>
        <v>1.7843866171003719</v>
      </c>
      <c r="E96" s="43">
        <f t="shared" si="19"/>
        <v>1.1594202898550725</v>
      </c>
      <c r="F96" s="43">
        <f t="shared" si="19"/>
        <v>0</v>
      </c>
      <c r="G96" s="80">
        <f t="shared" si="19"/>
        <v>0</v>
      </c>
      <c r="J96" s="46"/>
      <c r="K96" s="46"/>
    </row>
    <row r="97" spans="1:11" ht="12.75" customHeight="1" thickBot="1" x14ac:dyDescent="0.3">
      <c r="J97" s="46"/>
      <c r="K97" s="46"/>
    </row>
    <row r="98" spans="1:11" ht="12.75" customHeight="1" thickBot="1" x14ac:dyDescent="0.3">
      <c r="C98" s="108" t="s">
        <v>40</v>
      </c>
      <c r="D98" s="109"/>
      <c r="E98" s="109"/>
      <c r="F98" s="109"/>
      <c r="G98" s="110"/>
      <c r="H98" s="13" t="s">
        <v>26</v>
      </c>
      <c r="J98" s="46"/>
      <c r="K98" s="46"/>
    </row>
    <row r="99" spans="1:11" ht="12.75" customHeight="1" x14ac:dyDescent="0.25">
      <c r="A99" s="5"/>
      <c r="B99" s="47" t="s">
        <v>24</v>
      </c>
      <c r="C99" s="40">
        <f>C95 * C64</f>
        <v>1.9996609425869645</v>
      </c>
      <c r="D99" s="40">
        <f t="shared" ref="D99:G99" si="20">D95 * D64</f>
        <v>0</v>
      </c>
      <c r="E99" s="40">
        <f t="shared" si="20"/>
        <v>2.6550120078045416</v>
      </c>
      <c r="F99" s="40">
        <f t="shared" si="20"/>
        <v>2.8096659919286231</v>
      </c>
      <c r="G99" s="40">
        <f t="shared" si="20"/>
        <v>0.85992715737027015</v>
      </c>
      <c r="H99" s="63">
        <f>SUMIF(C12:G12,"&gt;0",C99:G99)</f>
        <v>2.8595880999572345</v>
      </c>
      <c r="J99" s="46"/>
      <c r="K99" s="46"/>
    </row>
    <row r="100" spans="1:11" ht="12.75" customHeight="1" thickBot="1" x14ac:dyDescent="0.3">
      <c r="A100" s="56"/>
      <c r="B100" s="54" t="s">
        <v>25</v>
      </c>
      <c r="C100" s="43">
        <f>C96  * C64</f>
        <v>2.8985910910893615</v>
      </c>
      <c r="D100" s="43">
        <f t="shared" ref="D100:G100" si="21">D96  * D64</f>
        <v>2.8241256683359084</v>
      </c>
      <c r="E100" s="43">
        <f t="shared" si="21"/>
        <v>2.2894668762952208</v>
      </c>
      <c r="F100" s="43">
        <f t="shared" si="21"/>
        <v>0</v>
      </c>
      <c r="G100" s="43">
        <f t="shared" si="21"/>
        <v>0</v>
      </c>
      <c r="H100" s="10">
        <f>SUMIF(C12:G12,"&gt;0",C100:G100)</f>
        <v>2.8985910910893615</v>
      </c>
      <c r="J100" s="46"/>
      <c r="K100" s="46"/>
    </row>
    <row r="101" spans="1:11" ht="12.75" customHeight="1" x14ac:dyDescent="0.25">
      <c r="J101" s="46"/>
      <c r="K101" s="46"/>
    </row>
    <row r="102" spans="1:11" ht="12.75" customHeight="1" x14ac:dyDescent="0.25">
      <c r="J102" s="46"/>
    </row>
    <row r="103" spans="1:11" ht="12.75" customHeight="1" x14ac:dyDescent="0.25">
      <c r="J103" s="46"/>
    </row>
    <row r="104" spans="1:11" ht="12.75" customHeight="1" x14ac:dyDescent="0.25">
      <c r="J104" s="46"/>
    </row>
    <row r="105" spans="1:11" ht="12.75" customHeight="1" x14ac:dyDescent="0.25">
      <c r="J105" s="46"/>
    </row>
    <row r="106" spans="1:11" ht="12.75" customHeight="1" x14ac:dyDescent="0.25">
      <c r="J106" s="46"/>
    </row>
    <row r="107" spans="1:11" ht="12.75" customHeight="1" x14ac:dyDescent="0.25">
      <c r="J107" s="46"/>
    </row>
    <row r="108" spans="1:11" ht="12.75" customHeight="1" x14ac:dyDescent="0.25">
      <c r="J108" s="46"/>
    </row>
    <row r="109" spans="1:11" ht="12.75" customHeight="1" x14ac:dyDescent="0.25">
      <c r="J109" s="46"/>
    </row>
    <row r="110" spans="1:11" ht="12.75" customHeight="1" x14ac:dyDescent="0.25">
      <c r="C110" s="4"/>
      <c r="D110" s="4"/>
      <c r="E110" s="4"/>
      <c r="F110" s="4"/>
      <c r="G110" s="4"/>
      <c r="H110" s="4"/>
      <c r="I110" s="4"/>
      <c r="J110" s="46"/>
    </row>
    <row r="111" spans="1:11" ht="12.75" customHeight="1" x14ac:dyDescent="0.25">
      <c r="C111" s="4"/>
      <c r="D111" s="4"/>
      <c r="E111" s="4"/>
      <c r="F111" s="4"/>
      <c r="G111" s="4"/>
      <c r="H111" s="4"/>
      <c r="I111" s="4"/>
      <c r="J111" s="46"/>
    </row>
    <row r="112" spans="1:11" ht="12.75" customHeight="1" x14ac:dyDescent="0.25">
      <c r="C112" s="4"/>
      <c r="D112" s="4"/>
      <c r="E112" s="4"/>
      <c r="F112" s="4"/>
      <c r="G112" s="4"/>
      <c r="H112" s="4"/>
      <c r="I112" s="4"/>
      <c r="J112" s="46"/>
    </row>
    <row r="113" spans="3:10" ht="12.75" customHeight="1" x14ac:dyDescent="0.25">
      <c r="C113" s="4"/>
      <c r="D113" s="4"/>
      <c r="E113" s="4"/>
      <c r="F113" s="4"/>
      <c r="G113" s="4"/>
      <c r="H113" s="4"/>
      <c r="I113" s="4"/>
      <c r="J113" s="46"/>
    </row>
    <row r="114" spans="3:10" ht="12.75" customHeight="1" x14ac:dyDescent="0.25">
      <c r="C114" s="4"/>
      <c r="D114" s="4"/>
      <c r="E114" s="4"/>
      <c r="F114" s="4"/>
      <c r="G114" s="4"/>
      <c r="H114" s="4"/>
      <c r="I114" s="4"/>
      <c r="J114" s="46"/>
    </row>
    <row r="115" spans="3:10" ht="12.75" customHeight="1" x14ac:dyDescent="0.25">
      <c r="C115" s="4"/>
      <c r="D115" s="4"/>
      <c r="E115" s="4"/>
      <c r="F115" s="4"/>
      <c r="G115" s="4"/>
      <c r="H115" s="4"/>
      <c r="I115" s="4"/>
      <c r="J115" s="46"/>
    </row>
    <row r="116" spans="3:10" ht="12.75" customHeight="1" x14ac:dyDescent="0.25">
      <c r="C116" s="4"/>
      <c r="D116" s="4"/>
      <c r="E116" s="4"/>
      <c r="F116" s="4"/>
      <c r="G116" s="4"/>
      <c r="H116" s="4"/>
      <c r="I116" s="4"/>
      <c r="J116" s="46"/>
    </row>
    <row r="117" spans="3:10" ht="12.75" customHeight="1" x14ac:dyDescent="0.25">
      <c r="C117" s="4"/>
      <c r="D117" s="4"/>
      <c r="E117" s="4"/>
      <c r="F117" s="4"/>
      <c r="G117" s="4"/>
      <c r="H117" s="4"/>
      <c r="I117" s="4"/>
      <c r="J117" s="46"/>
    </row>
    <row r="118" spans="3:10" ht="12.75" customHeight="1" x14ac:dyDescent="0.25">
      <c r="C118" s="4"/>
      <c r="D118" s="4"/>
      <c r="E118" s="4"/>
      <c r="F118" s="4"/>
      <c r="G118" s="4"/>
      <c r="H118" s="4"/>
      <c r="I118" s="4"/>
      <c r="J118" s="46"/>
    </row>
    <row r="119" spans="3:10" ht="12.75" customHeight="1" x14ac:dyDescent="0.25">
      <c r="C119" s="4"/>
      <c r="D119" s="4"/>
      <c r="E119" s="4"/>
      <c r="F119" s="4"/>
      <c r="G119" s="4"/>
      <c r="H119" s="4"/>
      <c r="I119" s="4"/>
      <c r="J119" s="46"/>
    </row>
    <row r="120" spans="3:10" ht="12.75" customHeight="1" x14ac:dyDescent="0.25">
      <c r="C120" s="4"/>
      <c r="D120" s="4"/>
      <c r="E120" s="4"/>
      <c r="F120" s="4"/>
      <c r="G120" s="4"/>
      <c r="H120" s="4"/>
      <c r="I120" s="4"/>
      <c r="J120" s="46"/>
    </row>
    <row r="121" spans="3:10" ht="12.75" customHeight="1" x14ac:dyDescent="0.25">
      <c r="C121" s="4"/>
      <c r="D121" s="4"/>
      <c r="E121" s="4"/>
      <c r="F121" s="4"/>
      <c r="G121" s="4"/>
      <c r="H121" s="4"/>
      <c r="I121" s="4"/>
      <c r="J121" s="46"/>
    </row>
    <row r="122" spans="3:10" ht="12.75" customHeight="1" x14ac:dyDescent="0.25">
      <c r="C122" s="4"/>
      <c r="D122" s="4"/>
      <c r="E122" s="4"/>
      <c r="F122" s="4"/>
      <c r="G122" s="4"/>
      <c r="H122" s="4"/>
      <c r="I122" s="4"/>
      <c r="J122" s="46"/>
    </row>
    <row r="123" spans="3:10" ht="12.75" customHeight="1" x14ac:dyDescent="0.25">
      <c r="C123" s="4"/>
      <c r="D123" s="4"/>
      <c r="E123" s="4"/>
      <c r="F123" s="4"/>
      <c r="G123" s="4"/>
      <c r="H123" s="4"/>
      <c r="I123" s="4"/>
      <c r="J123" s="46"/>
    </row>
    <row r="124" spans="3:10" ht="12.75" customHeight="1" x14ac:dyDescent="0.25">
      <c r="C124" s="4"/>
      <c r="D124" s="4"/>
      <c r="E124" s="4"/>
      <c r="F124" s="4"/>
      <c r="G124" s="4"/>
      <c r="H124" s="4"/>
      <c r="I124" s="4"/>
      <c r="J124" s="46"/>
    </row>
    <row r="125" spans="3:10" ht="12.75" customHeight="1" x14ac:dyDescent="0.25">
      <c r="C125" s="4"/>
      <c r="D125" s="4"/>
      <c r="E125" s="4"/>
      <c r="F125" s="4"/>
      <c r="G125" s="4"/>
      <c r="H125" s="4"/>
      <c r="I125" s="4"/>
      <c r="J125" s="46"/>
    </row>
    <row r="126" spans="3:10" ht="12.75" customHeight="1" x14ac:dyDescent="0.25">
      <c r="C126" s="4"/>
      <c r="D126" s="4"/>
      <c r="E126" s="4"/>
      <c r="F126" s="4"/>
      <c r="G126" s="4"/>
      <c r="H126" s="4"/>
      <c r="I126" s="4"/>
      <c r="J126" s="46"/>
    </row>
    <row r="127" spans="3:10" ht="12.75" customHeight="1" x14ac:dyDescent="0.25">
      <c r="C127" s="4"/>
      <c r="D127" s="4"/>
      <c r="E127" s="4"/>
      <c r="F127" s="4"/>
      <c r="G127" s="4"/>
      <c r="H127" s="4"/>
      <c r="I127" s="4"/>
      <c r="J127" s="46"/>
    </row>
    <row r="128" spans="3:10" ht="12.75" customHeight="1" x14ac:dyDescent="0.25">
      <c r="C128" s="4"/>
      <c r="D128" s="4"/>
      <c r="E128" s="4"/>
      <c r="F128" s="4"/>
      <c r="G128" s="4"/>
      <c r="H128" s="4"/>
      <c r="I128" s="4"/>
      <c r="J128" s="46"/>
    </row>
    <row r="129" spans="3:10" ht="12.75" customHeight="1" x14ac:dyDescent="0.25">
      <c r="C129" s="4"/>
      <c r="D129" s="4"/>
      <c r="E129" s="4"/>
      <c r="F129" s="4"/>
      <c r="G129" s="4"/>
      <c r="H129" s="4"/>
      <c r="I129" s="4"/>
      <c r="J129" s="46"/>
    </row>
    <row r="130" spans="3:10" ht="12.75" customHeight="1" x14ac:dyDescent="0.25">
      <c r="C130" s="4"/>
      <c r="D130" s="4"/>
      <c r="E130" s="4"/>
      <c r="F130" s="4"/>
      <c r="G130" s="4"/>
      <c r="H130" s="4"/>
      <c r="I130" s="4"/>
      <c r="J130" s="46"/>
    </row>
    <row r="131" spans="3:10" ht="12.75" customHeight="1" x14ac:dyDescent="0.25">
      <c r="C131" s="4"/>
      <c r="D131" s="4"/>
      <c r="E131" s="4"/>
      <c r="F131" s="4"/>
      <c r="G131" s="4"/>
      <c r="H131" s="4"/>
      <c r="I131" s="4"/>
      <c r="J131" s="46"/>
    </row>
    <row r="132" spans="3:10" ht="12.75" customHeight="1" x14ac:dyDescent="0.25">
      <c r="C132" s="4"/>
      <c r="D132" s="4"/>
      <c r="E132" s="4"/>
      <c r="F132" s="4"/>
      <c r="G132" s="4"/>
      <c r="H132" s="4"/>
      <c r="I132" s="4"/>
      <c r="J132" s="46"/>
    </row>
    <row r="133" spans="3:10" ht="12.75" customHeight="1" x14ac:dyDescent="0.25">
      <c r="C133" s="4"/>
      <c r="D133" s="4"/>
      <c r="E133" s="4"/>
      <c r="F133" s="4"/>
      <c r="G133" s="4"/>
      <c r="H133" s="4"/>
      <c r="I133" s="4"/>
      <c r="J133" s="46"/>
    </row>
    <row r="134" spans="3:10" ht="12.75" customHeight="1" x14ac:dyDescent="0.25">
      <c r="C134" s="4"/>
      <c r="D134" s="4"/>
      <c r="E134" s="4"/>
      <c r="F134" s="4"/>
      <c r="G134" s="4"/>
      <c r="H134" s="4"/>
      <c r="I134" s="4"/>
      <c r="J134" s="46"/>
    </row>
    <row r="135" spans="3:10" ht="12.75" customHeight="1" x14ac:dyDescent="0.25">
      <c r="C135" s="4"/>
      <c r="D135" s="4"/>
      <c r="E135" s="4"/>
      <c r="F135" s="4"/>
      <c r="G135" s="4"/>
      <c r="H135" s="4"/>
      <c r="I135" s="4"/>
      <c r="J135" s="46"/>
    </row>
    <row r="136" spans="3:10" ht="12.75" customHeight="1" x14ac:dyDescent="0.25">
      <c r="C136" s="4"/>
      <c r="D136" s="4"/>
      <c r="E136" s="4"/>
      <c r="F136" s="4"/>
      <c r="G136" s="4"/>
      <c r="H136" s="4"/>
      <c r="I136" s="4"/>
      <c r="J136" s="46"/>
    </row>
    <row r="137" spans="3:10" ht="12.75" customHeight="1" x14ac:dyDescent="0.25">
      <c r="C137" s="4"/>
      <c r="D137" s="4"/>
      <c r="E137" s="4"/>
      <c r="F137" s="4"/>
      <c r="G137" s="4"/>
      <c r="H137" s="4"/>
      <c r="I137" s="4"/>
      <c r="J137" s="46"/>
    </row>
    <row r="138" spans="3:10" ht="12.75" customHeight="1" x14ac:dyDescent="0.25">
      <c r="C138" s="4"/>
      <c r="D138" s="4"/>
      <c r="E138" s="4"/>
      <c r="F138" s="4"/>
      <c r="G138" s="4"/>
      <c r="H138" s="4"/>
      <c r="I138" s="4"/>
      <c r="J138" s="46"/>
    </row>
    <row r="139" spans="3:10" ht="12.75" customHeight="1" x14ac:dyDescent="0.25">
      <c r="C139" s="4"/>
      <c r="D139" s="4"/>
      <c r="E139" s="4"/>
      <c r="F139" s="4"/>
      <c r="G139" s="4"/>
      <c r="H139" s="4"/>
      <c r="I139" s="4"/>
      <c r="J139" s="46"/>
    </row>
    <row r="140" spans="3:10" ht="12.75" customHeight="1" x14ac:dyDescent="0.25">
      <c r="C140" s="4"/>
      <c r="D140" s="4"/>
      <c r="E140" s="4"/>
      <c r="F140" s="4"/>
      <c r="G140" s="4"/>
      <c r="H140" s="4"/>
      <c r="I140" s="4"/>
      <c r="J140" s="46"/>
    </row>
    <row r="141" spans="3:10" ht="12.75" customHeight="1" x14ac:dyDescent="0.25">
      <c r="C141" s="4"/>
      <c r="D141" s="4"/>
      <c r="E141" s="4"/>
      <c r="F141" s="4"/>
      <c r="G141" s="4"/>
      <c r="H141" s="4"/>
      <c r="I141" s="4"/>
      <c r="J141" s="46"/>
    </row>
    <row r="142" spans="3:10" ht="12.75" customHeight="1" x14ac:dyDescent="0.25">
      <c r="C142" s="4"/>
      <c r="D142" s="4"/>
      <c r="E142" s="4"/>
      <c r="F142" s="4"/>
      <c r="G142" s="4"/>
      <c r="H142" s="4"/>
      <c r="I142" s="4"/>
      <c r="J142" s="46"/>
    </row>
    <row r="143" spans="3:10" ht="12.75" customHeight="1" x14ac:dyDescent="0.25">
      <c r="C143" s="4"/>
      <c r="D143" s="4"/>
      <c r="E143" s="4"/>
      <c r="F143" s="4"/>
      <c r="G143" s="4"/>
      <c r="H143" s="4"/>
      <c r="I143" s="4"/>
      <c r="J143" s="46"/>
    </row>
    <row r="144" spans="3:10" ht="12.75" customHeight="1" x14ac:dyDescent="0.25">
      <c r="C144" s="4"/>
      <c r="D144" s="4"/>
      <c r="E144" s="4"/>
      <c r="F144" s="4"/>
      <c r="G144" s="4"/>
      <c r="H144" s="4"/>
      <c r="I144" s="4"/>
      <c r="J144" s="46"/>
    </row>
    <row r="145" spans="3:10" ht="12.75" customHeight="1" x14ac:dyDescent="0.25">
      <c r="C145" s="4"/>
      <c r="D145" s="4"/>
      <c r="E145" s="4"/>
      <c r="F145" s="4"/>
      <c r="G145" s="4"/>
      <c r="H145" s="4"/>
      <c r="I145" s="4"/>
      <c r="J145" s="46"/>
    </row>
    <row r="146" spans="3:10" ht="12.75" customHeight="1" x14ac:dyDescent="0.25">
      <c r="C146" s="4"/>
      <c r="D146" s="4"/>
      <c r="E146" s="4"/>
      <c r="F146" s="4"/>
      <c r="G146" s="4"/>
      <c r="H146" s="4"/>
      <c r="I146" s="4"/>
      <c r="J146" s="46"/>
    </row>
    <row r="147" spans="3:10" ht="12.75" customHeight="1" x14ac:dyDescent="0.25">
      <c r="C147" s="4"/>
      <c r="D147" s="4"/>
      <c r="E147" s="4"/>
      <c r="F147" s="4"/>
      <c r="G147" s="4"/>
      <c r="H147" s="4"/>
      <c r="I147" s="4"/>
      <c r="J147" s="46"/>
    </row>
    <row r="148" spans="3:10" ht="12.75" customHeight="1" x14ac:dyDescent="0.25">
      <c r="C148" s="4"/>
      <c r="D148" s="4"/>
      <c r="E148" s="4"/>
      <c r="F148" s="4"/>
      <c r="G148" s="4"/>
      <c r="H148" s="4"/>
      <c r="I148" s="4"/>
      <c r="J148" s="46"/>
    </row>
    <row r="149" spans="3:10" ht="12.75" customHeight="1" x14ac:dyDescent="0.25">
      <c r="C149" s="4"/>
      <c r="D149" s="4"/>
      <c r="E149" s="4"/>
      <c r="F149" s="4"/>
      <c r="G149" s="4"/>
      <c r="H149" s="4"/>
      <c r="I149" s="4"/>
      <c r="J149" s="46"/>
    </row>
    <row r="150" spans="3:10" ht="12.75" customHeight="1" x14ac:dyDescent="0.25">
      <c r="C150" s="4"/>
      <c r="D150" s="4"/>
      <c r="E150" s="4"/>
      <c r="F150" s="4"/>
      <c r="G150" s="4"/>
      <c r="H150" s="4"/>
      <c r="I150" s="4"/>
      <c r="J150" s="46"/>
    </row>
    <row r="151" spans="3:10" ht="12.75" customHeight="1" x14ac:dyDescent="0.25">
      <c r="C151" s="4"/>
      <c r="D151" s="4"/>
      <c r="E151" s="4"/>
      <c r="F151" s="4"/>
      <c r="G151" s="4"/>
      <c r="H151" s="4"/>
      <c r="I151" s="4"/>
      <c r="J151" s="46"/>
    </row>
    <row r="152" spans="3:10" ht="12.75" customHeight="1" x14ac:dyDescent="0.25">
      <c r="C152" s="4"/>
      <c r="D152" s="4"/>
      <c r="E152" s="4"/>
      <c r="F152" s="4"/>
      <c r="G152" s="4"/>
      <c r="H152" s="4"/>
      <c r="I152" s="4"/>
      <c r="J152" s="46"/>
    </row>
    <row r="153" spans="3:10" ht="12.75" customHeight="1" x14ac:dyDescent="0.25">
      <c r="C153" s="4"/>
      <c r="D153" s="4"/>
      <c r="E153" s="4"/>
      <c r="F153" s="4"/>
      <c r="G153" s="4"/>
      <c r="H153" s="4"/>
      <c r="I153" s="4"/>
      <c r="J153" s="46"/>
    </row>
    <row r="154" spans="3:10" ht="12.75" customHeight="1" x14ac:dyDescent="0.25">
      <c r="C154" s="4"/>
      <c r="D154" s="4"/>
      <c r="E154" s="4"/>
      <c r="F154" s="4"/>
      <c r="G154" s="4"/>
      <c r="H154" s="4"/>
      <c r="I154" s="4"/>
      <c r="J154" s="46"/>
    </row>
    <row r="155" spans="3:10" ht="12.75" customHeight="1" x14ac:dyDescent="0.25">
      <c r="C155" s="4"/>
      <c r="D155" s="4"/>
      <c r="E155" s="4"/>
      <c r="F155" s="4"/>
      <c r="G155" s="4"/>
      <c r="H155" s="4"/>
      <c r="I155" s="4"/>
      <c r="J155" s="46"/>
    </row>
    <row r="156" spans="3:10" ht="12.75" customHeight="1" x14ac:dyDescent="0.25">
      <c r="C156" s="4"/>
      <c r="D156" s="4"/>
      <c r="E156" s="4"/>
      <c r="F156" s="4"/>
      <c r="G156" s="4"/>
      <c r="H156" s="4"/>
      <c r="I156" s="4"/>
      <c r="J156" s="46"/>
    </row>
    <row r="157" spans="3:10" ht="12.75" customHeight="1" x14ac:dyDescent="0.25">
      <c r="C157" s="4"/>
      <c r="D157" s="4"/>
      <c r="E157" s="4"/>
      <c r="F157" s="4"/>
      <c r="G157" s="4"/>
      <c r="H157" s="4"/>
      <c r="I157" s="4"/>
      <c r="J157" s="46"/>
    </row>
    <row r="158" spans="3:10" ht="12.75" customHeight="1" x14ac:dyDescent="0.25">
      <c r="C158" s="4"/>
      <c r="D158" s="4"/>
      <c r="E158" s="4"/>
      <c r="F158" s="4"/>
      <c r="G158" s="4"/>
      <c r="H158" s="4"/>
      <c r="I158" s="4"/>
      <c r="J158" s="46"/>
    </row>
    <row r="159" spans="3:10" ht="12.75" customHeight="1" x14ac:dyDescent="0.25">
      <c r="C159" s="4"/>
      <c r="D159" s="4"/>
      <c r="E159" s="4"/>
      <c r="F159" s="4"/>
      <c r="G159" s="4"/>
      <c r="H159" s="4"/>
      <c r="I159" s="4"/>
      <c r="J159" s="46"/>
    </row>
    <row r="160" spans="3:10" ht="12.75" customHeight="1" x14ac:dyDescent="0.25">
      <c r="C160" s="4"/>
      <c r="D160" s="4"/>
      <c r="E160" s="4"/>
      <c r="F160" s="4"/>
      <c r="G160" s="4"/>
      <c r="H160" s="4"/>
      <c r="I160" s="4"/>
      <c r="J160" s="46"/>
    </row>
    <row r="161" spans="3:10" ht="12.75" customHeight="1" x14ac:dyDescent="0.25">
      <c r="C161" s="4"/>
      <c r="D161" s="4"/>
      <c r="E161" s="4"/>
      <c r="F161" s="4"/>
      <c r="G161" s="4"/>
      <c r="H161" s="4"/>
      <c r="I161" s="4"/>
      <c r="J161" s="46"/>
    </row>
    <row r="162" spans="3:10" ht="12.75" customHeight="1" x14ac:dyDescent="0.25">
      <c r="C162" s="4"/>
      <c r="D162" s="4"/>
      <c r="E162" s="4"/>
      <c r="F162" s="4"/>
      <c r="G162" s="4"/>
      <c r="H162" s="4"/>
      <c r="I162" s="4"/>
      <c r="J162" s="46"/>
    </row>
    <row r="163" spans="3:10" ht="12.75" customHeight="1" x14ac:dyDescent="0.25">
      <c r="C163" s="4"/>
      <c r="D163" s="4"/>
      <c r="E163" s="4"/>
      <c r="F163" s="4"/>
      <c r="G163" s="4"/>
      <c r="H163" s="4"/>
      <c r="I163" s="4"/>
      <c r="J163" s="46"/>
    </row>
    <row r="164" spans="3:10" ht="12.75" customHeight="1" x14ac:dyDescent="0.25">
      <c r="C164" s="4"/>
      <c r="D164" s="4"/>
      <c r="E164" s="4"/>
      <c r="F164" s="4"/>
      <c r="G164" s="4"/>
      <c r="H164" s="4"/>
      <c r="I164" s="4"/>
      <c r="J164" s="46"/>
    </row>
    <row r="165" spans="3:10" ht="12.75" customHeight="1" x14ac:dyDescent="0.25">
      <c r="C165" s="4"/>
      <c r="D165" s="4"/>
      <c r="E165" s="4"/>
      <c r="F165" s="4"/>
      <c r="G165" s="4"/>
      <c r="H165" s="4"/>
      <c r="I165" s="4"/>
      <c r="J165" s="46"/>
    </row>
    <row r="166" spans="3:10" ht="12.75" customHeight="1" x14ac:dyDescent="0.25">
      <c r="C166" s="4"/>
      <c r="D166" s="4"/>
      <c r="E166" s="4"/>
      <c r="F166" s="4"/>
      <c r="G166" s="4"/>
      <c r="H166" s="4"/>
      <c r="I166" s="4"/>
      <c r="J166" s="46"/>
    </row>
    <row r="167" spans="3:10" ht="12.75" customHeight="1" x14ac:dyDescent="0.25">
      <c r="C167" s="4"/>
      <c r="D167" s="4"/>
      <c r="E167" s="4"/>
      <c r="F167" s="4"/>
      <c r="G167" s="4"/>
      <c r="H167" s="4"/>
      <c r="I167" s="4"/>
      <c r="J167" s="46"/>
    </row>
    <row r="168" spans="3:10" ht="12.75" customHeight="1" x14ac:dyDescent="0.25">
      <c r="C168" s="4"/>
      <c r="D168" s="4"/>
      <c r="E168" s="4"/>
      <c r="F168" s="4"/>
      <c r="G168" s="4"/>
      <c r="H168" s="4"/>
      <c r="I168" s="4"/>
      <c r="J168" s="46"/>
    </row>
    <row r="169" spans="3:10" ht="12.75" customHeight="1" x14ac:dyDescent="0.25">
      <c r="C169" s="4"/>
      <c r="D169" s="4"/>
      <c r="E169" s="4"/>
      <c r="F169" s="4"/>
      <c r="G169" s="4"/>
      <c r="H169" s="4"/>
      <c r="I169" s="4"/>
      <c r="J169" s="46"/>
    </row>
    <row r="170" spans="3:10" ht="12.75" customHeight="1" x14ac:dyDescent="0.25">
      <c r="C170" s="4"/>
      <c r="D170" s="4"/>
      <c r="E170" s="4"/>
      <c r="F170" s="4"/>
      <c r="G170" s="4"/>
      <c r="H170" s="4"/>
      <c r="I170" s="4"/>
      <c r="J170" s="46"/>
    </row>
    <row r="171" spans="3:10" ht="12.75" customHeight="1" x14ac:dyDescent="0.25">
      <c r="C171" s="4"/>
      <c r="D171" s="4"/>
      <c r="E171" s="4"/>
      <c r="F171" s="4"/>
      <c r="G171" s="4"/>
      <c r="H171" s="4"/>
      <c r="I171" s="4"/>
      <c r="J171" s="46"/>
    </row>
    <row r="172" spans="3:10" ht="12.75" customHeight="1" x14ac:dyDescent="0.25">
      <c r="C172" s="4"/>
      <c r="D172" s="4"/>
      <c r="E172" s="4"/>
      <c r="F172" s="4"/>
      <c r="G172" s="4"/>
      <c r="H172" s="4"/>
      <c r="I172" s="4"/>
      <c r="J172" s="46"/>
    </row>
    <row r="173" spans="3:10" ht="12.75" customHeight="1" x14ac:dyDescent="0.25">
      <c r="C173" s="4"/>
      <c r="D173" s="4"/>
      <c r="E173" s="4"/>
      <c r="F173" s="4"/>
      <c r="G173" s="4"/>
      <c r="H173" s="4"/>
      <c r="I173" s="4"/>
      <c r="J173" s="46"/>
    </row>
    <row r="174" spans="3:10" ht="12.75" customHeight="1" x14ac:dyDescent="0.25">
      <c r="C174" s="4"/>
      <c r="D174" s="4"/>
      <c r="E174" s="4"/>
      <c r="F174" s="4"/>
      <c r="G174" s="4"/>
      <c r="H174" s="4"/>
      <c r="I174" s="4"/>
      <c r="J174" s="46"/>
    </row>
    <row r="175" spans="3:10" ht="12.75" customHeight="1" x14ac:dyDescent="0.25">
      <c r="C175" s="4"/>
      <c r="D175" s="4"/>
      <c r="E175" s="4"/>
      <c r="F175" s="4"/>
      <c r="G175" s="4"/>
      <c r="H175" s="4"/>
      <c r="I175" s="4"/>
      <c r="J175" s="46"/>
    </row>
    <row r="176" spans="3:10" ht="12.75" customHeight="1" x14ac:dyDescent="0.25">
      <c r="C176" s="4"/>
      <c r="D176" s="4"/>
      <c r="E176" s="4"/>
      <c r="F176" s="4"/>
      <c r="G176" s="4"/>
      <c r="H176" s="4"/>
      <c r="I176" s="4"/>
      <c r="J176" s="46"/>
    </row>
    <row r="177" spans="3:10" ht="12.75" customHeight="1" x14ac:dyDescent="0.25">
      <c r="C177" s="4"/>
      <c r="D177" s="4"/>
      <c r="E177" s="4"/>
      <c r="F177" s="4"/>
      <c r="G177" s="4"/>
      <c r="H177" s="4"/>
      <c r="I177" s="4"/>
      <c r="J177" s="46"/>
    </row>
    <row r="178" spans="3:10" ht="12.75" customHeight="1" x14ac:dyDescent="0.25">
      <c r="C178" s="4"/>
      <c r="D178" s="4"/>
      <c r="E178" s="4"/>
      <c r="F178" s="4"/>
      <c r="G178" s="4"/>
      <c r="H178" s="4"/>
      <c r="I178" s="4"/>
      <c r="J178" s="46"/>
    </row>
    <row r="179" spans="3:10" ht="12.75" customHeight="1" x14ac:dyDescent="0.25">
      <c r="C179" s="4"/>
      <c r="D179" s="4"/>
      <c r="E179" s="4"/>
      <c r="F179" s="4"/>
      <c r="G179" s="4"/>
      <c r="H179" s="4"/>
      <c r="I179" s="4"/>
      <c r="J179" s="46"/>
    </row>
    <row r="180" spans="3:10" ht="12.75" customHeight="1" x14ac:dyDescent="0.25">
      <c r="C180" s="4"/>
      <c r="D180" s="4"/>
      <c r="E180" s="4"/>
      <c r="F180" s="4"/>
      <c r="G180" s="4"/>
      <c r="H180" s="4"/>
      <c r="I180" s="4"/>
      <c r="J180" s="46"/>
    </row>
    <row r="181" spans="3:10" ht="12.75" customHeight="1" x14ac:dyDescent="0.25">
      <c r="C181" s="4"/>
      <c r="D181" s="4"/>
      <c r="E181" s="4"/>
      <c r="F181" s="4"/>
      <c r="G181" s="4"/>
      <c r="H181" s="4"/>
      <c r="I181" s="4"/>
      <c r="J181" s="46"/>
    </row>
    <row r="182" spans="3:10" ht="12.75" customHeight="1" x14ac:dyDescent="0.25">
      <c r="C182" s="4"/>
      <c r="D182" s="4"/>
      <c r="E182" s="4"/>
      <c r="F182" s="4"/>
      <c r="G182" s="4"/>
      <c r="H182" s="4"/>
      <c r="I182" s="4"/>
      <c r="J182" s="46"/>
    </row>
    <row r="183" spans="3:10" ht="12.75" customHeight="1" x14ac:dyDescent="0.25">
      <c r="C183" s="4"/>
      <c r="D183" s="4"/>
      <c r="E183" s="4"/>
      <c r="F183" s="4"/>
      <c r="G183" s="4"/>
      <c r="H183" s="4"/>
      <c r="I183" s="4"/>
      <c r="J183" s="46"/>
    </row>
    <row r="184" spans="3:10" ht="12.75" customHeight="1" x14ac:dyDescent="0.25">
      <c r="C184" s="4"/>
      <c r="D184" s="4"/>
      <c r="E184" s="4"/>
      <c r="F184" s="4"/>
      <c r="G184" s="4"/>
      <c r="H184" s="4"/>
      <c r="I184" s="4"/>
      <c r="J184" s="46"/>
    </row>
    <row r="185" spans="3:10" ht="12.75" customHeight="1" x14ac:dyDescent="0.25">
      <c r="C185" s="4"/>
      <c r="D185" s="4"/>
      <c r="E185" s="4"/>
      <c r="F185" s="4"/>
      <c r="G185" s="4"/>
      <c r="H185" s="4"/>
      <c r="I185" s="4"/>
      <c r="J185" s="46"/>
    </row>
    <row r="186" spans="3:10" ht="12.75" customHeight="1" x14ac:dyDescent="0.25">
      <c r="C186" s="4"/>
      <c r="D186" s="4"/>
      <c r="E186" s="4"/>
      <c r="F186" s="4"/>
      <c r="G186" s="4"/>
      <c r="H186" s="4"/>
      <c r="I186" s="4"/>
      <c r="J186" s="46"/>
    </row>
    <row r="187" spans="3:10" ht="12.75" customHeight="1" x14ac:dyDescent="0.25">
      <c r="C187" s="4"/>
      <c r="D187" s="4"/>
      <c r="E187" s="4"/>
      <c r="F187" s="4"/>
      <c r="G187" s="4"/>
      <c r="H187" s="4"/>
      <c r="I187" s="4"/>
      <c r="J187" s="46"/>
    </row>
    <row r="188" spans="3:10" ht="12.75" customHeight="1" x14ac:dyDescent="0.25">
      <c r="C188" s="4"/>
      <c r="D188" s="4"/>
      <c r="E188" s="4"/>
      <c r="F188" s="4"/>
      <c r="G188" s="4"/>
      <c r="H188" s="4"/>
      <c r="I188" s="4"/>
      <c r="J188" s="46"/>
    </row>
    <row r="189" spans="3:10" ht="12.75" customHeight="1" x14ac:dyDescent="0.25">
      <c r="C189" s="4"/>
      <c r="D189" s="4"/>
      <c r="E189" s="4"/>
      <c r="F189" s="4"/>
      <c r="G189" s="4"/>
      <c r="H189" s="4"/>
      <c r="I189" s="4"/>
      <c r="J189" s="46"/>
    </row>
    <row r="190" spans="3:10" ht="12.75" customHeight="1" x14ac:dyDescent="0.25">
      <c r="C190" s="4"/>
      <c r="D190" s="4"/>
      <c r="E190" s="4"/>
      <c r="F190" s="4"/>
      <c r="G190" s="4"/>
      <c r="H190" s="4"/>
      <c r="I190" s="4"/>
      <c r="J190" s="46"/>
    </row>
    <row r="191" spans="3:10" ht="12.75" customHeight="1" x14ac:dyDescent="0.25">
      <c r="C191" s="4"/>
      <c r="D191" s="4"/>
      <c r="E191" s="4"/>
      <c r="F191" s="4"/>
      <c r="G191" s="4"/>
      <c r="H191" s="4"/>
      <c r="I191" s="4"/>
      <c r="J191" s="46"/>
    </row>
    <row r="192" spans="3:10" ht="12.75" customHeight="1" x14ac:dyDescent="0.25">
      <c r="C192" s="4"/>
      <c r="D192" s="4"/>
      <c r="E192" s="4"/>
      <c r="F192" s="4"/>
      <c r="G192" s="4"/>
      <c r="H192" s="4"/>
      <c r="I192" s="4"/>
      <c r="J192" s="46"/>
    </row>
    <row r="193" spans="3:10" ht="12.75" customHeight="1" x14ac:dyDescent="0.25">
      <c r="C193" s="4"/>
      <c r="D193" s="4"/>
      <c r="E193" s="4"/>
      <c r="F193" s="4"/>
      <c r="G193" s="4"/>
      <c r="H193" s="4"/>
      <c r="I193" s="4"/>
      <c r="J193" s="46"/>
    </row>
    <row r="194" spans="3:10" ht="12.75" customHeight="1" x14ac:dyDescent="0.25">
      <c r="C194" s="4"/>
      <c r="D194" s="4"/>
      <c r="E194" s="4"/>
      <c r="F194" s="4"/>
      <c r="G194" s="4"/>
      <c r="H194" s="4"/>
      <c r="I194" s="4"/>
      <c r="J194" s="46"/>
    </row>
    <row r="195" spans="3:10" ht="12.75" customHeight="1" x14ac:dyDescent="0.25">
      <c r="C195" s="4"/>
      <c r="D195" s="4"/>
      <c r="E195" s="4"/>
      <c r="F195" s="4"/>
      <c r="G195" s="4"/>
      <c r="H195" s="4"/>
      <c r="I195" s="4"/>
      <c r="J195" s="46"/>
    </row>
    <row r="196" spans="3:10" ht="12.75" customHeight="1" x14ac:dyDescent="0.25">
      <c r="C196" s="4"/>
      <c r="D196" s="4"/>
      <c r="E196" s="4"/>
      <c r="F196" s="4"/>
      <c r="G196" s="4"/>
      <c r="H196" s="4"/>
      <c r="I196" s="4"/>
      <c r="J196" s="46"/>
    </row>
    <row r="197" spans="3:10" ht="12.75" customHeight="1" x14ac:dyDescent="0.25">
      <c r="C197" s="4"/>
      <c r="D197" s="4"/>
      <c r="E197" s="4"/>
      <c r="F197" s="4"/>
      <c r="G197" s="4"/>
      <c r="H197" s="4"/>
      <c r="I197" s="4"/>
      <c r="J197" s="46"/>
    </row>
    <row r="198" spans="3:10" ht="12.75" customHeight="1" x14ac:dyDescent="0.25">
      <c r="C198" s="4"/>
      <c r="D198" s="4"/>
      <c r="E198" s="4"/>
      <c r="F198" s="4"/>
      <c r="G198" s="4"/>
      <c r="H198" s="4"/>
      <c r="I198" s="4"/>
      <c r="J198" s="46"/>
    </row>
    <row r="199" spans="3:10" ht="12.75" customHeight="1" x14ac:dyDescent="0.25">
      <c r="C199" s="4"/>
      <c r="D199" s="4"/>
      <c r="E199" s="4"/>
      <c r="F199" s="4"/>
      <c r="G199" s="4"/>
      <c r="H199" s="4"/>
      <c r="I199" s="4"/>
      <c r="J199" s="46"/>
    </row>
    <row r="200" spans="3:10" ht="12.75" customHeight="1" x14ac:dyDescent="0.25">
      <c r="C200" s="4"/>
      <c r="D200" s="4"/>
      <c r="E200" s="4"/>
      <c r="F200" s="4"/>
      <c r="G200" s="4"/>
      <c r="H200" s="4"/>
      <c r="I200" s="4"/>
      <c r="J200" s="46"/>
    </row>
    <row r="201" spans="3:10" ht="12.75" customHeight="1" x14ac:dyDescent="0.25">
      <c r="C201" s="4"/>
      <c r="D201" s="4"/>
      <c r="E201" s="4"/>
      <c r="F201" s="4"/>
      <c r="G201" s="4"/>
      <c r="H201" s="4"/>
      <c r="I201" s="4"/>
      <c r="J201" s="46"/>
    </row>
    <row r="202" spans="3:10" ht="12.75" customHeight="1" x14ac:dyDescent="0.25">
      <c r="C202" s="4"/>
      <c r="D202" s="4"/>
      <c r="E202" s="4"/>
      <c r="F202" s="4"/>
      <c r="G202" s="4"/>
      <c r="H202" s="4"/>
      <c r="I202" s="4"/>
      <c r="J202" s="46"/>
    </row>
    <row r="203" spans="3:10" ht="12.75" customHeight="1" x14ac:dyDescent="0.25">
      <c r="C203" s="4"/>
      <c r="D203" s="4"/>
      <c r="E203" s="4"/>
      <c r="F203" s="4"/>
      <c r="G203" s="4"/>
      <c r="H203" s="4"/>
      <c r="I203" s="4"/>
      <c r="J203" s="46"/>
    </row>
    <row r="204" spans="3:10" x14ac:dyDescent="0.25">
      <c r="C204" s="4"/>
      <c r="D204" s="4"/>
      <c r="E204" s="4"/>
      <c r="F204" s="4"/>
      <c r="G204" s="4"/>
      <c r="H204" s="4"/>
      <c r="I204" s="4"/>
      <c r="J204" s="46"/>
    </row>
    <row r="205" spans="3:10" x14ac:dyDescent="0.25">
      <c r="C205" s="4"/>
      <c r="D205" s="4"/>
      <c r="E205" s="4"/>
      <c r="F205" s="4"/>
      <c r="G205" s="4"/>
      <c r="H205" s="4"/>
      <c r="I205" s="4"/>
      <c r="J205" s="46"/>
    </row>
    <row r="206" spans="3:10" x14ac:dyDescent="0.25">
      <c r="C206" s="4"/>
      <c r="D206" s="4"/>
      <c r="E206" s="4"/>
      <c r="F206" s="4"/>
      <c r="G206" s="4"/>
      <c r="H206" s="4"/>
      <c r="I206" s="4"/>
      <c r="J206" s="46"/>
    </row>
    <row r="207" spans="3:10" x14ac:dyDescent="0.25">
      <c r="C207" s="4"/>
      <c r="D207" s="4"/>
      <c r="E207" s="4"/>
      <c r="F207" s="4"/>
      <c r="G207" s="4"/>
      <c r="H207" s="4"/>
      <c r="I207" s="4"/>
      <c r="J207" s="46"/>
    </row>
    <row r="208" spans="3:10" x14ac:dyDescent="0.25">
      <c r="C208" s="4"/>
      <c r="D208" s="4"/>
      <c r="E208" s="4"/>
      <c r="F208" s="4"/>
      <c r="G208" s="4"/>
      <c r="H208" s="4"/>
      <c r="I208" s="4"/>
      <c r="J208" s="46"/>
    </row>
    <row r="209" spans="3:10" x14ac:dyDescent="0.25">
      <c r="C209" s="4"/>
      <c r="D209" s="4"/>
      <c r="E209" s="4"/>
      <c r="F209" s="4"/>
      <c r="G209" s="4"/>
      <c r="H209" s="4"/>
      <c r="I209" s="4"/>
      <c r="J209" s="46"/>
    </row>
    <row r="210" spans="3:10" x14ac:dyDescent="0.25">
      <c r="C210" s="4"/>
      <c r="D210" s="4"/>
      <c r="E210" s="4"/>
      <c r="F210" s="4"/>
      <c r="G210" s="4"/>
      <c r="H210" s="4"/>
      <c r="I210" s="4"/>
      <c r="J210" s="46"/>
    </row>
    <row r="211" spans="3:10" x14ac:dyDescent="0.25">
      <c r="C211" s="4"/>
      <c r="D211" s="4"/>
      <c r="E211" s="4"/>
      <c r="F211" s="4"/>
      <c r="G211" s="4"/>
      <c r="H211" s="4"/>
      <c r="I211" s="4"/>
      <c r="J211" s="46"/>
    </row>
    <row r="212" spans="3:10" x14ac:dyDescent="0.25">
      <c r="C212" s="4"/>
      <c r="D212" s="4"/>
      <c r="E212" s="4"/>
      <c r="F212" s="4"/>
      <c r="G212" s="4"/>
      <c r="H212" s="4"/>
      <c r="I212" s="4"/>
      <c r="J212" s="46"/>
    </row>
    <row r="213" spans="3:10" x14ac:dyDescent="0.25">
      <c r="C213" s="4"/>
      <c r="D213" s="4"/>
      <c r="E213" s="4"/>
      <c r="F213" s="4"/>
      <c r="G213" s="4"/>
      <c r="H213" s="4"/>
      <c r="I213" s="4"/>
      <c r="J213" s="46"/>
    </row>
    <row r="214" spans="3:10" x14ac:dyDescent="0.25">
      <c r="C214" s="4"/>
      <c r="D214" s="4"/>
      <c r="E214" s="4"/>
      <c r="F214" s="4"/>
      <c r="G214" s="4"/>
      <c r="H214" s="4"/>
      <c r="I214" s="4"/>
      <c r="J214" s="46"/>
    </row>
    <row r="215" spans="3:10" x14ac:dyDescent="0.25">
      <c r="C215" s="4"/>
      <c r="D215" s="4"/>
      <c r="E215" s="4"/>
      <c r="F215" s="4"/>
      <c r="G215" s="4"/>
      <c r="H215" s="4"/>
      <c r="I215" s="4"/>
      <c r="J215" s="46"/>
    </row>
    <row r="216" spans="3:10" x14ac:dyDescent="0.25">
      <c r="C216" s="4"/>
      <c r="D216" s="4"/>
      <c r="E216" s="4"/>
      <c r="F216" s="4"/>
      <c r="G216" s="4"/>
      <c r="H216" s="4"/>
      <c r="I216" s="4"/>
      <c r="J216" s="46"/>
    </row>
    <row r="217" spans="3:10" x14ac:dyDescent="0.25">
      <c r="C217" s="4"/>
      <c r="D217" s="4"/>
      <c r="E217" s="4"/>
      <c r="F217" s="4"/>
      <c r="G217" s="4"/>
      <c r="H217" s="4"/>
      <c r="I217" s="4"/>
      <c r="J217" s="46"/>
    </row>
    <row r="218" spans="3:10" x14ac:dyDescent="0.25">
      <c r="C218" s="4"/>
      <c r="D218" s="4"/>
      <c r="E218" s="4"/>
      <c r="F218" s="4"/>
      <c r="G218" s="4"/>
      <c r="H218" s="4"/>
      <c r="I218" s="4"/>
      <c r="J218" s="46"/>
    </row>
    <row r="219" spans="3:10" x14ac:dyDescent="0.25">
      <c r="C219" s="4"/>
      <c r="D219" s="4"/>
      <c r="E219" s="4"/>
      <c r="F219" s="4"/>
      <c r="G219" s="4"/>
      <c r="H219" s="4"/>
      <c r="I219" s="4"/>
      <c r="J219" s="46"/>
    </row>
    <row r="220" spans="3:10" x14ac:dyDescent="0.25">
      <c r="C220" s="4"/>
      <c r="D220" s="4"/>
      <c r="E220" s="4"/>
      <c r="F220" s="4"/>
      <c r="G220" s="4"/>
      <c r="H220" s="4"/>
      <c r="I220" s="4"/>
      <c r="J220" s="46"/>
    </row>
    <row r="221" spans="3:10" x14ac:dyDescent="0.25">
      <c r="C221" s="4"/>
      <c r="D221" s="4"/>
      <c r="E221" s="4"/>
      <c r="F221" s="4"/>
      <c r="G221" s="4"/>
      <c r="H221" s="4"/>
      <c r="I221" s="4"/>
      <c r="J221" s="46"/>
    </row>
    <row r="222" spans="3:10" x14ac:dyDescent="0.25">
      <c r="C222" s="4"/>
      <c r="D222" s="4"/>
      <c r="E222" s="4"/>
      <c r="F222" s="4"/>
      <c r="G222" s="4"/>
      <c r="H222" s="4"/>
      <c r="I222" s="4"/>
      <c r="J222" s="46"/>
    </row>
    <row r="223" spans="3:10" x14ac:dyDescent="0.25">
      <c r="C223" s="4"/>
      <c r="D223" s="4"/>
      <c r="E223" s="4"/>
      <c r="F223" s="4"/>
      <c r="G223" s="4"/>
      <c r="H223" s="4"/>
      <c r="I223" s="4"/>
      <c r="J223" s="46"/>
    </row>
    <row r="224" spans="3:10" x14ac:dyDescent="0.25">
      <c r="C224" s="4"/>
      <c r="D224" s="4"/>
      <c r="E224" s="4"/>
      <c r="F224" s="4"/>
      <c r="G224" s="4"/>
      <c r="H224" s="4"/>
      <c r="I224" s="4"/>
      <c r="J224" s="46"/>
    </row>
    <row r="225" spans="3:10" x14ac:dyDescent="0.25">
      <c r="C225" s="4"/>
      <c r="D225" s="4"/>
      <c r="E225" s="4"/>
      <c r="F225" s="4"/>
      <c r="G225" s="4"/>
      <c r="H225" s="4"/>
      <c r="I225" s="4"/>
      <c r="J225" s="46"/>
    </row>
    <row r="226" spans="3:10" x14ac:dyDescent="0.25">
      <c r="C226" s="4"/>
      <c r="D226" s="4"/>
      <c r="E226" s="4"/>
      <c r="F226" s="4"/>
      <c r="G226" s="4"/>
      <c r="H226" s="4"/>
      <c r="I226" s="4"/>
      <c r="J226" s="46"/>
    </row>
    <row r="227" spans="3:10" x14ac:dyDescent="0.25">
      <c r="C227" s="4"/>
      <c r="D227" s="4"/>
      <c r="E227" s="4"/>
      <c r="F227" s="4"/>
      <c r="G227" s="4"/>
      <c r="H227" s="4"/>
      <c r="I227" s="4"/>
      <c r="J227" s="46"/>
    </row>
    <row r="228" spans="3:10" x14ac:dyDescent="0.25">
      <c r="C228" s="4"/>
      <c r="D228" s="4"/>
      <c r="E228" s="4"/>
      <c r="F228" s="4"/>
      <c r="G228" s="4"/>
      <c r="H228" s="4"/>
      <c r="I228" s="4"/>
      <c r="J228" s="46"/>
    </row>
    <row r="229" spans="3:10" x14ac:dyDescent="0.25">
      <c r="C229" s="4"/>
      <c r="D229" s="4"/>
      <c r="E229" s="4"/>
      <c r="F229" s="4"/>
      <c r="G229" s="4"/>
      <c r="H229" s="4"/>
      <c r="I229" s="4"/>
      <c r="J229" s="46"/>
    </row>
    <row r="230" spans="3:10" x14ac:dyDescent="0.25">
      <c r="C230" s="4"/>
      <c r="D230" s="4"/>
      <c r="E230" s="4"/>
      <c r="F230" s="4"/>
      <c r="G230" s="4"/>
      <c r="H230" s="4"/>
      <c r="I230" s="4"/>
      <c r="J230" s="46"/>
    </row>
    <row r="231" spans="3:10" x14ac:dyDescent="0.25">
      <c r="C231" s="4"/>
      <c r="D231" s="4"/>
      <c r="E231" s="4"/>
      <c r="F231" s="4"/>
      <c r="G231" s="4"/>
      <c r="H231" s="4"/>
      <c r="I231" s="4"/>
      <c r="J231" s="46"/>
    </row>
    <row r="232" spans="3:10" x14ac:dyDescent="0.25">
      <c r="C232" s="4"/>
      <c r="D232" s="4"/>
      <c r="E232" s="4"/>
      <c r="F232" s="4"/>
      <c r="G232" s="4"/>
      <c r="H232" s="4"/>
      <c r="I232" s="4"/>
      <c r="J232" s="46"/>
    </row>
    <row r="233" spans="3:10" x14ac:dyDescent="0.25">
      <c r="C233" s="4"/>
      <c r="D233" s="4"/>
      <c r="E233" s="4"/>
      <c r="F233" s="4"/>
      <c r="G233" s="4"/>
      <c r="H233" s="4"/>
      <c r="I233" s="4"/>
      <c r="J233" s="46"/>
    </row>
    <row r="234" spans="3:10" x14ac:dyDescent="0.25">
      <c r="C234" s="4"/>
      <c r="D234" s="4"/>
      <c r="E234" s="4"/>
      <c r="F234" s="4"/>
      <c r="G234" s="4"/>
      <c r="H234" s="4"/>
      <c r="I234" s="4"/>
      <c r="J234" s="46"/>
    </row>
    <row r="235" spans="3:10" x14ac:dyDescent="0.25">
      <c r="C235" s="4"/>
      <c r="D235" s="4"/>
      <c r="E235" s="4"/>
      <c r="F235" s="4"/>
      <c r="G235" s="4"/>
      <c r="H235" s="4"/>
      <c r="I235" s="4"/>
      <c r="J235" s="46"/>
    </row>
    <row r="236" spans="3:10" x14ac:dyDescent="0.25">
      <c r="C236" s="4"/>
      <c r="D236" s="4"/>
      <c r="E236" s="4"/>
      <c r="F236" s="4"/>
      <c r="G236" s="4"/>
      <c r="H236" s="4"/>
      <c r="I236" s="4"/>
      <c r="J236" s="46"/>
    </row>
    <row r="237" spans="3:10" x14ac:dyDescent="0.25">
      <c r="C237" s="4"/>
      <c r="D237" s="4"/>
      <c r="E237" s="4"/>
      <c r="F237" s="4"/>
      <c r="G237" s="4"/>
      <c r="H237" s="4"/>
      <c r="I237" s="4"/>
      <c r="J237" s="46"/>
    </row>
    <row r="238" spans="3:10" x14ac:dyDescent="0.25">
      <c r="C238" s="4"/>
      <c r="D238" s="4"/>
      <c r="E238" s="4"/>
      <c r="F238" s="4"/>
      <c r="G238" s="4"/>
      <c r="H238" s="4"/>
      <c r="I238" s="4"/>
      <c r="J238" s="46"/>
    </row>
    <row r="239" spans="3:10" x14ac:dyDescent="0.25">
      <c r="C239" s="4"/>
      <c r="D239" s="4"/>
      <c r="E239" s="4"/>
      <c r="F239" s="4"/>
      <c r="G239" s="4"/>
      <c r="H239" s="4"/>
      <c r="I239" s="4"/>
      <c r="J239" s="46"/>
    </row>
    <row r="240" spans="3:10" x14ac:dyDescent="0.25">
      <c r="C240" s="4"/>
      <c r="D240" s="4"/>
      <c r="E240" s="4"/>
      <c r="F240" s="4"/>
      <c r="G240" s="4"/>
      <c r="H240" s="4"/>
      <c r="I240" s="4"/>
      <c r="J240" s="46"/>
    </row>
    <row r="241" spans="3:10" x14ac:dyDescent="0.25">
      <c r="C241" s="4"/>
      <c r="D241" s="4"/>
      <c r="E241" s="4"/>
      <c r="F241" s="4"/>
      <c r="G241" s="4"/>
      <c r="H241" s="4"/>
      <c r="I241" s="4"/>
      <c r="J241" s="46"/>
    </row>
    <row r="242" spans="3:10" x14ac:dyDescent="0.25">
      <c r="C242" s="4"/>
      <c r="D242" s="4"/>
      <c r="E242" s="4"/>
      <c r="F242" s="4"/>
      <c r="G242" s="4"/>
      <c r="H242" s="4"/>
      <c r="I242" s="4"/>
      <c r="J242" s="46"/>
    </row>
    <row r="243" spans="3:10" x14ac:dyDescent="0.25">
      <c r="C243" s="4"/>
      <c r="D243" s="4"/>
      <c r="E243" s="4"/>
      <c r="F243" s="4"/>
      <c r="G243" s="4"/>
      <c r="H243" s="4"/>
      <c r="I243" s="4"/>
      <c r="J243" s="46"/>
    </row>
    <row r="244" spans="3:10" x14ac:dyDescent="0.25">
      <c r="C244" s="4"/>
      <c r="D244" s="4"/>
      <c r="E244" s="4"/>
      <c r="F244" s="4"/>
      <c r="G244" s="4"/>
      <c r="H244" s="4"/>
      <c r="I244" s="4"/>
      <c r="J244" s="46"/>
    </row>
    <row r="245" spans="3:10" x14ac:dyDescent="0.25">
      <c r="C245" s="4"/>
      <c r="D245" s="4"/>
      <c r="E245" s="4"/>
      <c r="F245" s="4"/>
      <c r="G245" s="4"/>
      <c r="H245" s="4"/>
      <c r="I245" s="4"/>
      <c r="J245" s="46"/>
    </row>
    <row r="246" spans="3:10" x14ac:dyDescent="0.25">
      <c r="C246" s="4"/>
      <c r="D246" s="4"/>
      <c r="E246" s="4"/>
      <c r="F246" s="4"/>
      <c r="G246" s="4"/>
      <c r="H246" s="4"/>
      <c r="I246" s="4"/>
      <c r="J246" s="46"/>
    </row>
    <row r="247" spans="3:10" x14ac:dyDescent="0.25">
      <c r="C247" s="4"/>
      <c r="D247" s="4"/>
      <c r="E247" s="4"/>
      <c r="F247" s="4"/>
      <c r="G247" s="4"/>
      <c r="H247" s="4"/>
      <c r="I247" s="4"/>
      <c r="J247" s="46"/>
    </row>
    <row r="248" spans="3:10" x14ac:dyDescent="0.25">
      <c r="C248" s="4"/>
      <c r="D248" s="4"/>
      <c r="E248" s="4"/>
      <c r="F248" s="4"/>
      <c r="G248" s="4"/>
      <c r="H248" s="4"/>
      <c r="I248" s="4"/>
      <c r="J248" s="46"/>
    </row>
    <row r="249" spans="3:10" x14ac:dyDescent="0.25">
      <c r="C249" s="4"/>
      <c r="D249" s="4"/>
      <c r="E249" s="4"/>
      <c r="F249" s="4"/>
      <c r="G249" s="4"/>
      <c r="H249" s="4"/>
      <c r="I249" s="4"/>
      <c r="J249" s="46"/>
    </row>
  </sheetData>
  <mergeCells count="23">
    <mergeCell ref="I75:I80"/>
    <mergeCell ref="L2:M2"/>
    <mergeCell ref="H48:H53"/>
    <mergeCell ref="C31:G31"/>
    <mergeCell ref="H42:H47"/>
    <mergeCell ref="H58:H60"/>
    <mergeCell ref="H61:H63"/>
    <mergeCell ref="K84:O84"/>
    <mergeCell ref="C98:G98"/>
    <mergeCell ref="C94:G94"/>
    <mergeCell ref="C2:G2"/>
    <mergeCell ref="C21:G21"/>
    <mergeCell ref="C90:G90"/>
    <mergeCell ref="C14:G14"/>
    <mergeCell ref="C66:G66"/>
    <mergeCell ref="C74:G74"/>
    <mergeCell ref="D86:G86"/>
    <mergeCell ref="D87:G87"/>
    <mergeCell ref="D88:G88"/>
    <mergeCell ref="C82:G82"/>
    <mergeCell ref="C57:G57"/>
    <mergeCell ref="C41:G41"/>
    <mergeCell ref="I67:I72"/>
  </mergeCells>
  <pageMargins left="0.23622047244094491" right="0.23622047244094491" top="0.15748031496062992" bottom="0.15748031496062992" header="0.11811023622047245" footer="0.11811023622047245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16</vt:i4>
      </vt:variant>
    </vt:vector>
  </HeadingPairs>
  <TitlesOfParts>
    <vt:vector size="19" baseType="lpstr">
      <vt:lpstr>Feuil1</vt:lpstr>
      <vt:lpstr>Feuil2</vt:lpstr>
      <vt:lpstr>Feuil3</vt:lpstr>
      <vt:lpstr>alpha_abs</vt:lpstr>
      <vt:lpstr>alpha_title</vt:lpstr>
      <vt:lpstr>avdl_abs</vt:lpstr>
      <vt:lpstr>avdl_article</vt:lpstr>
      <vt:lpstr>avdl_element</vt:lpstr>
      <vt:lpstr>avdl_title</vt:lpstr>
      <vt:lpstr>b</vt:lpstr>
      <vt:lpstr>k</vt:lpstr>
      <vt:lpstr>Nabs</vt:lpstr>
      <vt:lpstr>Nart</vt:lpstr>
      <vt:lpstr>Nelement</vt:lpstr>
      <vt:lpstr>Ntitle</vt:lpstr>
      <vt:lpstr>w_avdl_abs</vt:lpstr>
      <vt:lpstr>w_avdl_article</vt:lpstr>
      <vt:lpstr>w_avdl_element</vt:lpstr>
      <vt:lpstr>w_avdl_title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Idriss Benguezzou</cp:lastModifiedBy>
  <cp:lastPrinted>2014-01-13T16:55:54Z</cp:lastPrinted>
  <dcterms:created xsi:type="dcterms:W3CDTF">2011-12-12T00:22:13Z</dcterms:created>
  <dcterms:modified xsi:type="dcterms:W3CDTF">2023-12-30T14:38:48Z</dcterms:modified>
</cp:coreProperties>
</file>