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showObjects="none" hidePivotFieldList="1"/>
  <mc:AlternateContent xmlns:mc="http://schemas.openxmlformats.org/markup-compatibility/2006">
    <mc:Choice Requires="x15">
      <x15ac:absPath xmlns:x15ac="http://schemas.microsoft.com/office/spreadsheetml/2010/11/ac" url="/Users/zachtallevast/Box Sync/SABR/"/>
    </mc:Choice>
  </mc:AlternateContent>
  <bookViews>
    <workbookView xWindow="0" yWindow="440" windowWidth="25600" windowHeight="14640" tabRatio="500" xr2:uid="{00000000-000D-0000-FFFF-FFFF00000000}"/>
  </bookViews>
  <sheets>
    <sheet name="Sheet1" sheetId="1" r:id="rId1"/>
    <sheet name="Fangraphs Vlookup" sheetId="7" r:id="rId2"/>
    <sheet name="August 10" sheetId="6" r:id="rId3"/>
    <sheet name="Aug14 PR" sheetId="9" r:id="rId4"/>
    <sheet name="Time Series" sheetId="8" r:id="rId5"/>
    <sheet name="Sheet2" sheetId="4" r:id="rId6"/>
  </sheets>
  <definedNames>
    <definedName name="_xlnm._FilterDatabase" localSheetId="2" hidden="1">'August 10'!$AA$1:$AB$33</definedName>
  </definedNames>
  <calcPr calcId="171027" concurrentCalc="0"/>
  <pivotCaches>
    <pivotCache cacheId="4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M2" i="1"/>
  <c r="Q2" i="1"/>
  <c r="M3" i="1"/>
  <c r="Q3" i="1"/>
  <c r="M4" i="1"/>
  <c r="Q4" i="1"/>
  <c r="M5" i="1"/>
  <c r="Q5" i="1"/>
  <c r="M6" i="1"/>
  <c r="Q6" i="1"/>
  <c r="M7" i="1"/>
  <c r="Q7" i="1"/>
  <c r="M8" i="1"/>
  <c r="Q8" i="1"/>
  <c r="M9" i="1"/>
  <c r="Q9" i="1"/>
  <c r="M10" i="1"/>
  <c r="Q10" i="1"/>
  <c r="M11" i="1"/>
  <c r="Q11" i="1"/>
  <c r="M12" i="1"/>
  <c r="Q12" i="1"/>
  <c r="M13" i="1"/>
  <c r="Q13" i="1"/>
  <c r="M14" i="1"/>
  <c r="Q14" i="1"/>
  <c r="M15" i="1"/>
  <c r="Q15" i="1"/>
  <c r="M16" i="1"/>
  <c r="Q1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Z3" i="1"/>
  <c r="AA3" i="1"/>
  <c r="Z4" i="1"/>
  <c r="AA4" i="1"/>
  <c r="Z5" i="1"/>
  <c r="AA5" i="1"/>
  <c r="Z6" i="1"/>
  <c r="AA6" i="1"/>
  <c r="U6" i="1"/>
  <c r="W6" i="1"/>
  <c r="E6" i="1"/>
  <c r="K6" i="1"/>
  <c r="X6" i="1"/>
  <c r="Y6" i="1"/>
  <c r="AB6" i="1"/>
  <c r="Z7" i="1"/>
  <c r="AA7" i="1"/>
  <c r="Z8" i="1"/>
  <c r="AA8" i="1"/>
  <c r="U8" i="1"/>
  <c r="W8" i="1"/>
  <c r="E8" i="1"/>
  <c r="K8" i="1"/>
  <c r="X8" i="1"/>
  <c r="Y8" i="1"/>
  <c r="AB8" i="1"/>
  <c r="Z9" i="1"/>
  <c r="AA9" i="1"/>
  <c r="Z10" i="1"/>
  <c r="AA10" i="1"/>
  <c r="U10" i="1"/>
  <c r="W10" i="1"/>
  <c r="E10" i="1"/>
  <c r="K10" i="1"/>
  <c r="X10" i="1"/>
  <c r="Y10" i="1"/>
  <c r="AB10" i="1"/>
  <c r="Z11" i="1"/>
  <c r="AA11" i="1"/>
  <c r="Z12" i="1"/>
  <c r="AA12" i="1"/>
  <c r="Z13" i="1"/>
  <c r="AA13" i="1"/>
  <c r="Z14" i="1"/>
  <c r="AA14" i="1"/>
  <c r="U14" i="1"/>
  <c r="W14" i="1"/>
  <c r="E14" i="1"/>
  <c r="K14" i="1"/>
  <c r="X14" i="1"/>
  <c r="Y14" i="1"/>
  <c r="AB14" i="1"/>
  <c r="Z15" i="1"/>
  <c r="AA15" i="1"/>
  <c r="Z16" i="1"/>
  <c r="AA16" i="1"/>
  <c r="U16" i="1"/>
  <c r="W16" i="1"/>
  <c r="E16" i="1"/>
  <c r="K16" i="1"/>
  <c r="X16" i="1"/>
  <c r="Y16" i="1"/>
  <c r="AB16" i="1"/>
  <c r="M17" i="1"/>
  <c r="Q17" i="1"/>
  <c r="M18" i="1"/>
  <c r="Q18" i="1"/>
  <c r="M19" i="1"/>
  <c r="Q19" i="1"/>
  <c r="M20" i="1"/>
  <c r="Q20" i="1"/>
  <c r="M21" i="1"/>
  <c r="Q21" i="1"/>
  <c r="M22" i="1"/>
  <c r="Q22" i="1"/>
  <c r="M23" i="1"/>
  <c r="Q23" i="1"/>
  <c r="M24" i="1"/>
  <c r="Q24" i="1"/>
  <c r="M25" i="1"/>
  <c r="Q25" i="1"/>
  <c r="M26" i="1"/>
  <c r="Q26" i="1"/>
  <c r="M27" i="1"/>
  <c r="Q27" i="1"/>
  <c r="M28" i="1"/>
  <c r="Q28" i="1"/>
  <c r="M29" i="1"/>
  <c r="Q29" i="1"/>
  <c r="M30" i="1"/>
  <c r="Q30" i="1"/>
  <c r="M31" i="1"/>
  <c r="Q31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Z17" i="1"/>
  <c r="AA17" i="1"/>
  <c r="Z18" i="1"/>
  <c r="AA18" i="1"/>
  <c r="U18" i="1"/>
  <c r="W18" i="1"/>
  <c r="E18" i="1"/>
  <c r="K18" i="1"/>
  <c r="X18" i="1"/>
  <c r="Y18" i="1"/>
  <c r="AB18" i="1"/>
  <c r="Z19" i="1"/>
  <c r="AA19" i="1"/>
  <c r="Z20" i="1"/>
  <c r="AA20" i="1"/>
  <c r="Z21" i="1"/>
  <c r="AA21" i="1"/>
  <c r="Z22" i="1"/>
  <c r="AA22" i="1"/>
  <c r="U22" i="1"/>
  <c r="W22" i="1"/>
  <c r="E22" i="1"/>
  <c r="K22" i="1"/>
  <c r="X22" i="1"/>
  <c r="Y22" i="1"/>
  <c r="AB22" i="1"/>
  <c r="Z23" i="1"/>
  <c r="AA23" i="1"/>
  <c r="Z24" i="1"/>
  <c r="AA24" i="1"/>
  <c r="U24" i="1"/>
  <c r="W24" i="1"/>
  <c r="E24" i="1"/>
  <c r="K24" i="1"/>
  <c r="X24" i="1"/>
  <c r="Y24" i="1"/>
  <c r="AB24" i="1"/>
  <c r="Z25" i="1"/>
  <c r="AA25" i="1"/>
  <c r="Z26" i="1"/>
  <c r="AA26" i="1"/>
  <c r="U26" i="1"/>
  <c r="W26" i="1"/>
  <c r="E26" i="1"/>
  <c r="K26" i="1"/>
  <c r="X26" i="1"/>
  <c r="Y26" i="1"/>
  <c r="AB26" i="1"/>
  <c r="Z27" i="1"/>
  <c r="AA27" i="1"/>
  <c r="Z28" i="1"/>
  <c r="AA28" i="1"/>
  <c r="Z29" i="1"/>
  <c r="AA29" i="1"/>
  <c r="Z30" i="1"/>
  <c r="AA30" i="1"/>
  <c r="U30" i="1"/>
  <c r="W30" i="1"/>
  <c r="E30" i="1"/>
  <c r="K30" i="1"/>
  <c r="X30" i="1"/>
  <c r="Y30" i="1"/>
  <c r="AB30" i="1"/>
  <c r="Z31" i="1"/>
  <c r="AA31" i="1"/>
  <c r="Z2" i="1"/>
  <c r="AA2" i="1"/>
  <c r="U2" i="1"/>
  <c r="W2" i="1"/>
  <c r="E2" i="1"/>
  <c r="K2" i="1"/>
  <c r="X2" i="1"/>
  <c r="AB2" i="1"/>
  <c r="U3" i="1"/>
  <c r="W3" i="1"/>
  <c r="E3" i="1"/>
  <c r="K3" i="1"/>
  <c r="X3" i="1"/>
  <c r="Y3" i="1"/>
  <c r="AB3" i="1"/>
  <c r="U4" i="1"/>
  <c r="W4" i="1"/>
  <c r="E4" i="1"/>
  <c r="K4" i="1"/>
  <c r="X4" i="1"/>
  <c r="Y4" i="1"/>
  <c r="AB4" i="1"/>
  <c r="U5" i="1"/>
  <c r="W5" i="1"/>
  <c r="E5" i="1"/>
  <c r="K5" i="1"/>
  <c r="X5" i="1"/>
  <c r="Y5" i="1"/>
  <c r="AB5" i="1"/>
  <c r="U7" i="1"/>
  <c r="W7" i="1"/>
  <c r="E7" i="1"/>
  <c r="K7" i="1"/>
  <c r="X7" i="1"/>
  <c r="Y7" i="1"/>
  <c r="AB7" i="1"/>
  <c r="U9" i="1"/>
  <c r="W9" i="1"/>
  <c r="E9" i="1"/>
  <c r="K9" i="1"/>
  <c r="X9" i="1"/>
  <c r="Y9" i="1"/>
  <c r="AB9" i="1"/>
  <c r="U11" i="1"/>
  <c r="W11" i="1"/>
  <c r="E11" i="1"/>
  <c r="K11" i="1"/>
  <c r="X11" i="1"/>
  <c r="Y11" i="1"/>
  <c r="AB11" i="1"/>
  <c r="U12" i="1"/>
  <c r="W12" i="1"/>
  <c r="E12" i="1"/>
  <c r="K12" i="1"/>
  <c r="X12" i="1"/>
  <c r="Y12" i="1"/>
  <c r="AB12" i="1"/>
  <c r="U13" i="1"/>
  <c r="W13" i="1"/>
  <c r="E13" i="1"/>
  <c r="K13" i="1"/>
  <c r="X13" i="1"/>
  <c r="Y13" i="1"/>
  <c r="AB13" i="1"/>
  <c r="U15" i="1"/>
  <c r="W15" i="1"/>
  <c r="E15" i="1"/>
  <c r="K15" i="1"/>
  <c r="X15" i="1"/>
  <c r="Y15" i="1"/>
  <c r="AB15" i="1"/>
  <c r="U17" i="1"/>
  <c r="W17" i="1"/>
  <c r="E17" i="1"/>
  <c r="K17" i="1"/>
  <c r="X17" i="1"/>
  <c r="Y17" i="1"/>
  <c r="AB17" i="1"/>
  <c r="U19" i="1"/>
  <c r="W19" i="1"/>
  <c r="E19" i="1"/>
  <c r="K19" i="1"/>
  <c r="X19" i="1"/>
  <c r="Y19" i="1"/>
  <c r="AB19" i="1"/>
  <c r="U20" i="1"/>
  <c r="W20" i="1"/>
  <c r="E20" i="1"/>
  <c r="K20" i="1"/>
  <c r="X20" i="1"/>
  <c r="Y20" i="1"/>
  <c r="AB20" i="1"/>
  <c r="U21" i="1"/>
  <c r="W21" i="1"/>
  <c r="E21" i="1"/>
  <c r="K21" i="1"/>
  <c r="X21" i="1"/>
  <c r="Y21" i="1"/>
  <c r="AB21" i="1"/>
  <c r="U23" i="1"/>
  <c r="W23" i="1"/>
  <c r="E23" i="1"/>
  <c r="K23" i="1"/>
  <c r="X23" i="1"/>
  <c r="Y23" i="1"/>
  <c r="AB23" i="1"/>
  <c r="U25" i="1"/>
  <c r="W25" i="1"/>
  <c r="E25" i="1"/>
  <c r="K25" i="1"/>
  <c r="X25" i="1"/>
  <c r="Y25" i="1"/>
  <c r="AB25" i="1"/>
  <c r="U27" i="1"/>
  <c r="W27" i="1"/>
  <c r="E27" i="1"/>
  <c r="K27" i="1"/>
  <c r="X27" i="1"/>
  <c r="Y27" i="1"/>
  <c r="AB27" i="1"/>
  <c r="U28" i="1"/>
  <c r="W28" i="1"/>
  <c r="E28" i="1"/>
  <c r="K28" i="1"/>
  <c r="X28" i="1"/>
  <c r="Y28" i="1"/>
  <c r="AB28" i="1"/>
  <c r="U29" i="1"/>
  <c r="W29" i="1"/>
  <c r="E29" i="1"/>
  <c r="K29" i="1"/>
  <c r="X29" i="1"/>
  <c r="Y29" i="1"/>
  <c r="AB29" i="1"/>
  <c r="U31" i="1"/>
  <c r="W31" i="1"/>
  <c r="E31" i="1"/>
  <c r="K31" i="1"/>
  <c r="X31" i="1"/>
  <c r="Y31" i="1"/>
  <c r="AB31" i="1"/>
  <c r="AC20" i="1"/>
  <c r="AC21" i="1"/>
  <c r="AC19" i="1"/>
  <c r="AC4" i="1"/>
  <c r="AC7" i="1"/>
  <c r="AC29" i="1"/>
  <c r="AC14" i="1"/>
  <c r="AC30" i="1"/>
  <c r="AC15" i="1"/>
  <c r="AC5" i="1"/>
  <c r="AC16" i="1"/>
  <c r="AC11" i="1"/>
  <c r="AC26" i="1"/>
  <c r="AC9" i="1"/>
  <c r="AC28" i="1"/>
  <c r="AC25" i="1"/>
  <c r="AC18" i="1"/>
  <c r="AC22" i="1"/>
  <c r="AC13" i="1"/>
  <c r="AC24" i="1"/>
  <c r="AC23" i="1"/>
  <c r="AC12" i="1"/>
  <c r="AC3" i="1"/>
  <c r="AC8" i="1"/>
  <c r="AC27" i="1"/>
  <c r="AC10" i="1"/>
  <c r="AC6" i="1"/>
  <c r="AC31" i="1"/>
  <c r="AC17" i="1"/>
  <c r="AC2" i="1"/>
  <c r="B2" i="4"/>
  <c r="B4" i="4"/>
  <c r="B5" i="4"/>
  <c r="B7" i="4"/>
  <c r="B3" i="4"/>
  <c r="B6" i="4"/>
</calcChain>
</file>

<file path=xl/sharedStrings.xml><?xml version="1.0" encoding="utf-8"?>
<sst xmlns="http://schemas.openxmlformats.org/spreadsheetml/2006/main" count="571" uniqueCount="115">
  <si>
    <t>Team</t>
  </si>
  <si>
    <t>Division</t>
  </si>
  <si>
    <t>Wins</t>
  </si>
  <si>
    <t>Losses</t>
  </si>
  <si>
    <t>Games Back</t>
  </si>
  <si>
    <t>Road</t>
  </si>
  <si>
    <t>Wins in last ten</t>
  </si>
  <si>
    <t>Loss in last ten</t>
  </si>
  <si>
    <t>Streak</t>
  </si>
  <si>
    <t xml:space="preserve">Constant </t>
  </si>
  <si>
    <t xml:space="preserve">Winning Constant </t>
  </si>
  <si>
    <t>Streak Factor</t>
  </si>
  <si>
    <t>Hotness Factor</t>
  </si>
  <si>
    <t>ERA/OFFENSE RANK FACTOR</t>
  </si>
  <si>
    <t xml:space="preserve">SUM w/offense </t>
  </si>
  <si>
    <t>RANK</t>
  </si>
  <si>
    <t>NY Yankees</t>
  </si>
  <si>
    <t>Al East</t>
  </si>
  <si>
    <t>Boston</t>
  </si>
  <si>
    <t>Houston</t>
  </si>
  <si>
    <t>LA Dodgers</t>
  </si>
  <si>
    <t>Baltimore</t>
  </si>
  <si>
    <t>Washington</t>
  </si>
  <si>
    <t>Arizona</t>
  </si>
  <si>
    <t>Tampa Bay</t>
  </si>
  <si>
    <t>Toronto</t>
  </si>
  <si>
    <t>Colorado</t>
  </si>
  <si>
    <t>Cleveland</t>
  </si>
  <si>
    <t>Minnesota</t>
  </si>
  <si>
    <t xml:space="preserve">Al Central </t>
  </si>
  <si>
    <t>St. Louis</t>
  </si>
  <si>
    <t>Chi Sox</t>
  </si>
  <si>
    <t>Texas</t>
  </si>
  <si>
    <t>Chi Cubs</t>
  </si>
  <si>
    <t>Detroit</t>
  </si>
  <si>
    <t>Kansas City</t>
  </si>
  <si>
    <t>Milwaukee</t>
  </si>
  <si>
    <t>Al West</t>
  </si>
  <si>
    <t>LA Angels</t>
  </si>
  <si>
    <t>NY Mets</t>
  </si>
  <si>
    <t>Miami</t>
  </si>
  <si>
    <t>Seattle</t>
  </si>
  <si>
    <t>Oakland</t>
  </si>
  <si>
    <t>Pittsburgh</t>
  </si>
  <si>
    <t>Nl East</t>
  </si>
  <si>
    <t>Atlanta</t>
  </si>
  <si>
    <t>Philadelphia</t>
  </si>
  <si>
    <t>Cincinnati</t>
  </si>
  <si>
    <t>Nl Central</t>
  </si>
  <si>
    <t>SF Giants</t>
  </si>
  <si>
    <t>San Diego</t>
  </si>
  <si>
    <t>Nl West</t>
  </si>
  <si>
    <t>02-p2</t>
  </si>
  <si>
    <t>Average Rank</t>
  </si>
  <si>
    <t>AL West</t>
  </si>
  <si>
    <t>AL Central</t>
  </si>
  <si>
    <t>AL East</t>
  </si>
  <si>
    <t>NL West</t>
  </si>
  <si>
    <t xml:space="preserve">NL Central </t>
  </si>
  <si>
    <t>NL East</t>
  </si>
  <si>
    <t>Win %</t>
  </si>
  <si>
    <t>Strength of Schedule</t>
  </si>
  <si>
    <t>Park Affects</t>
  </si>
  <si>
    <t xml:space="preserve">Adjusted Runs </t>
  </si>
  <si>
    <t>Adjusted ERA</t>
  </si>
  <si>
    <t>Winning PCT Adjusted fot SOS</t>
  </si>
  <si>
    <t>SOS Standardized</t>
  </si>
  <si>
    <t>https://www.teamrankings.com/mlb/ranking/schedule-strength-by-other</t>
  </si>
  <si>
    <t>Park Affects standardized 50% of Games are at home</t>
  </si>
  <si>
    <t>Run Differential</t>
  </si>
  <si>
    <t>ERA/Offensve Reciprocal</t>
  </si>
  <si>
    <t>Run Differential Ranked</t>
  </si>
  <si>
    <t>RS/G</t>
  </si>
  <si>
    <t>RA/G</t>
  </si>
  <si>
    <t>Dodgers</t>
  </si>
  <si>
    <t>Astros</t>
  </si>
  <si>
    <t>Nationals</t>
  </si>
  <si>
    <t>Red Sox</t>
  </si>
  <si>
    <t>Indians</t>
  </si>
  <si>
    <t>Diamondbacks</t>
  </si>
  <si>
    <t>Cubs</t>
  </si>
  <si>
    <t>Rockies</t>
  </si>
  <si>
    <t>Yankees</t>
  </si>
  <si>
    <t>Cardinals</t>
  </si>
  <si>
    <t>Angels</t>
  </si>
  <si>
    <t>Rays</t>
  </si>
  <si>
    <t>Royals</t>
  </si>
  <si>
    <t>Brewers</t>
  </si>
  <si>
    <t>Twins</t>
  </si>
  <si>
    <t>Pirates</t>
  </si>
  <si>
    <t>Mariners</t>
  </si>
  <si>
    <t>Orioles</t>
  </si>
  <si>
    <t>Blue Jays</t>
  </si>
  <si>
    <t>Rangers</t>
  </si>
  <si>
    <t>Marlins</t>
  </si>
  <si>
    <t>Mets</t>
  </si>
  <si>
    <t>Tigers</t>
  </si>
  <si>
    <t>Braves</t>
  </si>
  <si>
    <t>Athletics</t>
  </si>
  <si>
    <t>Padres</t>
  </si>
  <si>
    <t>Reds</t>
  </si>
  <si>
    <t>Giants</t>
  </si>
  <si>
    <t>Phillies</t>
  </si>
  <si>
    <t>White Sox</t>
  </si>
  <si>
    <t>http://www.fangraphs.com/depthcharts.aspx?position=Standings</t>
  </si>
  <si>
    <t>Row Labels</t>
  </si>
  <si>
    <t>(blank)</t>
  </si>
  <si>
    <t>Grand Total</t>
  </si>
  <si>
    <t>Sum of RANK</t>
  </si>
  <si>
    <t>Team Name</t>
  </si>
  <si>
    <t>August 10th</t>
  </si>
  <si>
    <t xml:space="preserve">August 14th </t>
  </si>
  <si>
    <t>May 30th</t>
  </si>
  <si>
    <t>June 18th</t>
  </si>
  <si>
    <t>July 27th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</si>
</sst>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22222"/>
      <name val="Arial"/>
      <family val="2"/>
    </font>
    <font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FEFEF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0" applyFont="1"/>
    <xf numFmtId="16" fontId="3" fillId="0" borderId="0" xfId="0" applyNumberFormat="1" applyFont="1"/>
    <xf numFmtId="0" fontId="0" fillId="2" borderId="0" xfId="0" applyFill="1"/>
    <xf numFmtId="0" fontId="2" fillId="2" borderId="1" xfId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0" xfId="0" applyNumberFormat="1" applyFont="1"/>
    <xf numFmtId="0" fontId="0" fillId="0" borderId="0" xfId="0" applyFill="1"/>
    <xf numFmtId="0" fontId="2" fillId="0" borderId="0" xfId="1"/>
    <xf numFmtId="0" fontId="5" fillId="0" borderId="0" xfId="0" applyFont="1"/>
    <xf numFmtId="0" fontId="3" fillId="4" borderId="0" xfId="0" applyFont="1" applyFill="1"/>
    <xf numFmtId="0" fontId="1" fillId="4" borderId="0" xfId="0" applyFont="1" applyFill="1"/>
    <xf numFmtId="0" fontId="0" fillId="4" borderId="0" xfId="0" applyFont="1" applyFill="1"/>
    <xf numFmtId="2" fontId="3" fillId="4" borderId="0" xfId="0" applyNumberFormat="1" applyFont="1" applyFill="1"/>
    <xf numFmtId="0" fontId="3" fillId="4" borderId="0" xfId="0" applyNumberFormat="1" applyFont="1" applyFill="1"/>
    <xf numFmtId="2" fontId="1" fillId="4" borderId="0" xfId="0" applyNumberFormat="1" applyFont="1" applyFill="1"/>
    <xf numFmtId="0" fontId="1" fillId="4" borderId="0" xfId="1" applyFont="1" applyFill="1"/>
    <xf numFmtId="0" fontId="3" fillId="5" borderId="0" xfId="0" applyFont="1" applyFill="1"/>
    <xf numFmtId="0" fontId="3" fillId="5" borderId="0" xfId="0" applyFont="1" applyFill="1" applyBorder="1"/>
    <xf numFmtId="0" fontId="1" fillId="5" borderId="0" xfId="0" applyFont="1" applyFill="1"/>
    <xf numFmtId="0" fontId="0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961.716467129627" createdVersion="4" refreshedVersion="4" minRefreshableVersion="3" recordCount="107" xr:uid="{00000000-000A-0000-FFFF-FFFF0B000000}">
  <cacheSource type="worksheet">
    <worksheetSource ref="A1:AC1048576" sheet="Sheet1"/>
  </cacheSource>
  <cacheFields count="29">
    <cacheField name="Team" numFmtId="0">
      <sharedItems containsBlank="1" count="31">
        <s v="Yankees"/>
        <s v="Red Sox"/>
        <s v="Orioles"/>
        <s v="Rays"/>
        <s v="Blue Jays"/>
        <s v="Twins"/>
        <s v="Indians"/>
        <s v="White Sox"/>
        <s v="Tigers"/>
        <s v="Royals"/>
        <s v="Astros"/>
        <s v="Angels"/>
        <s v="Rangers"/>
        <s v="Mariners"/>
        <s v="Athletics"/>
        <s v="Nationals"/>
        <s v="Mets"/>
        <s v="Braves"/>
        <s v="Marlins"/>
        <s v="Phillies"/>
        <s v="Brewers"/>
        <s v="Cardinals"/>
        <s v="Cubs"/>
        <s v="Reds"/>
        <s v="Pirates"/>
        <s v="Rockies"/>
        <s v="Dodgers"/>
        <s v="Diamondbacks"/>
        <s v="Giants"/>
        <s v="Padres"/>
        <m/>
      </sharedItems>
    </cacheField>
    <cacheField name="Division" numFmtId="0">
      <sharedItems containsBlank="1" count="7">
        <s v="Al East"/>
        <s v="Al Central "/>
        <s v="Al West"/>
        <s v="Nl East"/>
        <s v="Nl Central"/>
        <s v="Nl West"/>
        <m/>
      </sharedItems>
    </cacheField>
    <cacheField name="Wins" numFmtId="0">
      <sharedItems containsString="0" containsBlank="1" containsNumber="1" containsInteger="1" minValue="43" maxValue="83" count="18">
        <n v="61"/>
        <n v="67"/>
        <n v="58"/>
        <n v="59"/>
        <n v="56"/>
        <n v="63"/>
        <n v="45"/>
        <n v="53"/>
        <n v="72"/>
        <n v="52"/>
        <n v="70"/>
        <n v="43"/>
        <n v="49"/>
        <n v="65"/>
        <n v="83"/>
        <n v="47"/>
        <n v="51"/>
        <m/>
      </sharedItems>
    </cacheField>
    <cacheField name="Losses" numFmtId="0">
      <sharedItems containsString="0" containsBlank="1" containsNumber="1" containsInteger="1" minValue="34" maxValue="72"/>
    </cacheField>
    <cacheField name="Win %" numFmtId="0">
      <sharedItems containsString="0" containsBlank="1" containsNumber="1" minValue="0.37391304347826088" maxValue="0.70940170940170943"/>
    </cacheField>
    <cacheField name="Games Back" numFmtId="0">
      <sharedItems containsNonDate="0" containsString="0" containsBlank="1"/>
    </cacheField>
    <cacheField name="Run Differential" numFmtId="0">
      <sharedItems containsString="0" containsBlank="1" containsNumber="1" containsInteger="1" minValue="-155" maxValue="208"/>
    </cacheField>
    <cacheField name="Run Differential Ranked" numFmtId="0">
      <sharedItems containsString="0" containsBlank="1" containsNumber="1" containsInteger="1" minValue="1" maxValue="15"/>
    </cacheField>
    <cacheField name="Road" numFmtId="0">
      <sharedItems containsNonDate="0" containsString="0" containsBlank="1"/>
    </cacheField>
    <cacheField name="Strength of Schedule" numFmtId="0">
      <sharedItems containsString="0" containsBlank="1" containsNumber="1" minValue="-0.18" maxValue="0.15"/>
    </cacheField>
    <cacheField name="SOS Standardized" numFmtId="0">
      <sharedItems containsBlank="1" containsMixedTypes="1" containsNumber="1" minValue="-6.64" maxValue="4.3499999999999996"/>
    </cacheField>
    <cacheField name="Park Affects" numFmtId="0">
      <sharedItems containsBlank="1" containsMixedTypes="1" containsNumber="1" minValue="0.81299999999999994" maxValue="1.319"/>
    </cacheField>
    <cacheField name="Park Affects standardized 50% of Games are at home" numFmtId="0">
      <sharedItems containsString="0" containsBlank="1" containsNumber="1" minValue="0.90649999999999997" maxValue="1.1595"/>
    </cacheField>
    <cacheField name="RA/G" numFmtId="0">
      <sharedItems containsString="0" containsBlank="1" containsNumber="1" minValue="3.33" maxValue="5.45"/>
    </cacheField>
    <cacheField name="RS/G" numFmtId="0">
      <sharedItems containsString="0" containsBlank="1" containsNumber="1" minValue="3.82" maxValue="5.75"/>
    </cacheField>
    <cacheField name="Adjusted Runs " numFmtId="0">
      <sharedItems containsString="0" containsBlank="1" containsNumber="1" minValue="3.8846449999999999" maxValue="6.2876250000000002"/>
    </cacheField>
    <cacheField name="Adjusted ERA" numFmtId="0">
      <sharedItems containsString="0" containsBlank="1" containsNumber="1" minValue="3.3383249999999998" maxValue="5.5141099999999996"/>
    </cacheField>
    <cacheField name="Wins in last ten" numFmtId="0">
      <sharedItems containsString="0" containsBlank="1" containsNumber="1" containsInteger="1" minValue="3" maxValue="9"/>
    </cacheField>
    <cacheField name="Loss in last ten" numFmtId="0">
      <sharedItems containsString="0" containsBlank="1" containsNumber="1" containsInteger="1" minValue="1" maxValue="7"/>
    </cacheField>
    <cacheField name="Streak" numFmtId="0">
      <sharedItems containsString="0" containsBlank="1" containsNumber="1" containsInteger="1" minValue="-4" maxValue="6"/>
    </cacheField>
    <cacheField name="Winning PCT Adjusted fot SOS" numFmtId="0">
      <sharedItems containsString="0" containsBlank="1" containsNumber="1" minValue="0.37391304347826088" maxValue="0.70940170940170943"/>
    </cacheField>
    <cacheField name="Constant " numFmtId="0">
      <sharedItems containsString="0" containsBlank="1" containsNumber="1" containsInteger="1" minValue="90" maxValue="90"/>
    </cacheField>
    <cacheField name="Winning Constant " numFmtId="0">
      <sharedItems containsString="0" containsBlank="1" containsNumber="1" minValue="-22.695652173913047" maxValue="37.692307692307701"/>
    </cacheField>
    <cacheField name="Streak Factor" numFmtId="0">
      <sharedItems containsString="0" containsBlank="1" containsNumber="1" minValue="-1.5" maxValue="2.5"/>
    </cacheField>
    <cacheField name="Hotness Factor" numFmtId="0">
      <sharedItems containsBlank="1" containsMixedTypes="1" containsNumber="1" containsInteger="1" minValue="-4" maxValue="8"/>
    </cacheField>
    <cacheField name="ERA/OFFENSE RANK FACTOR" numFmtId="0">
      <sharedItems containsString="0" containsBlank="1" containsNumber="1" minValue="1.5" maxValue="14"/>
    </cacheField>
    <cacheField name="ERA/Offensve Reciprocal" numFmtId="0">
      <sharedItems containsString="0" containsBlank="1" containsNumber="1" minValue="17" maxValue="29.5"/>
    </cacheField>
    <cacheField name="SUM w/offense " numFmtId="0">
      <sharedItems containsString="0" containsBlank="1" containsNumber="1" minValue="85.664347826086953" maxValue="157.05230769230769"/>
    </cacheField>
    <cacheField name="RANK" numFmtId="0">
      <sharedItems containsString="0" containsBlank="1" containsNumber="1" containsInteger="1" minValue="1" maxValue="30" count="31">
        <n v="8"/>
        <n v="2"/>
        <n v="14"/>
        <n v="20"/>
        <n v="16"/>
        <n v="11"/>
        <n v="5"/>
        <n v="29"/>
        <n v="22"/>
        <n v="18"/>
        <n v="4"/>
        <n v="6"/>
        <n v="13"/>
        <n v="15"/>
        <n v="25"/>
        <n v="3"/>
        <n v="23"/>
        <n v="24"/>
        <n v="19"/>
        <n v="30"/>
        <n v="17"/>
        <n v="7"/>
        <n v="12"/>
        <n v="26"/>
        <n v="21"/>
        <n v="10"/>
        <n v="1"/>
        <n v="9"/>
        <n v="28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x v="0"/>
    <n v="55"/>
    <n v="0.52586206896551724"/>
    <m/>
    <n v="110"/>
    <n v="14"/>
    <m/>
    <n v="0.04"/>
    <n v="1.22"/>
    <n v="1.127"/>
    <n v="1.0634999999999999"/>
    <n v="4.21"/>
    <n v="5.16"/>
    <n v="4.8323400000000003"/>
    <n v="3.9426650000000003"/>
    <n v="4"/>
    <n v="6"/>
    <n v="-2"/>
    <n v="0.52586206896551724"/>
    <n v="90"/>
    <n v="4.6551724137931032"/>
    <n v="-0.5"/>
    <n v="0"/>
    <n v="2.5"/>
    <n v="28.5"/>
    <n v="123.87517241379311"/>
    <x v="0"/>
  </r>
  <r>
    <x v="1"/>
    <x v="0"/>
    <x v="1"/>
    <n v="50"/>
    <n v="0.57264957264957261"/>
    <m/>
    <n v="90"/>
    <n v="12"/>
    <m/>
    <n v="-0.02"/>
    <n v="-0.66999999999999993"/>
    <n v="0.98899999999999999"/>
    <n v="0.99449999999999994"/>
    <n v="4.0199999999999996"/>
    <n v="4.79"/>
    <n v="4.8163450000000001"/>
    <n v="4.0421100000000001"/>
    <n v="9"/>
    <n v="1"/>
    <n v="2"/>
    <n v="0.57264957264957261"/>
    <n v="90"/>
    <n v="13.076923076923071"/>
    <n v="0.5"/>
    <n v="8"/>
    <n v="3.5"/>
    <n v="27.5"/>
    <n v="138.40692307692308"/>
    <x v="1"/>
  </r>
  <r>
    <x v="2"/>
    <x v="0"/>
    <x v="2"/>
    <n v="60"/>
    <n v="0.49152542372881358"/>
    <m/>
    <n v="-49"/>
    <n v="5"/>
    <m/>
    <n v="0.15"/>
    <n v="4.3499999999999996"/>
    <n v="0.97799999999999998"/>
    <n v="0.98899999999999999"/>
    <n v="5.14"/>
    <n v="4.72"/>
    <n v="4.7719199999999997"/>
    <n v="5.1965399999999997"/>
    <n v="5"/>
    <n v="5"/>
    <n v="-1"/>
    <n v="0.49152542372881358"/>
    <n v="90"/>
    <n v="-1.5254237288135553"/>
    <n v="0"/>
    <n v="0"/>
    <n v="10.5"/>
    <n v="20.5"/>
    <n v="113.32457627118644"/>
    <x v="2"/>
  </r>
  <r>
    <x v="3"/>
    <x v="0"/>
    <x v="3"/>
    <n v="60"/>
    <n v="0.49579831932773111"/>
    <m/>
    <n v="-10"/>
    <n v="9"/>
    <m/>
    <n v="0.11"/>
    <n v="3.2450000000000001"/>
    <n v="0.91200000000000003"/>
    <n v="0.95599999999999996"/>
    <n v="4.42"/>
    <n v="4.34"/>
    <n v="4.5309600000000003"/>
    <n v="4.6144800000000004"/>
    <n v="3"/>
    <n v="7"/>
    <n v="-3"/>
    <n v="0.49579831932773111"/>
    <n v="90"/>
    <n v="-0.75630252100840067"/>
    <n v="-1"/>
    <n v="-4"/>
    <n v="7.5"/>
    <n v="23.5"/>
    <n v="110.98869747899161"/>
    <x v="3"/>
  </r>
  <r>
    <x v="4"/>
    <x v="0"/>
    <x v="4"/>
    <n v="61"/>
    <n v="0.47863247863247865"/>
    <m/>
    <n v="-78"/>
    <n v="3"/>
    <m/>
    <n v="0.15"/>
    <n v="4.2"/>
    <n v="0.96599999999999997"/>
    <n v="0.98299999999999998"/>
    <n v="4.97"/>
    <n v="4.3"/>
    <n v="4.3731"/>
    <n v="5.0544899999999995"/>
    <n v="6"/>
    <n v="4"/>
    <n v="2"/>
    <n v="0.47863247863247865"/>
    <n v="90"/>
    <n v="-3.8461538461538427"/>
    <n v="0.5"/>
    <n v="2"/>
    <n v="12"/>
    <n v="19"/>
    <n v="111.85384615384616"/>
    <x v="4"/>
  </r>
  <r>
    <x v="5"/>
    <x v="1"/>
    <x v="3"/>
    <n v="57"/>
    <n v="0.50862068965517238"/>
    <m/>
    <n v="-50"/>
    <n v="4"/>
    <m/>
    <n v="0.06"/>
    <n v="1.7699999999999998"/>
    <n v="1.1870000000000001"/>
    <n v="1.0935000000000001"/>
    <n v="5.1100000000000003"/>
    <n v="4.68"/>
    <n v="4.2424199999999992"/>
    <n v="4.6322149999999995"/>
    <n v="8"/>
    <n v="2"/>
    <n v="1"/>
    <n v="0.50862068965517238"/>
    <n v="90"/>
    <n v="1.5517241379310276"/>
    <n v="0"/>
    <n v="6"/>
    <n v="11.5"/>
    <n v="19.5"/>
    <n v="118.82172413793103"/>
    <x v="5"/>
  </r>
  <r>
    <x v="6"/>
    <x v="1"/>
    <x v="5"/>
    <n v="52"/>
    <n v="0.54782608695652169"/>
    <m/>
    <n v="104"/>
    <n v="13"/>
    <m/>
    <n v="-0.1"/>
    <n v="-3.1499999999999995"/>
    <n v="0.99199999999999999"/>
    <n v="0.996"/>
    <n v="3.87"/>
    <n v="4.7699999999999996"/>
    <n v="4.7890799999999993"/>
    <n v="3.8854800000000003"/>
    <n v="6"/>
    <n v="4"/>
    <n v="3"/>
    <n v="0.54782608695652169"/>
    <n v="90"/>
    <n v="8.6086956521739033"/>
    <n v="1"/>
    <n v="2"/>
    <n v="3"/>
    <n v="28"/>
    <n v="126.4586956521739"/>
    <x v="6"/>
  </r>
  <r>
    <x v="7"/>
    <x v="1"/>
    <x v="6"/>
    <n v="70"/>
    <n v="0.39130434782608697"/>
    <m/>
    <n v="-82"/>
    <n v="2"/>
    <m/>
    <n v="0.11"/>
    <n v="2.4750000000000001"/>
    <n v="1.0149999999999999"/>
    <n v="1.0074999999999998"/>
    <n v="5.05"/>
    <n v="4.34"/>
    <n v="4.3074500000000002"/>
    <n v="5.0121250000000011"/>
    <n v="4"/>
    <n v="6"/>
    <n v="-2"/>
    <n v="0.39130434782608697"/>
    <n v="90"/>
    <n v="-19.565217391304344"/>
    <n v="-0.5"/>
    <n v="-2"/>
    <n v="12.5"/>
    <n v="18.5"/>
    <n v="88.90978260869565"/>
    <x v="7"/>
  </r>
  <r>
    <x v="8"/>
    <x v="1"/>
    <x v="7"/>
    <n v="64"/>
    <n v="0.45299145299145299"/>
    <m/>
    <n v="-36"/>
    <n v="6"/>
    <m/>
    <n v="0.05"/>
    <n v="1.3250000000000002"/>
    <n v="1.0569999999999999"/>
    <n v="1.0285"/>
    <n v="5.15"/>
    <n v="4.8499999999999996"/>
    <n v="4.7117749999999994"/>
    <n v="5.0032250000000005"/>
    <n v="3"/>
    <n v="7"/>
    <n v="-1"/>
    <n v="0.45299145299145299"/>
    <n v="90"/>
    <n v="-8.4615384615384617"/>
    <n v="0"/>
    <n v="-4"/>
    <n v="9"/>
    <n v="22"/>
    <n v="100.86346153846154"/>
    <x v="8"/>
  </r>
  <r>
    <x v="9"/>
    <x v="1"/>
    <x v="3"/>
    <n v="58"/>
    <n v="0.50427350427350426"/>
    <m/>
    <n v="-20"/>
    <n v="7"/>
    <m/>
    <n v="0.06"/>
    <n v="1.7699999999999998"/>
    <n v="1"/>
    <n v="1"/>
    <n v="4.62"/>
    <n v="4.4400000000000004"/>
    <n v="4.4400000000000004"/>
    <n v="4.62"/>
    <n v="3"/>
    <n v="7"/>
    <n v="2"/>
    <n v="0.50427350427350426"/>
    <n v="90"/>
    <n v="0.7692307692307665"/>
    <n v="0.5"/>
    <n v="-4"/>
    <n v="8.5"/>
    <n v="22.5"/>
    <n v="111.53923076923077"/>
    <x v="9"/>
  </r>
  <r>
    <x v="10"/>
    <x v="2"/>
    <x v="8"/>
    <n v="45"/>
    <n v="0.61538461538461542"/>
    <m/>
    <n v="154"/>
    <n v="15"/>
    <m/>
    <n v="-0.05"/>
    <n v="-1.8000000000000003"/>
    <n v="0.81299999999999994"/>
    <n v="0.90649999999999997"/>
    <n v="4.4400000000000004"/>
    <n v="5.75"/>
    <n v="6.2876250000000002"/>
    <n v="4.8551400000000005"/>
    <n v="3"/>
    <n v="7"/>
    <n v="1"/>
    <n v="0.61538461538461542"/>
    <n v="90"/>
    <n v="20.769230769230774"/>
    <n v="0"/>
    <n v="-4"/>
    <n v="5"/>
    <n v="26"/>
    <n v="130.96923076923076"/>
    <x v="10"/>
  </r>
  <r>
    <x v="11"/>
    <x v="2"/>
    <x v="0"/>
    <n v="58"/>
    <n v="0.51260504201680668"/>
    <m/>
    <n v="-4"/>
    <n v="10"/>
    <m/>
    <n v="0.08"/>
    <n v="2.4399999999999995"/>
    <n v="0.98199999999999998"/>
    <n v="0.99099999999999999"/>
    <n v="4.33"/>
    <n v="4.29"/>
    <n v="4.3286100000000003"/>
    <n v="4.36897"/>
    <n v="7"/>
    <n v="3"/>
    <n v="6"/>
    <n v="0.51260504201680668"/>
    <n v="90"/>
    <n v="2.268907563025202"/>
    <n v="2.5"/>
    <n v="4"/>
    <n v="8"/>
    <n v="23"/>
    <n v="124.20890756302521"/>
    <x v="11"/>
  </r>
  <r>
    <x v="12"/>
    <x v="2"/>
    <x v="4"/>
    <n v="60"/>
    <n v="0.48275862068965519"/>
    <m/>
    <n v="10"/>
    <n v="11"/>
    <m/>
    <n v="0.05"/>
    <n v="1.4000000000000001"/>
    <n v="1.137"/>
    <n v="1.0685"/>
    <n v="4.82"/>
    <n v="4.91"/>
    <n v="4.5736650000000001"/>
    <n v="4.4898300000000004"/>
    <n v="6"/>
    <n v="4"/>
    <n v="-1"/>
    <n v="0.48275862068965519"/>
    <n v="90"/>
    <n v="-3.1034482758620654"/>
    <n v="0"/>
    <n v="2"/>
    <n v="6.5"/>
    <n v="24.5"/>
    <n v="114.79655172413794"/>
    <x v="12"/>
  </r>
  <r>
    <x v="13"/>
    <x v="2"/>
    <x v="3"/>
    <n v="60"/>
    <n v="0.49579831932773111"/>
    <m/>
    <n v="-11"/>
    <n v="8"/>
    <m/>
    <n v="0.04"/>
    <n v="1.18"/>
    <n v="0.92200000000000004"/>
    <n v="0.96100000000000008"/>
    <n v="4.79"/>
    <n v="4.7"/>
    <n v="4.8833000000000002"/>
    <n v="4.9768099999999995"/>
    <n v="4"/>
    <n v="6"/>
    <n v="-4"/>
    <n v="0.49579831932773111"/>
    <n v="90"/>
    <n v="-0.75630252100840067"/>
    <n v="-1.5"/>
    <n v="-2"/>
    <n v="6"/>
    <n v="25"/>
    <n v="111.92369747899161"/>
    <x v="13"/>
  </r>
  <r>
    <x v="14"/>
    <x v="2"/>
    <x v="9"/>
    <n v="66"/>
    <n v="0.44067796610169491"/>
    <m/>
    <n v="-99"/>
    <n v="1"/>
    <m/>
    <n v="0.14000000000000001"/>
    <n v="3.6400000000000006"/>
    <n v="1.0609999999999999"/>
    <n v="1.0305"/>
    <n v="5.24"/>
    <n v="4.4000000000000004"/>
    <n v="4.2658000000000005"/>
    <n v="5.0801800000000004"/>
    <n v="4"/>
    <n v="6"/>
    <n v="1"/>
    <n v="0.44067796610169491"/>
    <n v="90"/>
    <n v="-10.677966101694917"/>
    <n v="0"/>
    <n v="-2"/>
    <n v="14"/>
    <n v="17"/>
    <n v="97.96203389830508"/>
    <x v="14"/>
  </r>
  <r>
    <x v="15"/>
    <x v="3"/>
    <x v="10"/>
    <n v="46"/>
    <n v="0.60344827586206895"/>
    <m/>
    <n v="123"/>
    <n v="14"/>
    <m/>
    <n v="-0.18"/>
    <n v="-6.3"/>
    <n v="1.008"/>
    <n v="1.004"/>
    <n v="4.3499999999999996"/>
    <n v="5.41"/>
    <n v="5.3883600000000005"/>
    <n v="4.3325999999999993"/>
    <n v="7"/>
    <n v="3"/>
    <n v="1"/>
    <n v="0.60344827586206895"/>
    <n v="90"/>
    <n v="18.620689655172413"/>
    <n v="0"/>
    <n v="4"/>
    <n v="3"/>
    <n v="28"/>
    <n v="134.32068965517243"/>
    <x v="15"/>
  </r>
  <r>
    <x v="16"/>
    <x v="3"/>
    <x v="7"/>
    <n v="62"/>
    <n v="0.46086956521739131"/>
    <m/>
    <n v="-54"/>
    <n v="6"/>
    <m/>
    <n v="-0.09"/>
    <n v="-2.3849999999999998"/>
    <n v="0.871"/>
    <n v="0.9355"/>
    <n v="5.18"/>
    <n v="4.71"/>
    <n v="5.013795"/>
    <n v="5.5141099999999996"/>
    <n v="4"/>
    <n v="6"/>
    <n v="1"/>
    <n v="0.46086956521739131"/>
    <n v="90"/>
    <n v="-7.0434782608695645"/>
    <n v="0"/>
    <n v="-2"/>
    <n v="9"/>
    <n v="22"/>
    <n v="100.57152173913043"/>
    <x v="16"/>
  </r>
  <r>
    <x v="17"/>
    <x v="3"/>
    <x v="9"/>
    <n v="63"/>
    <n v="0.45217391304347826"/>
    <m/>
    <n v="-61"/>
    <n v="5"/>
    <m/>
    <n v="-7.0000000000000007E-2"/>
    <n v="-1.82"/>
    <n v="0.97799999999999998"/>
    <n v="0.98899999999999999"/>
    <n v="5.09"/>
    <n v="4.5599999999999996"/>
    <n v="4.6101599999999996"/>
    <n v="5.1459900000000003"/>
    <n v="4"/>
    <n v="6"/>
    <n v="1"/>
    <n v="0.45217391304347826"/>
    <n v="90"/>
    <n v="-8.608695652173914"/>
    <n v="0"/>
    <n v="-2"/>
    <n v="8.5"/>
    <n v="22.5"/>
    <n v="100.0713043478261"/>
    <x v="17"/>
  </r>
  <r>
    <x v="18"/>
    <x v="3"/>
    <x v="4"/>
    <n v="60"/>
    <n v="0.48275862068965519"/>
    <m/>
    <n v="-17"/>
    <n v="8"/>
    <m/>
    <n v="0"/>
    <n v="0"/>
    <n v="0.89300000000000002"/>
    <n v="0.94650000000000001"/>
    <n v="4.8099999999999996"/>
    <n v="4.66"/>
    <n v="4.9093100000000005"/>
    <n v="5.0673349999999999"/>
    <n v="5"/>
    <n v="5"/>
    <n v="3"/>
    <n v="0.48275862068965519"/>
    <n v="90"/>
    <n v="-3.1034482758620654"/>
    <n v="1"/>
    <n v="0"/>
    <n v="7.5"/>
    <n v="23.5"/>
    <n v="111.39655172413794"/>
    <x v="18"/>
  </r>
  <r>
    <x v="19"/>
    <x v="3"/>
    <x v="11"/>
    <n v="72"/>
    <n v="0.37391304347826088"/>
    <m/>
    <n v="-98"/>
    <n v="3"/>
    <m/>
    <n v="0.04"/>
    <n v="0.8600000000000001"/>
    <n v="1.0429999999999999"/>
    <n v="1.0215000000000001"/>
    <n v="4.82"/>
    <n v="3.97"/>
    <n v="3.8846449999999999"/>
    <n v="4.7163699999999995"/>
    <n v="4"/>
    <n v="6"/>
    <n v="-1"/>
    <n v="0.37391304347826088"/>
    <n v="90"/>
    <n v="-22.695652173913047"/>
    <n v="0"/>
    <n v="-2"/>
    <n v="11.5"/>
    <n v="19.5"/>
    <n v="85.664347826086953"/>
    <x v="19"/>
  </r>
  <r>
    <x v="20"/>
    <x v="4"/>
    <x v="0"/>
    <n v="59"/>
    <n v="0.5083333333333333"/>
    <m/>
    <n v="14"/>
    <n v="9"/>
    <m/>
    <n v="-0.09"/>
    <n v="-2.7449999999999997"/>
    <n v="1.0429999999999999"/>
    <n v="1.0215000000000001"/>
    <n v="4.51"/>
    <n v="4.63"/>
    <n v="4.5304549999999999"/>
    <n v="4.4130349999999998"/>
    <n v="4"/>
    <n v="6"/>
    <n v="2"/>
    <n v="0.5083333333333333"/>
    <n v="90"/>
    <n v="1.4999999999999947"/>
    <n v="0.5"/>
    <n v="-2"/>
    <n v="6.5"/>
    <n v="24.5"/>
    <n v="111.755"/>
    <x v="20"/>
  </r>
  <r>
    <x v="21"/>
    <x v="4"/>
    <x v="0"/>
    <n v="57"/>
    <n v="0.51694915254237284"/>
    <m/>
    <n v="55"/>
    <n v="12"/>
    <m/>
    <n v="-0.02"/>
    <n v="-0.60999999999999988"/>
    <n v="0.88400000000000001"/>
    <n v="0.94199999999999995"/>
    <n v="4.1900000000000004"/>
    <n v="4.66"/>
    <n v="4.9302800000000007"/>
    <n v="4.4330200000000008"/>
    <n v="8"/>
    <n v="2"/>
    <n v="-1"/>
    <n v="0.51694915254237284"/>
    <n v="90"/>
    <n v="3.0508474576271105"/>
    <n v="0"/>
    <n v="6"/>
    <n v="5.5"/>
    <n v="25.5"/>
    <n v="123.94084745762711"/>
    <x v="21"/>
  </r>
  <r>
    <x v="22"/>
    <x v="4"/>
    <x v="0"/>
    <n v="55"/>
    <n v="0.52586206896551724"/>
    <m/>
    <n v="42"/>
    <n v="10"/>
    <m/>
    <n v="-7.0000000000000007E-2"/>
    <n v="-2.1350000000000002"/>
    <n v="1.101"/>
    <n v="1.0505"/>
    <n v="4.3499999999999996"/>
    <n v="4.72"/>
    <n v="4.4816399999999996"/>
    <n v="4.130325"/>
    <n v="4"/>
    <n v="6"/>
    <n v="1"/>
    <n v="0.52586206896551724"/>
    <n v="90"/>
    <n v="4.6551724137931032"/>
    <n v="0"/>
    <n v="-2"/>
    <n v="6.5"/>
    <n v="24.5"/>
    <n v="115.02017241379311"/>
    <x v="22"/>
  </r>
  <r>
    <x v="23"/>
    <x v="4"/>
    <x v="12"/>
    <n v="69"/>
    <n v="0.4152542372881356"/>
    <m/>
    <n v="-91"/>
    <n v="4"/>
    <m/>
    <n v="0.02"/>
    <n v="0.49"/>
    <n v="1.0720000000000001"/>
    <n v="1.036"/>
    <n v="5.45"/>
    <n v="4.68"/>
    <n v="4.51152"/>
    <n v="5.2538"/>
    <n v="5"/>
    <n v="5"/>
    <n v="-1"/>
    <n v="0.4152542372881356"/>
    <n v="90"/>
    <n v="-15.254237288135593"/>
    <n v="0"/>
    <n v="0"/>
    <n v="10"/>
    <n v="21"/>
    <n v="96.235762711864396"/>
    <x v="23"/>
  </r>
  <r>
    <x v="24"/>
    <x v="4"/>
    <x v="2"/>
    <n v="60"/>
    <n v="0.49152542372881358"/>
    <m/>
    <n v="-38"/>
    <n v="7"/>
    <m/>
    <n v="-0.1"/>
    <n v="-2.9000000000000004"/>
    <n v="0.89900000000000002"/>
    <n v="0.94950000000000001"/>
    <n v="4.5199999999999996"/>
    <n v="4.1900000000000004"/>
    <n v="4.4015950000000004"/>
    <n v="4.7482599999999993"/>
    <n v="6"/>
    <n v="4"/>
    <n v="-2"/>
    <n v="0.49152542372881358"/>
    <n v="90"/>
    <n v="-1.5254237288135553"/>
    <n v="-0.5"/>
    <n v="2"/>
    <n v="10"/>
    <n v="21"/>
    <n v="108.07457627118644"/>
    <x v="24"/>
  </r>
  <r>
    <x v="25"/>
    <x v="5"/>
    <x v="13"/>
    <n v="52"/>
    <n v="0.55555555555555558"/>
    <m/>
    <n v="42"/>
    <n v="10"/>
    <m/>
    <n v="-0.03"/>
    <n v="-0.97499999999999998"/>
    <n v="1.319"/>
    <n v="1.1595"/>
    <n v="4.82"/>
    <n v="5.18"/>
    <n v="4.35379"/>
    <n v="4.0512100000000002"/>
    <n v="4"/>
    <n v="6"/>
    <n v="-3"/>
    <n v="0.55555555555555558"/>
    <n v="90"/>
    <n v="10.000000000000004"/>
    <n v="-1"/>
    <n v="-2"/>
    <n v="7.5"/>
    <n v="23.5"/>
    <n v="119.52500000000001"/>
    <x v="25"/>
  </r>
  <r>
    <x v="26"/>
    <x v="5"/>
    <x v="14"/>
    <n v="34"/>
    <n v="0.70940170940170943"/>
    <m/>
    <n v="208"/>
    <n v="15"/>
    <m/>
    <n v="-0.16"/>
    <n v="-6.64"/>
    <n v="0.995"/>
    <n v="0.99750000000000005"/>
    <n v="3.33"/>
    <n v="5.1100000000000003"/>
    <n v="5.1227749999999999"/>
    <n v="3.3383249999999998"/>
    <n v="8"/>
    <n v="2"/>
    <n v="2"/>
    <n v="0.70940170940170943"/>
    <n v="90"/>
    <n v="37.692307692307701"/>
    <n v="0.5"/>
    <n v="6"/>
    <n v="1.5"/>
    <n v="29.5"/>
    <n v="157.05230769230769"/>
    <x v="26"/>
  </r>
  <r>
    <x v="27"/>
    <x v="5"/>
    <x v="13"/>
    <n v="52"/>
    <n v="0.55555555555555558"/>
    <m/>
    <n v="108"/>
    <n v="13"/>
    <m/>
    <n v="-0.1"/>
    <n v="-3.2500000000000004"/>
    <n v="1.2070000000000001"/>
    <n v="1.1034999999999999"/>
    <n v="4.03"/>
    <n v="4.95"/>
    <n v="4.4376750000000005"/>
    <n v="3.6128950000000004"/>
    <n v="4"/>
    <n v="6"/>
    <n v="-1"/>
    <n v="0.55555555555555558"/>
    <n v="90"/>
    <n v="10.000000000000004"/>
    <n v="0"/>
    <n v="-2"/>
    <n v="6"/>
    <n v="25"/>
    <n v="119.75"/>
    <x v="27"/>
  </r>
  <r>
    <x v="28"/>
    <x v="5"/>
    <x v="15"/>
    <n v="72"/>
    <n v="0.3949579831932773"/>
    <m/>
    <n v="-107"/>
    <n v="2"/>
    <m/>
    <n v="-0.05"/>
    <n v="-1.175"/>
    <n v="0.81599999999999995"/>
    <n v="0.90799999999999992"/>
    <n v="4.87"/>
    <n v="3.97"/>
    <n v="4.3352400000000006"/>
    <n v="5.3180400000000008"/>
    <n v="6"/>
    <n v="4"/>
    <n v="-1"/>
    <n v="0.3949579831932773"/>
    <n v="90"/>
    <n v="-18.907563025210088"/>
    <n v="0"/>
    <n v="2"/>
    <n v="13"/>
    <n v="18"/>
    <n v="89.917436974789908"/>
    <x v="28"/>
  </r>
  <r>
    <x v="29"/>
    <x v="5"/>
    <x v="16"/>
    <n v="66"/>
    <n v="0.4358974358974359"/>
    <m/>
    <n v="-155"/>
    <n v="1"/>
    <m/>
    <n v="-0.01"/>
    <n v="-0.255"/>
    <n v="0.877"/>
    <n v="0.9385"/>
    <n v="5.15"/>
    <n v="3.82"/>
    <n v="4.0549299999999997"/>
    <n v="5.4667250000000003"/>
    <n v="3"/>
    <n v="7"/>
    <n v="-2"/>
    <n v="0.4358974358974359"/>
    <n v="90"/>
    <n v="-11.538461538461538"/>
    <n v="-0.5"/>
    <n v="-4"/>
    <n v="14"/>
    <n v="17"/>
    <n v="90.706538461538472"/>
    <x v="29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s v="Park Affects"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s v="https://www.teamrankings.com/mlb/ranking/schedule-strength-by-other"/>
    <m/>
    <m/>
    <m/>
    <m/>
    <m/>
    <m/>
    <m/>
    <m/>
    <m/>
    <m/>
    <m/>
    <m/>
    <m/>
    <s v="02-p2"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  <r>
    <x v="30"/>
    <x v="6"/>
    <x v="17"/>
    <m/>
    <m/>
    <m/>
    <m/>
    <m/>
    <m/>
    <m/>
    <m/>
    <m/>
    <m/>
    <m/>
    <m/>
    <m/>
    <m/>
    <m/>
    <m/>
    <m/>
    <m/>
    <m/>
    <m/>
    <m/>
    <m/>
    <m/>
    <m/>
    <m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5" firstHeaderRow="1" firstDataRow="1" firstDataCol="1"/>
  <pivotFields count="29">
    <pivotField axis="axisRow" showAll="0" sortType="ascending">
      <items count="32">
        <item x="11"/>
        <item x="10"/>
        <item x="14"/>
        <item x="4"/>
        <item x="17"/>
        <item x="20"/>
        <item x="21"/>
        <item x="22"/>
        <item x="27"/>
        <item x="26"/>
        <item x="28"/>
        <item x="6"/>
        <item x="13"/>
        <item x="18"/>
        <item x="16"/>
        <item x="15"/>
        <item x="2"/>
        <item x="29"/>
        <item x="19"/>
        <item x="24"/>
        <item x="12"/>
        <item x="3"/>
        <item x="1"/>
        <item x="23"/>
        <item x="25"/>
        <item x="9"/>
        <item x="8"/>
        <item x="5"/>
        <item x="7"/>
        <item x="0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1"/>
        <item x="0"/>
        <item x="2"/>
        <item x="4"/>
        <item x="3"/>
        <item x="5"/>
        <item x="6"/>
        <item t="default"/>
      </items>
    </pivotField>
    <pivotField showAll="0">
      <items count="19">
        <item x="11"/>
        <item x="6"/>
        <item x="15"/>
        <item x="12"/>
        <item x="16"/>
        <item x="9"/>
        <item x="7"/>
        <item x="4"/>
        <item x="2"/>
        <item x="3"/>
        <item x="0"/>
        <item x="5"/>
        <item x="13"/>
        <item x="1"/>
        <item x="10"/>
        <item x="8"/>
        <item x="14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2">
        <item x="26"/>
        <item x="1"/>
        <item x="15"/>
        <item x="10"/>
        <item x="6"/>
        <item x="11"/>
        <item x="21"/>
        <item x="0"/>
        <item x="27"/>
        <item x="25"/>
        <item x="5"/>
        <item x="22"/>
        <item x="12"/>
        <item x="2"/>
        <item x="13"/>
        <item x="4"/>
        <item x="20"/>
        <item x="9"/>
        <item x="18"/>
        <item x="3"/>
        <item x="24"/>
        <item x="8"/>
        <item x="16"/>
        <item x="17"/>
        <item x="14"/>
        <item x="23"/>
        <item x="29"/>
        <item x="28"/>
        <item x="7"/>
        <item x="19"/>
        <item x="30"/>
        <item t="default"/>
      </items>
    </pivotField>
  </pivotFields>
  <rowFields count="1">
    <field x="0"/>
  </rowFields>
  <rowItems count="32">
    <i>
      <x v="30"/>
    </i>
    <i>
      <x v="9"/>
    </i>
    <i>
      <x v="22"/>
    </i>
    <i>
      <x v="15"/>
    </i>
    <i>
      <x v="1"/>
    </i>
    <i>
      <x v="11"/>
    </i>
    <i>
      <x/>
    </i>
    <i>
      <x v="6"/>
    </i>
    <i>
      <x v="29"/>
    </i>
    <i>
      <x v="8"/>
    </i>
    <i>
      <x v="24"/>
    </i>
    <i>
      <x v="27"/>
    </i>
    <i>
      <x v="7"/>
    </i>
    <i>
      <x v="20"/>
    </i>
    <i>
      <x v="16"/>
    </i>
    <i>
      <x v="12"/>
    </i>
    <i>
      <x v="3"/>
    </i>
    <i>
      <x v="5"/>
    </i>
    <i>
      <x v="25"/>
    </i>
    <i>
      <x v="13"/>
    </i>
    <i>
      <x v="21"/>
    </i>
    <i>
      <x v="19"/>
    </i>
    <i>
      <x v="26"/>
    </i>
    <i>
      <x v="14"/>
    </i>
    <i>
      <x v="4"/>
    </i>
    <i>
      <x v="2"/>
    </i>
    <i>
      <x v="23"/>
    </i>
    <i>
      <x v="17"/>
    </i>
    <i>
      <x v="10"/>
    </i>
    <i>
      <x v="28"/>
    </i>
    <i>
      <x v="18"/>
    </i>
    <i t="grand">
      <x/>
    </i>
  </rowItems>
  <colItems count="1">
    <i/>
  </colItems>
  <dataFields count="1">
    <dataField name="Sum of RANK" fld="28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ngraphs.com/depthcharts.aspx?position=ALL&amp;teamid=19" TargetMode="External"/><Relationship Id="rId13" Type="http://schemas.openxmlformats.org/officeDocument/2006/relationships/hyperlink" Target="http://www.fangraphs.com/depthcharts.aspx?position=ALL&amp;teamid=7" TargetMode="External"/><Relationship Id="rId18" Type="http://schemas.openxmlformats.org/officeDocument/2006/relationships/hyperlink" Target="http://www.fangraphs.com/depthcharts.aspx?position=ALL&amp;teamid=2" TargetMode="External"/><Relationship Id="rId26" Type="http://schemas.openxmlformats.org/officeDocument/2006/relationships/hyperlink" Target="http://www.fangraphs.com/depthcharts.aspx?position=ALL&amp;teamid=29" TargetMode="External"/><Relationship Id="rId3" Type="http://schemas.openxmlformats.org/officeDocument/2006/relationships/hyperlink" Target="http://www.fangraphs.com/depthcharts.aspx?position=ALL&amp;teamid=24" TargetMode="External"/><Relationship Id="rId21" Type="http://schemas.openxmlformats.org/officeDocument/2006/relationships/hyperlink" Target="http://www.fangraphs.com/depthcharts.aspx?position=ALL&amp;teamid=20" TargetMode="External"/><Relationship Id="rId7" Type="http://schemas.openxmlformats.org/officeDocument/2006/relationships/hyperlink" Target="http://www.fangraphs.com/depthcharts.aspx?position=ALL&amp;teamid=17" TargetMode="External"/><Relationship Id="rId12" Type="http://schemas.openxmlformats.org/officeDocument/2006/relationships/hyperlink" Target="http://www.fangraphs.com/depthcharts.aspx?position=ALL&amp;teamid=12" TargetMode="External"/><Relationship Id="rId17" Type="http://schemas.openxmlformats.org/officeDocument/2006/relationships/hyperlink" Target="http://www.fangraphs.com/depthcharts.aspx?position=ALL&amp;teamid=11" TargetMode="External"/><Relationship Id="rId25" Type="http://schemas.openxmlformats.org/officeDocument/2006/relationships/hyperlink" Target="http://www.fangraphs.com/depthcharts.aspx?position=ALL&amp;teamid=10" TargetMode="External"/><Relationship Id="rId2" Type="http://schemas.openxmlformats.org/officeDocument/2006/relationships/hyperlink" Target="http://www.fangraphs.com/depthcharts.aspx?position=ALL&amp;teamid=21" TargetMode="External"/><Relationship Id="rId16" Type="http://schemas.openxmlformats.org/officeDocument/2006/relationships/hyperlink" Target="http://www.fangraphs.com/depthcharts.aspx?position=ALL&amp;teamid=27" TargetMode="External"/><Relationship Id="rId20" Type="http://schemas.openxmlformats.org/officeDocument/2006/relationships/hyperlink" Target="http://www.fangraphs.com/depthcharts.aspx?position=ALL&amp;teamid=13" TargetMode="External"/><Relationship Id="rId29" Type="http://schemas.openxmlformats.org/officeDocument/2006/relationships/hyperlink" Target="http://www.fangraphs.com/depthcharts.aspx?position=ALL&amp;teamid=26" TargetMode="External"/><Relationship Id="rId1" Type="http://schemas.openxmlformats.org/officeDocument/2006/relationships/hyperlink" Target="http://www.fangraphs.com/depthcharts.aspx?position=ALL&amp;teamid=22" TargetMode="External"/><Relationship Id="rId6" Type="http://schemas.openxmlformats.org/officeDocument/2006/relationships/hyperlink" Target="http://www.fangraphs.com/depthcharts.aspx?position=ALL&amp;teamid=15" TargetMode="External"/><Relationship Id="rId11" Type="http://schemas.openxmlformats.org/officeDocument/2006/relationships/hyperlink" Target="http://www.fangraphs.com/depthcharts.aspx?position=ALL&amp;teamid=1" TargetMode="External"/><Relationship Id="rId24" Type="http://schemas.openxmlformats.org/officeDocument/2006/relationships/hyperlink" Target="http://www.fangraphs.com/depthcharts.aspx?position=ALL&amp;teamid=16" TargetMode="External"/><Relationship Id="rId5" Type="http://schemas.openxmlformats.org/officeDocument/2006/relationships/hyperlink" Target="http://www.fangraphs.com/depthcharts.aspx?position=ALL&amp;teamid=5" TargetMode="External"/><Relationship Id="rId15" Type="http://schemas.openxmlformats.org/officeDocument/2006/relationships/hyperlink" Target="http://www.fangraphs.com/depthcharts.aspx?position=ALL&amp;teamid=8" TargetMode="External"/><Relationship Id="rId23" Type="http://schemas.openxmlformats.org/officeDocument/2006/relationships/hyperlink" Target="http://www.fangraphs.com/depthcharts.aspx?position=ALL&amp;teamid=6" TargetMode="External"/><Relationship Id="rId28" Type="http://schemas.openxmlformats.org/officeDocument/2006/relationships/hyperlink" Target="http://www.fangraphs.com/depthcharts.aspx?position=ALL&amp;teamid=30" TargetMode="External"/><Relationship Id="rId10" Type="http://schemas.openxmlformats.org/officeDocument/2006/relationships/hyperlink" Target="http://www.fangraphs.com/depthcharts.aspx?position=ALL&amp;teamid=28" TargetMode="External"/><Relationship Id="rId19" Type="http://schemas.openxmlformats.org/officeDocument/2006/relationships/hyperlink" Target="http://www.fangraphs.com/depthcharts.aspx?position=ALL&amp;teamid=14" TargetMode="External"/><Relationship Id="rId4" Type="http://schemas.openxmlformats.org/officeDocument/2006/relationships/hyperlink" Target="http://www.fangraphs.com/depthcharts.aspx?position=ALL&amp;teamid=3" TargetMode="External"/><Relationship Id="rId9" Type="http://schemas.openxmlformats.org/officeDocument/2006/relationships/hyperlink" Target="http://www.fangraphs.com/depthcharts.aspx?position=ALL&amp;teamid=9" TargetMode="External"/><Relationship Id="rId14" Type="http://schemas.openxmlformats.org/officeDocument/2006/relationships/hyperlink" Target="http://www.fangraphs.com/depthcharts.aspx?position=ALL&amp;teamid=23" TargetMode="External"/><Relationship Id="rId22" Type="http://schemas.openxmlformats.org/officeDocument/2006/relationships/hyperlink" Target="http://www.fangraphs.com/depthcharts.aspx?position=ALL&amp;teamid=25" TargetMode="External"/><Relationship Id="rId27" Type="http://schemas.openxmlformats.org/officeDocument/2006/relationships/hyperlink" Target="http://www.fangraphs.com/depthcharts.aspx?position=ALL&amp;teamid=18" TargetMode="External"/><Relationship Id="rId30" Type="http://schemas.openxmlformats.org/officeDocument/2006/relationships/hyperlink" Target="http://www.fangraphs.com/depthcharts.aspx?position=ALL&amp;teamid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="90" zoomScaleNormal="90" zoomScalePageLayoutView="90" workbookViewId="0">
      <selection sqref="A1:XFD1048576"/>
    </sheetView>
  </sheetViews>
  <sheetFormatPr baseColWidth="10" defaultColWidth="10.83203125" defaultRowHeight="16" x14ac:dyDescent="0.2"/>
  <cols>
    <col min="1" max="1" width="11.33203125" style="1" bestFit="1" customWidth="1"/>
    <col min="2" max="2" width="11" style="1" customWidth="1"/>
    <col min="3" max="3" width="6.5" style="17" customWidth="1"/>
    <col min="4" max="4" width="8.33203125" style="17" customWidth="1"/>
    <col min="5" max="5" width="10.83203125" style="1" customWidth="1"/>
    <col min="6" max="6" width="13" style="1" customWidth="1"/>
    <col min="7" max="7" width="17.1640625" style="17" customWidth="1"/>
    <col min="8" max="8" width="31.1640625" style="17" customWidth="1"/>
    <col min="9" max="9" width="10.83203125" style="1" customWidth="1"/>
    <col min="10" max="10" width="24" style="17" customWidth="1"/>
    <col min="11" max="11" width="24" style="1" customWidth="1"/>
    <col min="12" max="12" width="15" style="17" customWidth="1"/>
    <col min="13" max="13" width="32" style="1" customWidth="1"/>
    <col min="14" max="14" width="10.83203125" style="17" customWidth="1"/>
    <col min="15" max="15" width="13.1640625" style="17" customWidth="1"/>
    <col min="16" max="16" width="18.33203125" style="1" customWidth="1"/>
    <col min="17" max="17" width="19" style="1" customWidth="1"/>
    <col min="18" max="18" width="16.33203125" style="17" customWidth="1"/>
    <col min="19" max="19" width="15.1640625" style="17" customWidth="1"/>
    <col min="20" max="20" width="7.83203125" style="17" customWidth="1"/>
    <col min="21" max="21" width="31.33203125" style="1" bestFit="1" customWidth="1"/>
    <col min="22" max="22" width="10.83203125" style="1"/>
    <col min="23" max="23" width="18.1640625" style="1" customWidth="1"/>
    <col min="24" max="24" width="15.83203125" style="1" customWidth="1"/>
    <col min="25" max="25" width="16.1640625" style="1" customWidth="1"/>
    <col min="26" max="27" width="27.1640625" style="1" customWidth="1"/>
    <col min="28" max="28" width="19.6640625" style="1" bestFit="1" customWidth="1"/>
    <col min="29" max="16384" width="10.83203125" style="1"/>
  </cols>
  <sheetData>
    <row r="1" spans="1:33" s="25" customFormat="1" ht="19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60</v>
      </c>
      <c r="F1" s="22" t="s">
        <v>4</v>
      </c>
      <c r="G1" s="22" t="s">
        <v>69</v>
      </c>
      <c r="H1" s="22" t="s">
        <v>71</v>
      </c>
      <c r="I1" s="22" t="s">
        <v>5</v>
      </c>
      <c r="J1" s="22" t="s">
        <v>61</v>
      </c>
      <c r="K1" s="22" t="s">
        <v>66</v>
      </c>
      <c r="L1" s="22" t="s">
        <v>62</v>
      </c>
      <c r="M1" s="22" t="s">
        <v>68</v>
      </c>
      <c r="N1" s="22" t="s">
        <v>73</v>
      </c>
      <c r="O1" s="22" t="s">
        <v>72</v>
      </c>
      <c r="P1" s="22" t="s">
        <v>63</v>
      </c>
      <c r="Q1" s="22" t="s">
        <v>64</v>
      </c>
      <c r="R1" s="23" t="s">
        <v>6</v>
      </c>
      <c r="S1" s="23" t="s">
        <v>7</v>
      </c>
      <c r="T1" s="23" t="s">
        <v>8</v>
      </c>
      <c r="U1" s="23" t="s">
        <v>65</v>
      </c>
      <c r="V1" s="23" t="s">
        <v>9</v>
      </c>
      <c r="W1" s="23" t="s">
        <v>10</v>
      </c>
      <c r="X1" s="23" t="s">
        <v>11</v>
      </c>
      <c r="Y1" s="23" t="s">
        <v>12</v>
      </c>
      <c r="Z1" s="23" t="s">
        <v>13</v>
      </c>
      <c r="AA1" s="23" t="s">
        <v>70</v>
      </c>
      <c r="AB1" s="24" t="s">
        <v>14</v>
      </c>
      <c r="AC1" s="24" t="s">
        <v>15</v>
      </c>
    </row>
    <row r="2" spans="1:33" ht="19" x14ac:dyDescent="0.25">
      <c r="A2" s="9" t="s">
        <v>82</v>
      </c>
      <c r="B2" t="s">
        <v>17</v>
      </c>
      <c r="C2" s="21">
        <f>VLOOKUP(A2,'Fangraphs Vlookup'!A:U,3,FALSE)</f>
        <v>61</v>
      </c>
      <c r="D2" s="15">
        <f>VLOOKUP(A2,'Fangraphs Vlookup'!A:U,4,FALSE)</f>
        <v>55</v>
      </c>
      <c r="E2" s="3">
        <f>C2/(C2+D2)</f>
        <v>0.52586206896551724</v>
      </c>
      <c r="F2" s="3"/>
      <c r="G2" s="18">
        <f>VLOOKUP(A2,'Fangraphs Vlookup'!A:U,6,FALSE)</f>
        <v>110</v>
      </c>
      <c r="H2" s="15">
        <f>((RANK(G2,$G$2:$G$16,2)))</f>
        <v>14</v>
      </c>
      <c r="I2" s="4"/>
      <c r="J2" s="19">
        <v>0.04</v>
      </c>
      <c r="K2" s="11">
        <f>((C2+D2)*J2*E2)*0.5</f>
        <v>1.22</v>
      </c>
      <c r="L2" s="15">
        <v>1.127</v>
      </c>
      <c r="M2" s="3">
        <f>((L2-1)*0.5)+1</f>
        <v>1.0634999999999999</v>
      </c>
      <c r="N2" s="15">
        <f>VLOOKUP(A2,'Fangraphs Vlookup'!A:U,8,FALSE)</f>
        <v>4.21</v>
      </c>
      <c r="O2" s="15">
        <f>VLOOKUP(A2,'Fangraphs Vlookup'!A:U,7,FALSE)</f>
        <v>5.16</v>
      </c>
      <c r="P2" s="3">
        <f>O2-(O2*(M2-1))</f>
        <v>4.8323400000000003</v>
      </c>
      <c r="Q2" s="3">
        <f>N2-(N2*(M2-1))</f>
        <v>3.9426650000000003</v>
      </c>
      <c r="R2" s="15">
        <v>4</v>
      </c>
      <c r="S2" s="15">
        <v>6</v>
      </c>
      <c r="T2" s="15">
        <v>-2</v>
      </c>
      <c r="U2" s="1">
        <f>C2/(C2+D2)</f>
        <v>0.52586206896551724</v>
      </c>
      <c r="V2" s="3">
        <v>90</v>
      </c>
      <c r="W2" s="1">
        <f t="shared" ref="W2:W31" si="0">(U2-0.5)*162*(10/9)</f>
        <v>4.6551724137931032</v>
      </c>
      <c r="X2" s="1">
        <f t="shared" ref="X2:X31" si="1">(IF((T2 &gt;0),1,-1))*(((ABS(T2)-1)/2))</f>
        <v>-0.5</v>
      </c>
      <c r="Y2" s="1">
        <v>0</v>
      </c>
      <c r="Z2" s="1">
        <f t="shared" ref="Z2:Z16" si="2">((RANK(Q2,$Q$2:$Q$16,1)+(RANK(P2,$P$2:$P$16)))/2)</f>
        <v>2.5</v>
      </c>
      <c r="AA2" s="1">
        <f>31-Z2</f>
        <v>28.5</v>
      </c>
      <c r="AB2" s="1">
        <f>SUM(V2:Y2)+K2+AA2</f>
        <v>123.87517241379311</v>
      </c>
      <c r="AC2" s="1">
        <f t="shared" ref="AC2:AC31" si="3">RANK(AB2,$AB$2:$AB$31)</f>
        <v>8</v>
      </c>
      <c r="AD2" s="9" t="s">
        <v>16</v>
      </c>
      <c r="AF2" s="5"/>
    </row>
    <row r="3" spans="1:33" ht="20" thickBot="1" x14ac:dyDescent="0.3">
      <c r="A3" s="9" t="s">
        <v>77</v>
      </c>
      <c r="B3" t="s">
        <v>17</v>
      </c>
      <c r="C3" s="21">
        <f>VLOOKUP(A3,'Fangraphs Vlookup'!A:U,3,FALSE)</f>
        <v>67</v>
      </c>
      <c r="D3" s="15">
        <f>VLOOKUP(A3,'Fangraphs Vlookup'!A:U,4,FALSE)</f>
        <v>50</v>
      </c>
      <c r="E3" s="3">
        <f t="shared" ref="E3:E31" si="4">C3/(C3+D3)</f>
        <v>0.57264957264957261</v>
      </c>
      <c r="F3" s="3"/>
      <c r="G3" s="18">
        <f>VLOOKUP(A3,'Fangraphs Vlookup'!A:U,6,FALSE)</f>
        <v>90</v>
      </c>
      <c r="H3" s="15">
        <f t="shared" ref="H3:H16" si="5">((RANK(G3,$G$2:$G$16,2)))</f>
        <v>12</v>
      </c>
      <c r="I3" s="4"/>
      <c r="J3" s="19">
        <v>-0.02</v>
      </c>
      <c r="K3" s="11">
        <f t="shared" ref="K3:K31" si="6">((C3+D3)*J3*E3)*0.5</f>
        <v>-0.66999999999999993</v>
      </c>
      <c r="L3" s="15">
        <v>0.98899999999999999</v>
      </c>
      <c r="M3" s="3">
        <f t="shared" ref="M3:M31" si="7">((L3-1)*0.5)+1</f>
        <v>0.99449999999999994</v>
      </c>
      <c r="N3" s="15">
        <f>VLOOKUP(A3,'Fangraphs Vlookup'!A:U,8,FALSE)</f>
        <v>4.0199999999999996</v>
      </c>
      <c r="O3" s="15">
        <f>VLOOKUP(A3,'Fangraphs Vlookup'!A:U,7,FALSE)</f>
        <v>4.79</v>
      </c>
      <c r="P3" s="3">
        <f t="shared" ref="P3:P31" si="8">O3-(O3*(M3-1))</f>
        <v>4.8163450000000001</v>
      </c>
      <c r="Q3" s="3">
        <f t="shared" ref="Q3:Q31" si="9">N3-(N3*(M3-1))</f>
        <v>4.0421100000000001</v>
      </c>
      <c r="R3" s="15">
        <v>9</v>
      </c>
      <c r="S3" s="16">
        <v>1</v>
      </c>
      <c r="T3" s="16">
        <v>2</v>
      </c>
      <c r="U3" s="1">
        <f t="shared" ref="U3:U31" si="10">C3/(C3+D3)</f>
        <v>0.57264957264957261</v>
      </c>
      <c r="V3" s="3">
        <v>90</v>
      </c>
      <c r="W3" s="1">
        <f t="shared" si="0"/>
        <v>13.076923076923071</v>
      </c>
      <c r="X3" s="1">
        <f t="shared" si="1"/>
        <v>0.5</v>
      </c>
      <c r="Y3" s="1">
        <f t="shared" ref="Y3:Y31" si="11">R3-S3</f>
        <v>8</v>
      </c>
      <c r="Z3" s="1">
        <f t="shared" si="2"/>
        <v>3.5</v>
      </c>
      <c r="AA3" s="1">
        <f t="shared" ref="AA3:AA31" si="12">31-Z3</f>
        <v>27.5</v>
      </c>
      <c r="AB3" s="1">
        <f t="shared" ref="AB3:AB31" si="13">SUM(V3:Y3)+K3+AA3</f>
        <v>138.40692307692308</v>
      </c>
      <c r="AC3" s="1">
        <f t="shared" si="3"/>
        <v>2</v>
      </c>
      <c r="AD3" s="9" t="s">
        <v>18</v>
      </c>
      <c r="AF3" s="6"/>
      <c r="AG3" s="5"/>
    </row>
    <row r="4" spans="1:33" ht="20" thickBot="1" x14ac:dyDescent="0.3">
      <c r="A4" s="9" t="s">
        <v>91</v>
      </c>
      <c r="B4" t="s">
        <v>17</v>
      </c>
      <c r="C4" s="21">
        <f>VLOOKUP(A4,'Fangraphs Vlookup'!A:U,3,FALSE)</f>
        <v>58</v>
      </c>
      <c r="D4" s="15">
        <f>VLOOKUP(A4,'Fangraphs Vlookup'!A:U,4,FALSE)</f>
        <v>60</v>
      </c>
      <c r="E4" s="3">
        <f t="shared" si="4"/>
        <v>0.49152542372881358</v>
      </c>
      <c r="F4" s="3"/>
      <c r="G4" s="18">
        <f>VLOOKUP(A4,'Fangraphs Vlookup'!A:U,6,FALSE)</f>
        <v>-49</v>
      </c>
      <c r="H4" s="15">
        <f t="shared" si="5"/>
        <v>5</v>
      </c>
      <c r="I4" s="4"/>
      <c r="J4" s="19">
        <v>0.15</v>
      </c>
      <c r="K4" s="11">
        <f t="shared" si="6"/>
        <v>4.3499999999999996</v>
      </c>
      <c r="L4" s="15">
        <v>0.97799999999999998</v>
      </c>
      <c r="M4" s="3">
        <f t="shared" si="7"/>
        <v>0.98899999999999999</v>
      </c>
      <c r="N4" s="15">
        <f>VLOOKUP(A4,'Fangraphs Vlookup'!A:U,8,FALSE)</f>
        <v>5.14</v>
      </c>
      <c r="O4" s="15">
        <f>VLOOKUP(A4,'Fangraphs Vlookup'!A:U,7,FALSE)</f>
        <v>4.72</v>
      </c>
      <c r="P4" s="3">
        <f t="shared" si="8"/>
        <v>4.7719199999999997</v>
      </c>
      <c r="Q4" s="3">
        <f t="shared" si="9"/>
        <v>5.1965399999999997</v>
      </c>
      <c r="R4" s="15">
        <v>5</v>
      </c>
      <c r="S4" s="16">
        <v>5</v>
      </c>
      <c r="T4" s="16">
        <v>-1</v>
      </c>
      <c r="U4" s="1">
        <f t="shared" si="10"/>
        <v>0.49152542372881358</v>
      </c>
      <c r="V4" s="3">
        <v>90</v>
      </c>
      <c r="W4" s="1">
        <f t="shared" si="0"/>
        <v>-1.5254237288135553</v>
      </c>
      <c r="X4" s="1">
        <f t="shared" si="1"/>
        <v>0</v>
      </c>
      <c r="Y4" s="1">
        <f t="shared" si="11"/>
        <v>0</v>
      </c>
      <c r="Z4" s="1">
        <f t="shared" si="2"/>
        <v>10.5</v>
      </c>
      <c r="AA4" s="1">
        <f t="shared" si="12"/>
        <v>20.5</v>
      </c>
      <c r="AB4" s="1">
        <f t="shared" si="13"/>
        <v>113.32457627118644</v>
      </c>
      <c r="AC4" s="1">
        <f t="shared" si="3"/>
        <v>14</v>
      </c>
      <c r="AD4" s="9" t="s">
        <v>21</v>
      </c>
      <c r="AF4" s="7"/>
    </row>
    <row r="5" spans="1:33" ht="20" thickBot="1" x14ac:dyDescent="0.3">
      <c r="A5" s="9" t="s">
        <v>85</v>
      </c>
      <c r="B5" t="s">
        <v>17</v>
      </c>
      <c r="C5" s="21">
        <f>VLOOKUP(A5,'Fangraphs Vlookup'!A:U,3,FALSE)</f>
        <v>59</v>
      </c>
      <c r="D5" s="15">
        <f>VLOOKUP(A5,'Fangraphs Vlookup'!A:U,4,FALSE)</f>
        <v>60</v>
      </c>
      <c r="E5" s="3">
        <f t="shared" si="4"/>
        <v>0.49579831932773111</v>
      </c>
      <c r="F5" s="4"/>
      <c r="G5" s="18">
        <f>VLOOKUP(A5,'Fangraphs Vlookup'!A:U,6,FALSE)</f>
        <v>-10</v>
      </c>
      <c r="H5" s="15">
        <f t="shared" si="5"/>
        <v>9</v>
      </c>
      <c r="I5" s="4"/>
      <c r="J5" s="19">
        <v>0.11</v>
      </c>
      <c r="K5" s="11">
        <f t="shared" si="6"/>
        <v>3.2450000000000001</v>
      </c>
      <c r="L5" s="15">
        <v>0.91200000000000003</v>
      </c>
      <c r="M5" s="3">
        <f t="shared" si="7"/>
        <v>0.95599999999999996</v>
      </c>
      <c r="N5" s="15">
        <f>VLOOKUP(A5,'Fangraphs Vlookup'!A:U,8,FALSE)</f>
        <v>4.42</v>
      </c>
      <c r="O5" s="15">
        <f>VLOOKUP(A5,'Fangraphs Vlookup'!A:U,7,FALSE)</f>
        <v>4.34</v>
      </c>
      <c r="P5" s="3">
        <f t="shared" si="8"/>
        <v>4.5309600000000003</v>
      </c>
      <c r="Q5" s="3">
        <f t="shared" si="9"/>
        <v>4.6144800000000004</v>
      </c>
      <c r="R5" s="15">
        <v>3</v>
      </c>
      <c r="S5" s="16">
        <v>7</v>
      </c>
      <c r="T5" s="16">
        <v>-3</v>
      </c>
      <c r="U5" s="1">
        <f t="shared" si="10"/>
        <v>0.49579831932773111</v>
      </c>
      <c r="V5" s="3">
        <v>90</v>
      </c>
      <c r="W5" s="1">
        <f t="shared" si="0"/>
        <v>-0.75630252100840067</v>
      </c>
      <c r="X5" s="1">
        <f t="shared" si="1"/>
        <v>-1</v>
      </c>
      <c r="Y5" s="1">
        <f t="shared" si="11"/>
        <v>-4</v>
      </c>
      <c r="Z5" s="1">
        <f t="shared" si="2"/>
        <v>7.5</v>
      </c>
      <c r="AA5" s="1">
        <f t="shared" si="12"/>
        <v>23.5</v>
      </c>
      <c r="AB5" s="1">
        <f t="shared" si="13"/>
        <v>110.98869747899161</v>
      </c>
      <c r="AC5" s="1">
        <f t="shared" si="3"/>
        <v>20</v>
      </c>
      <c r="AD5" s="9" t="s">
        <v>24</v>
      </c>
      <c r="AF5" s="7"/>
    </row>
    <row r="6" spans="1:33" ht="20" thickBot="1" x14ac:dyDescent="0.3">
      <c r="A6" s="9" t="s">
        <v>92</v>
      </c>
      <c r="B6" t="s">
        <v>17</v>
      </c>
      <c r="C6" s="21">
        <f>VLOOKUP(A6,'Fangraphs Vlookup'!A:U,3,FALSE)</f>
        <v>56</v>
      </c>
      <c r="D6" s="15">
        <f>VLOOKUP(A6,'Fangraphs Vlookup'!A:U,4,FALSE)</f>
        <v>61</v>
      </c>
      <c r="E6" s="3">
        <f t="shared" si="4"/>
        <v>0.47863247863247865</v>
      </c>
      <c r="F6" s="3"/>
      <c r="G6" s="18">
        <f>VLOOKUP(A6,'Fangraphs Vlookup'!A:U,6,FALSE)</f>
        <v>-78</v>
      </c>
      <c r="H6" s="15">
        <f t="shared" si="5"/>
        <v>3</v>
      </c>
      <c r="I6" s="4"/>
      <c r="J6" s="19">
        <v>0.15</v>
      </c>
      <c r="K6" s="11">
        <f t="shared" si="6"/>
        <v>4.2</v>
      </c>
      <c r="L6" s="15">
        <v>0.96599999999999997</v>
      </c>
      <c r="M6" s="3">
        <f t="shared" si="7"/>
        <v>0.98299999999999998</v>
      </c>
      <c r="N6" s="15">
        <f>VLOOKUP(A6,'Fangraphs Vlookup'!A:U,8,FALSE)</f>
        <v>4.97</v>
      </c>
      <c r="O6" s="15">
        <f>VLOOKUP(A6,'Fangraphs Vlookup'!A:U,7,FALSE)</f>
        <v>4.3</v>
      </c>
      <c r="P6" s="3">
        <f t="shared" si="8"/>
        <v>4.3731</v>
      </c>
      <c r="Q6" s="3">
        <f t="shared" si="9"/>
        <v>5.0544899999999995</v>
      </c>
      <c r="R6" s="15">
        <v>6</v>
      </c>
      <c r="S6" s="16">
        <v>4</v>
      </c>
      <c r="T6" s="16">
        <v>2</v>
      </c>
      <c r="U6" s="1">
        <f t="shared" si="10"/>
        <v>0.47863247863247865</v>
      </c>
      <c r="V6" s="3">
        <v>90</v>
      </c>
      <c r="W6" s="1">
        <f t="shared" si="0"/>
        <v>-3.8461538461538427</v>
      </c>
      <c r="X6" s="1">
        <f t="shared" si="1"/>
        <v>0.5</v>
      </c>
      <c r="Y6" s="1">
        <f t="shared" si="11"/>
        <v>2</v>
      </c>
      <c r="Z6" s="1">
        <f t="shared" si="2"/>
        <v>12</v>
      </c>
      <c r="AA6" s="1">
        <f t="shared" si="12"/>
        <v>19</v>
      </c>
      <c r="AB6" s="1">
        <f t="shared" si="13"/>
        <v>111.85384615384616</v>
      </c>
      <c r="AC6" s="1">
        <f t="shared" si="3"/>
        <v>16</v>
      </c>
      <c r="AD6" s="9" t="s">
        <v>25</v>
      </c>
      <c r="AF6" s="7"/>
    </row>
    <row r="7" spans="1:33" ht="20" thickBot="1" x14ac:dyDescent="0.3">
      <c r="A7" t="s">
        <v>88</v>
      </c>
      <c r="B7" t="s">
        <v>29</v>
      </c>
      <c r="C7" s="21">
        <f>VLOOKUP(A7,'Fangraphs Vlookup'!A:U,3,FALSE)</f>
        <v>59</v>
      </c>
      <c r="D7" s="15">
        <f>VLOOKUP(A7,'Fangraphs Vlookup'!A:U,4,FALSE)</f>
        <v>57</v>
      </c>
      <c r="E7" s="3">
        <f t="shared" si="4"/>
        <v>0.50862068965517238</v>
      </c>
      <c r="F7" s="3"/>
      <c r="G7" s="18">
        <f>VLOOKUP(A7,'Fangraphs Vlookup'!A:U,6,FALSE)</f>
        <v>-50</v>
      </c>
      <c r="H7" s="15">
        <f t="shared" si="5"/>
        <v>4</v>
      </c>
      <c r="I7" s="3"/>
      <c r="J7" s="19">
        <v>0.06</v>
      </c>
      <c r="K7" s="11">
        <f t="shared" si="6"/>
        <v>1.7699999999999998</v>
      </c>
      <c r="L7" s="15">
        <v>1.1870000000000001</v>
      </c>
      <c r="M7" s="3">
        <f t="shared" si="7"/>
        <v>1.0935000000000001</v>
      </c>
      <c r="N7" s="15">
        <f>VLOOKUP(A7,'Fangraphs Vlookup'!A:U,8,FALSE)</f>
        <v>5.1100000000000003</v>
      </c>
      <c r="O7" s="15">
        <f>VLOOKUP(A7,'Fangraphs Vlookup'!A:U,7,FALSE)</f>
        <v>4.68</v>
      </c>
      <c r="P7" s="3">
        <f t="shared" si="8"/>
        <v>4.2424199999999992</v>
      </c>
      <c r="Q7" s="3">
        <f t="shared" si="9"/>
        <v>4.6322149999999995</v>
      </c>
      <c r="R7" s="15">
        <v>8</v>
      </c>
      <c r="S7" s="16">
        <v>2</v>
      </c>
      <c r="T7" s="16">
        <v>1</v>
      </c>
      <c r="U7" s="1">
        <f t="shared" si="10"/>
        <v>0.50862068965517238</v>
      </c>
      <c r="V7" s="3">
        <v>90</v>
      </c>
      <c r="W7" s="1">
        <f t="shared" si="0"/>
        <v>1.5517241379310276</v>
      </c>
      <c r="X7" s="1">
        <f t="shared" si="1"/>
        <v>0</v>
      </c>
      <c r="Y7" s="1">
        <f t="shared" si="11"/>
        <v>6</v>
      </c>
      <c r="Z7" s="1">
        <f t="shared" si="2"/>
        <v>11.5</v>
      </c>
      <c r="AA7" s="1">
        <f t="shared" si="12"/>
        <v>19.5</v>
      </c>
      <c r="AB7" s="1">
        <f t="shared" si="13"/>
        <v>118.82172413793103</v>
      </c>
      <c r="AC7" s="1">
        <f t="shared" si="3"/>
        <v>11</v>
      </c>
      <c r="AD7" t="s">
        <v>28</v>
      </c>
      <c r="AF7" s="7"/>
    </row>
    <row r="8" spans="1:33" ht="20" thickBot="1" x14ac:dyDescent="0.3">
      <c r="A8" t="s">
        <v>78</v>
      </c>
      <c r="B8" t="s">
        <v>29</v>
      </c>
      <c r="C8" s="21">
        <f>VLOOKUP(A8,'Fangraphs Vlookup'!A:U,3,FALSE)</f>
        <v>63</v>
      </c>
      <c r="D8" s="15">
        <f>VLOOKUP(A8,'Fangraphs Vlookup'!A:U,4,FALSE)</f>
        <v>52</v>
      </c>
      <c r="E8" s="3">
        <f t="shared" si="4"/>
        <v>0.54782608695652169</v>
      </c>
      <c r="F8" s="3"/>
      <c r="G8" s="18">
        <f>VLOOKUP(A8,'Fangraphs Vlookup'!A:U,6,FALSE)</f>
        <v>104</v>
      </c>
      <c r="H8" s="15">
        <f t="shared" si="5"/>
        <v>13</v>
      </c>
      <c r="I8" s="3"/>
      <c r="J8" s="19">
        <v>-0.1</v>
      </c>
      <c r="K8" s="11">
        <f t="shared" si="6"/>
        <v>-3.1499999999999995</v>
      </c>
      <c r="L8" s="15">
        <v>0.99199999999999999</v>
      </c>
      <c r="M8" s="3">
        <f t="shared" si="7"/>
        <v>0.996</v>
      </c>
      <c r="N8" s="15">
        <f>VLOOKUP(A8,'Fangraphs Vlookup'!A:U,8,FALSE)</f>
        <v>3.87</v>
      </c>
      <c r="O8" s="15">
        <f>VLOOKUP(A8,'Fangraphs Vlookup'!A:U,7,FALSE)</f>
        <v>4.7699999999999996</v>
      </c>
      <c r="P8" s="3">
        <f t="shared" si="8"/>
        <v>4.7890799999999993</v>
      </c>
      <c r="Q8" s="3">
        <f t="shared" si="9"/>
        <v>3.8854800000000003</v>
      </c>
      <c r="R8" s="15">
        <v>6</v>
      </c>
      <c r="S8" s="16">
        <v>4</v>
      </c>
      <c r="T8" s="16">
        <v>3</v>
      </c>
      <c r="U8" s="1">
        <f t="shared" si="10"/>
        <v>0.54782608695652169</v>
      </c>
      <c r="V8" s="3">
        <v>90</v>
      </c>
      <c r="W8" s="1">
        <f t="shared" si="0"/>
        <v>8.6086956521739033</v>
      </c>
      <c r="X8" s="1">
        <f t="shared" si="1"/>
        <v>1</v>
      </c>
      <c r="Y8" s="1">
        <f t="shared" si="11"/>
        <v>2</v>
      </c>
      <c r="Z8" s="1">
        <f t="shared" si="2"/>
        <v>3</v>
      </c>
      <c r="AA8" s="1">
        <f t="shared" si="12"/>
        <v>28</v>
      </c>
      <c r="AB8" s="1">
        <f t="shared" si="13"/>
        <v>126.4586956521739</v>
      </c>
      <c r="AC8" s="1">
        <f t="shared" si="3"/>
        <v>5</v>
      </c>
      <c r="AD8" t="s">
        <v>27</v>
      </c>
      <c r="AF8" s="7"/>
    </row>
    <row r="9" spans="1:33" ht="20" thickBot="1" x14ac:dyDescent="0.3">
      <c r="A9" t="s">
        <v>103</v>
      </c>
      <c r="B9" t="s">
        <v>29</v>
      </c>
      <c r="C9" s="21">
        <f>VLOOKUP(A9,'Fangraphs Vlookup'!A:U,3,FALSE)</f>
        <v>45</v>
      </c>
      <c r="D9" s="15">
        <f>VLOOKUP(A9,'Fangraphs Vlookup'!A:U,4,FALSE)</f>
        <v>70</v>
      </c>
      <c r="E9" s="3">
        <f t="shared" si="4"/>
        <v>0.39130434782608697</v>
      </c>
      <c r="F9" s="3"/>
      <c r="G9" s="18">
        <f>VLOOKUP(A9,'Fangraphs Vlookup'!A:U,6,FALSE)</f>
        <v>-82</v>
      </c>
      <c r="H9" s="15">
        <f t="shared" si="5"/>
        <v>2</v>
      </c>
      <c r="I9" s="4"/>
      <c r="J9" s="19">
        <v>0.11</v>
      </c>
      <c r="K9" s="11">
        <f t="shared" si="6"/>
        <v>2.4750000000000001</v>
      </c>
      <c r="L9" s="15">
        <v>1.0149999999999999</v>
      </c>
      <c r="M9" s="3">
        <f t="shared" si="7"/>
        <v>1.0074999999999998</v>
      </c>
      <c r="N9" s="15">
        <f>VLOOKUP(A9,'Fangraphs Vlookup'!A:U,8,FALSE)</f>
        <v>5.05</v>
      </c>
      <c r="O9" s="15">
        <f>VLOOKUP(A9,'Fangraphs Vlookup'!A:U,7,FALSE)</f>
        <v>4.34</v>
      </c>
      <c r="P9" s="3">
        <f t="shared" si="8"/>
        <v>4.3074500000000002</v>
      </c>
      <c r="Q9" s="3">
        <f t="shared" si="9"/>
        <v>5.0121250000000011</v>
      </c>
      <c r="R9" s="15">
        <v>4</v>
      </c>
      <c r="S9" s="16">
        <v>6</v>
      </c>
      <c r="T9" s="16">
        <v>-2</v>
      </c>
      <c r="U9" s="1">
        <f t="shared" si="10"/>
        <v>0.39130434782608697</v>
      </c>
      <c r="V9" s="3">
        <v>90</v>
      </c>
      <c r="W9" s="1">
        <f t="shared" si="0"/>
        <v>-19.565217391304344</v>
      </c>
      <c r="X9" s="1">
        <f t="shared" si="1"/>
        <v>-0.5</v>
      </c>
      <c r="Y9" s="1">
        <f t="shared" si="11"/>
        <v>-2</v>
      </c>
      <c r="Z9" s="1">
        <f t="shared" si="2"/>
        <v>12.5</v>
      </c>
      <c r="AA9" s="1">
        <f t="shared" si="12"/>
        <v>18.5</v>
      </c>
      <c r="AB9" s="1">
        <f t="shared" si="13"/>
        <v>88.90978260869565</v>
      </c>
      <c r="AC9" s="1">
        <f t="shared" si="3"/>
        <v>29</v>
      </c>
      <c r="AD9" t="s">
        <v>31</v>
      </c>
      <c r="AF9" s="7"/>
    </row>
    <row r="10" spans="1:33" ht="20" thickBot="1" x14ac:dyDescent="0.3">
      <c r="A10" t="s">
        <v>96</v>
      </c>
      <c r="B10" t="s">
        <v>29</v>
      </c>
      <c r="C10" s="21">
        <f>VLOOKUP(A10,'Fangraphs Vlookup'!A:U,3,FALSE)</f>
        <v>53</v>
      </c>
      <c r="D10" s="15">
        <f>VLOOKUP(A10,'Fangraphs Vlookup'!A:U,4,FALSE)</f>
        <v>64</v>
      </c>
      <c r="E10" s="3">
        <f t="shared" si="4"/>
        <v>0.45299145299145299</v>
      </c>
      <c r="F10" s="3"/>
      <c r="G10" s="18">
        <f>VLOOKUP(A10,'Fangraphs Vlookup'!A:U,6,FALSE)</f>
        <v>-36</v>
      </c>
      <c r="H10" s="15">
        <f t="shared" si="5"/>
        <v>6</v>
      </c>
      <c r="I10" s="4"/>
      <c r="J10" s="19">
        <v>0.05</v>
      </c>
      <c r="K10" s="11">
        <f t="shared" si="6"/>
        <v>1.3250000000000002</v>
      </c>
      <c r="L10" s="15">
        <v>1.0569999999999999</v>
      </c>
      <c r="M10" s="3">
        <f t="shared" si="7"/>
        <v>1.0285</v>
      </c>
      <c r="N10" s="15">
        <f>VLOOKUP(A10,'Fangraphs Vlookup'!A:U,8,FALSE)</f>
        <v>5.15</v>
      </c>
      <c r="O10" s="15">
        <f>VLOOKUP(A10,'Fangraphs Vlookup'!A:U,7,FALSE)</f>
        <v>4.8499999999999996</v>
      </c>
      <c r="P10" s="3">
        <f t="shared" si="8"/>
        <v>4.7117749999999994</v>
      </c>
      <c r="Q10" s="3">
        <f t="shared" si="9"/>
        <v>5.0032250000000005</v>
      </c>
      <c r="R10" s="15">
        <v>3</v>
      </c>
      <c r="S10" s="16">
        <v>7</v>
      </c>
      <c r="T10" s="16">
        <v>-1</v>
      </c>
      <c r="U10" s="1">
        <f t="shared" si="10"/>
        <v>0.45299145299145299</v>
      </c>
      <c r="V10" s="3">
        <v>90</v>
      </c>
      <c r="W10" s="1">
        <f t="shared" si="0"/>
        <v>-8.4615384615384617</v>
      </c>
      <c r="X10" s="1">
        <f t="shared" si="1"/>
        <v>0</v>
      </c>
      <c r="Y10" s="1">
        <f t="shared" si="11"/>
        <v>-4</v>
      </c>
      <c r="Z10" s="1">
        <f t="shared" si="2"/>
        <v>9</v>
      </c>
      <c r="AA10" s="1">
        <f t="shared" si="12"/>
        <v>22</v>
      </c>
      <c r="AB10" s="1">
        <f t="shared" si="13"/>
        <v>100.86346153846154</v>
      </c>
      <c r="AC10" s="1">
        <f t="shared" si="3"/>
        <v>22</v>
      </c>
      <c r="AD10" t="s">
        <v>34</v>
      </c>
      <c r="AF10" s="7"/>
    </row>
    <row r="11" spans="1:33" ht="20" thickBot="1" x14ac:dyDescent="0.3">
      <c r="A11" t="s">
        <v>86</v>
      </c>
      <c r="B11" t="s">
        <v>29</v>
      </c>
      <c r="C11" s="21">
        <f>VLOOKUP(A11,'Fangraphs Vlookup'!A:U,3,FALSE)</f>
        <v>59</v>
      </c>
      <c r="D11" s="15">
        <f>VLOOKUP(A11,'Fangraphs Vlookup'!A:U,4,FALSE)</f>
        <v>58</v>
      </c>
      <c r="E11" s="3">
        <f t="shared" si="4"/>
        <v>0.50427350427350426</v>
      </c>
      <c r="F11" s="3"/>
      <c r="G11" s="18">
        <f>VLOOKUP(A11,'Fangraphs Vlookup'!A:U,6,FALSE)</f>
        <v>-20</v>
      </c>
      <c r="H11" s="15">
        <f t="shared" si="5"/>
        <v>7</v>
      </c>
      <c r="I11" s="4"/>
      <c r="J11" s="19">
        <v>0.06</v>
      </c>
      <c r="K11" s="11">
        <f t="shared" si="6"/>
        <v>1.7699999999999998</v>
      </c>
      <c r="L11" s="15">
        <v>1</v>
      </c>
      <c r="M11" s="3">
        <f t="shared" si="7"/>
        <v>1</v>
      </c>
      <c r="N11" s="15">
        <f>VLOOKUP(A11,'Fangraphs Vlookup'!A:U,8,FALSE)</f>
        <v>4.62</v>
      </c>
      <c r="O11" s="15">
        <f>VLOOKUP(A11,'Fangraphs Vlookup'!A:U,7,FALSE)</f>
        <v>4.4400000000000004</v>
      </c>
      <c r="P11" s="3">
        <f t="shared" si="8"/>
        <v>4.4400000000000004</v>
      </c>
      <c r="Q11" s="3">
        <f t="shared" si="9"/>
        <v>4.62</v>
      </c>
      <c r="R11" s="15">
        <v>3</v>
      </c>
      <c r="S11" s="16">
        <v>7</v>
      </c>
      <c r="T11" s="16">
        <v>2</v>
      </c>
      <c r="U11" s="1">
        <f t="shared" si="10"/>
        <v>0.50427350427350426</v>
      </c>
      <c r="V11" s="3">
        <v>90</v>
      </c>
      <c r="W11" s="1">
        <f t="shared" si="0"/>
        <v>0.7692307692307665</v>
      </c>
      <c r="X11" s="1">
        <f t="shared" si="1"/>
        <v>0.5</v>
      </c>
      <c r="Y11" s="1">
        <f t="shared" si="11"/>
        <v>-4</v>
      </c>
      <c r="Z11" s="1">
        <f t="shared" si="2"/>
        <v>8.5</v>
      </c>
      <c r="AA11" s="1">
        <f t="shared" si="12"/>
        <v>22.5</v>
      </c>
      <c r="AB11" s="1">
        <f t="shared" si="13"/>
        <v>111.53923076923077</v>
      </c>
      <c r="AC11" s="1">
        <f t="shared" si="3"/>
        <v>18</v>
      </c>
      <c r="AD11" t="s">
        <v>35</v>
      </c>
      <c r="AF11" s="7"/>
    </row>
    <row r="12" spans="1:33" ht="20" thickBot="1" x14ac:dyDescent="0.3">
      <c r="A12" s="9" t="s">
        <v>75</v>
      </c>
      <c r="B12" t="s">
        <v>37</v>
      </c>
      <c r="C12" s="21">
        <f>VLOOKUP(A12,'Fangraphs Vlookup'!A:U,3,FALSE)</f>
        <v>72</v>
      </c>
      <c r="D12" s="15">
        <f>VLOOKUP(A12,'Fangraphs Vlookup'!A:U,4,FALSE)</f>
        <v>45</v>
      </c>
      <c r="E12" s="3">
        <f t="shared" si="4"/>
        <v>0.61538461538461542</v>
      </c>
      <c r="F12" s="3"/>
      <c r="G12" s="18">
        <f>VLOOKUP(A12,'Fangraphs Vlookup'!A:U,6,FALSE)</f>
        <v>154</v>
      </c>
      <c r="H12" s="15">
        <f t="shared" si="5"/>
        <v>15</v>
      </c>
      <c r="I12" s="3"/>
      <c r="J12" s="19">
        <v>-0.05</v>
      </c>
      <c r="K12" s="11">
        <f t="shared" si="6"/>
        <v>-1.8000000000000003</v>
      </c>
      <c r="L12" s="15">
        <v>0.81299999999999994</v>
      </c>
      <c r="M12" s="3">
        <f t="shared" si="7"/>
        <v>0.90649999999999997</v>
      </c>
      <c r="N12" s="15">
        <f>VLOOKUP(A12,'Fangraphs Vlookup'!A:U,8,FALSE)</f>
        <v>4.4400000000000004</v>
      </c>
      <c r="O12" s="15">
        <f>VLOOKUP(A12,'Fangraphs Vlookup'!A:U,7,FALSE)</f>
        <v>5.75</v>
      </c>
      <c r="P12" s="3">
        <f t="shared" si="8"/>
        <v>6.2876250000000002</v>
      </c>
      <c r="Q12" s="3">
        <f t="shared" si="9"/>
        <v>4.8551400000000005</v>
      </c>
      <c r="R12" s="15">
        <v>3</v>
      </c>
      <c r="S12" s="16">
        <v>7</v>
      </c>
      <c r="T12" s="16">
        <v>1</v>
      </c>
      <c r="U12" s="1">
        <f t="shared" si="10"/>
        <v>0.61538461538461542</v>
      </c>
      <c r="V12" s="3">
        <v>90</v>
      </c>
      <c r="W12" s="1">
        <f t="shared" si="0"/>
        <v>20.769230769230774</v>
      </c>
      <c r="X12" s="1">
        <f t="shared" si="1"/>
        <v>0</v>
      </c>
      <c r="Y12" s="1">
        <f t="shared" si="11"/>
        <v>-4</v>
      </c>
      <c r="Z12" s="1">
        <f t="shared" si="2"/>
        <v>5</v>
      </c>
      <c r="AA12" s="1">
        <f t="shared" si="12"/>
        <v>26</v>
      </c>
      <c r="AB12" s="1">
        <f t="shared" si="13"/>
        <v>130.96923076923076</v>
      </c>
      <c r="AC12" s="1">
        <f t="shared" si="3"/>
        <v>4</v>
      </c>
      <c r="AD12" s="9" t="s">
        <v>19</v>
      </c>
      <c r="AF12" s="7"/>
    </row>
    <row r="13" spans="1:33" ht="20" thickBot="1" x14ac:dyDescent="0.3">
      <c r="A13" s="9" t="s">
        <v>84</v>
      </c>
      <c r="B13" t="s">
        <v>37</v>
      </c>
      <c r="C13" s="21">
        <f>VLOOKUP(A13,'Fangraphs Vlookup'!A:U,3,FALSE)</f>
        <v>61</v>
      </c>
      <c r="D13" s="15">
        <f>VLOOKUP(A13,'Fangraphs Vlookup'!A:U,4,FALSE)</f>
        <v>58</v>
      </c>
      <c r="E13" s="3">
        <f t="shared" si="4"/>
        <v>0.51260504201680668</v>
      </c>
      <c r="F13" s="4"/>
      <c r="G13" s="18">
        <f>VLOOKUP(A13,'Fangraphs Vlookup'!A:U,6,FALSE)</f>
        <v>-4</v>
      </c>
      <c r="H13" s="15">
        <f t="shared" si="5"/>
        <v>10</v>
      </c>
      <c r="I13" s="4"/>
      <c r="J13" s="19">
        <v>0.08</v>
      </c>
      <c r="K13" s="11">
        <f t="shared" si="6"/>
        <v>2.4399999999999995</v>
      </c>
      <c r="L13" s="15">
        <v>0.98199999999999998</v>
      </c>
      <c r="M13" s="3">
        <f t="shared" si="7"/>
        <v>0.99099999999999999</v>
      </c>
      <c r="N13" s="15">
        <f>VLOOKUP(A13,'Fangraphs Vlookup'!A:U,8,FALSE)</f>
        <v>4.33</v>
      </c>
      <c r="O13" s="15">
        <f>VLOOKUP(A13,'Fangraphs Vlookup'!A:U,7,FALSE)</f>
        <v>4.29</v>
      </c>
      <c r="P13" s="3">
        <f t="shared" si="8"/>
        <v>4.3286100000000003</v>
      </c>
      <c r="Q13" s="3">
        <f t="shared" si="9"/>
        <v>4.36897</v>
      </c>
      <c r="R13" s="15">
        <v>7</v>
      </c>
      <c r="S13" s="16">
        <v>3</v>
      </c>
      <c r="T13" s="16">
        <v>6</v>
      </c>
      <c r="U13" s="1">
        <f t="shared" si="10"/>
        <v>0.51260504201680668</v>
      </c>
      <c r="V13" s="3">
        <v>90</v>
      </c>
      <c r="W13" s="1">
        <f t="shared" si="0"/>
        <v>2.268907563025202</v>
      </c>
      <c r="X13" s="1">
        <f t="shared" si="1"/>
        <v>2.5</v>
      </c>
      <c r="Y13" s="1">
        <f t="shared" si="11"/>
        <v>4</v>
      </c>
      <c r="Z13" s="1">
        <f t="shared" si="2"/>
        <v>8</v>
      </c>
      <c r="AA13" s="1">
        <f t="shared" si="12"/>
        <v>23</v>
      </c>
      <c r="AB13" s="1">
        <f t="shared" si="13"/>
        <v>124.20890756302521</v>
      </c>
      <c r="AC13" s="1">
        <f t="shared" si="3"/>
        <v>6</v>
      </c>
      <c r="AD13" s="9" t="s">
        <v>38</v>
      </c>
      <c r="AF13" s="7"/>
    </row>
    <row r="14" spans="1:33" ht="20" thickBot="1" x14ac:dyDescent="0.3">
      <c r="A14" s="9" t="s">
        <v>93</v>
      </c>
      <c r="B14" t="s">
        <v>37</v>
      </c>
      <c r="C14" s="21">
        <f>VLOOKUP(A14,'Fangraphs Vlookup'!A:U,3,FALSE)</f>
        <v>56</v>
      </c>
      <c r="D14" s="15">
        <f>VLOOKUP(A14,'Fangraphs Vlookup'!A:U,4,FALSE)</f>
        <v>60</v>
      </c>
      <c r="E14" s="3">
        <f t="shared" si="4"/>
        <v>0.48275862068965519</v>
      </c>
      <c r="F14" s="4"/>
      <c r="G14" s="18">
        <f>VLOOKUP(A14,'Fangraphs Vlookup'!A:U,6,FALSE)</f>
        <v>10</v>
      </c>
      <c r="H14" s="15">
        <f t="shared" si="5"/>
        <v>11</v>
      </c>
      <c r="I14" s="4"/>
      <c r="J14" s="19">
        <v>0.05</v>
      </c>
      <c r="K14" s="11">
        <f t="shared" si="6"/>
        <v>1.4000000000000001</v>
      </c>
      <c r="L14" s="15">
        <v>1.137</v>
      </c>
      <c r="M14" s="3">
        <f t="shared" si="7"/>
        <v>1.0685</v>
      </c>
      <c r="N14" s="15">
        <f>VLOOKUP(A14,'Fangraphs Vlookup'!A:U,8,FALSE)</f>
        <v>4.82</v>
      </c>
      <c r="O14" s="15">
        <f>VLOOKUP(A14,'Fangraphs Vlookup'!A:U,7,FALSE)</f>
        <v>4.91</v>
      </c>
      <c r="P14" s="3">
        <f t="shared" si="8"/>
        <v>4.5736650000000001</v>
      </c>
      <c r="Q14" s="3">
        <f t="shared" si="9"/>
        <v>4.4898300000000004</v>
      </c>
      <c r="R14" s="15">
        <v>6</v>
      </c>
      <c r="S14" s="16">
        <v>4</v>
      </c>
      <c r="T14" s="16">
        <v>-1</v>
      </c>
      <c r="U14" s="1">
        <f t="shared" si="10"/>
        <v>0.48275862068965519</v>
      </c>
      <c r="V14" s="3">
        <v>90</v>
      </c>
      <c r="W14" s="1">
        <f t="shared" si="0"/>
        <v>-3.1034482758620654</v>
      </c>
      <c r="X14" s="1">
        <f t="shared" si="1"/>
        <v>0</v>
      </c>
      <c r="Y14" s="1">
        <f t="shared" si="11"/>
        <v>2</v>
      </c>
      <c r="Z14" s="1">
        <f t="shared" si="2"/>
        <v>6.5</v>
      </c>
      <c r="AA14" s="1">
        <f t="shared" si="12"/>
        <v>24.5</v>
      </c>
      <c r="AB14" s="1">
        <f t="shared" si="13"/>
        <v>114.79655172413794</v>
      </c>
      <c r="AC14" s="1">
        <f t="shared" si="3"/>
        <v>13</v>
      </c>
      <c r="AD14" s="9" t="s">
        <v>32</v>
      </c>
      <c r="AF14" s="7"/>
    </row>
    <row r="15" spans="1:33" ht="20" thickBot="1" x14ac:dyDescent="0.3">
      <c r="A15" s="9" t="s">
        <v>90</v>
      </c>
      <c r="B15" t="s">
        <v>37</v>
      </c>
      <c r="C15" s="21">
        <f>VLOOKUP(A15,'Fangraphs Vlookup'!A:U,3,FALSE)</f>
        <v>59</v>
      </c>
      <c r="D15" s="15">
        <f>VLOOKUP(A15,'Fangraphs Vlookup'!A:U,4,FALSE)</f>
        <v>60</v>
      </c>
      <c r="E15" s="3">
        <f t="shared" si="4"/>
        <v>0.49579831932773111</v>
      </c>
      <c r="F15" s="3"/>
      <c r="G15" s="18">
        <f>VLOOKUP(A15,'Fangraphs Vlookup'!A:U,6,FALSE)</f>
        <v>-11</v>
      </c>
      <c r="H15" s="15">
        <f t="shared" si="5"/>
        <v>8</v>
      </c>
      <c r="I15" s="4"/>
      <c r="J15" s="19">
        <v>0.04</v>
      </c>
      <c r="K15" s="11">
        <f t="shared" si="6"/>
        <v>1.18</v>
      </c>
      <c r="L15" s="15">
        <v>0.92200000000000004</v>
      </c>
      <c r="M15" s="3">
        <f t="shared" si="7"/>
        <v>0.96100000000000008</v>
      </c>
      <c r="N15" s="15">
        <f>VLOOKUP(A15,'Fangraphs Vlookup'!A:U,8,FALSE)</f>
        <v>4.79</v>
      </c>
      <c r="O15" s="15">
        <f>VLOOKUP(A15,'Fangraphs Vlookup'!A:U,7,FALSE)</f>
        <v>4.7</v>
      </c>
      <c r="P15" s="3">
        <f t="shared" si="8"/>
        <v>4.8833000000000002</v>
      </c>
      <c r="Q15" s="3">
        <f t="shared" si="9"/>
        <v>4.9768099999999995</v>
      </c>
      <c r="R15" s="15">
        <v>4</v>
      </c>
      <c r="S15" s="16">
        <v>6</v>
      </c>
      <c r="T15" s="16">
        <v>-4</v>
      </c>
      <c r="U15" s="1">
        <f t="shared" si="10"/>
        <v>0.49579831932773111</v>
      </c>
      <c r="V15" s="3">
        <v>90</v>
      </c>
      <c r="W15" s="1">
        <f t="shared" si="0"/>
        <v>-0.75630252100840067</v>
      </c>
      <c r="X15" s="1">
        <f t="shared" si="1"/>
        <v>-1.5</v>
      </c>
      <c r="Y15" s="1">
        <f t="shared" si="11"/>
        <v>-2</v>
      </c>
      <c r="Z15" s="1">
        <f t="shared" si="2"/>
        <v>6</v>
      </c>
      <c r="AA15" s="1">
        <f t="shared" si="12"/>
        <v>25</v>
      </c>
      <c r="AB15" s="1">
        <f t="shared" si="13"/>
        <v>111.92369747899161</v>
      </c>
      <c r="AC15" s="1">
        <f t="shared" si="3"/>
        <v>15</v>
      </c>
      <c r="AD15" s="9" t="s">
        <v>41</v>
      </c>
      <c r="AF15" s="7"/>
    </row>
    <row r="16" spans="1:33" ht="20" thickBot="1" x14ac:dyDescent="0.3">
      <c r="A16" s="9" t="s">
        <v>98</v>
      </c>
      <c r="B16" t="s">
        <v>37</v>
      </c>
      <c r="C16" s="21">
        <f>VLOOKUP(A16,'Fangraphs Vlookup'!A:U,3,FALSE)</f>
        <v>52</v>
      </c>
      <c r="D16" s="15">
        <f>VLOOKUP(A16,'Fangraphs Vlookup'!A:U,4,FALSE)</f>
        <v>66</v>
      </c>
      <c r="E16" s="3">
        <f t="shared" si="4"/>
        <v>0.44067796610169491</v>
      </c>
      <c r="F16" s="3"/>
      <c r="G16" s="18">
        <f>VLOOKUP(A16,'Fangraphs Vlookup'!A:U,6,FALSE)</f>
        <v>-99</v>
      </c>
      <c r="H16" s="15">
        <f t="shared" si="5"/>
        <v>1</v>
      </c>
      <c r="I16" s="4"/>
      <c r="J16" s="19">
        <v>0.14000000000000001</v>
      </c>
      <c r="K16" s="11">
        <f t="shared" si="6"/>
        <v>3.6400000000000006</v>
      </c>
      <c r="L16" s="15">
        <v>1.0609999999999999</v>
      </c>
      <c r="M16" s="3">
        <f t="shared" si="7"/>
        <v>1.0305</v>
      </c>
      <c r="N16" s="15">
        <f>VLOOKUP(A16,'Fangraphs Vlookup'!A:U,8,FALSE)</f>
        <v>5.24</v>
      </c>
      <c r="O16" s="15">
        <f>VLOOKUP(A16,'Fangraphs Vlookup'!A:U,7,FALSE)</f>
        <v>4.4000000000000004</v>
      </c>
      <c r="P16" s="3">
        <f t="shared" si="8"/>
        <v>4.2658000000000005</v>
      </c>
      <c r="Q16" s="3">
        <f t="shared" si="9"/>
        <v>5.0801800000000004</v>
      </c>
      <c r="R16" s="15">
        <v>4</v>
      </c>
      <c r="S16" s="16">
        <v>6</v>
      </c>
      <c r="T16" s="16">
        <v>1</v>
      </c>
      <c r="U16" s="1">
        <f t="shared" si="10"/>
        <v>0.44067796610169491</v>
      </c>
      <c r="V16" s="3">
        <v>90</v>
      </c>
      <c r="W16" s="1">
        <f t="shared" si="0"/>
        <v>-10.677966101694917</v>
      </c>
      <c r="X16" s="1">
        <f t="shared" si="1"/>
        <v>0</v>
      </c>
      <c r="Y16" s="1">
        <f t="shared" si="11"/>
        <v>-2</v>
      </c>
      <c r="Z16" s="1">
        <f t="shared" si="2"/>
        <v>14</v>
      </c>
      <c r="AA16" s="1">
        <f t="shared" si="12"/>
        <v>17</v>
      </c>
      <c r="AB16" s="1">
        <f t="shared" si="13"/>
        <v>97.96203389830508</v>
      </c>
      <c r="AC16" s="1">
        <f t="shared" si="3"/>
        <v>25</v>
      </c>
      <c r="AD16" s="9" t="s">
        <v>42</v>
      </c>
      <c r="AF16" s="7"/>
    </row>
    <row r="17" spans="1:32" ht="20" thickBot="1" x14ac:dyDescent="0.3">
      <c r="A17" t="s">
        <v>76</v>
      </c>
      <c r="B17" t="s">
        <v>44</v>
      </c>
      <c r="C17" s="21">
        <f>VLOOKUP(A17,'Fangraphs Vlookup'!A:U,3,FALSE)</f>
        <v>70</v>
      </c>
      <c r="D17" s="15">
        <f>VLOOKUP(A17,'Fangraphs Vlookup'!A:U,4,FALSE)</f>
        <v>46</v>
      </c>
      <c r="E17" s="3">
        <f t="shared" si="4"/>
        <v>0.60344827586206895</v>
      </c>
      <c r="F17" s="3"/>
      <c r="G17" s="18">
        <f>VLOOKUP(A17,'Fangraphs Vlookup'!A:U,6,FALSE)</f>
        <v>123</v>
      </c>
      <c r="H17" s="15">
        <f>((RANK(G17,$G$17:$G$31,2)))</f>
        <v>14</v>
      </c>
      <c r="I17" s="3"/>
      <c r="J17" s="19">
        <v>-0.18</v>
      </c>
      <c r="K17" s="11">
        <f t="shared" si="6"/>
        <v>-6.3</v>
      </c>
      <c r="L17" s="15">
        <v>1.008</v>
      </c>
      <c r="M17" s="3">
        <f t="shared" si="7"/>
        <v>1.004</v>
      </c>
      <c r="N17" s="15">
        <f>VLOOKUP(A17,'Fangraphs Vlookup'!A:U,8,FALSE)</f>
        <v>4.3499999999999996</v>
      </c>
      <c r="O17" s="15">
        <f>VLOOKUP(A17,'Fangraphs Vlookup'!A:U,7,FALSE)</f>
        <v>5.41</v>
      </c>
      <c r="P17" s="3">
        <f t="shared" si="8"/>
        <v>5.3883600000000005</v>
      </c>
      <c r="Q17" s="3">
        <f t="shared" si="9"/>
        <v>4.3325999999999993</v>
      </c>
      <c r="R17" s="15">
        <v>7</v>
      </c>
      <c r="S17" s="16">
        <v>3</v>
      </c>
      <c r="T17" s="16">
        <v>1</v>
      </c>
      <c r="U17" s="1">
        <f t="shared" si="10"/>
        <v>0.60344827586206895</v>
      </c>
      <c r="V17" s="3">
        <v>90</v>
      </c>
      <c r="W17" s="1">
        <f t="shared" si="0"/>
        <v>18.620689655172413</v>
      </c>
      <c r="X17" s="1">
        <f t="shared" si="1"/>
        <v>0</v>
      </c>
      <c r="Y17" s="1">
        <f t="shared" si="11"/>
        <v>4</v>
      </c>
      <c r="Z17" s="1">
        <f t="shared" ref="Z17:Z31" si="14">((RANK(Q17,$Q$17:$Q$31,1)+(RANK(P17,$P$17:$P$31)))/2)</f>
        <v>3</v>
      </c>
      <c r="AA17" s="1">
        <f t="shared" si="12"/>
        <v>28</v>
      </c>
      <c r="AB17" s="1">
        <f t="shared" si="13"/>
        <v>134.32068965517243</v>
      </c>
      <c r="AC17" s="1">
        <f t="shared" si="3"/>
        <v>3</v>
      </c>
      <c r="AD17" t="s">
        <v>22</v>
      </c>
      <c r="AF17" s="7"/>
    </row>
    <row r="18" spans="1:32" ht="20" thickBot="1" x14ac:dyDescent="0.3">
      <c r="A18" t="s">
        <v>95</v>
      </c>
      <c r="B18" t="s">
        <v>44</v>
      </c>
      <c r="C18" s="21">
        <f>VLOOKUP(A18,'Fangraphs Vlookup'!A:U,3,FALSE)</f>
        <v>53</v>
      </c>
      <c r="D18" s="15">
        <f>VLOOKUP(A18,'Fangraphs Vlookup'!A:U,4,FALSE)</f>
        <v>62</v>
      </c>
      <c r="E18" s="3">
        <f t="shared" si="4"/>
        <v>0.46086956521739131</v>
      </c>
      <c r="F18" s="3"/>
      <c r="G18" s="18">
        <f>VLOOKUP(A18,'Fangraphs Vlookup'!A:U,6,FALSE)</f>
        <v>-54</v>
      </c>
      <c r="H18" s="15">
        <f t="shared" ref="H18:H31" si="15">((RANK(G18,$G$17:$G$31,2)))</f>
        <v>6</v>
      </c>
      <c r="I18" s="4"/>
      <c r="J18" s="19">
        <v>-0.09</v>
      </c>
      <c r="K18" s="11">
        <f t="shared" si="6"/>
        <v>-2.3849999999999998</v>
      </c>
      <c r="L18" s="15">
        <v>0.871</v>
      </c>
      <c r="M18" s="3">
        <f t="shared" si="7"/>
        <v>0.9355</v>
      </c>
      <c r="N18" s="15">
        <f>VLOOKUP(A18,'Fangraphs Vlookup'!A:U,8,FALSE)</f>
        <v>5.18</v>
      </c>
      <c r="O18" s="15">
        <f>VLOOKUP(A18,'Fangraphs Vlookup'!A:U,7,FALSE)</f>
        <v>4.71</v>
      </c>
      <c r="P18" s="3">
        <f t="shared" si="8"/>
        <v>5.013795</v>
      </c>
      <c r="Q18" s="3">
        <f t="shared" si="9"/>
        <v>5.5141099999999996</v>
      </c>
      <c r="R18" s="15">
        <v>4</v>
      </c>
      <c r="S18" s="16">
        <v>6</v>
      </c>
      <c r="T18" s="16">
        <v>1</v>
      </c>
      <c r="U18" s="1">
        <f t="shared" si="10"/>
        <v>0.46086956521739131</v>
      </c>
      <c r="V18" s="3">
        <v>90</v>
      </c>
      <c r="W18" s="1">
        <f t="shared" si="0"/>
        <v>-7.0434782608695645</v>
      </c>
      <c r="X18" s="1">
        <f t="shared" si="1"/>
        <v>0</v>
      </c>
      <c r="Y18" s="1">
        <f t="shared" si="11"/>
        <v>-2</v>
      </c>
      <c r="Z18" s="1">
        <f t="shared" si="14"/>
        <v>9</v>
      </c>
      <c r="AA18" s="1">
        <f t="shared" si="12"/>
        <v>22</v>
      </c>
      <c r="AB18" s="1">
        <f t="shared" si="13"/>
        <v>100.57152173913043</v>
      </c>
      <c r="AC18" s="1">
        <f t="shared" si="3"/>
        <v>23</v>
      </c>
      <c r="AD18" t="s">
        <v>39</v>
      </c>
      <c r="AF18" s="7"/>
    </row>
    <row r="19" spans="1:32" ht="20" thickBot="1" x14ac:dyDescent="0.3">
      <c r="A19" t="s">
        <v>97</v>
      </c>
      <c r="B19" t="s">
        <v>44</v>
      </c>
      <c r="C19" s="21">
        <f>VLOOKUP(A19,'Fangraphs Vlookup'!A:U,3,FALSE)</f>
        <v>52</v>
      </c>
      <c r="D19" s="15">
        <f>VLOOKUP(A19,'Fangraphs Vlookup'!A:U,4,FALSE)</f>
        <v>63</v>
      </c>
      <c r="E19" s="3">
        <f t="shared" si="4"/>
        <v>0.45217391304347826</v>
      </c>
      <c r="F19" s="3"/>
      <c r="G19" s="18">
        <f>VLOOKUP(A19,'Fangraphs Vlookup'!A:U,6,FALSE)</f>
        <v>-61</v>
      </c>
      <c r="H19" s="15">
        <f t="shared" si="15"/>
        <v>5</v>
      </c>
      <c r="I19" s="4"/>
      <c r="J19" s="19">
        <v>-7.0000000000000007E-2</v>
      </c>
      <c r="K19" s="11">
        <f t="shared" si="6"/>
        <v>-1.82</v>
      </c>
      <c r="L19" s="15">
        <v>0.97799999999999998</v>
      </c>
      <c r="M19" s="3">
        <f t="shared" si="7"/>
        <v>0.98899999999999999</v>
      </c>
      <c r="N19" s="15">
        <f>VLOOKUP(A19,'Fangraphs Vlookup'!A:U,8,FALSE)</f>
        <v>5.09</v>
      </c>
      <c r="O19" s="15">
        <f>VLOOKUP(A19,'Fangraphs Vlookup'!A:U,7,FALSE)</f>
        <v>4.5599999999999996</v>
      </c>
      <c r="P19" s="3">
        <f t="shared" si="8"/>
        <v>4.6101599999999996</v>
      </c>
      <c r="Q19" s="3">
        <f t="shared" si="9"/>
        <v>5.1459900000000003</v>
      </c>
      <c r="R19" s="15">
        <v>4</v>
      </c>
      <c r="S19" s="16">
        <v>6</v>
      </c>
      <c r="T19" s="16">
        <v>1</v>
      </c>
      <c r="U19" s="1">
        <f t="shared" si="10"/>
        <v>0.45217391304347826</v>
      </c>
      <c r="V19" s="3">
        <v>90</v>
      </c>
      <c r="W19" s="1">
        <f t="shared" si="0"/>
        <v>-8.608695652173914</v>
      </c>
      <c r="X19" s="1">
        <f t="shared" si="1"/>
        <v>0</v>
      </c>
      <c r="Y19" s="1">
        <f t="shared" si="11"/>
        <v>-2</v>
      </c>
      <c r="Z19" s="1">
        <f t="shared" si="14"/>
        <v>8.5</v>
      </c>
      <c r="AA19" s="1">
        <f t="shared" si="12"/>
        <v>22.5</v>
      </c>
      <c r="AB19" s="1">
        <f t="shared" si="13"/>
        <v>100.0713043478261</v>
      </c>
      <c r="AC19" s="1">
        <f t="shared" si="3"/>
        <v>24</v>
      </c>
      <c r="AD19" t="s">
        <v>45</v>
      </c>
      <c r="AF19" s="7"/>
    </row>
    <row r="20" spans="1:32" ht="20" thickBot="1" x14ac:dyDescent="0.3">
      <c r="A20" t="s">
        <v>94</v>
      </c>
      <c r="B20" t="s">
        <v>44</v>
      </c>
      <c r="C20" s="21">
        <f>VLOOKUP(A20,'Fangraphs Vlookup'!A:U,3,FALSE)</f>
        <v>56</v>
      </c>
      <c r="D20" s="15">
        <f>VLOOKUP(A20,'Fangraphs Vlookup'!A:U,4,FALSE)</f>
        <v>60</v>
      </c>
      <c r="E20" s="3">
        <f t="shared" si="4"/>
        <v>0.48275862068965519</v>
      </c>
      <c r="F20" s="3"/>
      <c r="G20" s="18">
        <f>VLOOKUP(A20,'Fangraphs Vlookup'!A:U,6,FALSE)</f>
        <v>-17</v>
      </c>
      <c r="H20" s="15">
        <f t="shared" si="15"/>
        <v>8</v>
      </c>
      <c r="I20" s="4"/>
      <c r="J20" s="19">
        <v>0</v>
      </c>
      <c r="K20" s="11">
        <f t="shared" si="6"/>
        <v>0</v>
      </c>
      <c r="L20" s="15">
        <v>0.89300000000000002</v>
      </c>
      <c r="M20" s="3">
        <f t="shared" si="7"/>
        <v>0.94650000000000001</v>
      </c>
      <c r="N20" s="15">
        <f>VLOOKUP(A20,'Fangraphs Vlookup'!A:U,8,FALSE)</f>
        <v>4.8099999999999996</v>
      </c>
      <c r="O20" s="15">
        <f>VLOOKUP(A20,'Fangraphs Vlookup'!A:U,7,FALSE)</f>
        <v>4.66</v>
      </c>
      <c r="P20" s="3">
        <f t="shared" si="8"/>
        <v>4.9093100000000005</v>
      </c>
      <c r="Q20" s="3">
        <f t="shared" si="9"/>
        <v>5.0673349999999999</v>
      </c>
      <c r="R20" s="15">
        <v>5</v>
      </c>
      <c r="S20" s="16">
        <v>5</v>
      </c>
      <c r="T20" s="16">
        <v>3</v>
      </c>
      <c r="U20" s="1">
        <f t="shared" si="10"/>
        <v>0.48275862068965519</v>
      </c>
      <c r="V20" s="3">
        <v>90</v>
      </c>
      <c r="W20" s="1">
        <f t="shared" si="0"/>
        <v>-3.1034482758620654</v>
      </c>
      <c r="X20" s="1">
        <f t="shared" si="1"/>
        <v>1</v>
      </c>
      <c r="Y20" s="1">
        <f t="shared" si="11"/>
        <v>0</v>
      </c>
      <c r="Z20" s="1">
        <f t="shared" si="14"/>
        <v>7.5</v>
      </c>
      <c r="AA20" s="1">
        <f t="shared" si="12"/>
        <v>23.5</v>
      </c>
      <c r="AB20" s="1">
        <f t="shared" si="13"/>
        <v>111.39655172413794</v>
      </c>
      <c r="AC20" s="1">
        <f t="shared" si="3"/>
        <v>19</v>
      </c>
      <c r="AD20" t="s">
        <v>40</v>
      </c>
      <c r="AF20" s="7"/>
    </row>
    <row r="21" spans="1:32" ht="20" thickBot="1" x14ac:dyDescent="0.3">
      <c r="A21" t="s">
        <v>102</v>
      </c>
      <c r="B21" t="s">
        <v>44</v>
      </c>
      <c r="C21" s="21">
        <f>VLOOKUP(A21,'Fangraphs Vlookup'!A:U,3,FALSE)</f>
        <v>43</v>
      </c>
      <c r="D21" s="15">
        <f>VLOOKUP(A21,'Fangraphs Vlookup'!A:U,4,FALSE)</f>
        <v>72</v>
      </c>
      <c r="E21" s="3">
        <f t="shared" si="4"/>
        <v>0.37391304347826088</v>
      </c>
      <c r="F21" s="3"/>
      <c r="G21" s="18">
        <f>VLOOKUP(A21,'Fangraphs Vlookup'!A:U,6,FALSE)</f>
        <v>-98</v>
      </c>
      <c r="H21" s="15">
        <f t="shared" si="15"/>
        <v>3</v>
      </c>
      <c r="I21" s="4"/>
      <c r="J21" s="19">
        <v>0.04</v>
      </c>
      <c r="K21" s="11">
        <f t="shared" si="6"/>
        <v>0.8600000000000001</v>
      </c>
      <c r="L21" s="18">
        <v>1.0429999999999999</v>
      </c>
      <c r="M21" s="3">
        <f t="shared" si="7"/>
        <v>1.0215000000000001</v>
      </c>
      <c r="N21" s="15">
        <f>VLOOKUP(A21,'Fangraphs Vlookup'!A:U,8,FALSE)</f>
        <v>4.82</v>
      </c>
      <c r="O21" s="15">
        <f>VLOOKUP(A21,'Fangraphs Vlookup'!A:U,7,FALSE)</f>
        <v>3.97</v>
      </c>
      <c r="P21" s="3">
        <f t="shared" si="8"/>
        <v>3.8846449999999999</v>
      </c>
      <c r="Q21" s="3">
        <f t="shared" si="9"/>
        <v>4.7163699999999995</v>
      </c>
      <c r="R21" s="15">
        <v>4</v>
      </c>
      <c r="S21" s="16">
        <v>6</v>
      </c>
      <c r="T21" s="16">
        <v>-1</v>
      </c>
      <c r="U21" s="1">
        <f t="shared" si="10"/>
        <v>0.37391304347826088</v>
      </c>
      <c r="V21" s="3">
        <v>90</v>
      </c>
      <c r="W21" s="1">
        <f t="shared" si="0"/>
        <v>-22.695652173913047</v>
      </c>
      <c r="X21" s="1">
        <f t="shared" si="1"/>
        <v>0</v>
      </c>
      <c r="Y21" s="1">
        <f t="shared" si="11"/>
        <v>-2</v>
      </c>
      <c r="Z21" s="1">
        <f t="shared" si="14"/>
        <v>11.5</v>
      </c>
      <c r="AA21" s="1">
        <f t="shared" si="12"/>
        <v>19.5</v>
      </c>
      <c r="AB21" s="1">
        <f t="shared" si="13"/>
        <v>85.664347826086953</v>
      </c>
      <c r="AC21" s="1">
        <f t="shared" si="3"/>
        <v>30</v>
      </c>
      <c r="AD21" t="s">
        <v>46</v>
      </c>
      <c r="AF21" s="7"/>
    </row>
    <row r="22" spans="1:32" ht="20" thickBot="1" x14ac:dyDescent="0.3">
      <c r="A22" s="9" t="s">
        <v>87</v>
      </c>
      <c r="B22" t="s">
        <v>48</v>
      </c>
      <c r="C22" s="21">
        <f>VLOOKUP(A22,'Fangraphs Vlookup'!A:U,3,FALSE)</f>
        <v>61</v>
      </c>
      <c r="D22" s="15">
        <f>VLOOKUP(A22,'Fangraphs Vlookup'!A:U,4,FALSE)</f>
        <v>59</v>
      </c>
      <c r="E22" s="3">
        <f t="shared" si="4"/>
        <v>0.5083333333333333</v>
      </c>
      <c r="F22" s="3"/>
      <c r="G22" s="18">
        <f>VLOOKUP(A22,'Fangraphs Vlookup'!A:U,6,FALSE)</f>
        <v>14</v>
      </c>
      <c r="H22" s="15">
        <f t="shared" si="15"/>
        <v>9</v>
      </c>
      <c r="I22" s="3"/>
      <c r="J22" s="19">
        <v>-0.09</v>
      </c>
      <c r="K22" s="11">
        <f t="shared" si="6"/>
        <v>-2.7449999999999997</v>
      </c>
      <c r="L22" s="15">
        <v>1.0429999999999999</v>
      </c>
      <c r="M22" s="3">
        <f t="shared" si="7"/>
        <v>1.0215000000000001</v>
      </c>
      <c r="N22" s="15">
        <f>VLOOKUP(A22,'Fangraphs Vlookup'!A:U,8,FALSE)</f>
        <v>4.51</v>
      </c>
      <c r="O22" s="15">
        <f>VLOOKUP(A22,'Fangraphs Vlookup'!A:U,7,FALSE)</f>
        <v>4.63</v>
      </c>
      <c r="P22" s="3">
        <f t="shared" si="8"/>
        <v>4.5304549999999999</v>
      </c>
      <c r="Q22" s="3">
        <f t="shared" si="9"/>
        <v>4.4130349999999998</v>
      </c>
      <c r="R22" s="15">
        <v>4</v>
      </c>
      <c r="S22" s="16">
        <v>6</v>
      </c>
      <c r="T22" s="16">
        <v>2</v>
      </c>
      <c r="U22" s="1">
        <f t="shared" si="10"/>
        <v>0.5083333333333333</v>
      </c>
      <c r="V22" s="3">
        <v>90</v>
      </c>
      <c r="W22" s="1">
        <f t="shared" si="0"/>
        <v>1.4999999999999947</v>
      </c>
      <c r="X22" s="1">
        <f t="shared" si="1"/>
        <v>0.5</v>
      </c>
      <c r="Y22" s="1">
        <f t="shared" si="11"/>
        <v>-2</v>
      </c>
      <c r="Z22" s="1">
        <f t="shared" si="14"/>
        <v>6.5</v>
      </c>
      <c r="AA22" s="1">
        <f t="shared" si="12"/>
        <v>24.5</v>
      </c>
      <c r="AB22" s="1">
        <f t="shared" si="13"/>
        <v>111.755</v>
      </c>
      <c r="AC22" s="1">
        <f t="shared" si="3"/>
        <v>17</v>
      </c>
      <c r="AD22" s="9" t="s">
        <v>36</v>
      </c>
      <c r="AF22" s="7"/>
    </row>
    <row r="23" spans="1:32" ht="20" thickBot="1" x14ac:dyDescent="0.3">
      <c r="A23" s="9" t="s">
        <v>83</v>
      </c>
      <c r="B23" t="s">
        <v>48</v>
      </c>
      <c r="C23" s="21">
        <f>VLOOKUP(A23,'Fangraphs Vlookup'!A:U,3,FALSE)</f>
        <v>61</v>
      </c>
      <c r="D23" s="15">
        <f>VLOOKUP(A23,'Fangraphs Vlookup'!A:U,4,FALSE)</f>
        <v>57</v>
      </c>
      <c r="E23" s="3">
        <f t="shared" si="4"/>
        <v>0.51694915254237284</v>
      </c>
      <c r="F23" s="3"/>
      <c r="G23" s="18">
        <f>VLOOKUP(A23,'Fangraphs Vlookup'!A:U,6,FALSE)</f>
        <v>55</v>
      </c>
      <c r="H23" s="15">
        <f t="shared" si="15"/>
        <v>12</v>
      </c>
      <c r="I23" s="4"/>
      <c r="J23" s="19">
        <v>-0.02</v>
      </c>
      <c r="K23" s="11">
        <f t="shared" si="6"/>
        <v>-0.60999999999999988</v>
      </c>
      <c r="L23" s="15">
        <v>0.88400000000000001</v>
      </c>
      <c r="M23" s="3">
        <f t="shared" si="7"/>
        <v>0.94199999999999995</v>
      </c>
      <c r="N23" s="15">
        <f>VLOOKUP(A23,'Fangraphs Vlookup'!A:U,8,FALSE)</f>
        <v>4.1900000000000004</v>
      </c>
      <c r="O23" s="15">
        <f>VLOOKUP(A23,'Fangraphs Vlookup'!A:U,7,FALSE)</f>
        <v>4.66</v>
      </c>
      <c r="P23" s="3">
        <f t="shared" si="8"/>
        <v>4.9302800000000007</v>
      </c>
      <c r="Q23" s="3">
        <f t="shared" si="9"/>
        <v>4.4330200000000008</v>
      </c>
      <c r="R23" s="15">
        <v>8</v>
      </c>
      <c r="S23" s="16">
        <v>2</v>
      </c>
      <c r="T23" s="16">
        <v>-1</v>
      </c>
      <c r="U23" s="1">
        <f t="shared" si="10"/>
        <v>0.51694915254237284</v>
      </c>
      <c r="V23" s="3">
        <v>90</v>
      </c>
      <c r="W23" s="1">
        <f t="shared" si="0"/>
        <v>3.0508474576271105</v>
      </c>
      <c r="X23" s="1">
        <f t="shared" si="1"/>
        <v>0</v>
      </c>
      <c r="Y23" s="1">
        <f t="shared" si="11"/>
        <v>6</v>
      </c>
      <c r="Z23" s="1">
        <f t="shared" si="14"/>
        <v>5.5</v>
      </c>
      <c r="AA23" s="1">
        <f t="shared" si="12"/>
        <v>25.5</v>
      </c>
      <c r="AB23" s="1">
        <f t="shared" si="13"/>
        <v>123.94084745762711</v>
      </c>
      <c r="AC23" s="1">
        <f t="shared" si="3"/>
        <v>7</v>
      </c>
      <c r="AD23" s="9" t="s">
        <v>30</v>
      </c>
      <c r="AF23" s="7"/>
    </row>
    <row r="24" spans="1:32" ht="20" thickBot="1" x14ac:dyDescent="0.3">
      <c r="A24" s="9" t="s">
        <v>80</v>
      </c>
      <c r="B24" t="s">
        <v>48</v>
      </c>
      <c r="C24" s="21">
        <f>VLOOKUP(A24,'Fangraphs Vlookup'!A:U,3,FALSE)</f>
        <v>61</v>
      </c>
      <c r="D24" s="15">
        <f>VLOOKUP(A24,'Fangraphs Vlookup'!A:U,4,FALSE)</f>
        <v>55</v>
      </c>
      <c r="E24" s="3">
        <f t="shared" si="4"/>
        <v>0.52586206896551724</v>
      </c>
      <c r="F24" s="3"/>
      <c r="G24" s="18">
        <f>VLOOKUP(A24,'Fangraphs Vlookup'!A:U,6,FALSE)</f>
        <v>42</v>
      </c>
      <c r="H24" s="15">
        <f t="shared" si="15"/>
        <v>10</v>
      </c>
      <c r="I24" s="4"/>
      <c r="J24" s="19">
        <v>-7.0000000000000007E-2</v>
      </c>
      <c r="K24" s="11">
        <f t="shared" si="6"/>
        <v>-2.1350000000000002</v>
      </c>
      <c r="L24" s="15">
        <v>1.101</v>
      </c>
      <c r="M24" s="3">
        <f t="shared" si="7"/>
        <v>1.0505</v>
      </c>
      <c r="N24" s="15">
        <f>VLOOKUP(A24,'Fangraphs Vlookup'!A:U,8,FALSE)</f>
        <v>4.3499999999999996</v>
      </c>
      <c r="O24" s="15">
        <f>VLOOKUP(A24,'Fangraphs Vlookup'!A:U,7,FALSE)</f>
        <v>4.72</v>
      </c>
      <c r="P24" s="3">
        <f t="shared" si="8"/>
        <v>4.4816399999999996</v>
      </c>
      <c r="Q24" s="3">
        <f t="shared" si="9"/>
        <v>4.130325</v>
      </c>
      <c r="R24" s="15">
        <v>4</v>
      </c>
      <c r="S24" s="16">
        <v>6</v>
      </c>
      <c r="T24" s="16">
        <v>1</v>
      </c>
      <c r="U24" s="1">
        <f t="shared" si="10"/>
        <v>0.52586206896551724</v>
      </c>
      <c r="V24" s="3">
        <v>90</v>
      </c>
      <c r="W24" s="1">
        <f t="shared" si="0"/>
        <v>4.6551724137931032</v>
      </c>
      <c r="X24" s="1">
        <f t="shared" si="1"/>
        <v>0</v>
      </c>
      <c r="Y24" s="1">
        <f t="shared" si="11"/>
        <v>-2</v>
      </c>
      <c r="Z24" s="1">
        <f t="shared" si="14"/>
        <v>6.5</v>
      </c>
      <c r="AA24" s="1">
        <f t="shared" si="12"/>
        <v>24.5</v>
      </c>
      <c r="AB24" s="1">
        <f t="shared" si="13"/>
        <v>115.02017241379311</v>
      </c>
      <c r="AC24" s="1">
        <f t="shared" si="3"/>
        <v>12</v>
      </c>
      <c r="AD24" s="9" t="s">
        <v>33</v>
      </c>
      <c r="AF24" s="7"/>
    </row>
    <row r="25" spans="1:32" ht="20" thickBot="1" x14ac:dyDescent="0.3">
      <c r="A25" s="9" t="s">
        <v>100</v>
      </c>
      <c r="B25" t="s">
        <v>48</v>
      </c>
      <c r="C25" s="21">
        <f>VLOOKUP(A25,'Fangraphs Vlookup'!A:U,3,FALSE)</f>
        <v>49</v>
      </c>
      <c r="D25" s="15">
        <f>VLOOKUP(A25,'Fangraphs Vlookup'!A:U,4,FALSE)</f>
        <v>69</v>
      </c>
      <c r="E25" s="3">
        <f t="shared" si="4"/>
        <v>0.4152542372881356</v>
      </c>
      <c r="F25" s="3"/>
      <c r="G25" s="18">
        <f>VLOOKUP(A25,'Fangraphs Vlookup'!A:U,6,FALSE)</f>
        <v>-91</v>
      </c>
      <c r="H25" s="15">
        <f t="shared" si="15"/>
        <v>4</v>
      </c>
      <c r="I25" s="4"/>
      <c r="J25" s="19">
        <v>0.02</v>
      </c>
      <c r="K25" s="11">
        <f t="shared" si="6"/>
        <v>0.49</v>
      </c>
      <c r="L25" s="15">
        <v>1.0720000000000001</v>
      </c>
      <c r="M25" s="3">
        <f t="shared" si="7"/>
        <v>1.036</v>
      </c>
      <c r="N25" s="15">
        <f>VLOOKUP(A25,'Fangraphs Vlookup'!A:U,8,FALSE)</f>
        <v>5.45</v>
      </c>
      <c r="O25" s="15">
        <f>VLOOKUP(A25,'Fangraphs Vlookup'!A:U,7,FALSE)</f>
        <v>4.68</v>
      </c>
      <c r="P25" s="3">
        <f t="shared" si="8"/>
        <v>4.51152</v>
      </c>
      <c r="Q25" s="3">
        <f t="shared" si="9"/>
        <v>5.2538</v>
      </c>
      <c r="R25" s="15">
        <v>5</v>
      </c>
      <c r="S25" s="16">
        <v>5</v>
      </c>
      <c r="T25" s="16">
        <v>-1</v>
      </c>
      <c r="U25" s="1">
        <f t="shared" si="10"/>
        <v>0.4152542372881356</v>
      </c>
      <c r="V25" s="3">
        <v>90</v>
      </c>
      <c r="W25" s="1">
        <f t="shared" si="0"/>
        <v>-15.254237288135593</v>
      </c>
      <c r="X25" s="1">
        <f t="shared" si="1"/>
        <v>0</v>
      </c>
      <c r="Y25" s="1">
        <f t="shared" si="11"/>
        <v>0</v>
      </c>
      <c r="Z25" s="1">
        <f t="shared" si="14"/>
        <v>10</v>
      </c>
      <c r="AA25" s="1">
        <f t="shared" si="12"/>
        <v>21</v>
      </c>
      <c r="AB25" s="1">
        <f t="shared" si="13"/>
        <v>96.235762711864396</v>
      </c>
      <c r="AC25" s="1">
        <f t="shared" si="3"/>
        <v>26</v>
      </c>
      <c r="AD25" s="9" t="s">
        <v>47</v>
      </c>
      <c r="AF25" s="7"/>
    </row>
    <row r="26" spans="1:32" ht="20" thickBot="1" x14ac:dyDescent="0.3">
      <c r="A26" s="9" t="s">
        <v>89</v>
      </c>
      <c r="B26" t="s">
        <v>48</v>
      </c>
      <c r="C26" s="21">
        <f>VLOOKUP(A26,'Fangraphs Vlookup'!A:U,3,FALSE)</f>
        <v>58</v>
      </c>
      <c r="D26" s="15">
        <f>VLOOKUP(A26,'Fangraphs Vlookup'!A:U,4,FALSE)</f>
        <v>60</v>
      </c>
      <c r="E26" s="3">
        <f t="shared" si="4"/>
        <v>0.49152542372881358</v>
      </c>
      <c r="F26" s="3"/>
      <c r="G26" s="18">
        <f>VLOOKUP(A26,'Fangraphs Vlookup'!A:U,6,FALSE)</f>
        <v>-38</v>
      </c>
      <c r="H26" s="15">
        <f t="shared" si="15"/>
        <v>7</v>
      </c>
      <c r="I26" s="4"/>
      <c r="J26" s="19">
        <v>-0.1</v>
      </c>
      <c r="K26" s="11">
        <f t="shared" si="6"/>
        <v>-2.9000000000000004</v>
      </c>
      <c r="L26" s="15">
        <v>0.89900000000000002</v>
      </c>
      <c r="M26" s="3">
        <f t="shared" si="7"/>
        <v>0.94950000000000001</v>
      </c>
      <c r="N26" s="15">
        <f>VLOOKUP(A26,'Fangraphs Vlookup'!A:U,8,FALSE)</f>
        <v>4.5199999999999996</v>
      </c>
      <c r="O26" s="15">
        <f>VLOOKUP(A26,'Fangraphs Vlookup'!A:U,7,FALSE)</f>
        <v>4.1900000000000004</v>
      </c>
      <c r="P26" s="3">
        <f t="shared" si="8"/>
        <v>4.4015950000000004</v>
      </c>
      <c r="Q26" s="3">
        <f t="shared" si="9"/>
        <v>4.7482599999999993</v>
      </c>
      <c r="R26" s="15">
        <v>6</v>
      </c>
      <c r="S26" s="16">
        <v>4</v>
      </c>
      <c r="T26" s="16">
        <v>-2</v>
      </c>
      <c r="U26" s="1">
        <f t="shared" si="10"/>
        <v>0.49152542372881358</v>
      </c>
      <c r="V26" s="3">
        <v>90</v>
      </c>
      <c r="W26" s="1">
        <f t="shared" si="0"/>
        <v>-1.5254237288135553</v>
      </c>
      <c r="X26" s="1">
        <f t="shared" si="1"/>
        <v>-0.5</v>
      </c>
      <c r="Y26" s="1">
        <f t="shared" si="11"/>
        <v>2</v>
      </c>
      <c r="Z26" s="1">
        <f t="shared" si="14"/>
        <v>10</v>
      </c>
      <c r="AA26" s="1">
        <f t="shared" si="12"/>
        <v>21</v>
      </c>
      <c r="AB26" s="1">
        <f t="shared" si="13"/>
        <v>108.07457627118644</v>
      </c>
      <c r="AC26" s="1">
        <f t="shared" si="3"/>
        <v>21</v>
      </c>
      <c r="AD26" s="9" t="s">
        <v>43</v>
      </c>
      <c r="AF26" s="7"/>
    </row>
    <row r="27" spans="1:32" ht="20" thickBot="1" x14ac:dyDescent="0.3">
      <c r="A27" t="s">
        <v>81</v>
      </c>
      <c r="B27" t="s">
        <v>51</v>
      </c>
      <c r="C27" s="21">
        <f>VLOOKUP(A27,'Fangraphs Vlookup'!A:U,3,FALSE)</f>
        <v>65</v>
      </c>
      <c r="D27" s="15">
        <f>VLOOKUP(A27,'Fangraphs Vlookup'!A:U,4,FALSE)</f>
        <v>52</v>
      </c>
      <c r="E27" s="3">
        <f t="shared" si="4"/>
        <v>0.55555555555555558</v>
      </c>
      <c r="F27" s="3"/>
      <c r="G27" s="18">
        <f>VLOOKUP(A27,'Fangraphs Vlookup'!A:U,6,FALSE)</f>
        <v>42</v>
      </c>
      <c r="H27" s="15">
        <f t="shared" si="15"/>
        <v>10</v>
      </c>
      <c r="I27" s="3"/>
      <c r="J27" s="19">
        <v>-0.03</v>
      </c>
      <c r="K27" s="11">
        <f t="shared" si="6"/>
        <v>-0.97499999999999998</v>
      </c>
      <c r="L27" s="15">
        <v>1.319</v>
      </c>
      <c r="M27" s="3">
        <f t="shared" si="7"/>
        <v>1.1595</v>
      </c>
      <c r="N27" s="15">
        <f>VLOOKUP(A27,'Fangraphs Vlookup'!A:U,8,FALSE)</f>
        <v>4.82</v>
      </c>
      <c r="O27" s="15">
        <f>VLOOKUP(A27,'Fangraphs Vlookup'!A:U,7,FALSE)</f>
        <v>5.18</v>
      </c>
      <c r="P27" s="3">
        <f t="shared" si="8"/>
        <v>4.35379</v>
      </c>
      <c r="Q27" s="3">
        <f t="shared" si="9"/>
        <v>4.0512100000000002</v>
      </c>
      <c r="R27" s="15">
        <v>4</v>
      </c>
      <c r="S27" s="16">
        <v>6</v>
      </c>
      <c r="T27" s="16">
        <v>-3</v>
      </c>
      <c r="U27" s="1">
        <f t="shared" si="10"/>
        <v>0.55555555555555558</v>
      </c>
      <c r="V27" s="3">
        <v>90</v>
      </c>
      <c r="W27" s="1">
        <f t="shared" si="0"/>
        <v>10.000000000000004</v>
      </c>
      <c r="X27" s="1">
        <f t="shared" si="1"/>
        <v>-1</v>
      </c>
      <c r="Y27" s="1">
        <f t="shared" si="11"/>
        <v>-2</v>
      </c>
      <c r="Z27" s="1">
        <f t="shared" si="14"/>
        <v>7.5</v>
      </c>
      <c r="AA27" s="1">
        <f t="shared" si="12"/>
        <v>23.5</v>
      </c>
      <c r="AB27" s="1">
        <f t="shared" si="13"/>
        <v>119.52500000000001</v>
      </c>
      <c r="AC27" s="1">
        <f t="shared" si="3"/>
        <v>10</v>
      </c>
      <c r="AD27" t="s">
        <v>26</v>
      </c>
      <c r="AF27" s="7"/>
    </row>
    <row r="28" spans="1:32" ht="20" thickBot="1" x14ac:dyDescent="0.3">
      <c r="A28" t="s">
        <v>74</v>
      </c>
      <c r="B28" t="s">
        <v>51</v>
      </c>
      <c r="C28" s="21">
        <f>VLOOKUP(A28,'Fangraphs Vlookup'!A:U,3,FALSE)</f>
        <v>83</v>
      </c>
      <c r="D28" s="15">
        <f>VLOOKUP(A28,'Fangraphs Vlookup'!A:U,4,FALSE)</f>
        <v>34</v>
      </c>
      <c r="E28" s="3">
        <f t="shared" si="4"/>
        <v>0.70940170940170943</v>
      </c>
      <c r="F28" s="3"/>
      <c r="G28" s="18">
        <f>VLOOKUP(A28,'Fangraphs Vlookup'!A:U,6,FALSE)</f>
        <v>208</v>
      </c>
      <c r="H28" s="15">
        <f t="shared" si="15"/>
        <v>15</v>
      </c>
      <c r="I28" s="4"/>
      <c r="J28" s="19">
        <v>-0.16</v>
      </c>
      <c r="K28" s="11">
        <f t="shared" si="6"/>
        <v>-6.64</v>
      </c>
      <c r="L28" s="15">
        <v>0.995</v>
      </c>
      <c r="M28" s="3">
        <f t="shared" si="7"/>
        <v>0.99750000000000005</v>
      </c>
      <c r="N28" s="15">
        <f>VLOOKUP(A28,'Fangraphs Vlookup'!A:U,8,FALSE)</f>
        <v>3.33</v>
      </c>
      <c r="O28" s="15">
        <f>VLOOKUP(A28,'Fangraphs Vlookup'!A:U,7,FALSE)</f>
        <v>5.1100000000000003</v>
      </c>
      <c r="P28" s="3">
        <f t="shared" si="8"/>
        <v>5.1227749999999999</v>
      </c>
      <c r="Q28" s="3">
        <f t="shared" si="9"/>
        <v>3.3383249999999998</v>
      </c>
      <c r="R28" s="15">
        <v>8</v>
      </c>
      <c r="S28" s="16">
        <v>2</v>
      </c>
      <c r="T28" s="16">
        <v>2</v>
      </c>
      <c r="U28" s="1">
        <f t="shared" si="10"/>
        <v>0.70940170940170943</v>
      </c>
      <c r="V28" s="3">
        <v>90</v>
      </c>
      <c r="W28" s="1">
        <f t="shared" si="0"/>
        <v>37.692307692307701</v>
      </c>
      <c r="X28" s="1">
        <f t="shared" si="1"/>
        <v>0.5</v>
      </c>
      <c r="Y28" s="1">
        <f t="shared" si="11"/>
        <v>6</v>
      </c>
      <c r="Z28" s="1">
        <f t="shared" si="14"/>
        <v>1.5</v>
      </c>
      <c r="AA28" s="1">
        <f t="shared" si="12"/>
        <v>29.5</v>
      </c>
      <c r="AB28" s="1">
        <f t="shared" si="13"/>
        <v>157.05230769230769</v>
      </c>
      <c r="AC28" s="1">
        <f t="shared" si="3"/>
        <v>1</v>
      </c>
      <c r="AD28" t="s">
        <v>20</v>
      </c>
      <c r="AF28" s="7"/>
    </row>
    <row r="29" spans="1:32" ht="20" thickBot="1" x14ac:dyDescent="0.3">
      <c r="A29" t="s">
        <v>79</v>
      </c>
      <c r="B29" t="s">
        <v>51</v>
      </c>
      <c r="C29" s="21">
        <f>VLOOKUP(A29,'Fangraphs Vlookup'!A:U,3,FALSE)</f>
        <v>65</v>
      </c>
      <c r="D29" s="15">
        <f>VLOOKUP(A29,'Fangraphs Vlookup'!A:U,4,FALSE)</f>
        <v>52</v>
      </c>
      <c r="E29" s="3">
        <f t="shared" si="4"/>
        <v>0.55555555555555558</v>
      </c>
      <c r="F29" s="3"/>
      <c r="G29" s="18">
        <f>VLOOKUP(A29,'Fangraphs Vlookup'!A:U,6,FALSE)</f>
        <v>108</v>
      </c>
      <c r="H29" s="15">
        <f t="shared" si="15"/>
        <v>13</v>
      </c>
      <c r="I29" s="4"/>
      <c r="J29" s="19">
        <v>-0.1</v>
      </c>
      <c r="K29" s="11">
        <f t="shared" si="6"/>
        <v>-3.2500000000000004</v>
      </c>
      <c r="L29" s="15">
        <v>1.2070000000000001</v>
      </c>
      <c r="M29" s="3">
        <f t="shared" si="7"/>
        <v>1.1034999999999999</v>
      </c>
      <c r="N29" s="15">
        <f>VLOOKUP(A29,'Fangraphs Vlookup'!A:U,8,FALSE)</f>
        <v>4.03</v>
      </c>
      <c r="O29" s="15">
        <f>VLOOKUP(A29,'Fangraphs Vlookup'!A:U,7,FALSE)</f>
        <v>4.95</v>
      </c>
      <c r="P29" s="3">
        <f t="shared" si="8"/>
        <v>4.4376750000000005</v>
      </c>
      <c r="Q29" s="3">
        <f t="shared" si="9"/>
        <v>3.6128950000000004</v>
      </c>
      <c r="R29" s="15">
        <v>4</v>
      </c>
      <c r="S29" s="16">
        <v>6</v>
      </c>
      <c r="T29" s="16">
        <v>-1</v>
      </c>
      <c r="U29" s="1">
        <f t="shared" si="10"/>
        <v>0.55555555555555558</v>
      </c>
      <c r="V29" s="3">
        <v>90</v>
      </c>
      <c r="W29" s="1">
        <f t="shared" si="0"/>
        <v>10.000000000000004</v>
      </c>
      <c r="X29" s="1">
        <f t="shared" si="1"/>
        <v>0</v>
      </c>
      <c r="Y29" s="1">
        <f t="shared" si="11"/>
        <v>-2</v>
      </c>
      <c r="Z29" s="1">
        <f t="shared" si="14"/>
        <v>6</v>
      </c>
      <c r="AA29" s="1">
        <f t="shared" si="12"/>
        <v>25</v>
      </c>
      <c r="AB29" s="1">
        <f t="shared" si="13"/>
        <v>119.75</v>
      </c>
      <c r="AC29" s="1">
        <f t="shared" si="3"/>
        <v>9</v>
      </c>
      <c r="AD29" t="s">
        <v>23</v>
      </c>
      <c r="AF29" s="7"/>
    </row>
    <row r="30" spans="1:32" ht="20" thickBot="1" x14ac:dyDescent="0.3">
      <c r="A30" t="s">
        <v>101</v>
      </c>
      <c r="B30" t="s">
        <v>51</v>
      </c>
      <c r="C30" s="21">
        <f>VLOOKUP(A30,'Fangraphs Vlookup'!A:U,3,FALSE)</f>
        <v>47</v>
      </c>
      <c r="D30" s="15">
        <f>VLOOKUP(A30,'Fangraphs Vlookup'!A:U,4,FALSE)</f>
        <v>72</v>
      </c>
      <c r="E30" s="3">
        <f t="shared" si="4"/>
        <v>0.3949579831932773</v>
      </c>
      <c r="F30" s="3"/>
      <c r="G30" s="18">
        <f>VLOOKUP(A30,'Fangraphs Vlookup'!A:U,6,FALSE)</f>
        <v>-107</v>
      </c>
      <c r="H30" s="15">
        <f t="shared" si="15"/>
        <v>2</v>
      </c>
      <c r="I30" s="4"/>
      <c r="J30" s="19">
        <v>-0.05</v>
      </c>
      <c r="K30" s="11">
        <f t="shared" si="6"/>
        <v>-1.175</v>
      </c>
      <c r="L30" s="15">
        <v>0.81599999999999995</v>
      </c>
      <c r="M30" s="3">
        <f t="shared" si="7"/>
        <v>0.90799999999999992</v>
      </c>
      <c r="N30" s="15">
        <f>VLOOKUP(A30,'Fangraphs Vlookup'!A:U,8,FALSE)</f>
        <v>4.87</v>
      </c>
      <c r="O30" s="15">
        <f>VLOOKUP(A30,'Fangraphs Vlookup'!A:U,7,FALSE)</f>
        <v>3.97</v>
      </c>
      <c r="P30" s="3">
        <f t="shared" si="8"/>
        <v>4.3352400000000006</v>
      </c>
      <c r="Q30" s="3">
        <f t="shared" si="9"/>
        <v>5.3180400000000008</v>
      </c>
      <c r="R30" s="15">
        <v>6</v>
      </c>
      <c r="S30" s="16">
        <v>4</v>
      </c>
      <c r="T30" s="16">
        <v>-1</v>
      </c>
      <c r="U30" s="1">
        <f t="shared" si="10"/>
        <v>0.3949579831932773</v>
      </c>
      <c r="V30" s="3">
        <v>90</v>
      </c>
      <c r="W30" s="1">
        <f t="shared" si="0"/>
        <v>-18.907563025210088</v>
      </c>
      <c r="X30" s="1">
        <f t="shared" si="1"/>
        <v>0</v>
      </c>
      <c r="Y30" s="1">
        <f t="shared" si="11"/>
        <v>2</v>
      </c>
      <c r="Z30" s="1">
        <f t="shared" si="14"/>
        <v>13</v>
      </c>
      <c r="AA30" s="1">
        <f t="shared" si="12"/>
        <v>18</v>
      </c>
      <c r="AB30" s="1">
        <f t="shared" si="13"/>
        <v>89.917436974789908</v>
      </c>
      <c r="AC30" s="1">
        <f t="shared" si="3"/>
        <v>28</v>
      </c>
      <c r="AD30" t="s">
        <v>49</v>
      </c>
      <c r="AF30" s="7"/>
    </row>
    <row r="31" spans="1:32" ht="20" thickBot="1" x14ac:dyDescent="0.3">
      <c r="A31" t="s">
        <v>99</v>
      </c>
      <c r="B31" t="s">
        <v>51</v>
      </c>
      <c r="C31" s="21">
        <f>VLOOKUP(A31,'Fangraphs Vlookup'!A:U,3,FALSE)</f>
        <v>51</v>
      </c>
      <c r="D31" s="15">
        <f>VLOOKUP(A31,'Fangraphs Vlookup'!A:U,4,FALSE)</f>
        <v>66</v>
      </c>
      <c r="E31" s="3">
        <f t="shared" si="4"/>
        <v>0.4358974358974359</v>
      </c>
      <c r="F31" s="3"/>
      <c r="G31" s="18">
        <f>VLOOKUP(A31,'Fangraphs Vlookup'!A:U,6,FALSE)</f>
        <v>-155</v>
      </c>
      <c r="H31" s="15">
        <f t="shared" si="15"/>
        <v>1</v>
      </c>
      <c r="I31" s="4"/>
      <c r="J31" s="19">
        <v>-0.01</v>
      </c>
      <c r="K31" s="11">
        <f t="shared" si="6"/>
        <v>-0.255</v>
      </c>
      <c r="L31" s="15">
        <v>0.877</v>
      </c>
      <c r="M31" s="3">
        <f t="shared" si="7"/>
        <v>0.9385</v>
      </c>
      <c r="N31" s="15">
        <f>VLOOKUP(A31,'Fangraphs Vlookup'!A:U,8,FALSE)</f>
        <v>5.15</v>
      </c>
      <c r="O31" s="15">
        <f>VLOOKUP(A31,'Fangraphs Vlookup'!A:U,7,FALSE)</f>
        <v>3.82</v>
      </c>
      <c r="P31" s="3">
        <f t="shared" si="8"/>
        <v>4.0549299999999997</v>
      </c>
      <c r="Q31" s="3">
        <f t="shared" si="9"/>
        <v>5.4667250000000003</v>
      </c>
      <c r="R31" s="15">
        <v>3</v>
      </c>
      <c r="S31" s="16">
        <v>7</v>
      </c>
      <c r="T31" s="16">
        <v>-2</v>
      </c>
      <c r="U31" s="1">
        <f t="shared" si="10"/>
        <v>0.4358974358974359</v>
      </c>
      <c r="V31" s="3">
        <v>90</v>
      </c>
      <c r="W31" s="1">
        <f t="shared" si="0"/>
        <v>-11.538461538461538</v>
      </c>
      <c r="X31" s="1">
        <f t="shared" si="1"/>
        <v>-0.5</v>
      </c>
      <c r="Y31" s="1">
        <f t="shared" si="11"/>
        <v>-4</v>
      </c>
      <c r="Z31" s="1">
        <f t="shared" si="14"/>
        <v>14</v>
      </c>
      <c r="AA31" s="1">
        <f t="shared" si="12"/>
        <v>17</v>
      </c>
      <c r="AB31" s="1">
        <f t="shared" si="13"/>
        <v>90.706538461538472</v>
      </c>
      <c r="AC31" s="1">
        <f t="shared" si="3"/>
        <v>27</v>
      </c>
      <c r="AD31" t="s">
        <v>50</v>
      </c>
      <c r="AF31" s="7"/>
    </row>
    <row r="32" spans="1:32" ht="20" thickBot="1" x14ac:dyDescent="0.3">
      <c r="A32" s="2"/>
      <c r="B32" s="2"/>
      <c r="C32" s="16"/>
      <c r="D32" s="16"/>
      <c r="E32" s="2"/>
      <c r="F32" s="2"/>
      <c r="G32" s="20"/>
      <c r="H32" s="16"/>
      <c r="I32" s="2"/>
      <c r="J32" s="16"/>
      <c r="K32" s="2"/>
      <c r="L32" s="16"/>
      <c r="M32" s="2"/>
      <c r="N32" s="16"/>
      <c r="O32" s="16"/>
      <c r="P32" s="2"/>
      <c r="Q32" s="3"/>
      <c r="R32" s="16"/>
      <c r="S32" s="16"/>
      <c r="T32" s="16"/>
      <c r="V32" s="3"/>
      <c r="AF32" s="7"/>
    </row>
    <row r="33" spans="1:25" x14ac:dyDescent="0.2">
      <c r="A33" s="2"/>
      <c r="B33" s="2"/>
      <c r="C33" s="16"/>
      <c r="D33" s="16"/>
      <c r="E33" s="2"/>
      <c r="F33" s="2"/>
      <c r="G33" s="16"/>
      <c r="H33" s="16"/>
      <c r="I33" s="2"/>
      <c r="J33" s="16"/>
      <c r="K33" s="2"/>
      <c r="L33" s="16" t="s">
        <v>62</v>
      </c>
      <c r="M33" s="2"/>
      <c r="N33" s="16"/>
      <c r="O33" s="16"/>
      <c r="P33" s="2"/>
      <c r="Q33" s="2"/>
      <c r="R33" s="16"/>
      <c r="S33" s="16"/>
      <c r="T33" s="16"/>
    </row>
    <row r="34" spans="1:25" x14ac:dyDescent="0.2">
      <c r="A34" s="2"/>
      <c r="B34" s="2"/>
      <c r="C34" s="16"/>
      <c r="D34" s="16"/>
      <c r="E34" s="2"/>
      <c r="F34" s="2"/>
      <c r="G34" s="16"/>
      <c r="H34" s="16"/>
      <c r="I34" s="2"/>
      <c r="J34" s="16"/>
      <c r="K34" s="2" t="s">
        <v>67</v>
      </c>
      <c r="L34" s="16"/>
      <c r="M34" s="2"/>
      <c r="N34" s="16"/>
      <c r="O34" s="16"/>
      <c r="P34" s="2"/>
      <c r="Q34" s="2"/>
      <c r="R34" s="16"/>
      <c r="S34" s="16"/>
      <c r="T34" s="16"/>
      <c r="Y34" s="1" t="s">
        <v>52</v>
      </c>
    </row>
    <row r="35" spans="1:25" x14ac:dyDescent="0.2">
      <c r="A35" s="2"/>
      <c r="B35" s="2"/>
      <c r="C35" s="16"/>
      <c r="D35" s="16"/>
      <c r="E35" s="2"/>
      <c r="F35" s="2"/>
      <c r="G35" s="16"/>
      <c r="H35" s="16"/>
      <c r="I35" s="2"/>
      <c r="J35" s="16"/>
      <c r="K35" s="2"/>
      <c r="L35" s="16"/>
      <c r="M35" s="2"/>
      <c r="N35" s="16"/>
      <c r="O35" s="16"/>
      <c r="P35" s="2"/>
      <c r="Q35" s="2"/>
      <c r="R35" s="16"/>
      <c r="S35" s="16"/>
      <c r="T35" s="16"/>
    </row>
    <row r="36" spans="1:25" x14ac:dyDescent="0.2">
      <c r="A36" s="2"/>
      <c r="B36" s="2"/>
      <c r="C36" s="16"/>
      <c r="D36" s="16"/>
      <c r="E36" s="2"/>
      <c r="F36" s="2"/>
      <c r="G36" s="16"/>
      <c r="H36" s="16"/>
      <c r="I36" s="2"/>
      <c r="J36" s="16"/>
      <c r="K36" s="2"/>
      <c r="L36" s="16"/>
      <c r="M36" s="2"/>
      <c r="N36" s="16"/>
      <c r="O36" s="16"/>
      <c r="P36" s="2"/>
      <c r="Q36" s="2"/>
      <c r="R36" s="16"/>
      <c r="S36" s="16"/>
      <c r="T36" s="16"/>
    </row>
    <row r="37" spans="1:25" x14ac:dyDescent="0.2">
      <c r="A37" s="2"/>
      <c r="B37" s="2"/>
      <c r="C37" s="16"/>
      <c r="D37" s="16"/>
      <c r="E37" s="2"/>
      <c r="F37" s="2"/>
      <c r="G37" s="16"/>
      <c r="H37" s="16"/>
      <c r="I37" s="2"/>
      <c r="J37" s="16"/>
      <c r="K37" s="2"/>
      <c r="L37" s="16"/>
      <c r="M37" s="2"/>
      <c r="N37" s="16"/>
      <c r="O37" s="16"/>
      <c r="P37" s="2"/>
      <c r="Q37" s="2"/>
      <c r="R37" s="16"/>
      <c r="S37" s="16"/>
      <c r="T37" s="16"/>
    </row>
    <row r="38" spans="1:25" x14ac:dyDescent="0.2">
      <c r="A38" s="2"/>
      <c r="B38" s="2"/>
      <c r="C38" s="16"/>
      <c r="D38" s="16"/>
      <c r="E38" s="2"/>
      <c r="F38" s="2"/>
      <c r="G38" s="16"/>
      <c r="H38" s="16"/>
      <c r="I38" s="2"/>
      <c r="J38" s="16"/>
      <c r="K38" s="2"/>
      <c r="L38" s="16"/>
      <c r="M38" s="2"/>
      <c r="N38" s="16"/>
      <c r="O38" s="16"/>
      <c r="P38" s="2"/>
      <c r="Q38" s="2"/>
      <c r="R38" s="16"/>
      <c r="S38" s="16"/>
      <c r="T38" s="16"/>
    </row>
    <row r="39" spans="1:25" x14ac:dyDescent="0.2">
      <c r="A39" s="2"/>
      <c r="B39" s="2"/>
      <c r="C39" s="16"/>
      <c r="D39" s="16"/>
      <c r="E39" s="2"/>
      <c r="F39" s="2"/>
      <c r="G39" s="16"/>
      <c r="H39" s="16"/>
      <c r="I39" s="2"/>
      <c r="J39" s="16"/>
      <c r="K39" s="2"/>
      <c r="L39" s="16"/>
      <c r="M39" s="2"/>
      <c r="N39" s="16"/>
      <c r="O39" s="16"/>
      <c r="P39" s="2"/>
      <c r="Q39" s="2"/>
      <c r="R39" s="16"/>
      <c r="S39" s="16"/>
      <c r="T39" s="16"/>
    </row>
    <row r="40" spans="1:25" x14ac:dyDescent="0.2">
      <c r="A40" s="2"/>
      <c r="B40" s="2"/>
      <c r="C40" s="16"/>
      <c r="D40" s="16"/>
      <c r="E40" s="2"/>
      <c r="F40" s="2"/>
      <c r="G40" s="16"/>
      <c r="H40" s="16"/>
      <c r="I40" s="2"/>
      <c r="J40" s="16"/>
      <c r="K40" s="2"/>
      <c r="L40" s="16"/>
      <c r="M40" s="2"/>
      <c r="N40" s="16"/>
      <c r="O40" s="16"/>
      <c r="P40" s="2"/>
      <c r="Q40" s="2"/>
      <c r="R40" s="16"/>
      <c r="S40" s="16"/>
      <c r="T40" s="16"/>
    </row>
    <row r="41" spans="1:25" x14ac:dyDescent="0.2">
      <c r="A41" s="2"/>
      <c r="B41" s="2"/>
      <c r="C41" s="16"/>
      <c r="D41" s="16"/>
      <c r="E41" s="2"/>
      <c r="F41" s="2"/>
      <c r="G41" s="16"/>
      <c r="H41" s="16"/>
      <c r="I41" s="2"/>
      <c r="J41" s="16"/>
      <c r="K41" s="2"/>
      <c r="L41" s="16"/>
      <c r="M41" s="2"/>
      <c r="N41" s="16"/>
      <c r="O41" s="16"/>
      <c r="P41" s="2"/>
      <c r="Q41" s="2"/>
      <c r="R41" s="16"/>
      <c r="S41" s="16"/>
      <c r="T41" s="16"/>
    </row>
    <row r="42" spans="1:25" x14ac:dyDescent="0.2">
      <c r="A42" s="2"/>
      <c r="B42" s="2"/>
      <c r="C42" s="16"/>
      <c r="D42" s="16"/>
      <c r="E42" s="2"/>
      <c r="F42" s="2"/>
      <c r="G42" s="16"/>
      <c r="H42" s="16"/>
      <c r="I42" s="2"/>
      <c r="J42" s="16"/>
      <c r="K42" s="2"/>
      <c r="L42" s="16"/>
      <c r="M42" s="2"/>
      <c r="N42" s="16"/>
      <c r="O42" s="16"/>
      <c r="P42" s="2"/>
      <c r="Q42" s="2"/>
      <c r="R42" s="16"/>
      <c r="S42" s="16"/>
      <c r="T42" s="16"/>
    </row>
    <row r="43" spans="1:25" x14ac:dyDescent="0.2">
      <c r="A43" s="2"/>
      <c r="B43" s="2"/>
      <c r="C43" s="16"/>
      <c r="D43" s="16"/>
      <c r="E43" s="2"/>
      <c r="F43" s="2"/>
      <c r="G43" s="16"/>
      <c r="H43" s="16"/>
      <c r="I43" s="2"/>
      <c r="J43" s="16"/>
      <c r="K43" s="2"/>
      <c r="L43" s="16"/>
      <c r="M43" s="2"/>
      <c r="N43" s="16"/>
      <c r="O43" s="16"/>
      <c r="P43" s="2"/>
      <c r="Q43" s="2"/>
      <c r="R43" s="16"/>
      <c r="S43" s="16"/>
      <c r="T43" s="16"/>
    </row>
    <row r="44" spans="1:25" x14ac:dyDescent="0.2">
      <c r="A44" s="2"/>
      <c r="B44" s="2"/>
      <c r="C44" s="16"/>
      <c r="D44" s="16"/>
      <c r="E44" s="2"/>
      <c r="F44" s="2"/>
      <c r="G44" s="16"/>
      <c r="H44" s="16"/>
      <c r="I44" s="2"/>
      <c r="J44" s="16"/>
      <c r="K44" s="2"/>
      <c r="L44" s="16"/>
      <c r="M44" s="2"/>
      <c r="N44" s="16"/>
      <c r="O44" s="16"/>
      <c r="P44" s="2"/>
      <c r="Q44" s="2"/>
      <c r="R44" s="16"/>
      <c r="S44" s="16"/>
      <c r="T44" s="16"/>
    </row>
    <row r="45" spans="1:25" x14ac:dyDescent="0.2">
      <c r="A45" s="2"/>
      <c r="B45" s="2"/>
      <c r="C45" s="16"/>
      <c r="D45" s="16"/>
      <c r="E45" s="2"/>
      <c r="F45" s="2"/>
      <c r="G45" s="16"/>
      <c r="H45" s="16"/>
      <c r="I45" s="2"/>
      <c r="J45" s="16"/>
      <c r="K45" s="2"/>
      <c r="L45" s="16"/>
      <c r="M45" s="2"/>
      <c r="N45" s="16"/>
      <c r="O45" s="16"/>
      <c r="P45" s="2"/>
      <c r="Q45" s="2"/>
      <c r="R45" s="16"/>
      <c r="S45" s="16"/>
      <c r="T45" s="16"/>
    </row>
    <row r="46" spans="1:25" x14ac:dyDescent="0.2">
      <c r="A46" s="2"/>
      <c r="B46" s="2"/>
      <c r="C46" s="16"/>
      <c r="D46" s="16"/>
      <c r="E46" s="2"/>
      <c r="F46" s="2"/>
      <c r="G46" s="16"/>
      <c r="H46" s="16"/>
      <c r="I46" s="2"/>
      <c r="J46" s="16"/>
      <c r="K46" s="2"/>
      <c r="L46" s="16"/>
      <c r="M46" s="2"/>
      <c r="N46" s="16"/>
      <c r="O46" s="16"/>
      <c r="P46" s="2"/>
      <c r="Q46" s="2"/>
      <c r="R46" s="16"/>
      <c r="S46" s="16"/>
      <c r="T46" s="16"/>
    </row>
    <row r="47" spans="1:25" x14ac:dyDescent="0.2">
      <c r="A47" s="2"/>
      <c r="B47" s="2"/>
      <c r="C47" s="16"/>
      <c r="D47" s="16"/>
      <c r="E47" s="2"/>
      <c r="F47" s="2"/>
      <c r="G47" s="16"/>
      <c r="H47" s="16"/>
      <c r="I47" s="2"/>
      <c r="J47" s="16"/>
      <c r="K47" s="2"/>
      <c r="L47" s="16"/>
      <c r="M47" s="2"/>
      <c r="N47" s="16"/>
      <c r="O47" s="16"/>
      <c r="P47" s="2"/>
      <c r="Q47" s="2"/>
      <c r="R47" s="16"/>
      <c r="S47" s="16"/>
      <c r="T47" s="16"/>
    </row>
    <row r="48" spans="1:25" x14ac:dyDescent="0.2">
      <c r="A48" s="2"/>
      <c r="B48" s="2"/>
      <c r="C48" s="16"/>
      <c r="D48" s="16"/>
      <c r="E48" s="2"/>
      <c r="F48" s="2"/>
      <c r="G48" s="16"/>
      <c r="H48" s="16"/>
      <c r="I48" s="2"/>
      <c r="J48" s="16"/>
      <c r="K48" s="2"/>
      <c r="L48" s="16"/>
      <c r="M48" s="2"/>
      <c r="N48" s="16"/>
      <c r="O48" s="16"/>
      <c r="P48" s="2"/>
      <c r="Q48" s="2"/>
      <c r="R48" s="16"/>
      <c r="S48" s="16"/>
      <c r="T48" s="16"/>
    </row>
    <row r="49" spans="1:20" x14ac:dyDescent="0.2">
      <c r="A49" s="2"/>
      <c r="B49" s="2"/>
      <c r="C49" s="16"/>
      <c r="D49" s="16"/>
      <c r="E49" s="2"/>
      <c r="F49" s="2"/>
      <c r="G49" s="16"/>
      <c r="H49" s="16"/>
      <c r="I49" s="2"/>
      <c r="J49" s="16"/>
      <c r="K49" s="2"/>
      <c r="L49" s="16"/>
      <c r="M49" s="2"/>
      <c r="N49" s="16"/>
      <c r="O49" s="16"/>
      <c r="P49" s="2"/>
      <c r="Q49" s="2"/>
      <c r="R49" s="16"/>
      <c r="S49" s="16"/>
      <c r="T49" s="16"/>
    </row>
    <row r="50" spans="1:20" x14ac:dyDescent="0.2">
      <c r="A50" s="2"/>
      <c r="B50" s="2"/>
      <c r="C50" s="16"/>
      <c r="D50" s="16"/>
      <c r="E50" s="2"/>
      <c r="F50" s="2"/>
      <c r="G50" s="16"/>
      <c r="H50" s="16"/>
      <c r="I50" s="2"/>
      <c r="J50" s="16"/>
      <c r="K50" s="2"/>
      <c r="L50" s="16"/>
      <c r="M50" s="2"/>
      <c r="N50" s="16"/>
      <c r="O50" s="16"/>
      <c r="P50" s="2"/>
      <c r="Q50" s="2"/>
      <c r="R50" s="16"/>
      <c r="S50" s="16"/>
      <c r="T50" s="16"/>
    </row>
    <row r="51" spans="1:20" x14ac:dyDescent="0.2">
      <c r="A51" s="2"/>
      <c r="B51" s="2"/>
      <c r="C51" s="16"/>
      <c r="D51" s="16"/>
      <c r="E51" s="2"/>
      <c r="F51" s="2"/>
      <c r="G51" s="16"/>
      <c r="H51" s="16"/>
      <c r="I51" s="2"/>
      <c r="J51" s="16"/>
      <c r="K51" s="2"/>
      <c r="L51" s="16"/>
      <c r="M51" s="2"/>
      <c r="N51" s="16"/>
      <c r="O51" s="16"/>
      <c r="P51" s="2"/>
      <c r="Q51" s="2"/>
      <c r="R51" s="16"/>
      <c r="S51" s="16"/>
      <c r="T51" s="16"/>
    </row>
    <row r="52" spans="1:20" x14ac:dyDescent="0.2">
      <c r="A52" s="2"/>
      <c r="B52" s="2"/>
      <c r="C52" s="16"/>
      <c r="D52" s="16"/>
      <c r="E52" s="2"/>
      <c r="F52" s="2"/>
      <c r="G52" s="16"/>
      <c r="H52" s="16"/>
      <c r="I52" s="2"/>
      <c r="J52" s="16"/>
      <c r="K52" s="2"/>
      <c r="L52" s="16"/>
      <c r="M52" s="2"/>
      <c r="N52" s="16"/>
      <c r="O52" s="16"/>
      <c r="P52" s="2"/>
      <c r="Q52" s="2"/>
      <c r="R52" s="16"/>
      <c r="S52" s="16"/>
      <c r="T52" s="16"/>
    </row>
    <row r="53" spans="1:20" x14ac:dyDescent="0.2">
      <c r="A53" s="2"/>
      <c r="B53" s="2"/>
      <c r="C53" s="16"/>
      <c r="D53" s="16"/>
      <c r="E53" s="2"/>
      <c r="F53" s="2"/>
      <c r="G53" s="16"/>
      <c r="H53" s="16"/>
      <c r="I53" s="2"/>
      <c r="J53" s="16"/>
      <c r="K53" s="2"/>
      <c r="L53" s="16"/>
      <c r="M53" s="2"/>
      <c r="N53" s="16"/>
      <c r="O53" s="16"/>
      <c r="P53" s="2"/>
      <c r="Q53" s="2"/>
      <c r="R53" s="16"/>
      <c r="S53" s="16"/>
      <c r="T53" s="16"/>
    </row>
    <row r="54" spans="1:20" x14ac:dyDescent="0.2">
      <c r="A54" s="2"/>
      <c r="B54" s="2"/>
      <c r="C54" s="16"/>
      <c r="D54" s="16"/>
      <c r="E54" s="2"/>
      <c r="F54" s="2"/>
      <c r="G54" s="16"/>
      <c r="H54" s="16"/>
      <c r="I54" s="2"/>
      <c r="J54" s="16"/>
      <c r="K54" s="2"/>
      <c r="L54" s="16"/>
      <c r="M54" s="2"/>
      <c r="N54" s="16"/>
      <c r="O54" s="16"/>
      <c r="P54" s="2"/>
      <c r="Q54" s="2"/>
      <c r="R54" s="16"/>
      <c r="S54" s="16"/>
      <c r="T54" s="16"/>
    </row>
    <row r="55" spans="1:20" x14ac:dyDescent="0.2">
      <c r="A55" s="2"/>
      <c r="B55" s="2"/>
      <c r="C55" s="16"/>
      <c r="D55" s="16"/>
      <c r="E55" s="2"/>
      <c r="F55" s="2"/>
      <c r="G55" s="16"/>
      <c r="H55" s="16"/>
      <c r="I55" s="2"/>
      <c r="J55" s="16"/>
      <c r="K55" s="2"/>
      <c r="L55" s="16"/>
      <c r="M55" s="2"/>
      <c r="N55" s="16"/>
      <c r="O55" s="16"/>
      <c r="P55" s="2"/>
      <c r="Q55" s="2"/>
      <c r="R55" s="16"/>
      <c r="S55" s="16"/>
      <c r="T55" s="16"/>
    </row>
    <row r="56" spans="1:20" x14ac:dyDescent="0.2">
      <c r="A56" s="2"/>
      <c r="B56" s="2"/>
      <c r="C56" s="16"/>
      <c r="D56" s="16"/>
      <c r="E56" s="2"/>
      <c r="F56" s="2"/>
      <c r="G56" s="16"/>
      <c r="H56" s="16"/>
      <c r="I56" s="2"/>
      <c r="J56" s="16"/>
      <c r="K56" s="2"/>
      <c r="L56" s="16"/>
      <c r="M56" s="2"/>
      <c r="N56" s="16"/>
      <c r="O56" s="16"/>
      <c r="P56" s="2"/>
      <c r="Q56" s="2"/>
      <c r="R56" s="16"/>
      <c r="S56" s="16"/>
      <c r="T56" s="16"/>
    </row>
    <row r="57" spans="1:20" x14ac:dyDescent="0.2">
      <c r="A57" s="2"/>
      <c r="B57" s="2"/>
      <c r="C57" s="16"/>
      <c r="D57" s="16"/>
      <c r="E57" s="2"/>
      <c r="F57" s="2"/>
      <c r="G57" s="16"/>
      <c r="H57" s="16"/>
      <c r="I57" s="2"/>
      <c r="J57" s="16"/>
      <c r="K57" s="2"/>
      <c r="L57" s="16"/>
      <c r="M57" s="2"/>
      <c r="N57" s="16"/>
      <c r="O57" s="16"/>
      <c r="P57" s="2"/>
      <c r="Q57" s="2"/>
      <c r="R57" s="16"/>
      <c r="S57" s="16"/>
      <c r="T57" s="16"/>
    </row>
    <row r="58" spans="1:20" x14ac:dyDescent="0.2">
      <c r="A58" s="2"/>
      <c r="B58" s="2"/>
      <c r="C58" s="16"/>
      <c r="D58" s="16"/>
      <c r="E58" s="2"/>
      <c r="F58" s="2"/>
      <c r="G58" s="16"/>
      <c r="H58" s="16"/>
      <c r="I58" s="2"/>
      <c r="J58" s="16"/>
      <c r="K58" s="2"/>
      <c r="L58" s="16"/>
      <c r="M58" s="2"/>
      <c r="N58" s="16"/>
      <c r="O58" s="16"/>
      <c r="P58" s="2"/>
      <c r="Q58" s="2"/>
      <c r="R58" s="16"/>
      <c r="S58" s="16"/>
      <c r="T58" s="16"/>
    </row>
    <row r="59" spans="1:20" x14ac:dyDescent="0.2">
      <c r="A59" s="2"/>
      <c r="B59" s="2"/>
      <c r="C59" s="16"/>
      <c r="D59" s="16"/>
      <c r="E59" s="2"/>
      <c r="F59" s="2"/>
      <c r="G59" s="16"/>
      <c r="H59" s="16"/>
      <c r="I59" s="2"/>
      <c r="J59" s="16"/>
      <c r="K59" s="2"/>
      <c r="L59" s="16"/>
      <c r="M59" s="2"/>
      <c r="N59" s="16"/>
      <c r="O59" s="16"/>
      <c r="P59" s="2"/>
      <c r="Q59" s="2"/>
      <c r="R59" s="16"/>
      <c r="S59" s="16"/>
      <c r="T59" s="16"/>
    </row>
    <row r="60" spans="1:20" x14ac:dyDescent="0.2">
      <c r="A60" s="2"/>
      <c r="B60" s="2"/>
      <c r="C60" s="16"/>
      <c r="D60" s="16"/>
      <c r="E60" s="2"/>
      <c r="F60" s="2"/>
      <c r="G60" s="16"/>
      <c r="H60" s="16"/>
      <c r="I60" s="2"/>
      <c r="J60" s="16"/>
      <c r="K60" s="2"/>
      <c r="L60" s="16"/>
      <c r="M60" s="2"/>
      <c r="N60" s="16"/>
      <c r="O60" s="16"/>
      <c r="P60" s="2"/>
      <c r="Q60" s="2"/>
      <c r="R60" s="16"/>
      <c r="S60" s="16"/>
      <c r="T60" s="16"/>
    </row>
    <row r="61" spans="1:20" x14ac:dyDescent="0.2">
      <c r="A61" s="2"/>
      <c r="B61" s="2"/>
      <c r="C61" s="16"/>
      <c r="D61" s="16"/>
      <c r="E61" s="2"/>
      <c r="F61" s="2"/>
      <c r="G61" s="16"/>
      <c r="H61" s="16"/>
      <c r="I61" s="2"/>
      <c r="J61" s="16"/>
      <c r="K61" s="2"/>
      <c r="L61" s="16"/>
      <c r="M61" s="2"/>
      <c r="N61" s="16"/>
      <c r="O61" s="16"/>
      <c r="P61" s="2"/>
      <c r="Q61" s="2"/>
      <c r="R61" s="16"/>
      <c r="S61" s="16"/>
      <c r="T61" s="16"/>
    </row>
    <row r="62" spans="1:20" x14ac:dyDescent="0.2">
      <c r="A62" s="2"/>
      <c r="B62" s="2"/>
      <c r="C62" s="16"/>
      <c r="D62" s="16"/>
      <c r="E62" s="2"/>
      <c r="F62" s="2"/>
      <c r="G62" s="16"/>
      <c r="H62" s="16"/>
      <c r="I62" s="2"/>
      <c r="J62" s="16"/>
      <c r="K62" s="2"/>
      <c r="L62" s="16"/>
      <c r="M62" s="2"/>
      <c r="N62" s="16"/>
      <c r="O62" s="16"/>
      <c r="P62" s="2"/>
      <c r="Q62" s="2"/>
      <c r="R62" s="16"/>
      <c r="S62" s="16"/>
      <c r="T62" s="16"/>
    </row>
    <row r="63" spans="1:20" x14ac:dyDescent="0.2">
      <c r="A63" s="2"/>
      <c r="B63" s="2"/>
      <c r="C63" s="16"/>
      <c r="D63" s="16"/>
      <c r="E63" s="2"/>
      <c r="F63" s="2"/>
      <c r="G63" s="16"/>
      <c r="H63" s="16"/>
      <c r="I63" s="2"/>
      <c r="J63" s="16"/>
      <c r="K63" s="2"/>
      <c r="L63" s="16"/>
      <c r="M63" s="2"/>
      <c r="N63" s="16"/>
      <c r="O63" s="16"/>
      <c r="P63" s="2"/>
      <c r="Q63" s="2"/>
      <c r="R63" s="16"/>
      <c r="S63" s="16"/>
      <c r="T63" s="16"/>
    </row>
    <row r="64" spans="1:20" x14ac:dyDescent="0.2">
      <c r="A64" s="2"/>
      <c r="B64" s="2"/>
      <c r="C64" s="16"/>
      <c r="D64" s="16"/>
      <c r="E64" s="2"/>
      <c r="F64" s="2"/>
      <c r="G64" s="16"/>
      <c r="H64" s="16"/>
      <c r="I64" s="2"/>
      <c r="J64" s="16"/>
      <c r="K64" s="2"/>
      <c r="L64" s="16"/>
      <c r="M64" s="2"/>
      <c r="N64" s="16"/>
      <c r="O64" s="16"/>
      <c r="P64" s="2"/>
      <c r="Q64" s="2"/>
      <c r="R64" s="16"/>
      <c r="S64" s="16"/>
      <c r="T64" s="16"/>
    </row>
    <row r="65" spans="1:20" x14ac:dyDescent="0.2">
      <c r="A65" s="2"/>
      <c r="B65" s="2"/>
      <c r="C65" s="16"/>
      <c r="D65" s="16"/>
      <c r="E65" s="2"/>
      <c r="F65" s="2"/>
      <c r="G65" s="16"/>
      <c r="H65" s="16"/>
      <c r="I65" s="2"/>
      <c r="J65" s="16"/>
      <c r="K65" s="2"/>
      <c r="L65" s="16"/>
      <c r="M65" s="2"/>
      <c r="N65" s="16"/>
      <c r="O65" s="16"/>
      <c r="P65" s="2"/>
      <c r="Q65" s="2"/>
      <c r="R65" s="16"/>
      <c r="S65" s="16"/>
      <c r="T65" s="16"/>
    </row>
    <row r="66" spans="1:20" x14ac:dyDescent="0.2">
      <c r="A66" s="2"/>
      <c r="B66" s="2"/>
      <c r="C66" s="16"/>
      <c r="D66" s="16"/>
      <c r="E66" s="2"/>
      <c r="F66" s="2"/>
      <c r="G66" s="16"/>
      <c r="H66" s="16"/>
      <c r="I66" s="2"/>
      <c r="J66" s="16"/>
      <c r="K66" s="2"/>
      <c r="L66" s="16"/>
      <c r="M66" s="2"/>
      <c r="N66" s="16"/>
      <c r="O66" s="16"/>
      <c r="P66" s="2"/>
      <c r="Q66" s="2"/>
      <c r="R66" s="16"/>
      <c r="S66" s="16"/>
      <c r="T66" s="16"/>
    </row>
    <row r="67" spans="1:20" x14ac:dyDescent="0.2">
      <c r="A67" s="2"/>
      <c r="B67" s="2"/>
      <c r="C67" s="16"/>
      <c r="D67" s="16"/>
      <c r="E67" s="2"/>
      <c r="F67" s="2"/>
      <c r="G67" s="16"/>
      <c r="H67" s="16"/>
      <c r="I67" s="2"/>
      <c r="J67" s="16"/>
      <c r="K67" s="2"/>
      <c r="L67" s="16"/>
      <c r="M67" s="2"/>
      <c r="N67" s="16"/>
      <c r="O67" s="16"/>
      <c r="P67" s="2"/>
      <c r="Q67" s="2"/>
      <c r="R67" s="16"/>
      <c r="S67" s="16"/>
      <c r="T67" s="16"/>
    </row>
    <row r="68" spans="1:20" x14ac:dyDescent="0.2">
      <c r="A68" s="2"/>
      <c r="B68" s="2"/>
      <c r="C68" s="16"/>
      <c r="D68" s="16"/>
      <c r="E68" s="2"/>
      <c r="F68" s="2"/>
      <c r="G68" s="16"/>
      <c r="H68" s="16"/>
      <c r="I68" s="2"/>
      <c r="J68" s="16"/>
      <c r="K68" s="2"/>
      <c r="L68" s="16"/>
      <c r="M68" s="2"/>
      <c r="N68" s="16"/>
      <c r="O68" s="16"/>
      <c r="P68" s="2"/>
      <c r="Q68" s="2"/>
      <c r="R68" s="16"/>
      <c r="S68" s="16"/>
      <c r="T68" s="16"/>
    </row>
    <row r="69" spans="1:20" x14ac:dyDescent="0.2">
      <c r="A69" s="2"/>
      <c r="B69" s="2"/>
      <c r="C69" s="16"/>
      <c r="D69" s="16"/>
      <c r="E69" s="2"/>
      <c r="F69" s="2"/>
      <c r="G69" s="16"/>
      <c r="H69" s="16"/>
      <c r="I69" s="2"/>
      <c r="J69" s="16"/>
      <c r="K69" s="2"/>
      <c r="L69" s="16"/>
      <c r="M69" s="2"/>
      <c r="N69" s="16"/>
      <c r="O69" s="16"/>
      <c r="P69" s="2"/>
      <c r="Q69" s="2"/>
      <c r="R69" s="16"/>
      <c r="S69" s="16"/>
      <c r="T69" s="16"/>
    </row>
    <row r="70" spans="1:20" x14ac:dyDescent="0.2">
      <c r="A70" s="2"/>
      <c r="B70" s="2"/>
      <c r="C70" s="16"/>
      <c r="D70" s="16"/>
      <c r="E70" s="2"/>
      <c r="F70" s="2"/>
      <c r="G70" s="16"/>
      <c r="H70" s="16"/>
      <c r="I70" s="2"/>
      <c r="J70" s="16"/>
      <c r="K70" s="2"/>
      <c r="L70" s="16"/>
      <c r="M70" s="2"/>
      <c r="N70" s="16"/>
      <c r="O70" s="16"/>
      <c r="P70" s="2"/>
      <c r="Q70" s="2"/>
      <c r="R70" s="16"/>
      <c r="S70" s="16"/>
      <c r="T70" s="16"/>
    </row>
    <row r="71" spans="1:20" x14ac:dyDescent="0.2">
      <c r="A71" s="2"/>
      <c r="B71" s="2"/>
      <c r="C71" s="16"/>
      <c r="D71" s="16"/>
      <c r="E71" s="2"/>
      <c r="F71" s="2"/>
      <c r="G71" s="16"/>
      <c r="H71" s="16"/>
      <c r="I71" s="2"/>
      <c r="J71" s="16"/>
      <c r="K71" s="2"/>
      <c r="L71" s="16"/>
      <c r="M71" s="2"/>
      <c r="N71" s="16"/>
      <c r="O71" s="16"/>
      <c r="P71" s="2"/>
      <c r="Q71" s="2"/>
      <c r="R71" s="16"/>
      <c r="S71" s="16"/>
      <c r="T71" s="16"/>
    </row>
    <row r="72" spans="1:20" x14ac:dyDescent="0.2">
      <c r="A72" s="2"/>
      <c r="B72" s="2"/>
      <c r="C72" s="16"/>
      <c r="D72" s="16"/>
      <c r="E72" s="2"/>
      <c r="F72" s="2"/>
      <c r="G72" s="16"/>
      <c r="H72" s="16"/>
      <c r="I72" s="2"/>
      <c r="J72" s="16"/>
      <c r="K72" s="2"/>
      <c r="L72" s="16"/>
      <c r="M72" s="2"/>
      <c r="N72" s="16"/>
      <c r="O72" s="16"/>
      <c r="P72" s="2"/>
      <c r="Q72" s="2"/>
      <c r="R72" s="16"/>
      <c r="S72" s="16"/>
      <c r="T72" s="16"/>
    </row>
    <row r="73" spans="1:20" x14ac:dyDescent="0.2">
      <c r="A73" s="2"/>
      <c r="B73" s="2"/>
      <c r="C73" s="16"/>
      <c r="D73" s="16"/>
      <c r="E73" s="2"/>
      <c r="F73" s="2"/>
      <c r="G73" s="16"/>
      <c r="H73" s="16"/>
      <c r="I73" s="2"/>
      <c r="J73" s="16"/>
      <c r="K73" s="2"/>
      <c r="L73" s="16"/>
      <c r="M73" s="2"/>
      <c r="N73" s="16"/>
      <c r="O73" s="16"/>
      <c r="P73" s="2"/>
      <c r="Q73" s="2"/>
      <c r="R73" s="16"/>
      <c r="S73" s="16"/>
      <c r="T73" s="16"/>
    </row>
    <row r="74" spans="1:20" x14ac:dyDescent="0.2">
      <c r="A74" s="2"/>
      <c r="B74" s="2"/>
      <c r="C74" s="16"/>
      <c r="D74" s="16"/>
      <c r="E74" s="2"/>
      <c r="F74" s="2"/>
      <c r="G74" s="16"/>
      <c r="H74" s="16"/>
      <c r="I74" s="2"/>
      <c r="J74" s="16"/>
      <c r="K74" s="2"/>
      <c r="L74" s="16"/>
      <c r="M74" s="2"/>
      <c r="N74" s="16"/>
      <c r="O74" s="16"/>
      <c r="P74" s="2"/>
      <c r="Q74" s="2"/>
      <c r="R74" s="16"/>
      <c r="S74" s="16"/>
      <c r="T74" s="16"/>
    </row>
    <row r="75" spans="1:20" x14ac:dyDescent="0.2">
      <c r="A75" s="2"/>
      <c r="B75" s="2"/>
      <c r="C75" s="16"/>
      <c r="D75" s="16"/>
      <c r="E75" s="2"/>
      <c r="F75" s="2"/>
      <c r="G75" s="16"/>
      <c r="H75" s="16"/>
      <c r="I75" s="2"/>
      <c r="J75" s="16"/>
      <c r="K75" s="2"/>
      <c r="L75" s="16"/>
      <c r="M75" s="2"/>
      <c r="N75" s="16"/>
      <c r="O75" s="16"/>
      <c r="P75" s="2"/>
      <c r="Q75" s="2"/>
      <c r="R75" s="16"/>
      <c r="S75" s="16"/>
      <c r="T75" s="16"/>
    </row>
    <row r="76" spans="1:20" x14ac:dyDescent="0.2">
      <c r="A76" s="2"/>
      <c r="B76" s="2"/>
      <c r="C76" s="16"/>
      <c r="D76" s="16"/>
      <c r="E76" s="2"/>
      <c r="F76" s="2"/>
      <c r="G76" s="16"/>
      <c r="H76" s="16"/>
      <c r="I76" s="2"/>
      <c r="J76" s="16"/>
      <c r="K76" s="2"/>
      <c r="L76" s="16"/>
      <c r="M76" s="2"/>
      <c r="N76" s="16"/>
      <c r="O76" s="16"/>
      <c r="P76" s="2"/>
      <c r="Q76" s="2"/>
      <c r="R76" s="16"/>
      <c r="S76" s="16"/>
      <c r="T76" s="16"/>
    </row>
    <row r="77" spans="1:20" x14ac:dyDescent="0.2">
      <c r="A77" s="2"/>
      <c r="B77" s="2"/>
      <c r="C77" s="16"/>
      <c r="D77" s="16"/>
      <c r="E77" s="2"/>
      <c r="F77" s="2"/>
      <c r="G77" s="16"/>
      <c r="H77" s="16"/>
      <c r="I77" s="2"/>
      <c r="J77" s="16"/>
      <c r="K77" s="2"/>
      <c r="L77" s="16"/>
      <c r="M77" s="2"/>
      <c r="N77" s="16"/>
      <c r="O77" s="16"/>
      <c r="P77" s="2"/>
      <c r="Q77" s="2"/>
      <c r="R77" s="16"/>
      <c r="S77" s="16"/>
      <c r="T77" s="16"/>
    </row>
    <row r="78" spans="1:20" x14ac:dyDescent="0.2">
      <c r="A78" s="2"/>
      <c r="B78" s="2"/>
      <c r="C78" s="16"/>
      <c r="D78" s="16"/>
      <c r="E78" s="2"/>
      <c r="F78" s="2"/>
      <c r="G78" s="16"/>
      <c r="H78" s="16"/>
      <c r="I78" s="2"/>
      <c r="J78" s="16"/>
      <c r="K78" s="2"/>
      <c r="L78" s="16"/>
      <c r="M78" s="2"/>
      <c r="N78" s="16"/>
      <c r="O78" s="16"/>
      <c r="P78" s="2"/>
      <c r="Q78" s="2"/>
      <c r="R78" s="16"/>
      <c r="S78" s="16"/>
      <c r="T78" s="16"/>
    </row>
    <row r="79" spans="1:20" x14ac:dyDescent="0.2">
      <c r="A79" s="2"/>
      <c r="B79" s="2"/>
      <c r="C79" s="16"/>
      <c r="D79" s="16"/>
      <c r="E79" s="2"/>
      <c r="F79" s="2"/>
      <c r="G79" s="16"/>
      <c r="H79" s="16"/>
      <c r="I79" s="2"/>
      <c r="J79" s="16"/>
      <c r="K79" s="2"/>
      <c r="L79" s="16"/>
      <c r="M79" s="2"/>
      <c r="N79" s="16"/>
      <c r="O79" s="16"/>
      <c r="P79" s="2"/>
      <c r="Q79" s="2"/>
      <c r="R79" s="16"/>
      <c r="S79" s="16"/>
      <c r="T79" s="16"/>
    </row>
    <row r="80" spans="1:20" x14ac:dyDescent="0.2">
      <c r="A80" s="2"/>
      <c r="B80" s="2"/>
      <c r="C80" s="16"/>
      <c r="D80" s="16"/>
      <c r="E80" s="2"/>
      <c r="F80" s="2"/>
      <c r="G80" s="16"/>
      <c r="H80" s="16"/>
      <c r="I80" s="2"/>
      <c r="J80" s="16"/>
      <c r="K80" s="2"/>
      <c r="L80" s="16"/>
      <c r="M80" s="2"/>
      <c r="N80" s="16"/>
      <c r="O80" s="16"/>
      <c r="P80" s="2"/>
      <c r="Q80" s="2"/>
      <c r="R80" s="16"/>
      <c r="S80" s="16"/>
      <c r="T80" s="16"/>
    </row>
    <row r="81" spans="1:20" x14ac:dyDescent="0.2">
      <c r="A81" s="2"/>
      <c r="B81" s="2"/>
      <c r="C81" s="16"/>
      <c r="D81" s="16"/>
      <c r="E81" s="2"/>
      <c r="F81" s="2"/>
      <c r="G81" s="16"/>
      <c r="H81" s="16"/>
      <c r="I81" s="2"/>
      <c r="J81" s="16"/>
      <c r="K81" s="2"/>
      <c r="L81" s="16"/>
      <c r="M81" s="2"/>
      <c r="N81" s="16"/>
      <c r="O81" s="16"/>
      <c r="P81" s="2"/>
      <c r="Q81" s="2"/>
      <c r="R81" s="16"/>
      <c r="S81" s="16"/>
      <c r="T81" s="16"/>
    </row>
    <row r="82" spans="1:20" x14ac:dyDescent="0.2">
      <c r="A82" s="2"/>
      <c r="B82" s="2"/>
      <c r="C82" s="16"/>
      <c r="D82" s="16"/>
      <c r="E82" s="2"/>
      <c r="F82" s="2"/>
      <c r="G82" s="16"/>
      <c r="H82" s="16"/>
      <c r="I82" s="2"/>
      <c r="J82" s="16"/>
      <c r="K82" s="2"/>
      <c r="L82" s="16"/>
      <c r="M82" s="2"/>
      <c r="N82" s="16"/>
      <c r="O82" s="16"/>
      <c r="P82" s="2"/>
      <c r="Q82" s="2"/>
      <c r="R82" s="16"/>
      <c r="S82" s="16"/>
      <c r="T82" s="16"/>
    </row>
    <row r="83" spans="1:20" x14ac:dyDescent="0.2">
      <c r="A83" s="2"/>
      <c r="B83" s="2"/>
      <c r="C83" s="16"/>
      <c r="D83" s="16"/>
      <c r="E83" s="2"/>
      <c r="F83" s="2"/>
      <c r="G83" s="16"/>
      <c r="H83" s="16"/>
      <c r="I83" s="2"/>
      <c r="J83" s="16"/>
      <c r="K83" s="2"/>
      <c r="L83" s="16"/>
      <c r="M83" s="2"/>
      <c r="N83" s="16"/>
      <c r="O83" s="16"/>
      <c r="P83" s="2"/>
      <c r="Q83" s="2"/>
      <c r="R83" s="16"/>
      <c r="S83" s="16"/>
      <c r="T83" s="16"/>
    </row>
    <row r="84" spans="1:20" x14ac:dyDescent="0.2">
      <c r="A84" s="2"/>
      <c r="B84" s="2"/>
      <c r="C84" s="16"/>
      <c r="D84" s="16"/>
      <c r="E84" s="2"/>
      <c r="F84" s="2"/>
      <c r="G84" s="16"/>
      <c r="H84" s="16"/>
      <c r="I84" s="2"/>
      <c r="J84" s="16"/>
      <c r="K84" s="2"/>
      <c r="L84" s="16"/>
      <c r="M84" s="2"/>
      <c r="N84" s="16"/>
      <c r="O84" s="16"/>
      <c r="P84" s="2"/>
      <c r="Q84" s="2"/>
      <c r="R84" s="16"/>
      <c r="S84" s="16"/>
      <c r="T84" s="16"/>
    </row>
    <row r="85" spans="1:20" x14ac:dyDescent="0.2">
      <c r="A85" s="2"/>
      <c r="B85" s="2"/>
      <c r="C85" s="16"/>
      <c r="D85" s="16"/>
      <c r="E85" s="2"/>
      <c r="F85" s="2"/>
      <c r="G85" s="16"/>
      <c r="H85" s="16"/>
      <c r="I85" s="2"/>
      <c r="J85" s="16"/>
      <c r="K85" s="2"/>
      <c r="L85" s="16"/>
      <c r="M85" s="2"/>
      <c r="N85" s="16"/>
      <c r="O85" s="16"/>
      <c r="P85" s="2"/>
      <c r="Q85" s="2"/>
      <c r="R85" s="16"/>
      <c r="S85" s="16"/>
      <c r="T85" s="16"/>
    </row>
    <row r="86" spans="1:20" x14ac:dyDescent="0.2">
      <c r="A86" s="2"/>
      <c r="B86" s="2"/>
      <c r="C86" s="16"/>
      <c r="D86" s="16"/>
      <c r="E86" s="2"/>
      <c r="F86" s="2"/>
      <c r="G86" s="16"/>
      <c r="H86" s="16"/>
      <c r="I86" s="2"/>
      <c r="J86" s="16"/>
      <c r="K86" s="2"/>
      <c r="L86" s="16"/>
      <c r="M86" s="2"/>
      <c r="N86" s="16"/>
      <c r="O86" s="16"/>
      <c r="P86" s="2"/>
      <c r="Q86" s="2"/>
      <c r="R86" s="16"/>
      <c r="S86" s="16"/>
      <c r="T86" s="16"/>
    </row>
    <row r="87" spans="1:20" x14ac:dyDescent="0.2">
      <c r="A87" s="2"/>
      <c r="B87" s="2"/>
      <c r="C87" s="16"/>
      <c r="D87" s="16"/>
      <c r="E87" s="2"/>
      <c r="F87" s="2"/>
      <c r="G87" s="16"/>
      <c r="H87" s="16"/>
      <c r="I87" s="2"/>
      <c r="J87" s="16"/>
      <c r="K87" s="2"/>
      <c r="L87" s="16"/>
      <c r="M87" s="2"/>
      <c r="N87" s="16"/>
      <c r="O87" s="16"/>
      <c r="P87" s="2"/>
      <c r="Q87" s="2"/>
      <c r="R87" s="16"/>
      <c r="S87" s="16"/>
      <c r="T87" s="16"/>
    </row>
    <row r="88" spans="1:20" x14ac:dyDescent="0.2">
      <c r="A88" s="2"/>
      <c r="B88" s="2"/>
      <c r="C88" s="16"/>
      <c r="D88" s="16"/>
      <c r="E88" s="2"/>
      <c r="F88" s="2"/>
      <c r="G88" s="16"/>
      <c r="H88" s="16"/>
      <c r="I88" s="2"/>
      <c r="J88" s="16"/>
      <c r="K88" s="2"/>
      <c r="L88" s="16"/>
      <c r="M88" s="2"/>
      <c r="N88" s="16"/>
      <c r="O88" s="16"/>
      <c r="P88" s="2"/>
      <c r="Q88" s="2"/>
      <c r="R88" s="16"/>
      <c r="S88" s="16"/>
      <c r="T88" s="16"/>
    </row>
    <row r="89" spans="1:20" x14ac:dyDescent="0.2">
      <c r="A89" s="2"/>
      <c r="B89" s="2"/>
      <c r="C89" s="16"/>
      <c r="D89" s="16"/>
      <c r="E89" s="2"/>
      <c r="F89" s="2"/>
      <c r="G89" s="16"/>
      <c r="H89" s="16"/>
      <c r="I89" s="2"/>
      <c r="J89" s="16"/>
      <c r="K89" s="2"/>
      <c r="L89" s="16"/>
      <c r="M89" s="2"/>
      <c r="N89" s="16"/>
      <c r="O89" s="16"/>
      <c r="P89" s="2"/>
      <c r="Q89" s="2"/>
      <c r="R89" s="16"/>
      <c r="S89" s="16"/>
      <c r="T89" s="16"/>
    </row>
    <row r="90" spans="1:20" x14ac:dyDescent="0.2">
      <c r="A90" s="2"/>
      <c r="B90" s="2"/>
      <c r="C90" s="16"/>
      <c r="D90" s="16"/>
      <c r="E90" s="2"/>
      <c r="F90" s="2"/>
      <c r="G90" s="16"/>
      <c r="H90" s="16"/>
      <c r="I90" s="2"/>
      <c r="J90" s="16"/>
      <c r="K90" s="2"/>
      <c r="L90" s="16"/>
      <c r="M90" s="2"/>
      <c r="N90" s="16"/>
      <c r="O90" s="16"/>
      <c r="P90" s="2"/>
      <c r="Q90" s="2"/>
      <c r="R90" s="16"/>
      <c r="S90" s="16"/>
      <c r="T90" s="16"/>
    </row>
    <row r="91" spans="1:20" x14ac:dyDescent="0.2">
      <c r="A91" s="2"/>
      <c r="B91" s="2"/>
      <c r="C91" s="16"/>
      <c r="D91" s="16"/>
      <c r="E91" s="2"/>
      <c r="F91" s="2"/>
      <c r="G91" s="16"/>
      <c r="H91" s="16"/>
      <c r="I91" s="2"/>
      <c r="J91" s="16"/>
      <c r="K91" s="2"/>
      <c r="L91" s="16"/>
      <c r="M91" s="2"/>
      <c r="N91" s="16"/>
      <c r="O91" s="16"/>
      <c r="P91" s="2"/>
      <c r="Q91" s="2"/>
      <c r="R91" s="16"/>
      <c r="S91" s="16"/>
      <c r="T91" s="16"/>
    </row>
    <row r="92" spans="1:20" x14ac:dyDescent="0.2">
      <c r="A92" s="2"/>
      <c r="B92" s="2"/>
      <c r="C92" s="16"/>
      <c r="D92" s="16"/>
      <c r="E92" s="2"/>
      <c r="F92" s="2"/>
      <c r="G92" s="16"/>
      <c r="H92" s="16"/>
      <c r="I92" s="2"/>
      <c r="J92" s="16"/>
      <c r="K92" s="2"/>
      <c r="L92" s="16"/>
      <c r="M92" s="2"/>
      <c r="N92" s="16"/>
      <c r="O92" s="16"/>
      <c r="P92" s="2"/>
      <c r="Q92" s="2"/>
      <c r="R92" s="16"/>
      <c r="S92" s="16"/>
      <c r="T92" s="16"/>
    </row>
    <row r="93" spans="1:20" x14ac:dyDescent="0.2">
      <c r="A93" s="2"/>
      <c r="B93" s="2"/>
      <c r="C93" s="16"/>
      <c r="D93" s="16"/>
      <c r="E93" s="2"/>
      <c r="F93" s="2"/>
      <c r="G93" s="16"/>
      <c r="H93" s="16"/>
      <c r="I93" s="2"/>
      <c r="J93" s="16"/>
      <c r="K93" s="2"/>
      <c r="L93" s="16"/>
      <c r="M93" s="2"/>
      <c r="N93" s="16"/>
      <c r="O93" s="16"/>
      <c r="P93" s="2"/>
      <c r="Q93" s="2"/>
      <c r="R93" s="16"/>
      <c r="S93" s="16"/>
      <c r="T93" s="16"/>
    </row>
    <row r="94" spans="1:20" x14ac:dyDescent="0.2">
      <c r="A94" s="2"/>
      <c r="B94" s="2"/>
      <c r="C94" s="16"/>
      <c r="D94" s="16"/>
      <c r="E94" s="2"/>
      <c r="F94" s="2"/>
      <c r="G94" s="16"/>
      <c r="H94" s="16"/>
      <c r="I94" s="2"/>
      <c r="J94" s="16"/>
      <c r="K94" s="2"/>
      <c r="L94" s="16"/>
      <c r="M94" s="2"/>
      <c r="N94" s="16"/>
      <c r="O94" s="16"/>
      <c r="P94" s="2"/>
      <c r="Q94" s="2"/>
      <c r="R94" s="16"/>
      <c r="S94" s="16"/>
      <c r="T94" s="16"/>
    </row>
    <row r="95" spans="1:20" x14ac:dyDescent="0.2">
      <c r="A95" s="2"/>
      <c r="B95" s="2"/>
      <c r="C95" s="16"/>
      <c r="D95" s="16"/>
      <c r="E95" s="2"/>
      <c r="F95" s="2"/>
      <c r="G95" s="16"/>
      <c r="H95" s="16"/>
      <c r="I95" s="2"/>
      <c r="J95" s="16"/>
      <c r="K95" s="2"/>
      <c r="L95" s="16"/>
      <c r="M95" s="2"/>
      <c r="N95" s="16"/>
      <c r="O95" s="16"/>
      <c r="P95" s="2"/>
      <c r="Q95" s="2"/>
      <c r="R95" s="16"/>
      <c r="S95" s="16"/>
      <c r="T95" s="16"/>
    </row>
    <row r="96" spans="1:20" x14ac:dyDescent="0.2">
      <c r="A96" s="2"/>
      <c r="B96" s="2"/>
      <c r="C96" s="16"/>
      <c r="D96" s="16"/>
      <c r="E96" s="2"/>
      <c r="F96" s="2"/>
      <c r="G96" s="16"/>
      <c r="H96" s="16"/>
      <c r="I96" s="2"/>
      <c r="J96" s="16"/>
      <c r="K96" s="2"/>
      <c r="L96" s="16"/>
      <c r="M96" s="2"/>
      <c r="N96" s="16"/>
      <c r="O96" s="16"/>
      <c r="P96" s="2"/>
      <c r="Q96" s="2"/>
      <c r="R96" s="16"/>
      <c r="S96" s="16"/>
      <c r="T96" s="16"/>
    </row>
    <row r="97" spans="1:20" x14ac:dyDescent="0.2">
      <c r="A97" s="2"/>
      <c r="B97" s="2"/>
      <c r="C97" s="16"/>
      <c r="D97" s="16"/>
      <c r="E97" s="2"/>
      <c r="F97" s="2"/>
      <c r="G97" s="16"/>
      <c r="H97" s="16"/>
      <c r="I97" s="2"/>
      <c r="J97" s="16"/>
      <c r="K97" s="2"/>
      <c r="L97" s="16"/>
      <c r="M97" s="2"/>
      <c r="N97" s="16"/>
      <c r="O97" s="16"/>
      <c r="P97" s="2"/>
      <c r="Q97" s="2"/>
      <c r="R97" s="16"/>
      <c r="S97" s="16"/>
      <c r="T97" s="16"/>
    </row>
    <row r="98" spans="1:20" x14ac:dyDescent="0.2">
      <c r="A98" s="2"/>
      <c r="B98" s="2"/>
      <c r="C98" s="16"/>
      <c r="D98" s="16"/>
      <c r="E98" s="2"/>
      <c r="F98" s="2"/>
      <c r="G98" s="16"/>
      <c r="H98" s="16"/>
      <c r="I98" s="2"/>
      <c r="J98" s="16"/>
      <c r="K98" s="2"/>
      <c r="L98" s="16"/>
      <c r="M98" s="2"/>
      <c r="N98" s="16"/>
      <c r="O98" s="16"/>
      <c r="P98" s="2"/>
      <c r="Q98" s="2"/>
      <c r="R98" s="16"/>
      <c r="S98" s="16"/>
      <c r="T98" s="16"/>
    </row>
    <row r="99" spans="1:20" x14ac:dyDescent="0.2">
      <c r="A99" s="2"/>
      <c r="B99" s="2"/>
      <c r="C99" s="16"/>
      <c r="D99" s="16"/>
      <c r="E99" s="2"/>
      <c r="F99" s="2"/>
      <c r="G99" s="16"/>
      <c r="H99" s="16"/>
      <c r="I99" s="2"/>
      <c r="J99" s="16"/>
      <c r="K99" s="2"/>
      <c r="L99" s="16"/>
      <c r="M99" s="2"/>
      <c r="N99" s="16"/>
      <c r="O99" s="16"/>
      <c r="P99" s="2"/>
      <c r="Q99" s="2"/>
      <c r="R99" s="16"/>
      <c r="S99" s="16"/>
      <c r="T99" s="16"/>
    </row>
    <row r="100" spans="1:20" x14ac:dyDescent="0.2">
      <c r="A100" s="2"/>
      <c r="B100" s="2"/>
      <c r="C100" s="16"/>
      <c r="D100" s="16"/>
      <c r="E100" s="2"/>
      <c r="F100" s="2"/>
      <c r="G100" s="16"/>
      <c r="H100" s="16"/>
      <c r="I100" s="2"/>
      <c r="J100" s="16"/>
      <c r="K100" s="2"/>
      <c r="L100" s="16"/>
      <c r="M100" s="2"/>
      <c r="N100" s="16"/>
      <c r="O100" s="16"/>
      <c r="P100" s="2"/>
      <c r="Q100" s="2"/>
      <c r="R100" s="16"/>
      <c r="S100" s="16"/>
      <c r="T100" s="16"/>
    </row>
    <row r="101" spans="1:20" x14ac:dyDescent="0.2">
      <c r="A101" s="2"/>
      <c r="B101" s="2"/>
      <c r="C101" s="16"/>
      <c r="D101" s="16"/>
      <c r="E101" s="2"/>
      <c r="F101" s="2"/>
      <c r="G101" s="16"/>
      <c r="H101" s="16"/>
      <c r="I101" s="2"/>
      <c r="J101" s="16"/>
      <c r="K101" s="2"/>
      <c r="L101" s="16"/>
      <c r="M101" s="2"/>
      <c r="N101" s="16"/>
      <c r="O101" s="16"/>
      <c r="P101" s="2"/>
      <c r="Q101" s="2"/>
      <c r="R101" s="16"/>
      <c r="S101" s="16"/>
      <c r="T101" s="16"/>
    </row>
    <row r="102" spans="1:20" x14ac:dyDescent="0.2">
      <c r="A102" s="2"/>
      <c r="B102" s="2"/>
      <c r="C102" s="16"/>
      <c r="D102" s="16"/>
      <c r="E102" s="2"/>
      <c r="F102" s="2"/>
      <c r="G102" s="16"/>
      <c r="H102" s="16"/>
      <c r="I102" s="2"/>
      <c r="J102" s="16"/>
      <c r="K102" s="2"/>
      <c r="L102" s="16"/>
      <c r="M102" s="2"/>
      <c r="N102" s="16"/>
      <c r="O102" s="16"/>
      <c r="P102" s="2"/>
      <c r="Q102" s="2"/>
      <c r="R102" s="16"/>
      <c r="S102" s="16"/>
      <c r="T102" s="16"/>
    </row>
    <row r="103" spans="1:20" x14ac:dyDescent="0.2">
      <c r="A103" s="2"/>
      <c r="B103" s="2"/>
      <c r="C103" s="16"/>
      <c r="D103" s="16"/>
      <c r="E103" s="2"/>
      <c r="F103" s="2"/>
      <c r="G103" s="16"/>
      <c r="H103" s="16"/>
      <c r="I103" s="2"/>
      <c r="J103" s="16"/>
      <c r="K103" s="2"/>
      <c r="L103" s="16"/>
      <c r="M103" s="2"/>
      <c r="N103" s="16"/>
      <c r="O103" s="16"/>
      <c r="P103" s="2"/>
      <c r="Q103" s="2"/>
      <c r="R103" s="16"/>
      <c r="S103" s="16"/>
      <c r="T103" s="16"/>
    </row>
    <row r="104" spans="1:20" x14ac:dyDescent="0.2">
      <c r="A104" s="2"/>
      <c r="B104" s="2"/>
      <c r="C104" s="16"/>
      <c r="D104" s="16"/>
      <c r="E104" s="2"/>
      <c r="F104" s="2"/>
      <c r="G104" s="16"/>
      <c r="H104" s="16"/>
      <c r="I104" s="2"/>
      <c r="J104" s="16"/>
      <c r="K104" s="2"/>
      <c r="L104" s="16"/>
      <c r="M104" s="2"/>
      <c r="N104" s="16"/>
      <c r="O104" s="16"/>
      <c r="P104" s="2"/>
      <c r="Q104" s="2"/>
      <c r="R104" s="16"/>
      <c r="S104" s="16"/>
      <c r="T104" s="16"/>
    </row>
    <row r="105" spans="1:20" x14ac:dyDescent="0.2">
      <c r="A105" s="2"/>
      <c r="B105" s="2"/>
      <c r="C105" s="16"/>
      <c r="D105" s="16"/>
      <c r="E105" s="2"/>
      <c r="F105" s="2"/>
      <c r="G105" s="16"/>
      <c r="H105" s="16"/>
      <c r="I105" s="2"/>
      <c r="J105" s="16"/>
      <c r="K105" s="2"/>
      <c r="L105" s="16"/>
      <c r="M105" s="2"/>
      <c r="N105" s="16"/>
      <c r="O105" s="16"/>
      <c r="P105" s="2"/>
      <c r="Q105" s="2"/>
      <c r="R105" s="16"/>
      <c r="S105" s="16"/>
      <c r="T105" s="16"/>
    </row>
    <row r="106" spans="1:20" x14ac:dyDescent="0.2">
      <c r="A106" s="2"/>
      <c r="B106" s="2"/>
      <c r="C106" s="16"/>
      <c r="D106" s="16"/>
      <c r="E106" s="2"/>
      <c r="F106" s="2"/>
      <c r="G106" s="16"/>
      <c r="H106" s="16"/>
      <c r="I106" s="2"/>
      <c r="J106" s="16"/>
      <c r="K106" s="2"/>
      <c r="L106" s="16"/>
      <c r="M106" s="2"/>
      <c r="N106" s="16"/>
      <c r="O106" s="16"/>
      <c r="P106" s="2"/>
      <c r="Q106" s="2"/>
      <c r="R106" s="16"/>
      <c r="S106" s="16"/>
      <c r="T106" s="16"/>
    </row>
    <row r="107" spans="1:20" x14ac:dyDescent="0.2">
      <c r="A107" s="2"/>
      <c r="B107" s="2"/>
      <c r="C107" s="16"/>
      <c r="D107" s="16"/>
      <c r="E107" s="2"/>
      <c r="F107" s="2"/>
      <c r="G107" s="16"/>
      <c r="H107" s="16"/>
      <c r="I107" s="2"/>
      <c r="J107" s="16"/>
      <c r="K107" s="2"/>
      <c r="L107" s="16"/>
      <c r="M107" s="2"/>
      <c r="N107" s="16"/>
      <c r="O107" s="16"/>
      <c r="P107" s="2"/>
      <c r="Q107" s="2"/>
      <c r="R107" s="16"/>
      <c r="S107" s="16"/>
      <c r="T107" s="16"/>
    </row>
  </sheetData>
  <sortState ref="AC1:AD1048576">
    <sortCondition descending="1" ref="AC1:AC104857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workbookViewId="0">
      <selection activeCell="E13" sqref="E13"/>
    </sheetView>
  </sheetViews>
  <sheetFormatPr baseColWidth="10" defaultRowHeight="16" x14ac:dyDescent="0.2"/>
  <cols>
    <col min="1" max="1" width="13" bestFit="1" customWidth="1"/>
  </cols>
  <sheetData>
    <row r="1" spans="1:21" x14ac:dyDescent="0.2">
      <c r="A1" t="s">
        <v>104</v>
      </c>
    </row>
    <row r="2" spans="1:21" ht="18" x14ac:dyDescent="0.2">
      <c r="A2" s="13" t="s">
        <v>74</v>
      </c>
      <c r="B2" s="14">
        <v>117</v>
      </c>
      <c r="C2" s="14">
        <v>83</v>
      </c>
      <c r="D2" s="14">
        <v>34</v>
      </c>
      <c r="E2" s="14">
        <v>0.70899999999999996</v>
      </c>
      <c r="F2" s="14">
        <v>208</v>
      </c>
      <c r="G2" s="14">
        <v>5.1100000000000003</v>
      </c>
      <c r="H2" s="14">
        <v>3.33</v>
      </c>
      <c r="I2" s="14">
        <v>45</v>
      </c>
      <c r="J2" s="14">
        <v>27</v>
      </c>
      <c r="K2" s="14">
        <v>18</v>
      </c>
      <c r="L2" s="14">
        <v>0.59799999999999998</v>
      </c>
      <c r="M2" s="14">
        <v>42</v>
      </c>
      <c r="N2" s="14">
        <v>4.9000000000000004</v>
      </c>
      <c r="O2" s="14">
        <v>3.96</v>
      </c>
      <c r="P2" s="14">
        <v>110</v>
      </c>
      <c r="Q2" s="14">
        <v>52</v>
      </c>
      <c r="R2" s="14">
        <v>0.67800000000000005</v>
      </c>
      <c r="S2" s="14">
        <v>250</v>
      </c>
      <c r="T2" s="14">
        <v>5.05</v>
      </c>
      <c r="U2" s="14">
        <v>3.51</v>
      </c>
    </row>
    <row r="3" spans="1:21" ht="18" x14ac:dyDescent="0.2">
      <c r="A3" s="13" t="s">
        <v>75</v>
      </c>
      <c r="B3" s="14">
        <v>117</v>
      </c>
      <c r="C3" s="14">
        <v>72</v>
      </c>
      <c r="D3" s="14">
        <v>45</v>
      </c>
      <c r="E3" s="14">
        <v>0.61499999999999999</v>
      </c>
      <c r="F3" s="14">
        <v>154</v>
      </c>
      <c r="G3" s="14">
        <v>5.75</v>
      </c>
      <c r="H3" s="14">
        <v>4.4400000000000004</v>
      </c>
      <c r="I3" s="14">
        <v>45</v>
      </c>
      <c r="J3" s="14">
        <v>26</v>
      </c>
      <c r="K3" s="14">
        <v>19</v>
      </c>
      <c r="L3" s="14">
        <v>0.57799999999999996</v>
      </c>
      <c r="M3" s="14">
        <v>36</v>
      </c>
      <c r="N3" s="14">
        <v>5.23</v>
      </c>
      <c r="O3" s="14">
        <v>4.4400000000000004</v>
      </c>
      <c r="P3" s="14">
        <v>98</v>
      </c>
      <c r="Q3" s="14">
        <v>64</v>
      </c>
      <c r="R3" s="14">
        <v>0.60499999999999998</v>
      </c>
      <c r="S3" s="14">
        <v>190</v>
      </c>
      <c r="T3" s="14">
        <v>5.61</v>
      </c>
      <c r="U3" s="14">
        <v>4.4400000000000004</v>
      </c>
    </row>
    <row r="4" spans="1:21" ht="18" x14ac:dyDescent="0.2">
      <c r="A4" s="13" t="s">
        <v>76</v>
      </c>
      <c r="B4" s="14">
        <v>116</v>
      </c>
      <c r="C4" s="14">
        <v>70</v>
      </c>
      <c r="D4" s="14">
        <v>46</v>
      </c>
      <c r="E4" s="14">
        <v>0.60299999999999998</v>
      </c>
      <c r="F4" s="14">
        <v>123</v>
      </c>
      <c r="G4" s="14">
        <v>5.41</v>
      </c>
      <c r="H4" s="14">
        <v>4.3499999999999996</v>
      </c>
      <c r="I4" s="14">
        <v>46</v>
      </c>
      <c r="J4" s="14">
        <v>25</v>
      </c>
      <c r="K4" s="14">
        <v>21</v>
      </c>
      <c r="L4" s="14">
        <v>0.55300000000000005</v>
      </c>
      <c r="M4" s="14">
        <v>23</v>
      </c>
      <c r="N4" s="14">
        <v>4.78</v>
      </c>
      <c r="O4" s="14">
        <v>4.2699999999999996</v>
      </c>
      <c r="P4" s="14">
        <v>95</v>
      </c>
      <c r="Q4" s="14">
        <v>67</v>
      </c>
      <c r="R4" s="14">
        <v>0.58899999999999997</v>
      </c>
      <c r="S4" s="14">
        <v>146</v>
      </c>
      <c r="T4" s="14">
        <v>5.23</v>
      </c>
      <c r="U4" s="14">
        <v>4.33</v>
      </c>
    </row>
    <row r="5" spans="1:21" ht="18" x14ac:dyDescent="0.2">
      <c r="A5" s="13" t="s">
        <v>77</v>
      </c>
      <c r="B5" s="14">
        <v>117</v>
      </c>
      <c r="C5" s="14">
        <v>67</v>
      </c>
      <c r="D5" s="14">
        <v>50</v>
      </c>
      <c r="E5" s="14">
        <v>0.57299999999999995</v>
      </c>
      <c r="F5" s="14">
        <v>90</v>
      </c>
      <c r="G5" s="14">
        <v>4.79</v>
      </c>
      <c r="H5" s="14">
        <v>4.0199999999999996</v>
      </c>
      <c r="I5" s="14">
        <v>45</v>
      </c>
      <c r="J5" s="14">
        <v>26</v>
      </c>
      <c r="K5" s="14">
        <v>19</v>
      </c>
      <c r="L5" s="14">
        <v>0.58199999999999996</v>
      </c>
      <c r="M5" s="14">
        <v>36</v>
      </c>
      <c r="N5" s="14">
        <v>5.09</v>
      </c>
      <c r="O5" s="14">
        <v>4.28</v>
      </c>
      <c r="P5" s="14">
        <v>93</v>
      </c>
      <c r="Q5" s="14">
        <v>69</v>
      </c>
      <c r="R5" s="14">
        <v>0.57499999999999996</v>
      </c>
      <c r="S5" s="14">
        <v>126</v>
      </c>
      <c r="T5" s="14">
        <v>4.87</v>
      </c>
      <c r="U5" s="14">
        <v>4.09</v>
      </c>
    </row>
    <row r="6" spans="1:21" ht="18" x14ac:dyDescent="0.2">
      <c r="A6" s="13" t="s">
        <v>78</v>
      </c>
      <c r="B6" s="14">
        <v>115</v>
      </c>
      <c r="C6" s="14">
        <v>63</v>
      </c>
      <c r="D6" s="14">
        <v>52</v>
      </c>
      <c r="E6" s="14">
        <v>0.54800000000000004</v>
      </c>
      <c r="F6" s="14">
        <v>104</v>
      </c>
      <c r="G6" s="14">
        <v>4.7699999999999996</v>
      </c>
      <c r="H6" s="14">
        <v>3.87</v>
      </c>
      <c r="I6" s="14">
        <v>47</v>
      </c>
      <c r="J6" s="14">
        <v>28</v>
      </c>
      <c r="K6" s="14">
        <v>19</v>
      </c>
      <c r="L6" s="14">
        <v>0.58799999999999997</v>
      </c>
      <c r="M6" s="14">
        <v>41</v>
      </c>
      <c r="N6" s="14">
        <v>5.09</v>
      </c>
      <c r="O6" s="14">
        <v>4.22</v>
      </c>
      <c r="P6" s="14">
        <v>91</v>
      </c>
      <c r="Q6" s="14">
        <v>71</v>
      </c>
      <c r="R6" s="14">
        <v>0.56000000000000005</v>
      </c>
      <c r="S6" s="14">
        <v>145</v>
      </c>
      <c r="T6" s="14">
        <v>4.87</v>
      </c>
      <c r="U6" s="14">
        <v>3.97</v>
      </c>
    </row>
    <row r="7" spans="1:21" ht="18" x14ac:dyDescent="0.2">
      <c r="A7" s="13" t="s">
        <v>79</v>
      </c>
      <c r="B7" s="14">
        <v>117</v>
      </c>
      <c r="C7" s="14">
        <v>65</v>
      </c>
      <c r="D7" s="14">
        <v>52</v>
      </c>
      <c r="E7" s="14">
        <v>0.55600000000000005</v>
      </c>
      <c r="F7" s="14">
        <v>108</v>
      </c>
      <c r="G7" s="14">
        <v>4.95</v>
      </c>
      <c r="H7" s="14">
        <v>4.03</v>
      </c>
      <c r="I7" s="14">
        <v>45</v>
      </c>
      <c r="J7" s="14">
        <v>24</v>
      </c>
      <c r="K7" s="14">
        <v>21</v>
      </c>
      <c r="L7" s="14">
        <v>0.52700000000000002</v>
      </c>
      <c r="M7" s="14">
        <v>12</v>
      </c>
      <c r="N7" s="14">
        <v>4.8</v>
      </c>
      <c r="O7" s="14">
        <v>4.53</v>
      </c>
      <c r="P7" s="14">
        <v>89</v>
      </c>
      <c r="Q7" s="14">
        <v>73</v>
      </c>
      <c r="R7" s="14">
        <v>0.54800000000000004</v>
      </c>
      <c r="S7" s="14">
        <v>120</v>
      </c>
      <c r="T7" s="14">
        <v>4.91</v>
      </c>
      <c r="U7" s="14">
        <v>4.17</v>
      </c>
    </row>
    <row r="8" spans="1:21" ht="18" x14ac:dyDescent="0.2">
      <c r="A8" s="13" t="s">
        <v>80</v>
      </c>
      <c r="B8" s="14">
        <v>116</v>
      </c>
      <c r="C8" s="14">
        <v>61</v>
      </c>
      <c r="D8" s="14">
        <v>55</v>
      </c>
      <c r="E8" s="14">
        <v>0.52600000000000002</v>
      </c>
      <c r="F8" s="14">
        <v>42</v>
      </c>
      <c r="G8" s="14">
        <v>4.72</v>
      </c>
      <c r="H8" s="14">
        <v>4.3499999999999996</v>
      </c>
      <c r="I8" s="14">
        <v>46</v>
      </c>
      <c r="J8" s="14">
        <v>27</v>
      </c>
      <c r="K8" s="14">
        <v>19</v>
      </c>
      <c r="L8" s="14">
        <v>0.58799999999999997</v>
      </c>
      <c r="M8" s="14">
        <v>39</v>
      </c>
      <c r="N8" s="14">
        <v>4.9000000000000004</v>
      </c>
      <c r="O8" s="14">
        <v>4.05</v>
      </c>
      <c r="P8" s="14">
        <v>88</v>
      </c>
      <c r="Q8" s="14">
        <v>74</v>
      </c>
      <c r="R8" s="14">
        <v>0.54400000000000004</v>
      </c>
      <c r="S8" s="14">
        <v>81</v>
      </c>
      <c r="T8" s="14">
        <v>4.7699999999999996</v>
      </c>
      <c r="U8" s="14">
        <v>4.2699999999999996</v>
      </c>
    </row>
    <row r="9" spans="1:21" ht="18" x14ac:dyDescent="0.2">
      <c r="A9" s="13" t="s">
        <v>81</v>
      </c>
      <c r="B9" s="14">
        <v>117</v>
      </c>
      <c r="C9" s="14">
        <v>65</v>
      </c>
      <c r="D9" s="14">
        <v>52</v>
      </c>
      <c r="E9" s="14">
        <v>0.55600000000000005</v>
      </c>
      <c r="F9" s="14">
        <v>42</v>
      </c>
      <c r="G9" s="14">
        <v>5.18</v>
      </c>
      <c r="H9" s="14">
        <v>4.82</v>
      </c>
      <c r="I9" s="14">
        <v>45</v>
      </c>
      <c r="J9" s="14">
        <v>22</v>
      </c>
      <c r="K9" s="14">
        <v>23</v>
      </c>
      <c r="L9" s="14">
        <v>0.49299999999999999</v>
      </c>
      <c r="M9" s="14">
        <v>-3</v>
      </c>
      <c r="N9" s="14">
        <v>5.09</v>
      </c>
      <c r="O9" s="14">
        <v>5.17</v>
      </c>
      <c r="P9" s="14">
        <v>87</v>
      </c>
      <c r="Q9" s="14">
        <v>75</v>
      </c>
      <c r="R9" s="14">
        <v>0.53800000000000003</v>
      </c>
      <c r="S9" s="14">
        <v>39</v>
      </c>
      <c r="T9" s="14">
        <v>5.16</v>
      </c>
      <c r="U9" s="14">
        <v>4.92</v>
      </c>
    </row>
    <row r="10" spans="1:21" ht="18" x14ac:dyDescent="0.2">
      <c r="A10" s="13" t="s">
        <v>82</v>
      </c>
      <c r="B10" s="14">
        <v>116</v>
      </c>
      <c r="C10" s="14">
        <v>61</v>
      </c>
      <c r="D10" s="14">
        <v>55</v>
      </c>
      <c r="E10" s="14">
        <v>0.52600000000000002</v>
      </c>
      <c r="F10" s="14">
        <v>110</v>
      </c>
      <c r="G10" s="14">
        <v>5.16</v>
      </c>
      <c r="H10" s="14">
        <v>4.21</v>
      </c>
      <c r="I10" s="14">
        <v>46</v>
      </c>
      <c r="J10" s="14">
        <v>24</v>
      </c>
      <c r="K10" s="14">
        <v>22</v>
      </c>
      <c r="L10" s="14">
        <v>0.53100000000000003</v>
      </c>
      <c r="M10" s="14">
        <v>14</v>
      </c>
      <c r="N10" s="14">
        <v>4.82</v>
      </c>
      <c r="O10" s="14">
        <v>4.51</v>
      </c>
      <c r="P10" s="14">
        <v>85</v>
      </c>
      <c r="Q10" s="14">
        <v>77</v>
      </c>
      <c r="R10" s="14">
        <v>0.52700000000000002</v>
      </c>
      <c r="S10" s="14">
        <v>124</v>
      </c>
      <c r="T10" s="14">
        <v>5.0599999999999996</v>
      </c>
      <c r="U10" s="14">
        <v>4.29</v>
      </c>
    </row>
    <row r="11" spans="1:21" ht="18" x14ac:dyDescent="0.2">
      <c r="A11" s="13" t="s">
        <v>83</v>
      </c>
      <c r="B11" s="14">
        <v>118</v>
      </c>
      <c r="C11" s="14">
        <v>61</v>
      </c>
      <c r="D11" s="14">
        <v>57</v>
      </c>
      <c r="E11" s="14">
        <v>0.51700000000000002</v>
      </c>
      <c r="F11" s="14">
        <v>55</v>
      </c>
      <c r="G11" s="14">
        <v>4.66</v>
      </c>
      <c r="H11" s="14">
        <v>4.1900000000000004</v>
      </c>
      <c r="I11" s="14">
        <v>44</v>
      </c>
      <c r="J11" s="14">
        <v>23</v>
      </c>
      <c r="K11" s="14">
        <v>21</v>
      </c>
      <c r="L11" s="14">
        <v>0.53300000000000003</v>
      </c>
      <c r="M11" s="14">
        <v>14</v>
      </c>
      <c r="N11" s="14">
        <v>4.6500000000000004</v>
      </c>
      <c r="O11" s="14">
        <v>4.33</v>
      </c>
      <c r="P11" s="14">
        <v>84</v>
      </c>
      <c r="Q11" s="14">
        <v>78</v>
      </c>
      <c r="R11" s="14">
        <v>0.52100000000000002</v>
      </c>
      <c r="S11" s="14">
        <v>69</v>
      </c>
      <c r="T11" s="14">
        <v>4.66</v>
      </c>
      <c r="U11" s="14">
        <v>4.2300000000000004</v>
      </c>
    </row>
    <row r="12" spans="1:21" ht="18" x14ac:dyDescent="0.2">
      <c r="A12" s="13" t="s">
        <v>84</v>
      </c>
      <c r="B12" s="14">
        <v>119</v>
      </c>
      <c r="C12" s="14">
        <v>61</v>
      </c>
      <c r="D12" s="14">
        <v>58</v>
      </c>
      <c r="E12" s="14">
        <v>0.51300000000000001</v>
      </c>
      <c r="F12" s="14">
        <v>-4</v>
      </c>
      <c r="G12" s="14">
        <v>4.29</v>
      </c>
      <c r="H12" s="14">
        <v>4.33</v>
      </c>
      <c r="I12" s="14">
        <v>43</v>
      </c>
      <c r="J12" s="14">
        <v>21</v>
      </c>
      <c r="K12" s="14">
        <v>22</v>
      </c>
      <c r="L12" s="14">
        <v>0.497</v>
      </c>
      <c r="M12" s="14">
        <v>-1</v>
      </c>
      <c r="N12" s="14">
        <v>4.7</v>
      </c>
      <c r="O12" s="14">
        <v>4.7300000000000004</v>
      </c>
      <c r="P12" s="14">
        <v>82</v>
      </c>
      <c r="Q12" s="14">
        <v>80</v>
      </c>
      <c r="R12" s="14">
        <v>0.50800000000000001</v>
      </c>
      <c r="S12" s="14">
        <v>-5</v>
      </c>
      <c r="T12" s="14">
        <v>4.4000000000000004</v>
      </c>
      <c r="U12" s="14">
        <v>4.4400000000000004</v>
      </c>
    </row>
    <row r="13" spans="1:21" ht="18" x14ac:dyDescent="0.2">
      <c r="A13" s="13" t="s">
        <v>85</v>
      </c>
      <c r="B13" s="14">
        <v>119</v>
      </c>
      <c r="C13" s="14">
        <v>59</v>
      </c>
      <c r="D13" s="14">
        <v>60</v>
      </c>
      <c r="E13" s="14">
        <v>0.496</v>
      </c>
      <c r="F13" s="14">
        <v>-10</v>
      </c>
      <c r="G13" s="14">
        <v>4.34</v>
      </c>
      <c r="H13" s="14">
        <v>4.42</v>
      </c>
      <c r="I13" s="14">
        <v>43</v>
      </c>
      <c r="J13" s="14">
        <v>22</v>
      </c>
      <c r="K13" s="14">
        <v>21</v>
      </c>
      <c r="L13" s="14">
        <v>0.51900000000000002</v>
      </c>
      <c r="M13" s="14">
        <v>8</v>
      </c>
      <c r="N13" s="14">
        <v>4.62</v>
      </c>
      <c r="O13" s="14">
        <v>4.43</v>
      </c>
      <c r="P13" s="14">
        <v>81</v>
      </c>
      <c r="Q13" s="14">
        <v>81</v>
      </c>
      <c r="R13" s="14">
        <v>0.502</v>
      </c>
      <c r="S13" s="14">
        <v>-2</v>
      </c>
      <c r="T13" s="14">
        <v>4.41</v>
      </c>
      <c r="U13" s="14">
        <v>4.42</v>
      </c>
    </row>
    <row r="14" spans="1:21" ht="18" x14ac:dyDescent="0.2">
      <c r="A14" s="13" t="s">
        <v>86</v>
      </c>
      <c r="B14" s="14">
        <v>117</v>
      </c>
      <c r="C14" s="14">
        <v>59</v>
      </c>
      <c r="D14" s="14">
        <v>58</v>
      </c>
      <c r="E14" s="14">
        <v>0.504</v>
      </c>
      <c r="F14" s="14">
        <v>-20</v>
      </c>
      <c r="G14" s="14">
        <v>4.4400000000000004</v>
      </c>
      <c r="H14" s="14">
        <v>4.62</v>
      </c>
      <c r="I14" s="14">
        <v>45</v>
      </c>
      <c r="J14" s="14">
        <v>22</v>
      </c>
      <c r="K14" s="14">
        <v>23</v>
      </c>
      <c r="L14" s="14">
        <v>0.49399999999999999</v>
      </c>
      <c r="M14" s="14">
        <v>-3</v>
      </c>
      <c r="N14" s="14">
        <v>4.68</v>
      </c>
      <c r="O14" s="14">
        <v>4.74</v>
      </c>
      <c r="P14" s="14">
        <v>81</v>
      </c>
      <c r="Q14" s="14">
        <v>81</v>
      </c>
      <c r="R14" s="14">
        <v>0.501</v>
      </c>
      <c r="S14" s="14">
        <v>-23</v>
      </c>
      <c r="T14" s="14">
        <v>4.51</v>
      </c>
      <c r="U14" s="14">
        <v>4.6500000000000004</v>
      </c>
    </row>
    <row r="15" spans="1:21" ht="18" x14ac:dyDescent="0.2">
      <c r="A15" s="13" t="s">
        <v>87</v>
      </c>
      <c r="B15" s="14">
        <v>120</v>
      </c>
      <c r="C15" s="14">
        <v>61</v>
      </c>
      <c r="D15" s="14">
        <v>59</v>
      </c>
      <c r="E15" s="14">
        <v>0.50800000000000001</v>
      </c>
      <c r="F15" s="14">
        <v>14</v>
      </c>
      <c r="G15" s="14">
        <v>4.63</v>
      </c>
      <c r="H15" s="14">
        <v>4.51</v>
      </c>
      <c r="I15" s="14">
        <v>42</v>
      </c>
      <c r="J15" s="14">
        <v>20</v>
      </c>
      <c r="K15" s="14">
        <v>22</v>
      </c>
      <c r="L15" s="14">
        <v>0.47599999999999998</v>
      </c>
      <c r="M15" s="14">
        <v>-10</v>
      </c>
      <c r="N15" s="14">
        <v>4.6399999999999997</v>
      </c>
      <c r="O15" s="14">
        <v>4.88</v>
      </c>
      <c r="P15" s="14">
        <v>81</v>
      </c>
      <c r="Q15" s="14">
        <v>81</v>
      </c>
      <c r="R15" s="14">
        <v>0.5</v>
      </c>
      <c r="S15" s="14">
        <v>4</v>
      </c>
      <c r="T15" s="14">
        <v>4.63</v>
      </c>
      <c r="U15" s="14">
        <v>4.6100000000000003</v>
      </c>
    </row>
    <row r="16" spans="1:21" ht="18" x14ac:dyDescent="0.2">
      <c r="A16" s="13" t="s">
        <v>88</v>
      </c>
      <c r="B16" s="14">
        <v>116</v>
      </c>
      <c r="C16" s="14">
        <v>59</v>
      </c>
      <c r="D16" s="14">
        <v>57</v>
      </c>
      <c r="E16" s="14">
        <v>0.50900000000000001</v>
      </c>
      <c r="F16" s="14">
        <v>-50</v>
      </c>
      <c r="G16" s="14">
        <v>4.68</v>
      </c>
      <c r="H16" s="14">
        <v>5.1100000000000003</v>
      </c>
      <c r="I16" s="14">
        <v>46</v>
      </c>
      <c r="J16" s="14">
        <v>21</v>
      </c>
      <c r="K16" s="14">
        <v>25</v>
      </c>
      <c r="L16" s="14">
        <v>0.46400000000000002</v>
      </c>
      <c r="M16" s="14">
        <v>-17</v>
      </c>
      <c r="N16" s="14">
        <v>4.78</v>
      </c>
      <c r="O16" s="14">
        <v>5.15</v>
      </c>
      <c r="P16" s="14">
        <v>80</v>
      </c>
      <c r="Q16" s="14">
        <v>82</v>
      </c>
      <c r="R16" s="14">
        <v>0.496</v>
      </c>
      <c r="S16" s="14">
        <v>-67</v>
      </c>
      <c r="T16" s="14">
        <v>4.71</v>
      </c>
      <c r="U16" s="14">
        <v>5.12</v>
      </c>
    </row>
    <row r="17" spans="1:21" ht="18" x14ac:dyDescent="0.2">
      <c r="A17" s="13" t="s">
        <v>89</v>
      </c>
      <c r="B17" s="14">
        <v>118</v>
      </c>
      <c r="C17" s="14">
        <v>58</v>
      </c>
      <c r="D17" s="14">
        <v>60</v>
      </c>
      <c r="E17" s="14">
        <v>0.49199999999999999</v>
      </c>
      <c r="F17" s="14">
        <v>-38</v>
      </c>
      <c r="G17" s="14">
        <v>4.1900000000000004</v>
      </c>
      <c r="H17" s="14">
        <v>4.5199999999999996</v>
      </c>
      <c r="I17" s="14">
        <v>44</v>
      </c>
      <c r="J17" s="14">
        <v>22</v>
      </c>
      <c r="K17" s="14">
        <v>22</v>
      </c>
      <c r="L17" s="14">
        <v>0.50800000000000001</v>
      </c>
      <c r="M17" s="14">
        <v>3</v>
      </c>
      <c r="N17" s="14">
        <v>4.51</v>
      </c>
      <c r="O17" s="14">
        <v>4.4400000000000004</v>
      </c>
      <c r="P17" s="14">
        <v>80</v>
      </c>
      <c r="Q17" s="14">
        <v>82</v>
      </c>
      <c r="R17" s="14">
        <v>0.496</v>
      </c>
      <c r="S17" s="14">
        <v>-35</v>
      </c>
      <c r="T17" s="14">
        <v>4.28</v>
      </c>
      <c r="U17" s="14">
        <v>4.5</v>
      </c>
    </row>
    <row r="18" spans="1:21" ht="18" x14ac:dyDescent="0.2">
      <c r="A18" s="13" t="s">
        <v>90</v>
      </c>
      <c r="B18" s="14">
        <v>119</v>
      </c>
      <c r="C18" s="14">
        <v>59</v>
      </c>
      <c r="D18" s="14">
        <v>60</v>
      </c>
      <c r="E18" s="14">
        <v>0.496</v>
      </c>
      <c r="F18" s="14">
        <v>-11</v>
      </c>
      <c r="G18" s="14">
        <v>4.7</v>
      </c>
      <c r="H18" s="14">
        <v>4.79</v>
      </c>
      <c r="I18" s="14">
        <v>43</v>
      </c>
      <c r="J18" s="14">
        <v>21</v>
      </c>
      <c r="K18" s="14">
        <v>22</v>
      </c>
      <c r="L18" s="14">
        <v>0.49</v>
      </c>
      <c r="M18" s="14">
        <v>-4</v>
      </c>
      <c r="N18" s="14">
        <v>4.79</v>
      </c>
      <c r="O18" s="14">
        <v>4.8899999999999997</v>
      </c>
      <c r="P18" s="14">
        <v>80</v>
      </c>
      <c r="Q18" s="14">
        <v>82</v>
      </c>
      <c r="R18" s="14">
        <v>0.49399999999999999</v>
      </c>
      <c r="S18" s="14">
        <v>-15</v>
      </c>
      <c r="T18" s="14">
        <v>4.72</v>
      </c>
      <c r="U18" s="14">
        <v>4.82</v>
      </c>
    </row>
    <row r="19" spans="1:21" ht="18" x14ac:dyDescent="0.2">
      <c r="A19" s="13" t="s">
        <v>91</v>
      </c>
      <c r="B19" s="14">
        <v>118</v>
      </c>
      <c r="C19" s="14">
        <v>58</v>
      </c>
      <c r="D19" s="14">
        <v>60</v>
      </c>
      <c r="E19" s="14">
        <v>0.49199999999999999</v>
      </c>
      <c r="F19" s="14">
        <v>-49</v>
      </c>
      <c r="G19" s="14">
        <v>4.72</v>
      </c>
      <c r="H19" s="14">
        <v>5.14</v>
      </c>
      <c r="I19" s="14">
        <v>44</v>
      </c>
      <c r="J19" s="14">
        <v>22</v>
      </c>
      <c r="K19" s="14">
        <v>22</v>
      </c>
      <c r="L19" s="14">
        <v>0.499</v>
      </c>
      <c r="M19" s="14">
        <v>-1</v>
      </c>
      <c r="N19" s="14">
        <v>5.0599999999999996</v>
      </c>
      <c r="O19" s="14">
        <v>5.08</v>
      </c>
      <c r="P19" s="14">
        <v>80</v>
      </c>
      <c r="Q19" s="14">
        <v>82</v>
      </c>
      <c r="R19" s="14">
        <v>0.49299999999999999</v>
      </c>
      <c r="S19" s="14">
        <v>-50</v>
      </c>
      <c r="T19" s="14">
        <v>4.8099999999999996</v>
      </c>
      <c r="U19" s="14">
        <v>5.12</v>
      </c>
    </row>
    <row r="20" spans="1:21" ht="18" x14ac:dyDescent="0.2">
      <c r="A20" s="13" t="s">
        <v>92</v>
      </c>
      <c r="B20" s="14">
        <v>117</v>
      </c>
      <c r="C20" s="14">
        <v>56</v>
      </c>
      <c r="D20" s="14">
        <v>61</v>
      </c>
      <c r="E20" s="14">
        <v>0.47899999999999998</v>
      </c>
      <c r="F20" s="14">
        <v>-78</v>
      </c>
      <c r="G20" s="14">
        <v>4.3</v>
      </c>
      <c r="H20" s="14">
        <v>4.97</v>
      </c>
      <c r="I20" s="14">
        <v>45</v>
      </c>
      <c r="J20" s="14">
        <v>23</v>
      </c>
      <c r="K20" s="14">
        <v>22</v>
      </c>
      <c r="L20" s="14">
        <v>0.51300000000000001</v>
      </c>
      <c r="M20" s="14">
        <v>6</v>
      </c>
      <c r="N20" s="14">
        <v>4.87</v>
      </c>
      <c r="O20" s="14">
        <v>4.74</v>
      </c>
      <c r="P20" s="14">
        <v>79</v>
      </c>
      <c r="Q20" s="14">
        <v>83</v>
      </c>
      <c r="R20" s="14">
        <v>0.48799999999999999</v>
      </c>
      <c r="S20" s="14">
        <v>-72</v>
      </c>
      <c r="T20" s="14">
        <v>4.46</v>
      </c>
      <c r="U20" s="14">
        <v>4.9000000000000004</v>
      </c>
    </row>
    <row r="21" spans="1:21" ht="18" x14ac:dyDescent="0.2">
      <c r="A21" s="13" t="s">
        <v>93</v>
      </c>
      <c r="B21" s="14">
        <v>116</v>
      </c>
      <c r="C21" s="14">
        <v>56</v>
      </c>
      <c r="D21" s="14">
        <v>60</v>
      </c>
      <c r="E21" s="14">
        <v>0.48299999999999998</v>
      </c>
      <c r="F21" s="14">
        <v>10</v>
      </c>
      <c r="G21" s="14">
        <v>4.91</v>
      </c>
      <c r="H21" s="14">
        <v>4.82</v>
      </c>
      <c r="I21" s="14">
        <v>46</v>
      </c>
      <c r="J21" s="14">
        <v>22</v>
      </c>
      <c r="K21" s="14">
        <v>24</v>
      </c>
      <c r="L21" s="14">
        <v>0.48099999999999998</v>
      </c>
      <c r="M21" s="14">
        <v>-9</v>
      </c>
      <c r="N21" s="14">
        <v>5</v>
      </c>
      <c r="O21" s="14">
        <v>5.19</v>
      </c>
      <c r="P21" s="14">
        <v>78</v>
      </c>
      <c r="Q21" s="14">
        <v>84</v>
      </c>
      <c r="R21" s="14">
        <v>0.48199999999999998</v>
      </c>
      <c r="S21" s="14">
        <v>1</v>
      </c>
      <c r="T21" s="14">
        <v>4.93</v>
      </c>
      <c r="U21" s="14">
        <v>4.92</v>
      </c>
    </row>
    <row r="22" spans="1:21" ht="18" x14ac:dyDescent="0.2">
      <c r="A22" s="13" t="s">
        <v>94</v>
      </c>
      <c r="B22" s="14">
        <v>116</v>
      </c>
      <c r="C22" s="14">
        <v>56</v>
      </c>
      <c r="D22" s="14">
        <v>60</v>
      </c>
      <c r="E22" s="14">
        <v>0.48299999999999998</v>
      </c>
      <c r="F22" s="14">
        <v>-17</v>
      </c>
      <c r="G22" s="14">
        <v>4.66</v>
      </c>
      <c r="H22" s="14">
        <v>4.8099999999999996</v>
      </c>
      <c r="I22" s="14">
        <v>46</v>
      </c>
      <c r="J22" s="14">
        <v>22</v>
      </c>
      <c r="K22" s="14">
        <v>24</v>
      </c>
      <c r="L22" s="14">
        <v>0.47799999999999998</v>
      </c>
      <c r="M22" s="14">
        <v>-10</v>
      </c>
      <c r="N22" s="14">
        <v>4.54</v>
      </c>
      <c r="O22" s="14">
        <v>4.76</v>
      </c>
      <c r="P22" s="14">
        <v>78</v>
      </c>
      <c r="Q22" s="14">
        <v>84</v>
      </c>
      <c r="R22" s="14">
        <v>0.48099999999999998</v>
      </c>
      <c r="S22" s="14">
        <v>-27</v>
      </c>
      <c r="T22" s="14">
        <v>4.63</v>
      </c>
      <c r="U22" s="14">
        <v>4.79</v>
      </c>
    </row>
    <row r="23" spans="1:21" ht="18" x14ac:dyDescent="0.2">
      <c r="A23" s="13" t="s">
        <v>95</v>
      </c>
      <c r="B23" s="14">
        <v>115</v>
      </c>
      <c r="C23" s="14">
        <v>53</v>
      </c>
      <c r="D23" s="14">
        <v>62</v>
      </c>
      <c r="E23" s="14">
        <v>0.46100000000000002</v>
      </c>
      <c r="F23" s="14">
        <v>-54</v>
      </c>
      <c r="G23" s="14">
        <v>4.71</v>
      </c>
      <c r="H23" s="14">
        <v>5.18</v>
      </c>
      <c r="I23" s="14">
        <v>47</v>
      </c>
      <c r="J23" s="14">
        <v>23</v>
      </c>
      <c r="K23" s="14">
        <v>24</v>
      </c>
      <c r="L23" s="14">
        <v>0.49299999999999999</v>
      </c>
      <c r="M23" s="14">
        <v>-3</v>
      </c>
      <c r="N23" s="14">
        <v>4.38</v>
      </c>
      <c r="O23" s="14">
        <v>4.4400000000000004</v>
      </c>
      <c r="P23" s="14">
        <v>76</v>
      </c>
      <c r="Q23" s="14">
        <v>86</v>
      </c>
      <c r="R23" s="14">
        <v>0.47</v>
      </c>
      <c r="S23" s="14">
        <v>-57</v>
      </c>
      <c r="T23" s="14">
        <v>4.62</v>
      </c>
      <c r="U23" s="14">
        <v>4.97</v>
      </c>
    </row>
    <row r="24" spans="1:21" ht="18" x14ac:dyDescent="0.2">
      <c r="A24" s="13" t="s">
        <v>96</v>
      </c>
      <c r="B24" s="14">
        <v>117</v>
      </c>
      <c r="C24" s="14">
        <v>53</v>
      </c>
      <c r="D24" s="14">
        <v>64</v>
      </c>
      <c r="E24" s="14">
        <v>0.45300000000000001</v>
      </c>
      <c r="F24" s="14">
        <v>-36</v>
      </c>
      <c r="G24" s="14">
        <v>4.8499999999999996</v>
      </c>
      <c r="H24" s="14">
        <v>5.15</v>
      </c>
      <c r="I24" s="14">
        <v>45</v>
      </c>
      <c r="J24" s="14">
        <v>21</v>
      </c>
      <c r="K24" s="14">
        <v>24</v>
      </c>
      <c r="L24" s="14">
        <v>0.46600000000000003</v>
      </c>
      <c r="M24" s="14">
        <v>-15</v>
      </c>
      <c r="N24" s="14">
        <v>4.67</v>
      </c>
      <c r="O24" s="14">
        <v>5.01</v>
      </c>
      <c r="P24" s="14">
        <v>74</v>
      </c>
      <c r="Q24" s="14">
        <v>88</v>
      </c>
      <c r="R24" s="14">
        <v>0.45700000000000002</v>
      </c>
      <c r="S24" s="14">
        <v>-51</v>
      </c>
      <c r="T24" s="14">
        <v>4.8</v>
      </c>
      <c r="U24" s="14">
        <v>5.1100000000000003</v>
      </c>
    </row>
    <row r="25" spans="1:21" ht="18" x14ac:dyDescent="0.2">
      <c r="A25" s="13" t="s">
        <v>97</v>
      </c>
      <c r="B25" s="14">
        <v>115</v>
      </c>
      <c r="C25" s="14">
        <v>52</v>
      </c>
      <c r="D25" s="14">
        <v>63</v>
      </c>
      <c r="E25" s="14">
        <v>0.45200000000000001</v>
      </c>
      <c r="F25" s="14">
        <v>-61</v>
      </c>
      <c r="G25" s="14">
        <v>4.5599999999999996</v>
      </c>
      <c r="H25" s="14">
        <v>5.09</v>
      </c>
      <c r="I25" s="14">
        <v>47</v>
      </c>
      <c r="J25" s="14">
        <v>21</v>
      </c>
      <c r="K25" s="14">
        <v>26</v>
      </c>
      <c r="L25" s="14">
        <v>0.44600000000000001</v>
      </c>
      <c r="M25" s="14">
        <v>-25</v>
      </c>
      <c r="N25" s="14">
        <v>4.32</v>
      </c>
      <c r="O25" s="14">
        <v>4.84</v>
      </c>
      <c r="P25" s="14">
        <v>73</v>
      </c>
      <c r="Q25" s="14">
        <v>89</v>
      </c>
      <c r="R25" s="14">
        <v>0.45</v>
      </c>
      <c r="S25" s="14">
        <v>-86</v>
      </c>
      <c r="T25" s="14">
        <v>4.49</v>
      </c>
      <c r="U25" s="14">
        <v>5.0199999999999996</v>
      </c>
    </row>
    <row r="26" spans="1:21" ht="18" x14ac:dyDescent="0.2">
      <c r="A26" s="13" t="s">
        <v>98</v>
      </c>
      <c r="B26" s="14">
        <v>118</v>
      </c>
      <c r="C26" s="14">
        <v>52</v>
      </c>
      <c r="D26" s="14">
        <v>66</v>
      </c>
      <c r="E26" s="14">
        <v>0.441</v>
      </c>
      <c r="F26" s="14">
        <v>-99</v>
      </c>
      <c r="G26" s="14">
        <v>4.4000000000000004</v>
      </c>
      <c r="H26" s="14">
        <v>5.24</v>
      </c>
      <c r="I26" s="14">
        <v>44</v>
      </c>
      <c r="J26" s="14">
        <v>21</v>
      </c>
      <c r="K26" s="14">
        <v>23</v>
      </c>
      <c r="L26" s="14">
        <v>0.46700000000000003</v>
      </c>
      <c r="M26" s="14">
        <v>-14</v>
      </c>
      <c r="N26" s="14">
        <v>4.5199999999999996</v>
      </c>
      <c r="O26" s="14">
        <v>4.8499999999999996</v>
      </c>
      <c r="P26" s="14">
        <v>73</v>
      </c>
      <c r="Q26" s="14">
        <v>89</v>
      </c>
      <c r="R26" s="14">
        <v>0.44800000000000001</v>
      </c>
      <c r="S26" s="14">
        <v>-113</v>
      </c>
      <c r="T26" s="14">
        <v>4.43</v>
      </c>
      <c r="U26" s="14">
        <v>5.13</v>
      </c>
    </row>
    <row r="27" spans="1:21" ht="18" x14ac:dyDescent="0.2">
      <c r="A27" s="13" t="s">
        <v>99</v>
      </c>
      <c r="B27" s="14">
        <v>117</v>
      </c>
      <c r="C27" s="14">
        <v>51</v>
      </c>
      <c r="D27" s="14">
        <v>66</v>
      </c>
      <c r="E27" s="14">
        <v>0.436</v>
      </c>
      <c r="F27" s="14">
        <v>-155</v>
      </c>
      <c r="G27" s="14">
        <v>3.82</v>
      </c>
      <c r="H27" s="14">
        <v>5.15</v>
      </c>
      <c r="I27" s="14">
        <v>45</v>
      </c>
      <c r="J27" s="14">
        <v>19</v>
      </c>
      <c r="K27" s="14">
        <v>26</v>
      </c>
      <c r="L27" s="14">
        <v>0.41199999999999998</v>
      </c>
      <c r="M27" s="14">
        <v>-38</v>
      </c>
      <c r="N27" s="14">
        <v>4.0199999999999996</v>
      </c>
      <c r="O27" s="14">
        <v>4.8600000000000003</v>
      </c>
      <c r="P27" s="14">
        <v>70</v>
      </c>
      <c r="Q27" s="14">
        <v>92</v>
      </c>
      <c r="R27" s="14">
        <v>0.42899999999999999</v>
      </c>
      <c r="S27" s="14">
        <v>-193</v>
      </c>
      <c r="T27" s="14">
        <v>3.88</v>
      </c>
      <c r="U27" s="14">
        <v>5.07</v>
      </c>
    </row>
    <row r="28" spans="1:21" ht="18" x14ac:dyDescent="0.2">
      <c r="A28" s="13" t="s">
        <v>100</v>
      </c>
      <c r="B28" s="14">
        <v>118</v>
      </c>
      <c r="C28" s="14">
        <v>49</v>
      </c>
      <c r="D28" s="14">
        <v>69</v>
      </c>
      <c r="E28" s="14">
        <v>0.41499999999999998</v>
      </c>
      <c r="F28" s="14">
        <v>-91</v>
      </c>
      <c r="G28" s="14">
        <v>4.68</v>
      </c>
      <c r="H28" s="14">
        <v>5.45</v>
      </c>
      <c r="I28" s="14">
        <v>44</v>
      </c>
      <c r="J28" s="14">
        <v>19</v>
      </c>
      <c r="K28" s="14">
        <v>25</v>
      </c>
      <c r="L28" s="14">
        <v>0.442</v>
      </c>
      <c r="M28" s="14">
        <v>-26</v>
      </c>
      <c r="N28" s="14">
        <v>4.5599999999999996</v>
      </c>
      <c r="O28" s="14">
        <v>5.16</v>
      </c>
      <c r="P28" s="14">
        <v>68</v>
      </c>
      <c r="Q28" s="14">
        <v>94</v>
      </c>
      <c r="R28" s="14">
        <v>0.42199999999999999</v>
      </c>
      <c r="S28" s="14">
        <v>-117</v>
      </c>
      <c r="T28" s="14">
        <v>4.6500000000000004</v>
      </c>
      <c r="U28" s="14">
        <v>5.37</v>
      </c>
    </row>
    <row r="29" spans="1:21" ht="18" x14ac:dyDescent="0.2">
      <c r="A29" s="13" t="s">
        <v>101</v>
      </c>
      <c r="B29" s="14">
        <v>119</v>
      </c>
      <c r="C29" s="14">
        <v>47</v>
      </c>
      <c r="D29" s="14">
        <v>72</v>
      </c>
      <c r="E29" s="14">
        <v>0.39500000000000002</v>
      </c>
      <c r="F29" s="14">
        <v>-107</v>
      </c>
      <c r="G29" s="14">
        <v>3.97</v>
      </c>
      <c r="H29" s="14">
        <v>4.87</v>
      </c>
      <c r="I29" s="14">
        <v>43</v>
      </c>
      <c r="J29" s="14">
        <v>21</v>
      </c>
      <c r="K29" s="14">
        <v>22</v>
      </c>
      <c r="L29" s="14">
        <v>0.496</v>
      </c>
      <c r="M29" s="14">
        <v>-2</v>
      </c>
      <c r="N29" s="14">
        <v>4.26</v>
      </c>
      <c r="O29" s="14">
        <v>4.3</v>
      </c>
      <c r="P29" s="14">
        <v>68</v>
      </c>
      <c r="Q29" s="14">
        <v>94</v>
      </c>
      <c r="R29" s="14">
        <v>0.42199999999999999</v>
      </c>
      <c r="S29" s="14">
        <v>-109</v>
      </c>
      <c r="T29" s="14">
        <v>4.05</v>
      </c>
      <c r="U29" s="14">
        <v>4.72</v>
      </c>
    </row>
    <row r="30" spans="1:21" ht="18" x14ac:dyDescent="0.2">
      <c r="A30" s="13" t="s">
        <v>102</v>
      </c>
      <c r="B30" s="14">
        <v>115</v>
      </c>
      <c r="C30" s="14">
        <v>43</v>
      </c>
      <c r="D30" s="14">
        <v>72</v>
      </c>
      <c r="E30" s="14">
        <v>0.374</v>
      </c>
      <c r="F30" s="14">
        <v>-98</v>
      </c>
      <c r="G30" s="14">
        <v>3.97</v>
      </c>
      <c r="H30" s="14">
        <v>4.82</v>
      </c>
      <c r="I30" s="14">
        <v>47</v>
      </c>
      <c r="J30" s="14">
        <v>21</v>
      </c>
      <c r="K30" s="14">
        <v>26</v>
      </c>
      <c r="L30" s="14">
        <v>0.437</v>
      </c>
      <c r="M30" s="14">
        <v>-29</v>
      </c>
      <c r="N30" s="14">
        <v>4.34</v>
      </c>
      <c r="O30" s="14">
        <v>4.95</v>
      </c>
      <c r="P30" s="14">
        <v>64</v>
      </c>
      <c r="Q30" s="14">
        <v>98</v>
      </c>
      <c r="R30" s="14">
        <v>0.39200000000000002</v>
      </c>
      <c r="S30" s="14">
        <v>-127</v>
      </c>
      <c r="T30" s="14">
        <v>4.07</v>
      </c>
      <c r="U30" s="14">
        <v>4.8600000000000003</v>
      </c>
    </row>
    <row r="31" spans="1:21" ht="18" x14ac:dyDescent="0.2">
      <c r="A31" s="13" t="s">
        <v>103</v>
      </c>
      <c r="B31" s="14">
        <v>115</v>
      </c>
      <c r="C31" s="14">
        <v>45</v>
      </c>
      <c r="D31" s="14">
        <v>70</v>
      </c>
      <c r="E31" s="14">
        <v>0.39100000000000001</v>
      </c>
      <c r="F31" s="14">
        <v>-82</v>
      </c>
      <c r="G31" s="14">
        <v>4.34</v>
      </c>
      <c r="H31" s="14">
        <v>5.05</v>
      </c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2"/>
  <sheetViews>
    <sheetView topLeftCell="N1" zoomScale="60" zoomScaleNormal="60" zoomScalePageLayoutView="60" workbookViewId="0">
      <selection activeCell="N46" sqref="N46"/>
    </sheetView>
  </sheetViews>
  <sheetFormatPr baseColWidth="10" defaultColWidth="8.83203125" defaultRowHeight="16" x14ac:dyDescent="0.2"/>
  <cols>
    <col min="2" max="2" width="10.83203125" bestFit="1" customWidth="1"/>
  </cols>
  <sheetData>
    <row r="1" spans="1:28" x14ac:dyDescent="0.25">
      <c r="A1" t="s">
        <v>15</v>
      </c>
    </row>
    <row r="2" spans="1:28" x14ac:dyDescent="0.25">
      <c r="A2">
        <v>1</v>
      </c>
      <c r="B2" t="s">
        <v>20</v>
      </c>
      <c r="D2">
        <v>1</v>
      </c>
      <c r="E2" s="1" t="s">
        <v>20</v>
      </c>
      <c r="G2">
        <v>1</v>
      </c>
      <c r="H2" t="s">
        <v>20</v>
      </c>
      <c r="K2">
        <v>1</v>
      </c>
      <c r="L2" t="s">
        <v>20</v>
      </c>
      <c r="O2">
        <v>1</v>
      </c>
      <c r="P2" t="s">
        <v>20</v>
      </c>
      <c r="S2">
        <v>1</v>
      </c>
      <c r="T2" t="s">
        <v>20</v>
      </c>
      <c r="W2">
        <v>1</v>
      </c>
      <c r="X2" t="s">
        <v>20</v>
      </c>
      <c r="AA2">
        <v>1</v>
      </c>
      <c r="AB2" t="s">
        <v>20</v>
      </c>
    </row>
    <row r="3" spans="1:28" x14ac:dyDescent="0.25">
      <c r="A3">
        <v>2</v>
      </c>
      <c r="B3" s="10" t="s">
        <v>26</v>
      </c>
      <c r="D3">
        <v>2</v>
      </c>
      <c r="E3" s="1" t="s">
        <v>26</v>
      </c>
      <c r="G3">
        <v>2</v>
      </c>
      <c r="H3" t="s">
        <v>26</v>
      </c>
      <c r="K3">
        <v>2</v>
      </c>
      <c r="L3" t="s">
        <v>26</v>
      </c>
      <c r="O3">
        <v>2</v>
      </c>
      <c r="P3" t="s">
        <v>26</v>
      </c>
      <c r="S3">
        <v>2</v>
      </c>
      <c r="T3" t="s">
        <v>18</v>
      </c>
      <c r="W3">
        <v>2</v>
      </c>
      <c r="X3" t="s">
        <v>18</v>
      </c>
      <c r="AA3">
        <v>2</v>
      </c>
      <c r="AB3" t="s">
        <v>18</v>
      </c>
    </row>
    <row r="4" spans="1:28" x14ac:dyDescent="0.25">
      <c r="A4">
        <v>3</v>
      </c>
      <c r="B4" t="s">
        <v>18</v>
      </c>
      <c r="D4">
        <v>3</v>
      </c>
      <c r="E4" s="1" t="s">
        <v>18</v>
      </c>
      <c r="G4">
        <v>3</v>
      </c>
      <c r="H4" t="s">
        <v>18</v>
      </c>
      <c r="K4">
        <v>3</v>
      </c>
      <c r="L4" t="s">
        <v>18</v>
      </c>
      <c r="O4">
        <v>3</v>
      </c>
      <c r="P4" t="s">
        <v>19</v>
      </c>
      <c r="S4">
        <v>3</v>
      </c>
      <c r="T4" s="10" t="s">
        <v>28</v>
      </c>
      <c r="W4">
        <v>3</v>
      </c>
      <c r="X4" t="s">
        <v>19</v>
      </c>
      <c r="AA4">
        <v>3</v>
      </c>
      <c r="AB4" t="s">
        <v>22</v>
      </c>
    </row>
    <row r="5" spans="1:28" x14ac:dyDescent="0.25">
      <c r="A5">
        <v>4</v>
      </c>
      <c r="B5" t="s">
        <v>19</v>
      </c>
      <c r="D5">
        <v>4</v>
      </c>
      <c r="E5" s="1" t="s">
        <v>28</v>
      </c>
      <c r="G5">
        <v>4</v>
      </c>
      <c r="H5" t="s">
        <v>28</v>
      </c>
      <c r="K5">
        <v>4</v>
      </c>
      <c r="L5" t="s">
        <v>19</v>
      </c>
      <c r="O5">
        <v>4</v>
      </c>
      <c r="P5" t="s">
        <v>18</v>
      </c>
      <c r="S5">
        <v>4</v>
      </c>
      <c r="T5" t="s">
        <v>26</v>
      </c>
      <c r="W5">
        <v>4</v>
      </c>
      <c r="X5" t="s">
        <v>26</v>
      </c>
      <c r="AA5">
        <v>4</v>
      </c>
      <c r="AB5" t="s">
        <v>19</v>
      </c>
    </row>
    <row r="6" spans="1:28" x14ac:dyDescent="0.25">
      <c r="A6">
        <v>5</v>
      </c>
      <c r="B6" t="s">
        <v>22</v>
      </c>
      <c r="D6">
        <v>5</v>
      </c>
      <c r="E6" s="1" t="s">
        <v>21</v>
      </c>
      <c r="G6">
        <v>5</v>
      </c>
      <c r="H6" t="s">
        <v>21</v>
      </c>
      <c r="K6">
        <v>5</v>
      </c>
      <c r="L6" t="s">
        <v>28</v>
      </c>
      <c r="O6">
        <v>5</v>
      </c>
      <c r="P6" t="s">
        <v>22</v>
      </c>
      <c r="S6">
        <v>5</v>
      </c>
      <c r="T6" t="s">
        <v>21</v>
      </c>
      <c r="W6">
        <v>5</v>
      </c>
      <c r="X6" s="10" t="s">
        <v>28</v>
      </c>
      <c r="AA6">
        <v>5</v>
      </c>
      <c r="AB6" t="s">
        <v>26</v>
      </c>
    </row>
    <row r="7" spans="1:28" x14ac:dyDescent="0.25">
      <c r="A7">
        <v>6</v>
      </c>
      <c r="B7" s="10" t="s">
        <v>28</v>
      </c>
      <c r="D7">
        <v>6</v>
      </c>
      <c r="E7" s="1" t="s">
        <v>19</v>
      </c>
      <c r="G7">
        <v>6</v>
      </c>
      <c r="H7" t="s">
        <v>19</v>
      </c>
      <c r="K7">
        <v>6</v>
      </c>
      <c r="L7" t="s">
        <v>38</v>
      </c>
      <c r="O7">
        <v>6</v>
      </c>
      <c r="P7" t="s">
        <v>28</v>
      </c>
      <c r="S7">
        <v>6</v>
      </c>
      <c r="T7" t="s">
        <v>19</v>
      </c>
      <c r="W7">
        <v>6</v>
      </c>
      <c r="X7" t="s">
        <v>22</v>
      </c>
      <c r="AA7">
        <v>6</v>
      </c>
      <c r="AB7" t="s">
        <v>16</v>
      </c>
    </row>
    <row r="8" spans="1:28" x14ac:dyDescent="0.25">
      <c r="A8">
        <v>7</v>
      </c>
      <c r="B8" t="s">
        <v>23</v>
      </c>
      <c r="D8">
        <v>7</v>
      </c>
      <c r="E8" s="1" t="s">
        <v>38</v>
      </c>
      <c r="G8">
        <v>7</v>
      </c>
      <c r="H8" t="s">
        <v>38</v>
      </c>
      <c r="K8">
        <v>7</v>
      </c>
      <c r="L8" t="s">
        <v>21</v>
      </c>
      <c r="O8">
        <v>7</v>
      </c>
      <c r="P8" t="s">
        <v>38</v>
      </c>
      <c r="S8">
        <v>7</v>
      </c>
      <c r="T8" s="10" t="s">
        <v>38</v>
      </c>
      <c r="W8">
        <v>7</v>
      </c>
      <c r="X8" t="s">
        <v>21</v>
      </c>
      <c r="AA8">
        <v>7</v>
      </c>
      <c r="AB8" t="s">
        <v>30</v>
      </c>
    </row>
    <row r="9" spans="1:28" x14ac:dyDescent="0.25">
      <c r="A9">
        <v>8</v>
      </c>
      <c r="B9" t="s">
        <v>38</v>
      </c>
      <c r="D9">
        <v>8</v>
      </c>
      <c r="E9" s="1" t="s">
        <v>25</v>
      </c>
      <c r="G9">
        <v>8</v>
      </c>
      <c r="H9" t="s">
        <v>25</v>
      </c>
      <c r="K9">
        <v>8</v>
      </c>
      <c r="L9" t="s">
        <v>22</v>
      </c>
      <c r="O9">
        <v>8</v>
      </c>
      <c r="P9" t="s">
        <v>23</v>
      </c>
      <c r="S9">
        <v>8</v>
      </c>
      <c r="T9" s="10" t="s">
        <v>25</v>
      </c>
      <c r="W9">
        <v>8</v>
      </c>
      <c r="X9" t="s">
        <v>38</v>
      </c>
      <c r="AA9">
        <v>8</v>
      </c>
      <c r="AB9" t="s">
        <v>23</v>
      </c>
    </row>
    <row r="10" spans="1:28" x14ac:dyDescent="0.25">
      <c r="A10">
        <v>9</v>
      </c>
      <c r="B10" t="s">
        <v>21</v>
      </c>
      <c r="D10">
        <v>9</v>
      </c>
      <c r="E10" s="1" t="s">
        <v>24</v>
      </c>
      <c r="G10">
        <v>9</v>
      </c>
      <c r="H10" t="s">
        <v>24</v>
      </c>
      <c r="K10">
        <v>9</v>
      </c>
      <c r="L10" t="s">
        <v>25</v>
      </c>
      <c r="O10">
        <v>9</v>
      </c>
      <c r="P10" t="s">
        <v>21</v>
      </c>
      <c r="S10">
        <v>9</v>
      </c>
      <c r="T10" t="s">
        <v>24</v>
      </c>
      <c r="W10">
        <v>9</v>
      </c>
      <c r="X10" s="10" t="s">
        <v>25</v>
      </c>
      <c r="AA10">
        <v>9</v>
      </c>
      <c r="AB10" t="s">
        <v>38</v>
      </c>
    </row>
    <row r="11" spans="1:28" x14ac:dyDescent="0.25">
      <c r="A11">
        <v>10</v>
      </c>
      <c r="B11" t="s">
        <v>41</v>
      </c>
      <c r="D11">
        <v>10</v>
      </c>
      <c r="E11" s="1" t="s">
        <v>41</v>
      </c>
      <c r="G11">
        <v>10</v>
      </c>
      <c r="H11" t="s">
        <v>41</v>
      </c>
      <c r="K11">
        <v>10</v>
      </c>
      <c r="L11" t="s">
        <v>41</v>
      </c>
      <c r="O11">
        <v>10</v>
      </c>
      <c r="P11" t="s">
        <v>41</v>
      </c>
      <c r="S11">
        <v>10</v>
      </c>
      <c r="T11" t="s">
        <v>30</v>
      </c>
      <c r="W11">
        <v>10</v>
      </c>
      <c r="X11" t="s">
        <v>30</v>
      </c>
      <c r="AA11">
        <v>10</v>
      </c>
      <c r="AB11" t="s">
        <v>41</v>
      </c>
    </row>
    <row r="12" spans="1:28" x14ac:dyDescent="0.25">
      <c r="A12">
        <v>11</v>
      </c>
      <c r="B12" t="s">
        <v>30</v>
      </c>
      <c r="D12">
        <v>11</v>
      </c>
      <c r="E12" s="1" t="s">
        <v>23</v>
      </c>
      <c r="G12">
        <v>11</v>
      </c>
      <c r="H12" t="s">
        <v>23</v>
      </c>
      <c r="K12">
        <v>11</v>
      </c>
      <c r="L12" t="s">
        <v>23</v>
      </c>
      <c r="O12">
        <v>11</v>
      </c>
      <c r="P12" t="s">
        <v>25</v>
      </c>
      <c r="S12">
        <v>11</v>
      </c>
      <c r="T12" t="s">
        <v>22</v>
      </c>
      <c r="W12">
        <v>11</v>
      </c>
      <c r="X12" t="s">
        <v>24</v>
      </c>
      <c r="AA12">
        <v>11</v>
      </c>
      <c r="AB12" t="s">
        <v>24</v>
      </c>
    </row>
    <row r="13" spans="1:28" x14ac:dyDescent="0.25">
      <c r="A13">
        <v>12</v>
      </c>
      <c r="B13" t="s">
        <v>43</v>
      </c>
      <c r="D13">
        <v>12</v>
      </c>
      <c r="E13" s="1" t="s">
        <v>30</v>
      </c>
      <c r="G13">
        <v>12</v>
      </c>
      <c r="H13" t="s">
        <v>30</v>
      </c>
      <c r="K13">
        <v>12</v>
      </c>
      <c r="L13" t="s">
        <v>24</v>
      </c>
      <c r="O13">
        <v>12</v>
      </c>
      <c r="P13" t="s">
        <v>43</v>
      </c>
      <c r="S13">
        <v>12</v>
      </c>
      <c r="T13" t="s">
        <v>41</v>
      </c>
      <c r="W13">
        <v>12</v>
      </c>
      <c r="X13" t="s">
        <v>41</v>
      </c>
      <c r="AA13">
        <v>12</v>
      </c>
      <c r="AB13" t="s">
        <v>28</v>
      </c>
    </row>
    <row r="14" spans="1:28" x14ac:dyDescent="0.25">
      <c r="A14">
        <v>13</v>
      </c>
      <c r="B14" s="10" t="s">
        <v>33</v>
      </c>
      <c r="D14">
        <v>13</v>
      </c>
      <c r="E14" s="1" t="s">
        <v>16</v>
      </c>
      <c r="G14">
        <v>13</v>
      </c>
      <c r="H14" t="s">
        <v>16</v>
      </c>
      <c r="K14">
        <v>13</v>
      </c>
      <c r="L14" t="s">
        <v>30</v>
      </c>
      <c r="O14">
        <v>13</v>
      </c>
      <c r="P14" t="s">
        <v>30</v>
      </c>
      <c r="S14">
        <v>13</v>
      </c>
      <c r="T14" t="s">
        <v>16</v>
      </c>
      <c r="W14">
        <v>13</v>
      </c>
      <c r="X14" t="s">
        <v>23</v>
      </c>
      <c r="AA14">
        <v>13</v>
      </c>
      <c r="AB14" t="s">
        <v>27</v>
      </c>
    </row>
    <row r="15" spans="1:28" x14ac:dyDescent="0.25">
      <c r="A15">
        <v>14</v>
      </c>
      <c r="B15" t="s">
        <v>25</v>
      </c>
      <c r="D15">
        <v>14</v>
      </c>
      <c r="E15" s="1" t="s">
        <v>22</v>
      </c>
      <c r="G15">
        <v>14</v>
      </c>
      <c r="H15" t="s">
        <v>22</v>
      </c>
      <c r="K15">
        <v>14</v>
      </c>
      <c r="L15" t="s">
        <v>43</v>
      </c>
      <c r="O15">
        <v>14</v>
      </c>
      <c r="P15" t="s">
        <v>33</v>
      </c>
      <c r="S15">
        <v>14</v>
      </c>
      <c r="T15" t="s">
        <v>23</v>
      </c>
      <c r="W15">
        <v>14</v>
      </c>
      <c r="X15" t="s">
        <v>16</v>
      </c>
      <c r="AA15">
        <v>14</v>
      </c>
      <c r="AB15" t="s">
        <v>21</v>
      </c>
    </row>
    <row r="16" spans="1:28" x14ac:dyDescent="0.25">
      <c r="A16">
        <v>15</v>
      </c>
      <c r="B16" t="s">
        <v>24</v>
      </c>
      <c r="D16">
        <v>15</v>
      </c>
      <c r="E16" s="1" t="s">
        <v>32</v>
      </c>
      <c r="G16">
        <v>15</v>
      </c>
      <c r="H16" t="s">
        <v>42</v>
      </c>
      <c r="K16">
        <v>15</v>
      </c>
      <c r="L16" t="s">
        <v>33</v>
      </c>
      <c r="O16">
        <v>15</v>
      </c>
      <c r="P16" t="s">
        <v>24</v>
      </c>
      <c r="S16">
        <v>15</v>
      </c>
      <c r="T16" t="s">
        <v>34</v>
      </c>
      <c r="W16">
        <v>15</v>
      </c>
      <c r="X16" t="s">
        <v>43</v>
      </c>
      <c r="AA16">
        <v>15</v>
      </c>
      <c r="AB16" s="12" t="s">
        <v>33</v>
      </c>
    </row>
    <row r="17" spans="1:28" x14ac:dyDescent="0.25">
      <c r="A17">
        <v>16</v>
      </c>
      <c r="B17" s="10" t="s">
        <v>16</v>
      </c>
      <c r="D17">
        <v>16</v>
      </c>
      <c r="E17" s="1" t="s">
        <v>42</v>
      </c>
      <c r="G17">
        <v>16</v>
      </c>
      <c r="H17" t="s">
        <v>32</v>
      </c>
      <c r="K17">
        <v>16</v>
      </c>
      <c r="L17" t="s">
        <v>16</v>
      </c>
      <c r="O17">
        <v>16</v>
      </c>
      <c r="P17" t="s">
        <v>16</v>
      </c>
      <c r="S17">
        <v>16</v>
      </c>
      <c r="T17" t="s">
        <v>35</v>
      </c>
      <c r="W17">
        <v>16</v>
      </c>
      <c r="X17" s="10" t="s">
        <v>33</v>
      </c>
      <c r="AA17">
        <v>16</v>
      </c>
      <c r="AB17" t="s">
        <v>43</v>
      </c>
    </row>
    <row r="18" spans="1:28" x14ac:dyDescent="0.25">
      <c r="A18">
        <v>17</v>
      </c>
      <c r="B18" t="s">
        <v>36</v>
      </c>
      <c r="D18">
        <v>17</v>
      </c>
      <c r="E18" s="1" t="s">
        <v>34</v>
      </c>
      <c r="G18">
        <v>17</v>
      </c>
      <c r="H18" t="s">
        <v>34</v>
      </c>
      <c r="K18">
        <v>17</v>
      </c>
      <c r="L18" t="s">
        <v>32</v>
      </c>
      <c r="O18">
        <v>17</v>
      </c>
      <c r="P18" t="s">
        <v>32</v>
      </c>
      <c r="S18">
        <v>17</v>
      </c>
      <c r="T18" t="s">
        <v>43</v>
      </c>
      <c r="W18">
        <v>17</v>
      </c>
      <c r="X18" t="s">
        <v>34</v>
      </c>
      <c r="AA18">
        <v>17</v>
      </c>
      <c r="AB18" t="s">
        <v>25</v>
      </c>
    </row>
    <row r="19" spans="1:28" x14ac:dyDescent="0.25">
      <c r="A19">
        <v>18</v>
      </c>
      <c r="B19" t="s">
        <v>32</v>
      </c>
      <c r="D19">
        <v>18</v>
      </c>
      <c r="E19" s="1" t="s">
        <v>33</v>
      </c>
      <c r="G19">
        <v>18</v>
      </c>
      <c r="H19" t="s">
        <v>33</v>
      </c>
      <c r="K19">
        <v>18</v>
      </c>
      <c r="L19" t="s">
        <v>34</v>
      </c>
      <c r="O19">
        <v>18</v>
      </c>
      <c r="P19" t="s">
        <v>36</v>
      </c>
      <c r="S19">
        <v>18</v>
      </c>
      <c r="T19" s="10" t="s">
        <v>33</v>
      </c>
      <c r="W19">
        <v>18</v>
      </c>
      <c r="X19" t="s">
        <v>35</v>
      </c>
      <c r="AA19">
        <v>18</v>
      </c>
      <c r="AB19" t="s">
        <v>32</v>
      </c>
    </row>
    <row r="20" spans="1:28" x14ac:dyDescent="0.25">
      <c r="A20">
        <v>19</v>
      </c>
      <c r="B20" t="s">
        <v>27</v>
      </c>
      <c r="D20">
        <v>19</v>
      </c>
      <c r="E20" s="1" t="s">
        <v>43</v>
      </c>
      <c r="G20">
        <v>19</v>
      </c>
      <c r="H20" t="s">
        <v>43</v>
      </c>
      <c r="K20">
        <v>19</v>
      </c>
      <c r="L20" t="s">
        <v>47</v>
      </c>
      <c r="O20">
        <v>19</v>
      </c>
      <c r="P20" t="s">
        <v>34</v>
      </c>
      <c r="S20">
        <v>19</v>
      </c>
      <c r="T20" t="s">
        <v>42</v>
      </c>
      <c r="W20">
        <v>19</v>
      </c>
      <c r="X20" t="s">
        <v>36</v>
      </c>
      <c r="AA20">
        <v>19</v>
      </c>
      <c r="AB20" t="s">
        <v>36</v>
      </c>
    </row>
    <row r="21" spans="1:28" x14ac:dyDescent="0.25">
      <c r="A21">
        <v>20</v>
      </c>
      <c r="B21" t="s">
        <v>47</v>
      </c>
      <c r="D21">
        <v>20</v>
      </c>
      <c r="E21" s="1" t="s">
        <v>35</v>
      </c>
      <c r="G21">
        <v>20</v>
      </c>
      <c r="H21" t="s">
        <v>35</v>
      </c>
      <c r="K21">
        <v>20</v>
      </c>
      <c r="L21" t="s">
        <v>35</v>
      </c>
      <c r="O21">
        <v>20</v>
      </c>
      <c r="P21" t="s">
        <v>47</v>
      </c>
      <c r="S21">
        <v>20</v>
      </c>
      <c r="T21" t="s">
        <v>32</v>
      </c>
      <c r="W21">
        <v>20</v>
      </c>
      <c r="X21" s="10" t="s">
        <v>27</v>
      </c>
      <c r="AA21">
        <v>20</v>
      </c>
      <c r="AB21" t="s">
        <v>35</v>
      </c>
    </row>
    <row r="22" spans="1:28" x14ac:dyDescent="0.25">
      <c r="A22">
        <v>21</v>
      </c>
      <c r="B22" t="s">
        <v>34</v>
      </c>
      <c r="D22">
        <v>21</v>
      </c>
      <c r="E22" s="1" t="s">
        <v>47</v>
      </c>
      <c r="G22">
        <v>21</v>
      </c>
      <c r="H22" t="s">
        <v>47</v>
      </c>
      <c r="K22">
        <v>21</v>
      </c>
      <c r="L22" t="s">
        <v>42</v>
      </c>
      <c r="O22">
        <v>21</v>
      </c>
      <c r="P22" t="s">
        <v>50</v>
      </c>
      <c r="S22">
        <v>21</v>
      </c>
      <c r="T22" t="s">
        <v>36</v>
      </c>
      <c r="W22">
        <v>21</v>
      </c>
      <c r="X22" t="s">
        <v>32</v>
      </c>
      <c r="AA22">
        <v>21</v>
      </c>
      <c r="AB22" t="s">
        <v>40</v>
      </c>
    </row>
    <row r="23" spans="1:28" x14ac:dyDescent="0.25">
      <c r="A23">
        <v>22</v>
      </c>
      <c r="B23" t="s">
        <v>50</v>
      </c>
      <c r="D23">
        <v>22</v>
      </c>
      <c r="E23" t="s">
        <v>50</v>
      </c>
      <c r="G23">
        <v>22</v>
      </c>
      <c r="H23" t="s">
        <v>50</v>
      </c>
      <c r="K23">
        <v>22</v>
      </c>
      <c r="L23" t="s">
        <v>50</v>
      </c>
      <c r="O23">
        <v>22</v>
      </c>
      <c r="P23" t="s">
        <v>35</v>
      </c>
      <c r="S23">
        <v>22</v>
      </c>
      <c r="T23" s="10" t="s">
        <v>27</v>
      </c>
      <c r="W23">
        <v>22</v>
      </c>
      <c r="X23" t="s">
        <v>42</v>
      </c>
      <c r="AA23">
        <v>22</v>
      </c>
      <c r="AB23" t="s">
        <v>34</v>
      </c>
    </row>
    <row r="24" spans="1:28" x14ac:dyDescent="0.25">
      <c r="A24">
        <v>23</v>
      </c>
      <c r="B24" t="s">
        <v>35</v>
      </c>
      <c r="D24">
        <v>23</v>
      </c>
      <c r="E24" s="1" t="s">
        <v>40</v>
      </c>
      <c r="G24">
        <v>23</v>
      </c>
      <c r="H24" t="s">
        <v>40</v>
      </c>
      <c r="K24">
        <v>23</v>
      </c>
      <c r="L24" t="s">
        <v>36</v>
      </c>
      <c r="O24">
        <v>23</v>
      </c>
      <c r="P24" t="s">
        <v>27</v>
      </c>
      <c r="S24">
        <v>23</v>
      </c>
      <c r="T24" t="s">
        <v>40</v>
      </c>
      <c r="W24">
        <v>23</v>
      </c>
      <c r="X24" t="s">
        <v>40</v>
      </c>
      <c r="AA24">
        <v>23</v>
      </c>
      <c r="AB24" t="s">
        <v>47</v>
      </c>
    </row>
    <row r="25" spans="1:28" x14ac:dyDescent="0.25">
      <c r="A25">
        <v>24</v>
      </c>
      <c r="B25" t="s">
        <v>40</v>
      </c>
      <c r="D25">
        <v>24</v>
      </c>
      <c r="E25" s="1" t="s">
        <v>36</v>
      </c>
      <c r="G25">
        <v>24</v>
      </c>
      <c r="H25" t="s">
        <v>36</v>
      </c>
      <c r="K25">
        <v>24</v>
      </c>
      <c r="L25" t="s">
        <v>40</v>
      </c>
      <c r="O25">
        <v>24</v>
      </c>
      <c r="P25" t="s">
        <v>40</v>
      </c>
      <c r="S25">
        <v>24</v>
      </c>
      <c r="T25" t="s">
        <v>47</v>
      </c>
      <c r="W25">
        <v>24</v>
      </c>
      <c r="X25" t="s">
        <v>47</v>
      </c>
      <c r="AA25">
        <v>24</v>
      </c>
      <c r="AB25" t="s">
        <v>42</v>
      </c>
    </row>
    <row r="26" spans="1:28" x14ac:dyDescent="0.25">
      <c r="A26">
        <v>25</v>
      </c>
      <c r="B26" t="s">
        <v>42</v>
      </c>
      <c r="D26">
        <v>25</v>
      </c>
      <c r="E26" s="1" t="s">
        <v>31</v>
      </c>
      <c r="G26">
        <v>25</v>
      </c>
      <c r="H26" t="s">
        <v>31</v>
      </c>
      <c r="K26">
        <v>25</v>
      </c>
      <c r="L26" t="s">
        <v>27</v>
      </c>
      <c r="O26">
        <v>25</v>
      </c>
      <c r="P26" t="s">
        <v>42</v>
      </c>
      <c r="S26">
        <v>25</v>
      </c>
      <c r="T26" t="s">
        <v>50</v>
      </c>
      <c r="W26">
        <v>25</v>
      </c>
      <c r="X26" t="s">
        <v>50</v>
      </c>
      <c r="AA26">
        <v>25</v>
      </c>
      <c r="AB26" t="s">
        <v>45</v>
      </c>
    </row>
    <row r="27" spans="1:28" x14ac:dyDescent="0.25">
      <c r="A27">
        <v>26</v>
      </c>
      <c r="B27" t="s">
        <v>39</v>
      </c>
      <c r="D27">
        <v>26</v>
      </c>
      <c r="E27" s="1" t="s">
        <v>27</v>
      </c>
      <c r="G27">
        <v>26</v>
      </c>
      <c r="H27" t="s">
        <v>27</v>
      </c>
      <c r="K27">
        <v>26</v>
      </c>
      <c r="L27" t="s">
        <v>49</v>
      </c>
      <c r="O27">
        <v>26</v>
      </c>
      <c r="P27" t="s">
        <v>49</v>
      </c>
      <c r="S27">
        <v>26</v>
      </c>
      <c r="T27" t="s">
        <v>31</v>
      </c>
      <c r="W27">
        <v>26</v>
      </c>
      <c r="X27" t="s">
        <v>49</v>
      </c>
      <c r="AA27">
        <v>26</v>
      </c>
      <c r="AB27" t="s">
        <v>39</v>
      </c>
    </row>
    <row r="28" spans="1:28" x14ac:dyDescent="0.25">
      <c r="A28">
        <v>27</v>
      </c>
      <c r="B28" t="s">
        <v>49</v>
      </c>
      <c r="D28">
        <v>27</v>
      </c>
      <c r="E28" s="1" t="s">
        <v>49</v>
      </c>
      <c r="G28">
        <v>27</v>
      </c>
      <c r="H28" t="s">
        <v>49</v>
      </c>
      <c r="K28">
        <v>27</v>
      </c>
      <c r="L28" t="s">
        <v>45</v>
      </c>
      <c r="O28">
        <v>27</v>
      </c>
      <c r="P28" t="s">
        <v>45</v>
      </c>
      <c r="S28">
        <v>27</v>
      </c>
      <c r="T28" t="s">
        <v>49</v>
      </c>
      <c r="W28">
        <v>27</v>
      </c>
      <c r="X28" t="s">
        <v>39</v>
      </c>
      <c r="AA28">
        <v>27</v>
      </c>
      <c r="AB28" t="s">
        <v>31</v>
      </c>
    </row>
    <row r="29" spans="1:28" x14ac:dyDescent="0.25">
      <c r="A29">
        <v>28</v>
      </c>
      <c r="B29" t="s">
        <v>45</v>
      </c>
      <c r="D29">
        <v>28</v>
      </c>
      <c r="E29" s="1" t="s">
        <v>45</v>
      </c>
      <c r="G29">
        <v>28</v>
      </c>
      <c r="H29" t="s">
        <v>45</v>
      </c>
      <c r="K29">
        <v>28</v>
      </c>
      <c r="L29" t="s">
        <v>31</v>
      </c>
      <c r="O29">
        <v>28</v>
      </c>
      <c r="P29" t="s">
        <v>39</v>
      </c>
      <c r="S29">
        <v>28</v>
      </c>
      <c r="T29" t="s">
        <v>39</v>
      </c>
      <c r="W29">
        <v>28</v>
      </c>
      <c r="X29" t="s">
        <v>31</v>
      </c>
      <c r="AA29">
        <v>28</v>
      </c>
      <c r="AB29" t="s">
        <v>49</v>
      </c>
    </row>
    <row r="30" spans="1:28" x14ac:dyDescent="0.25">
      <c r="A30">
        <v>29</v>
      </c>
      <c r="B30" t="s">
        <v>31</v>
      </c>
      <c r="D30">
        <v>29</v>
      </c>
      <c r="E30" s="1" t="s">
        <v>39</v>
      </c>
      <c r="G30">
        <v>29</v>
      </c>
      <c r="H30" t="s">
        <v>39</v>
      </c>
      <c r="K30">
        <v>29</v>
      </c>
      <c r="L30" t="s">
        <v>39</v>
      </c>
      <c r="O30">
        <v>29</v>
      </c>
      <c r="P30" t="s">
        <v>31</v>
      </c>
      <c r="S30">
        <v>29</v>
      </c>
      <c r="T30" t="s">
        <v>45</v>
      </c>
      <c r="W30">
        <v>29</v>
      </c>
      <c r="X30" t="s">
        <v>45</v>
      </c>
      <c r="AA30">
        <v>29</v>
      </c>
      <c r="AB30" t="s">
        <v>50</v>
      </c>
    </row>
    <row r="31" spans="1:28" x14ac:dyDescent="0.25">
      <c r="A31">
        <v>30</v>
      </c>
      <c r="B31" t="s">
        <v>46</v>
      </c>
      <c r="D31">
        <v>30</v>
      </c>
      <c r="E31" s="1" t="s">
        <v>46</v>
      </c>
      <c r="G31">
        <v>30</v>
      </c>
      <c r="H31" t="s">
        <v>46</v>
      </c>
      <c r="K31">
        <v>30</v>
      </c>
      <c r="L31" t="s">
        <v>46</v>
      </c>
      <c r="O31">
        <v>30</v>
      </c>
      <c r="P31" t="s">
        <v>46</v>
      </c>
      <c r="S31">
        <v>30</v>
      </c>
      <c r="T31" t="s">
        <v>46</v>
      </c>
      <c r="W31">
        <v>30</v>
      </c>
      <c r="X31" t="s">
        <v>46</v>
      </c>
      <c r="AA31">
        <v>30</v>
      </c>
      <c r="AB31" t="s">
        <v>46</v>
      </c>
    </row>
    <row r="32" spans="1:28" x14ac:dyDescent="0.25">
      <c r="D32" t="s">
        <v>15</v>
      </c>
      <c r="E32" s="1"/>
      <c r="G32" t="s">
        <v>15</v>
      </c>
      <c r="O32" t="s">
        <v>15</v>
      </c>
      <c r="AA32" t="s">
        <v>15</v>
      </c>
    </row>
  </sheetData>
  <autoFilter ref="AA1:AB33" xr:uid="{00000000-0009-0000-0000-000002000000}">
    <sortState ref="AA2:AB33">
      <sortCondition ref="AA1:AA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37"/>
  <sheetViews>
    <sheetView workbookViewId="0">
      <selection activeCell="F8" sqref="F8"/>
    </sheetView>
  </sheetViews>
  <sheetFormatPr baseColWidth="10" defaultRowHeight="16" x14ac:dyDescent="0.2"/>
  <cols>
    <col min="1" max="1" width="13" customWidth="1"/>
    <col min="2" max="2" width="11.83203125" customWidth="1"/>
    <col min="3" max="7" width="15.5" bestFit="1" customWidth="1"/>
    <col min="8" max="9" width="10.6640625" bestFit="1" customWidth="1"/>
  </cols>
  <sheetData>
    <row r="3" spans="1:4" x14ac:dyDescent="0.2">
      <c r="A3" s="26" t="s">
        <v>105</v>
      </c>
      <c r="B3" t="s">
        <v>108</v>
      </c>
    </row>
    <row r="4" spans="1:4" x14ac:dyDescent="0.2">
      <c r="A4" s="27" t="s">
        <v>106</v>
      </c>
      <c r="B4" s="28"/>
    </row>
    <row r="5" spans="1:4" x14ac:dyDescent="0.2">
      <c r="A5" s="27" t="s">
        <v>74</v>
      </c>
      <c r="B5" s="28">
        <v>1</v>
      </c>
      <c r="C5" t="s">
        <v>105</v>
      </c>
      <c r="D5" t="s">
        <v>108</v>
      </c>
    </row>
    <row r="6" spans="1:4" x14ac:dyDescent="0.2">
      <c r="A6" s="27" t="s">
        <v>77</v>
      </c>
      <c r="B6" s="28">
        <v>2</v>
      </c>
      <c r="C6" t="s">
        <v>106</v>
      </c>
    </row>
    <row r="7" spans="1:4" x14ac:dyDescent="0.2">
      <c r="A7" s="27" t="s">
        <v>76</v>
      </c>
      <c r="B7" s="28">
        <v>3</v>
      </c>
      <c r="C7" t="s">
        <v>74</v>
      </c>
      <c r="D7">
        <v>1</v>
      </c>
    </row>
    <row r="8" spans="1:4" x14ac:dyDescent="0.2">
      <c r="A8" s="27" t="s">
        <v>75</v>
      </c>
      <c r="B8" s="28">
        <v>4</v>
      </c>
      <c r="C8" t="s">
        <v>77</v>
      </c>
      <c r="D8">
        <v>2</v>
      </c>
    </row>
    <row r="9" spans="1:4" x14ac:dyDescent="0.2">
      <c r="A9" s="27" t="s">
        <v>78</v>
      </c>
      <c r="B9" s="28">
        <v>5</v>
      </c>
      <c r="C9" t="s">
        <v>76</v>
      </c>
      <c r="D9">
        <v>3</v>
      </c>
    </row>
    <row r="10" spans="1:4" x14ac:dyDescent="0.2">
      <c r="A10" s="27" t="s">
        <v>84</v>
      </c>
      <c r="B10" s="28">
        <v>6</v>
      </c>
      <c r="C10" t="s">
        <v>75</v>
      </c>
      <c r="D10">
        <v>4</v>
      </c>
    </row>
    <row r="11" spans="1:4" x14ac:dyDescent="0.2">
      <c r="A11" s="27" t="s">
        <v>83</v>
      </c>
      <c r="B11" s="28">
        <v>7</v>
      </c>
      <c r="C11" t="s">
        <v>78</v>
      </c>
      <c r="D11">
        <v>5</v>
      </c>
    </row>
    <row r="12" spans="1:4" x14ac:dyDescent="0.2">
      <c r="A12" s="27" t="s">
        <v>82</v>
      </c>
      <c r="B12" s="28">
        <v>8</v>
      </c>
      <c r="C12" t="s">
        <v>84</v>
      </c>
      <c r="D12">
        <v>6</v>
      </c>
    </row>
    <row r="13" spans="1:4" x14ac:dyDescent="0.2">
      <c r="A13" s="27" t="s">
        <v>79</v>
      </c>
      <c r="B13" s="28">
        <v>9</v>
      </c>
      <c r="C13" t="s">
        <v>83</v>
      </c>
      <c r="D13">
        <v>7</v>
      </c>
    </row>
    <row r="14" spans="1:4" x14ac:dyDescent="0.2">
      <c r="A14" s="27" t="s">
        <v>81</v>
      </c>
      <c r="B14" s="28">
        <v>10</v>
      </c>
      <c r="C14" t="s">
        <v>82</v>
      </c>
      <c r="D14">
        <v>8</v>
      </c>
    </row>
    <row r="15" spans="1:4" x14ac:dyDescent="0.2">
      <c r="A15" s="27" t="s">
        <v>88</v>
      </c>
      <c r="B15" s="28">
        <v>11</v>
      </c>
      <c r="C15" t="s">
        <v>79</v>
      </c>
      <c r="D15">
        <v>9</v>
      </c>
    </row>
    <row r="16" spans="1:4" x14ac:dyDescent="0.2">
      <c r="A16" s="27" t="s">
        <v>80</v>
      </c>
      <c r="B16" s="28">
        <v>12</v>
      </c>
      <c r="C16" t="s">
        <v>81</v>
      </c>
      <c r="D16">
        <v>10</v>
      </c>
    </row>
    <row r="17" spans="1:4" x14ac:dyDescent="0.2">
      <c r="A17" s="27" t="s">
        <v>93</v>
      </c>
      <c r="B17" s="28">
        <v>13</v>
      </c>
      <c r="C17" t="s">
        <v>88</v>
      </c>
      <c r="D17">
        <v>11</v>
      </c>
    </row>
    <row r="18" spans="1:4" x14ac:dyDescent="0.2">
      <c r="A18" s="27" t="s">
        <v>91</v>
      </c>
      <c r="B18" s="28">
        <v>14</v>
      </c>
      <c r="C18" t="s">
        <v>80</v>
      </c>
      <c r="D18">
        <v>12</v>
      </c>
    </row>
    <row r="19" spans="1:4" x14ac:dyDescent="0.2">
      <c r="A19" s="27" t="s">
        <v>90</v>
      </c>
      <c r="B19" s="28">
        <v>15</v>
      </c>
      <c r="C19" t="s">
        <v>93</v>
      </c>
      <c r="D19">
        <v>13</v>
      </c>
    </row>
    <row r="20" spans="1:4" x14ac:dyDescent="0.2">
      <c r="A20" s="27" t="s">
        <v>92</v>
      </c>
      <c r="B20" s="28">
        <v>16</v>
      </c>
      <c r="C20" t="s">
        <v>91</v>
      </c>
      <c r="D20">
        <v>14</v>
      </c>
    </row>
    <row r="21" spans="1:4" x14ac:dyDescent="0.2">
      <c r="A21" s="27" t="s">
        <v>87</v>
      </c>
      <c r="B21" s="28">
        <v>17</v>
      </c>
      <c r="C21" t="s">
        <v>90</v>
      </c>
      <c r="D21">
        <v>15</v>
      </c>
    </row>
    <row r="22" spans="1:4" x14ac:dyDescent="0.2">
      <c r="A22" s="27" t="s">
        <v>86</v>
      </c>
      <c r="B22" s="28">
        <v>18</v>
      </c>
      <c r="C22" t="s">
        <v>92</v>
      </c>
      <c r="D22">
        <v>16</v>
      </c>
    </row>
    <row r="23" spans="1:4" x14ac:dyDescent="0.2">
      <c r="A23" s="27" t="s">
        <v>94</v>
      </c>
      <c r="B23" s="28">
        <v>19</v>
      </c>
      <c r="C23" t="s">
        <v>87</v>
      </c>
      <c r="D23">
        <v>17</v>
      </c>
    </row>
    <row r="24" spans="1:4" x14ac:dyDescent="0.2">
      <c r="A24" s="27" t="s">
        <v>85</v>
      </c>
      <c r="B24" s="28">
        <v>20</v>
      </c>
      <c r="C24" t="s">
        <v>86</v>
      </c>
      <c r="D24">
        <v>18</v>
      </c>
    </row>
    <row r="25" spans="1:4" x14ac:dyDescent="0.2">
      <c r="A25" s="27" t="s">
        <v>89</v>
      </c>
      <c r="B25" s="28">
        <v>21</v>
      </c>
      <c r="C25" t="s">
        <v>94</v>
      </c>
      <c r="D25">
        <v>19</v>
      </c>
    </row>
    <row r="26" spans="1:4" x14ac:dyDescent="0.2">
      <c r="A26" s="27" t="s">
        <v>96</v>
      </c>
      <c r="B26" s="28">
        <v>22</v>
      </c>
      <c r="C26" t="s">
        <v>85</v>
      </c>
      <c r="D26">
        <v>20</v>
      </c>
    </row>
    <row r="27" spans="1:4" x14ac:dyDescent="0.2">
      <c r="A27" s="27" t="s">
        <v>95</v>
      </c>
      <c r="B27" s="28">
        <v>23</v>
      </c>
      <c r="C27" t="s">
        <v>89</v>
      </c>
      <c r="D27">
        <v>21</v>
      </c>
    </row>
    <row r="28" spans="1:4" x14ac:dyDescent="0.2">
      <c r="A28" s="27" t="s">
        <v>97</v>
      </c>
      <c r="B28" s="28">
        <v>24</v>
      </c>
      <c r="C28" t="s">
        <v>96</v>
      </c>
      <c r="D28">
        <v>22</v>
      </c>
    </row>
    <row r="29" spans="1:4" x14ac:dyDescent="0.2">
      <c r="A29" s="27" t="s">
        <v>98</v>
      </c>
      <c r="B29" s="28">
        <v>25</v>
      </c>
      <c r="C29" t="s">
        <v>95</v>
      </c>
      <c r="D29">
        <v>23</v>
      </c>
    </row>
    <row r="30" spans="1:4" x14ac:dyDescent="0.2">
      <c r="A30" s="27" t="s">
        <v>100</v>
      </c>
      <c r="B30" s="28">
        <v>26</v>
      </c>
      <c r="C30" t="s">
        <v>97</v>
      </c>
      <c r="D30">
        <v>24</v>
      </c>
    </row>
    <row r="31" spans="1:4" x14ac:dyDescent="0.2">
      <c r="A31" s="27" t="s">
        <v>99</v>
      </c>
      <c r="B31" s="28">
        <v>27</v>
      </c>
      <c r="C31" t="s">
        <v>98</v>
      </c>
      <c r="D31">
        <v>25</v>
      </c>
    </row>
    <row r="32" spans="1:4" x14ac:dyDescent="0.2">
      <c r="A32" s="27" t="s">
        <v>101</v>
      </c>
      <c r="B32" s="28">
        <v>28</v>
      </c>
      <c r="C32" t="s">
        <v>100</v>
      </c>
      <c r="D32">
        <v>26</v>
      </c>
    </row>
    <row r="33" spans="1:4" x14ac:dyDescent="0.2">
      <c r="A33" s="27" t="s">
        <v>103</v>
      </c>
      <c r="B33" s="28">
        <v>29</v>
      </c>
      <c r="C33" t="s">
        <v>99</v>
      </c>
      <c r="D33">
        <v>27</v>
      </c>
    </row>
    <row r="34" spans="1:4" x14ac:dyDescent="0.2">
      <c r="A34" s="27" t="s">
        <v>102</v>
      </c>
      <c r="B34" s="28">
        <v>30</v>
      </c>
      <c r="C34" t="s">
        <v>101</v>
      </c>
      <c r="D34">
        <v>28</v>
      </c>
    </row>
    <row r="35" spans="1:4" x14ac:dyDescent="0.2">
      <c r="A35" s="27" t="s">
        <v>107</v>
      </c>
      <c r="B35" s="28">
        <v>465</v>
      </c>
      <c r="C35" t="s">
        <v>103</v>
      </c>
      <c r="D35">
        <v>29</v>
      </c>
    </row>
    <row r="36" spans="1:4" x14ac:dyDescent="0.2">
      <c r="C36" t="s">
        <v>102</v>
      </c>
      <c r="D36">
        <v>30</v>
      </c>
    </row>
    <row r="37" spans="1:4" x14ac:dyDescent="0.2">
      <c r="C37" t="s">
        <v>107</v>
      </c>
      <c r="D37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I3" sqref="I3"/>
    </sheetView>
  </sheetViews>
  <sheetFormatPr baseColWidth="10" defaultRowHeight="16" x14ac:dyDescent="0.2"/>
  <cols>
    <col min="1" max="1" width="13" bestFit="1" customWidth="1"/>
    <col min="2" max="4" width="13" customWidth="1"/>
    <col min="7" max="7" width="33.6640625" customWidth="1"/>
  </cols>
  <sheetData>
    <row r="1" spans="1:6" x14ac:dyDescent="0.2">
      <c r="A1" s="2" t="s">
        <v>109</v>
      </c>
      <c r="B1" s="2" t="s">
        <v>112</v>
      </c>
      <c r="C1" s="2" t="s">
        <v>113</v>
      </c>
      <c r="D1" s="2" t="s">
        <v>114</v>
      </c>
      <c r="E1" s="2" t="s">
        <v>110</v>
      </c>
      <c r="F1" s="2" t="s">
        <v>111</v>
      </c>
    </row>
    <row r="2" spans="1:6" x14ac:dyDescent="0.2">
      <c r="A2" s="29" t="s">
        <v>74</v>
      </c>
      <c r="B2" s="30">
        <v>2</v>
      </c>
      <c r="C2" s="30">
        <v>3</v>
      </c>
      <c r="D2" s="30">
        <v>1</v>
      </c>
      <c r="E2" s="31">
        <v>1</v>
      </c>
      <c r="F2" s="31">
        <v>1</v>
      </c>
    </row>
    <row r="3" spans="1:6" x14ac:dyDescent="0.2">
      <c r="A3" s="29" t="s">
        <v>77</v>
      </c>
      <c r="B3" s="30">
        <v>10</v>
      </c>
      <c r="C3" s="30">
        <v>6</v>
      </c>
      <c r="D3" s="30">
        <v>14</v>
      </c>
      <c r="E3" s="31">
        <v>2</v>
      </c>
      <c r="F3" s="31">
        <v>2</v>
      </c>
    </row>
    <row r="4" spans="1:6" x14ac:dyDescent="0.2">
      <c r="A4" s="29" t="s">
        <v>76</v>
      </c>
      <c r="B4" s="30">
        <v>4</v>
      </c>
      <c r="C4" s="30">
        <v>5</v>
      </c>
      <c r="D4" s="30">
        <v>4</v>
      </c>
      <c r="E4" s="31">
        <v>3</v>
      </c>
      <c r="F4" s="31">
        <v>3</v>
      </c>
    </row>
    <row r="5" spans="1:6" x14ac:dyDescent="0.2">
      <c r="A5" s="29" t="s">
        <v>75</v>
      </c>
      <c r="B5" s="30">
        <v>1</v>
      </c>
      <c r="C5" s="30">
        <v>4</v>
      </c>
      <c r="D5" s="30">
        <v>2</v>
      </c>
      <c r="E5" s="31">
        <v>4</v>
      </c>
      <c r="F5" s="31">
        <v>4</v>
      </c>
    </row>
    <row r="6" spans="1:6" x14ac:dyDescent="0.2">
      <c r="A6" s="29" t="s">
        <v>78</v>
      </c>
      <c r="B6" s="30">
        <v>8</v>
      </c>
      <c r="C6" s="30">
        <v>9</v>
      </c>
      <c r="D6" s="30">
        <v>6</v>
      </c>
      <c r="E6" s="31">
        <v>13</v>
      </c>
      <c r="F6" s="31">
        <v>5</v>
      </c>
    </row>
    <row r="7" spans="1:6" x14ac:dyDescent="0.2">
      <c r="A7" s="29" t="s">
        <v>84</v>
      </c>
      <c r="B7" s="30">
        <v>16</v>
      </c>
      <c r="C7" s="30">
        <v>12</v>
      </c>
      <c r="D7" s="30">
        <v>19</v>
      </c>
      <c r="E7" s="31">
        <v>9</v>
      </c>
      <c r="F7" s="31">
        <v>6</v>
      </c>
    </row>
    <row r="8" spans="1:6" x14ac:dyDescent="0.2">
      <c r="A8" s="29" t="s">
        <v>83</v>
      </c>
      <c r="B8" s="30">
        <v>21</v>
      </c>
      <c r="C8" s="30">
        <v>22</v>
      </c>
      <c r="D8" s="30">
        <v>15</v>
      </c>
      <c r="E8" s="31">
        <v>7</v>
      </c>
      <c r="F8" s="31">
        <v>7</v>
      </c>
    </row>
    <row r="9" spans="1:6" x14ac:dyDescent="0.2">
      <c r="A9" s="29" t="s">
        <v>82</v>
      </c>
      <c r="B9" s="30">
        <v>7</v>
      </c>
      <c r="C9" s="30">
        <v>16</v>
      </c>
      <c r="D9" s="30">
        <v>16</v>
      </c>
      <c r="E9" s="31">
        <v>6</v>
      </c>
      <c r="F9" s="31">
        <v>8</v>
      </c>
    </row>
    <row r="10" spans="1:6" x14ac:dyDescent="0.2">
      <c r="A10" s="29" t="s">
        <v>79</v>
      </c>
      <c r="B10" s="30">
        <v>6</v>
      </c>
      <c r="C10" s="30">
        <v>1</v>
      </c>
      <c r="D10" s="30">
        <v>10</v>
      </c>
      <c r="E10" s="31">
        <v>8</v>
      </c>
      <c r="F10" s="31">
        <v>9</v>
      </c>
    </row>
    <row r="11" spans="1:6" x14ac:dyDescent="0.2">
      <c r="A11" s="29" t="s">
        <v>81</v>
      </c>
      <c r="B11" s="30">
        <v>3</v>
      </c>
      <c r="C11" s="30">
        <v>2</v>
      </c>
      <c r="D11" s="30">
        <v>5</v>
      </c>
      <c r="E11" s="31">
        <v>5</v>
      </c>
      <c r="F11" s="31">
        <v>10</v>
      </c>
    </row>
    <row r="12" spans="1:6" x14ac:dyDescent="0.2">
      <c r="A12" s="29" t="s">
        <v>88</v>
      </c>
      <c r="B12" s="30">
        <v>5</v>
      </c>
      <c r="C12" s="30">
        <v>7</v>
      </c>
      <c r="D12" s="30">
        <v>11</v>
      </c>
      <c r="E12" s="31">
        <v>12</v>
      </c>
      <c r="F12" s="31">
        <v>11</v>
      </c>
    </row>
    <row r="13" spans="1:6" x14ac:dyDescent="0.2">
      <c r="A13" s="29" t="s">
        <v>80</v>
      </c>
      <c r="B13" s="30">
        <v>25</v>
      </c>
      <c r="C13" s="30">
        <v>27</v>
      </c>
      <c r="D13" s="30">
        <v>7</v>
      </c>
      <c r="E13" s="31">
        <v>15</v>
      </c>
      <c r="F13" s="31">
        <v>12</v>
      </c>
    </row>
    <row r="14" spans="1:6" x14ac:dyDescent="0.2">
      <c r="A14" s="29" t="s">
        <v>93</v>
      </c>
      <c r="B14" s="30">
        <v>27</v>
      </c>
      <c r="C14" s="30">
        <v>10</v>
      </c>
      <c r="D14" s="30">
        <v>23</v>
      </c>
      <c r="E14" s="31">
        <v>18</v>
      </c>
      <c r="F14" s="31">
        <v>13</v>
      </c>
    </row>
    <row r="15" spans="1:6" x14ac:dyDescent="0.2">
      <c r="A15" s="29" t="s">
        <v>91</v>
      </c>
      <c r="B15" s="30">
        <v>9</v>
      </c>
      <c r="C15" s="30">
        <v>13</v>
      </c>
      <c r="D15" s="30">
        <v>20</v>
      </c>
      <c r="E15" s="31">
        <v>14</v>
      </c>
      <c r="F15" s="31">
        <v>14</v>
      </c>
    </row>
    <row r="16" spans="1:6" x14ac:dyDescent="0.2">
      <c r="A16" s="29" t="s">
        <v>90</v>
      </c>
      <c r="B16" s="30">
        <v>20</v>
      </c>
      <c r="C16" s="30">
        <v>26</v>
      </c>
      <c r="D16" s="30">
        <v>17</v>
      </c>
      <c r="E16" s="31">
        <v>10</v>
      </c>
      <c r="F16" s="31">
        <v>15</v>
      </c>
    </row>
    <row r="17" spans="1:6" x14ac:dyDescent="0.2">
      <c r="A17" s="29" t="s">
        <v>92</v>
      </c>
      <c r="B17" s="30">
        <v>13</v>
      </c>
      <c r="C17" s="30">
        <v>11</v>
      </c>
      <c r="D17" s="30">
        <v>13</v>
      </c>
      <c r="E17" s="31">
        <v>17</v>
      </c>
      <c r="F17" s="31">
        <v>16</v>
      </c>
    </row>
    <row r="18" spans="1:6" x14ac:dyDescent="0.2">
      <c r="A18" s="29" t="s">
        <v>87</v>
      </c>
      <c r="B18" s="30">
        <v>11</v>
      </c>
      <c r="C18" s="30">
        <v>14</v>
      </c>
      <c r="D18" s="30">
        <v>25</v>
      </c>
      <c r="E18" s="31">
        <v>19</v>
      </c>
      <c r="F18" s="31">
        <v>17</v>
      </c>
    </row>
    <row r="19" spans="1:6" x14ac:dyDescent="0.2">
      <c r="A19" s="29" t="s">
        <v>86</v>
      </c>
      <c r="B19" s="30">
        <v>24</v>
      </c>
      <c r="C19" s="30">
        <v>8</v>
      </c>
      <c r="D19" s="30">
        <v>3</v>
      </c>
      <c r="E19" s="31">
        <v>20</v>
      </c>
      <c r="F19" s="31">
        <v>18</v>
      </c>
    </row>
    <row r="20" spans="1:6" x14ac:dyDescent="0.2">
      <c r="A20" s="29" t="s">
        <v>94</v>
      </c>
      <c r="B20" s="30">
        <v>29</v>
      </c>
      <c r="C20" s="30">
        <v>23</v>
      </c>
      <c r="D20" s="30">
        <v>21</v>
      </c>
      <c r="E20" s="31">
        <v>21</v>
      </c>
      <c r="F20" s="31">
        <v>19</v>
      </c>
    </row>
    <row r="21" spans="1:6" x14ac:dyDescent="0.2">
      <c r="A21" s="29" t="s">
        <v>85</v>
      </c>
      <c r="B21" s="30">
        <v>12</v>
      </c>
      <c r="C21" s="30">
        <v>15</v>
      </c>
      <c r="D21" s="30">
        <v>8</v>
      </c>
      <c r="E21" s="31">
        <v>11</v>
      </c>
      <c r="F21" s="31">
        <v>20</v>
      </c>
    </row>
    <row r="22" spans="1:6" x14ac:dyDescent="0.2">
      <c r="A22" s="29" t="s">
        <v>89</v>
      </c>
      <c r="B22" s="30">
        <v>15</v>
      </c>
      <c r="C22" s="30">
        <v>17</v>
      </c>
      <c r="D22" s="30">
        <v>9</v>
      </c>
      <c r="E22" s="31">
        <v>16</v>
      </c>
      <c r="F22" s="31">
        <v>21</v>
      </c>
    </row>
    <row r="23" spans="1:6" x14ac:dyDescent="0.2">
      <c r="A23" s="29" t="s">
        <v>96</v>
      </c>
      <c r="B23" s="30">
        <v>18</v>
      </c>
      <c r="C23" s="30">
        <v>24</v>
      </c>
      <c r="D23" s="30">
        <v>24</v>
      </c>
      <c r="E23" s="31">
        <v>22</v>
      </c>
      <c r="F23" s="31">
        <v>22</v>
      </c>
    </row>
    <row r="24" spans="1:6" x14ac:dyDescent="0.2">
      <c r="A24" s="29" t="s">
        <v>95</v>
      </c>
      <c r="B24" s="30">
        <v>19</v>
      </c>
      <c r="C24" s="30">
        <v>25</v>
      </c>
      <c r="D24" s="30">
        <v>12</v>
      </c>
      <c r="E24" s="31">
        <v>26</v>
      </c>
      <c r="F24" s="31">
        <v>23</v>
      </c>
    </row>
    <row r="25" spans="1:6" x14ac:dyDescent="0.2">
      <c r="A25" s="29" t="s">
        <v>97</v>
      </c>
      <c r="B25" s="30">
        <v>17</v>
      </c>
      <c r="C25" s="30">
        <v>19</v>
      </c>
      <c r="D25" s="30">
        <v>22</v>
      </c>
      <c r="E25" s="31">
        <v>25</v>
      </c>
      <c r="F25" s="31">
        <v>24</v>
      </c>
    </row>
    <row r="26" spans="1:6" x14ac:dyDescent="0.2">
      <c r="A26" s="29" t="s">
        <v>98</v>
      </c>
      <c r="B26" s="30">
        <v>23</v>
      </c>
      <c r="C26" s="30">
        <v>20</v>
      </c>
      <c r="D26" s="30">
        <v>27</v>
      </c>
      <c r="E26" s="31">
        <v>24</v>
      </c>
      <c r="F26" s="31">
        <v>25</v>
      </c>
    </row>
    <row r="27" spans="1:6" x14ac:dyDescent="0.2">
      <c r="A27" s="29" t="s">
        <v>100</v>
      </c>
      <c r="B27" s="30">
        <v>14</v>
      </c>
      <c r="C27" s="30">
        <v>28</v>
      </c>
      <c r="D27" s="30">
        <v>28</v>
      </c>
      <c r="E27" s="31">
        <v>23</v>
      </c>
      <c r="F27" s="31">
        <v>26</v>
      </c>
    </row>
    <row r="28" spans="1:6" x14ac:dyDescent="0.2">
      <c r="A28" s="29" t="s">
        <v>99</v>
      </c>
      <c r="B28" s="30">
        <v>28</v>
      </c>
      <c r="C28" s="30">
        <v>21</v>
      </c>
      <c r="D28" s="30">
        <v>18</v>
      </c>
      <c r="E28" s="31">
        <v>29</v>
      </c>
      <c r="F28" s="31">
        <v>27</v>
      </c>
    </row>
    <row r="29" spans="1:6" x14ac:dyDescent="0.2">
      <c r="A29" s="29" t="s">
        <v>101</v>
      </c>
      <c r="B29" s="30">
        <v>26</v>
      </c>
      <c r="C29" s="30">
        <v>29</v>
      </c>
      <c r="D29" s="30">
        <v>26</v>
      </c>
      <c r="E29" s="31">
        <v>28</v>
      </c>
      <c r="F29" s="31">
        <v>28</v>
      </c>
    </row>
    <row r="30" spans="1:6" x14ac:dyDescent="0.2">
      <c r="A30" s="29" t="s">
        <v>103</v>
      </c>
      <c r="B30" s="30">
        <v>22</v>
      </c>
      <c r="C30" s="30">
        <v>18</v>
      </c>
      <c r="D30" s="30">
        <v>30</v>
      </c>
      <c r="E30" s="31">
        <v>27</v>
      </c>
      <c r="F30" s="31">
        <v>29</v>
      </c>
    </row>
    <row r="31" spans="1:6" x14ac:dyDescent="0.2">
      <c r="A31" s="29" t="s">
        <v>102</v>
      </c>
      <c r="B31" s="30">
        <v>30</v>
      </c>
      <c r="C31" s="30">
        <v>30</v>
      </c>
      <c r="D31" s="30">
        <v>29</v>
      </c>
      <c r="E31" s="31">
        <v>30</v>
      </c>
      <c r="F31" s="31">
        <v>30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4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'Time Series'!B2:F2</xm:f>
              <xm:sqref>G2</xm:sqref>
            </x14:sparkline>
            <x14:sparkline>
              <xm:f>'Time Series'!B3:F3</xm:f>
              <xm:sqref>G3</xm:sqref>
            </x14:sparkline>
            <x14:sparkline>
              <xm:f>'Time Series'!B4:F4</xm:f>
              <xm:sqref>G4</xm:sqref>
            </x14:sparkline>
            <x14:sparkline>
              <xm:f>'Time Series'!B5:F5</xm:f>
              <xm:sqref>G5</xm:sqref>
            </x14:sparkline>
            <x14:sparkline>
              <xm:f>'Time Series'!B6:F6</xm:f>
              <xm:sqref>G6</xm:sqref>
            </x14:sparkline>
            <x14:sparkline>
              <xm:f>'Time Series'!B7:F7</xm:f>
              <xm:sqref>G7</xm:sqref>
            </x14:sparkline>
            <x14:sparkline>
              <xm:f>'Time Series'!B8:F8</xm:f>
              <xm:sqref>G8</xm:sqref>
            </x14:sparkline>
            <x14:sparkline>
              <xm:f>'Time Series'!B9:F9</xm:f>
              <xm:sqref>G9</xm:sqref>
            </x14:sparkline>
            <x14:sparkline>
              <xm:f>'Time Series'!B10:F10</xm:f>
              <xm:sqref>G10</xm:sqref>
            </x14:sparkline>
            <x14:sparkline>
              <xm:f>'Time Series'!B11:F11</xm:f>
              <xm:sqref>G11</xm:sqref>
            </x14:sparkline>
            <x14:sparkline>
              <xm:f>'Time Series'!B12:F12</xm:f>
              <xm:sqref>G12</xm:sqref>
            </x14:sparkline>
            <x14:sparkline>
              <xm:f>'Time Series'!B13:F13</xm:f>
              <xm:sqref>G13</xm:sqref>
            </x14:sparkline>
            <x14:sparkline>
              <xm:f>'Time Series'!B14:F14</xm:f>
              <xm:sqref>G14</xm:sqref>
            </x14:sparkline>
            <x14:sparkline>
              <xm:f>'Time Series'!B15:F15</xm:f>
              <xm:sqref>G15</xm:sqref>
            </x14:sparkline>
            <x14:sparkline>
              <xm:f>'Time Series'!B16:F16</xm:f>
              <xm:sqref>G16</xm:sqref>
            </x14:sparkline>
            <x14:sparkline>
              <xm:f>'Time Series'!B17:F17</xm:f>
              <xm:sqref>G17</xm:sqref>
            </x14:sparkline>
            <x14:sparkline>
              <xm:f>'Time Series'!B18:F18</xm:f>
              <xm:sqref>G18</xm:sqref>
            </x14:sparkline>
            <x14:sparkline>
              <xm:f>'Time Series'!B19:F19</xm:f>
              <xm:sqref>G19</xm:sqref>
            </x14:sparkline>
            <x14:sparkline>
              <xm:f>'Time Series'!B20:F20</xm:f>
              <xm:sqref>G20</xm:sqref>
            </x14:sparkline>
            <x14:sparkline>
              <xm:f>'Time Series'!B21:F21</xm:f>
              <xm:sqref>G21</xm:sqref>
            </x14:sparkline>
            <x14:sparkline>
              <xm:f>'Time Series'!B22:F22</xm:f>
              <xm:sqref>G22</xm:sqref>
            </x14:sparkline>
            <x14:sparkline>
              <xm:f>'Time Series'!B23:F23</xm:f>
              <xm:sqref>G23</xm:sqref>
            </x14:sparkline>
            <x14:sparkline>
              <xm:f>'Time Series'!B24:F24</xm:f>
              <xm:sqref>G24</xm:sqref>
            </x14:sparkline>
            <x14:sparkline>
              <xm:f>'Time Series'!B25:F25</xm:f>
              <xm:sqref>G25</xm:sqref>
            </x14:sparkline>
            <x14:sparkline>
              <xm:f>'Time Series'!B26:F26</xm:f>
              <xm:sqref>G26</xm:sqref>
            </x14:sparkline>
            <x14:sparkline>
              <xm:f>'Time Series'!B27:F27</xm:f>
              <xm:sqref>G27</xm:sqref>
            </x14:sparkline>
            <x14:sparkline>
              <xm:f>'Time Series'!B28:F28</xm:f>
              <xm:sqref>G28</xm:sqref>
            </x14:sparkline>
            <x14:sparkline>
              <xm:f>'Time Series'!B29:F29</xm:f>
              <xm:sqref>G29</xm:sqref>
            </x14:sparkline>
            <x14:sparkline>
              <xm:f>'Time Series'!B30:F30</xm:f>
              <xm:sqref>G30</xm:sqref>
            </x14:sparkline>
            <x14:sparkline>
              <xm:f>'Time Series'!B31:F31</xm:f>
              <xm:sqref>G31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workbookViewId="0">
      <selection activeCell="F18" sqref="F18"/>
    </sheetView>
  </sheetViews>
  <sheetFormatPr baseColWidth="10" defaultColWidth="11" defaultRowHeight="16" x14ac:dyDescent="0.2"/>
  <cols>
    <col min="1" max="1" width="17.83203125" customWidth="1"/>
  </cols>
  <sheetData>
    <row r="1" spans="1:7" x14ac:dyDescent="0.25">
      <c r="A1" t="s">
        <v>1</v>
      </c>
      <c r="B1" t="s">
        <v>53</v>
      </c>
    </row>
    <row r="2" spans="1:7" x14ac:dyDescent="0.25">
      <c r="A2" t="s">
        <v>54</v>
      </c>
      <c r="B2" s="8">
        <f>AVERAGE(Sheet1!AC12,Sheet1!AC13,Sheet1!AC14,Sheet1!AC15,Sheet1!AC16)</f>
        <v>12.6</v>
      </c>
      <c r="E2" t="s">
        <v>15</v>
      </c>
    </row>
    <row r="3" spans="1:7" x14ac:dyDescent="0.25">
      <c r="A3" t="s">
        <v>55</v>
      </c>
      <c r="B3" s="8">
        <f>AVERAGE(Sheet1!AC7,Sheet1!AC8,Sheet1!AC9,Sheet1!AC10,Sheet1!AC11)</f>
        <v>17</v>
      </c>
      <c r="E3">
        <v>16</v>
      </c>
      <c r="F3" t="s">
        <v>16</v>
      </c>
      <c r="G3" t="s">
        <v>17</v>
      </c>
    </row>
    <row r="4" spans="1:7" x14ac:dyDescent="0.25">
      <c r="A4" t="s">
        <v>56</v>
      </c>
      <c r="B4" s="8">
        <f>AVERAGE(Sheet1!AC2,Sheet1!AC3,Sheet1!AC4,Sheet1!AC5,Sheet1!AC6)</f>
        <v>12</v>
      </c>
      <c r="E4">
        <v>14</v>
      </c>
      <c r="F4" t="s">
        <v>18</v>
      </c>
      <c r="G4" t="s">
        <v>17</v>
      </c>
    </row>
    <row r="5" spans="1:7" x14ac:dyDescent="0.25">
      <c r="A5" t="s">
        <v>57</v>
      </c>
      <c r="B5" s="8">
        <f>AVERAGE(Sheet1!AC27,Sheet1!AC28,Sheet1!AC29,Sheet1!AC30,Sheet1!AC31)</f>
        <v>15</v>
      </c>
      <c r="E5">
        <v>20</v>
      </c>
      <c r="F5" t="s">
        <v>21</v>
      </c>
      <c r="G5" t="s">
        <v>17</v>
      </c>
    </row>
    <row r="6" spans="1:7" x14ac:dyDescent="0.25">
      <c r="A6" t="s">
        <v>58</v>
      </c>
      <c r="B6" s="8">
        <f>AVERAGE(Sheet1!AC22,Sheet1!AC23,Sheet1!AC24,Sheet1!AC25,Sheet1!AC26)</f>
        <v>16.600000000000001</v>
      </c>
      <c r="E6">
        <v>8</v>
      </c>
      <c r="F6" t="s">
        <v>24</v>
      </c>
      <c r="G6" t="s">
        <v>17</v>
      </c>
    </row>
    <row r="7" spans="1:7" x14ac:dyDescent="0.25">
      <c r="A7" t="s">
        <v>59</v>
      </c>
      <c r="B7" s="8">
        <f>AVERAGE(Sheet1!AC17,Sheet1!AC19,Sheet1!AC18,Sheet1!AC20,Sheet1!AC21)</f>
        <v>19.8</v>
      </c>
      <c r="E7">
        <v>13</v>
      </c>
      <c r="F7" t="s">
        <v>25</v>
      </c>
      <c r="G7" t="s">
        <v>17</v>
      </c>
    </row>
    <row r="8" spans="1:7" x14ac:dyDescent="0.25">
      <c r="E8">
        <v>11</v>
      </c>
      <c r="F8" t="s">
        <v>28</v>
      </c>
      <c r="G8" t="s">
        <v>29</v>
      </c>
    </row>
    <row r="9" spans="1:7" x14ac:dyDescent="0.25">
      <c r="E9">
        <v>6</v>
      </c>
      <c r="F9" t="s">
        <v>27</v>
      </c>
      <c r="G9" t="s">
        <v>29</v>
      </c>
    </row>
    <row r="10" spans="1:7" x14ac:dyDescent="0.25">
      <c r="E10">
        <v>30</v>
      </c>
      <c r="F10" t="s">
        <v>31</v>
      </c>
      <c r="G10" t="s">
        <v>29</v>
      </c>
    </row>
    <row r="11" spans="1:7" x14ac:dyDescent="0.25">
      <c r="E11">
        <v>24</v>
      </c>
      <c r="F11" t="s">
        <v>34</v>
      </c>
      <c r="G11" t="s">
        <v>29</v>
      </c>
    </row>
    <row r="12" spans="1:7" x14ac:dyDescent="0.25">
      <c r="E12">
        <v>3</v>
      </c>
      <c r="F12" t="s">
        <v>35</v>
      </c>
      <c r="G12" t="s">
        <v>29</v>
      </c>
    </row>
    <row r="13" spans="1:7" x14ac:dyDescent="0.25">
      <c r="E13">
        <v>2</v>
      </c>
      <c r="F13" t="s">
        <v>19</v>
      </c>
      <c r="G13" t="s">
        <v>37</v>
      </c>
    </row>
    <row r="14" spans="1:7" x14ac:dyDescent="0.25">
      <c r="E14">
        <v>19</v>
      </c>
      <c r="F14" t="s">
        <v>38</v>
      </c>
      <c r="G14" t="s">
        <v>37</v>
      </c>
    </row>
    <row r="15" spans="1:7" x14ac:dyDescent="0.25">
      <c r="E15">
        <v>23</v>
      </c>
      <c r="F15" t="s">
        <v>32</v>
      </c>
      <c r="G15" t="s">
        <v>37</v>
      </c>
    </row>
    <row r="16" spans="1:7" x14ac:dyDescent="0.25">
      <c r="E16">
        <v>17</v>
      </c>
      <c r="F16" t="s">
        <v>41</v>
      </c>
      <c r="G16" t="s">
        <v>37</v>
      </c>
    </row>
    <row r="17" spans="5:7" x14ac:dyDescent="0.25">
      <c r="E17">
        <v>27</v>
      </c>
      <c r="F17" t="s">
        <v>42</v>
      </c>
      <c r="G17" t="s">
        <v>37</v>
      </c>
    </row>
    <row r="18" spans="5:7" x14ac:dyDescent="0.25">
      <c r="E18">
        <v>4</v>
      </c>
      <c r="F18" t="s">
        <v>22</v>
      </c>
      <c r="G18" t="s">
        <v>44</v>
      </c>
    </row>
    <row r="19" spans="5:7" x14ac:dyDescent="0.25">
      <c r="E19">
        <v>12</v>
      </c>
      <c r="F19" t="s">
        <v>39</v>
      </c>
      <c r="G19" t="s">
        <v>44</v>
      </c>
    </row>
    <row r="20" spans="5:7" x14ac:dyDescent="0.25">
      <c r="E20">
        <v>22</v>
      </c>
      <c r="F20" t="s">
        <v>45</v>
      </c>
      <c r="G20" t="s">
        <v>44</v>
      </c>
    </row>
    <row r="21" spans="5:7" x14ac:dyDescent="0.25">
      <c r="E21">
        <v>21</v>
      </c>
      <c r="F21" t="s">
        <v>40</v>
      </c>
      <c r="G21" t="s">
        <v>44</v>
      </c>
    </row>
    <row r="22" spans="5:7" x14ac:dyDescent="0.25">
      <c r="E22">
        <v>29</v>
      </c>
      <c r="F22" t="s">
        <v>46</v>
      </c>
      <c r="G22" t="s">
        <v>44</v>
      </c>
    </row>
    <row r="23" spans="5:7" x14ac:dyDescent="0.25">
      <c r="E23">
        <v>25</v>
      </c>
      <c r="F23" t="s">
        <v>36</v>
      </c>
      <c r="G23" t="s">
        <v>48</v>
      </c>
    </row>
    <row r="24" spans="5:7" x14ac:dyDescent="0.2">
      <c r="E24">
        <v>15</v>
      </c>
      <c r="F24" t="s">
        <v>30</v>
      </c>
      <c r="G24" t="s">
        <v>48</v>
      </c>
    </row>
    <row r="25" spans="5:7" x14ac:dyDescent="0.2">
      <c r="E25">
        <v>7</v>
      </c>
      <c r="F25" t="s">
        <v>33</v>
      </c>
      <c r="G25" t="s">
        <v>48</v>
      </c>
    </row>
    <row r="26" spans="5:7" x14ac:dyDescent="0.2">
      <c r="E26">
        <v>28</v>
      </c>
      <c r="F26" t="s">
        <v>47</v>
      </c>
      <c r="G26" t="s">
        <v>48</v>
      </c>
    </row>
    <row r="27" spans="5:7" x14ac:dyDescent="0.2">
      <c r="E27">
        <v>9</v>
      </c>
      <c r="F27" t="s">
        <v>43</v>
      </c>
      <c r="G27" t="s">
        <v>48</v>
      </c>
    </row>
    <row r="28" spans="5:7" x14ac:dyDescent="0.2">
      <c r="E28">
        <v>5</v>
      </c>
      <c r="F28" t="s">
        <v>26</v>
      </c>
      <c r="G28" t="s">
        <v>51</v>
      </c>
    </row>
    <row r="29" spans="5:7" x14ac:dyDescent="0.2">
      <c r="E29">
        <v>1</v>
      </c>
      <c r="F29" t="s">
        <v>20</v>
      </c>
      <c r="G29" t="s">
        <v>51</v>
      </c>
    </row>
    <row r="30" spans="5:7" x14ac:dyDescent="0.2">
      <c r="E30">
        <v>10</v>
      </c>
      <c r="F30" t="s">
        <v>23</v>
      </c>
      <c r="G30" t="s">
        <v>51</v>
      </c>
    </row>
    <row r="31" spans="5:7" x14ac:dyDescent="0.2">
      <c r="E31">
        <v>26</v>
      </c>
      <c r="F31" t="s">
        <v>49</v>
      </c>
      <c r="G31" t="s">
        <v>51</v>
      </c>
    </row>
    <row r="32" spans="5:7" x14ac:dyDescent="0.2">
      <c r="E32">
        <v>18</v>
      </c>
      <c r="F32" t="s">
        <v>50</v>
      </c>
      <c r="G3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Fangraphs Vlookup</vt:lpstr>
      <vt:lpstr>August 10</vt:lpstr>
      <vt:lpstr>Aug14 PR</vt:lpstr>
      <vt:lpstr>Time Series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2017-05-31T01:59:41Z</dcterms:created>
  <dcterms:modified xsi:type="dcterms:W3CDTF">2018-01-30T05:17:48Z</dcterms:modified>
  <cp:category/>
  <cp:contentStatus/>
</cp:coreProperties>
</file>