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delawarenorth.sharepoint.com/teams/DesignConstruction/Shared Documents/Department Forms/Development &amp; Construction Reports/Weekly Development and Construction Reports/2025 Bi-Weekly Report/"/>
    </mc:Choice>
  </mc:AlternateContent>
  <xr:revisionPtr revIDLastSave="0" documentId="8_{10D3227D-4DEF-430C-8D7A-1197A3F7FA11}" xr6:coauthVersionLast="47" xr6:coauthVersionMax="47" xr10:uidLastSave="{00000000-0000-0000-0000-000000000000}"/>
  <bookViews>
    <workbookView xWindow="-120" yWindow="-120" windowWidth="38640" windowHeight="15840" tabRatio="602" firstSheet="5" activeTab="9" xr2:uid="{96A288FF-BD13-4F2F-B005-434B728ECF11}"/>
  </bookViews>
  <sheets>
    <sheet name="DASHBOARD" sheetId="21" r:id="rId1"/>
    <sheet name="Sheet1" sheetId="22" state="hidden" r:id="rId2"/>
    <sheet name="CORP" sheetId="8" r:id="rId3"/>
    <sheet name="PATINA" sheetId="4" r:id="rId4"/>
    <sheet name="THS Openings Chart" sheetId="20" state="hidden" r:id="rId5"/>
    <sheet name="GAMING" sheetId="7" r:id="rId6"/>
    <sheet name="PARKS" sheetId="6" r:id="rId7"/>
    <sheet name="SS" sheetId="5" r:id="rId8"/>
    <sheet name="DEAD DEVELOPMENT PROJECTS" sheetId="11" state="hidden" r:id="rId9"/>
    <sheet name="Design &amp; Development" sheetId="12" r:id="rId10"/>
    <sheet name="CLOSED PROJECTS" sheetId="9" r:id="rId11"/>
  </sheets>
  <externalReferences>
    <externalReference r:id="rId12"/>
  </externalReferences>
  <definedNames>
    <definedName name="PM">'[1]DNC People '!$B$4:$B$12</definedName>
    <definedName name="SMSPM">'[1]DNC People '!$E$4:$E$7</definedName>
  </definedNames>
  <calcPr calcId="191028"/>
  <pivotCaches>
    <pivotCache cacheId="1372"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RP_80d28513-0185-4795-9882-0c0b3c67f3cf" name="CORP" connection="Excel 2024_0830 D&amp;C Bi-Weekly Report Data"/>
          <x15:modelTable id="Design  Development_0946076c-4497-4ee8-b254-8d344799b8c3" name="Design  Development" connection="Excel 2024_0830 D&amp;C Bi-Weekly Report Data"/>
          <x15:modelTable id="GAMING_9e525a44-0dd4-489c-bbde-01b03dccffbf" name="GAMING" connection="Excel 2024_0830 D&amp;C Bi-Weekly Report Data"/>
          <x15:modelTable id="PARKS_0a833a30-9e82-433c-8c55-61ed950bd429" name="PARKS" connection="Excel 2024_0830 D&amp;C Bi-Weekly Report Data"/>
          <x15:modelTable id="PATINA_c7e83376-ca28-4eeb-86ed-204b4d06806e" name="PATINA" connection="Excel 2024_0830 D&amp;C Bi-Weekly Report Data"/>
          <x15:modelTable id="SS_001aeb94-3bb6-4ca6-bc1e-57f614f401ea" name="SS" connection="Excel 2024_0830 D&amp;C Bi-Weekly Report Data"/>
          <x15:modelTable id="THS_e968c2e8-9fae-405c-a4c4-5c8824803b36" name="THS" connection="Excel 2024_0830 D&amp;C Bi-Weekly Report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T21" i="7"/>
  <c r="T20" i="7"/>
  <c r="L21" i="7"/>
  <c r="L20" i="7"/>
  <c r="M7" i="6"/>
  <c r="L7" i="4"/>
  <c r="N7" i="4" s="1"/>
  <c r="L3" i="4"/>
  <c r="N3" i="4" s="1"/>
  <c r="L13" i="6"/>
  <c r="O13" i="6"/>
  <c r="N13" i="6"/>
  <c r="T13" i="6"/>
  <c r="T11" i="6"/>
  <c r="L11" i="6"/>
  <c r="N11" i="6" s="1"/>
  <c r="T24" i="7"/>
  <c r="L24" i="7"/>
  <c r="T22" i="7"/>
  <c r="L22" i="7"/>
  <c r="T19" i="6"/>
  <c r="T20" i="6"/>
  <c r="T21" i="6"/>
  <c r="T22" i="6"/>
  <c r="T23" i="6"/>
  <c r="T24" i="6"/>
  <c r="T25" i="6"/>
  <c r="T26" i="6"/>
  <c r="L26" i="6"/>
  <c r="L25" i="6"/>
  <c r="L24" i="6"/>
  <c r="L23" i="6"/>
  <c r="L22" i="6"/>
  <c r="L21" i="6"/>
  <c r="L20" i="6"/>
  <c r="L19" i="6"/>
  <c r="L19" i="7"/>
  <c r="N19" i="7"/>
  <c r="O19" i="7"/>
  <c r="T19" i="7"/>
  <c r="L28" i="7"/>
  <c r="N28" i="7"/>
  <c r="O28" i="7"/>
  <c r="T28" i="7"/>
  <c r="T9" i="6"/>
  <c r="N9" i="6"/>
  <c r="L8" i="7"/>
  <c r="L9" i="7"/>
  <c r="L7" i="7"/>
  <c r="T7" i="7"/>
  <c r="T8" i="7"/>
  <c r="T9" i="7"/>
  <c r="T6" i="7"/>
  <c r="L6" i="7"/>
  <c r="K13" i="7"/>
  <c r="K14" i="7"/>
  <c r="I4" i="5"/>
  <c r="J4" i="5"/>
  <c r="M10" i="4"/>
  <c r="K10" i="4"/>
  <c r="J10" i="4"/>
  <c r="I10" i="4"/>
  <c r="L3" i="6"/>
  <c r="T3" i="6"/>
  <c r="A14" i="12"/>
  <c r="D4" i="22" s="1"/>
  <c r="D5" i="21"/>
  <c r="A12" i="12"/>
  <c r="D2" i="22" s="1"/>
  <c r="D6" i="22" s="1"/>
  <c r="D3" i="21"/>
  <c r="A6" i="12"/>
  <c r="D3" i="22" s="1"/>
  <c r="D4" i="21"/>
  <c r="A2" i="12"/>
  <c r="D5" i="22" s="1"/>
  <c r="D6" i="21"/>
  <c r="D2" i="21"/>
  <c r="A19" i="4"/>
  <c r="B4" i="22" s="1"/>
  <c r="B5" i="21"/>
  <c r="A4" i="5"/>
  <c r="B5" i="22" s="1"/>
  <c r="B6" i="21"/>
  <c r="A27" i="6"/>
  <c r="B3" i="22" s="1"/>
  <c r="B4" i="21"/>
  <c r="J38" i="7"/>
  <c r="K38" i="7"/>
  <c r="M38" i="7"/>
  <c r="I38" i="7"/>
  <c r="A38" i="7"/>
  <c r="B2" i="22" s="1"/>
  <c r="B3" i="21"/>
  <c r="B2" i="21"/>
  <c r="B7" i="21"/>
  <c r="T17" i="6"/>
  <c r="L17" i="6"/>
  <c r="N17" i="6"/>
  <c r="L5" i="4"/>
  <c r="N5" i="4" s="1"/>
  <c r="T27" i="7"/>
  <c r="L27" i="7"/>
  <c r="T15" i="6"/>
  <c r="L15" i="6"/>
  <c r="T18" i="7"/>
  <c r="L18" i="7"/>
  <c r="M27" i="6"/>
  <c r="K27" i="6"/>
  <c r="J27" i="6"/>
  <c r="I27" i="6"/>
  <c r="T27" i="6"/>
  <c r="L16" i="7"/>
  <c r="O16" i="7"/>
  <c r="T3" i="7"/>
  <c r="L3" i="7"/>
  <c r="L17" i="7"/>
  <c r="O17" i="7"/>
  <c r="T17" i="7"/>
  <c r="L7" i="6"/>
  <c r="N7" i="6"/>
  <c r="T7" i="6"/>
  <c r="S36" i="11"/>
  <c r="S35" i="11"/>
  <c r="S34" i="11"/>
  <c r="K4" i="5"/>
  <c r="M4" i="5"/>
  <c r="O5" i="7"/>
  <c r="T5" i="7"/>
  <c r="L10" i="4"/>
  <c r="C4" i="22" s="1"/>
  <c r="C5" i="21"/>
  <c r="O10" i="4"/>
  <c r="L38" i="7"/>
  <c r="C2" i="22" s="1"/>
  <c r="C3" i="21"/>
  <c r="D7" i="21"/>
  <c r="N17" i="7"/>
  <c r="O27" i="7"/>
  <c r="N27" i="7"/>
  <c r="O15" i="6"/>
  <c r="N15" i="6"/>
  <c r="O18" i="7"/>
  <c r="N18" i="7"/>
  <c r="C2" i="21"/>
  <c r="O3" i="7"/>
  <c r="N3" i="7"/>
  <c r="N4" i="5"/>
  <c r="N5" i="7"/>
  <c r="K33" i="11"/>
  <c r="S33" i="11"/>
  <c r="T5" i="6"/>
  <c r="L5" i="6"/>
  <c r="L27" i="6"/>
  <c r="C3" i="22" s="1"/>
  <c r="C4" i="21"/>
  <c r="N5" i="6"/>
  <c r="L4" i="5"/>
  <c r="C5" i="22" s="1"/>
  <c r="C6" i="21"/>
  <c r="C7" i="21"/>
  <c r="O20" i="7" l="1"/>
  <c r="N20" i="7"/>
  <c r="O21" i="7"/>
  <c r="N21" i="7"/>
  <c r="N10" i="4"/>
  <c r="O24" i="7"/>
  <c r="N24" i="7"/>
  <c r="O22" i="7"/>
  <c r="N22" i="7"/>
  <c r="N6" i="7"/>
  <c r="O6" i="7"/>
  <c r="N7" i="7"/>
  <c r="O7" i="7"/>
  <c r="N9" i="7"/>
  <c r="O9" i="7"/>
  <c r="N8" i="7"/>
  <c r="O8" i="7"/>
  <c r="B6" i="22"/>
  <c r="C6" i="22"/>
  <c r="O19" i="6"/>
  <c r="N19" i="6"/>
  <c r="O20" i="6"/>
  <c r="N20" i="6"/>
  <c r="O21" i="6"/>
  <c r="N21" i="6"/>
  <c r="O22" i="6"/>
  <c r="N22" i="6"/>
  <c r="O23" i="6"/>
  <c r="N23" i="6"/>
  <c r="O26" i="6"/>
  <c r="N26" i="6"/>
  <c r="O25" i="6"/>
  <c r="N25" i="6"/>
  <c r="O24" i="6"/>
  <c r="N24" i="6"/>
  <c r="N27" i="6" s="1"/>
  <c r="O38" i="7" l="1"/>
  <c r="N3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Excel 2024_0830 D&amp;C Bi-Weekly Report Data" type="100" refreshedVersion="0">
    <extLst>
      <ext xmlns:x15="http://schemas.microsoft.com/office/spreadsheetml/2010/11/main" uri="{DE250136-89BD-433C-8126-D09CA5730AF9}">
        <x15:connection id="959af85e-3f47-4865-a0ce-4f2897e8b667"/>
      </ext>
    </extLst>
  </connection>
  <connection id="2" xr16:uid="{00000000-0015-0000-FFFF-FFFF01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<sst xmlns="http://schemas.openxmlformats.org/spreadsheetml/2006/main" count="1045" uniqueCount="575">
  <si>
    <t>Subsidiary</t>
  </si>
  <si>
    <t># of Active Projects</t>
  </si>
  <si>
    <t>Total Active Approved  Capital</t>
  </si>
  <si>
    <t># of Development Projects</t>
  </si>
  <si>
    <t>THS</t>
  </si>
  <si>
    <t>Gaming</t>
  </si>
  <si>
    <t>Parks</t>
  </si>
  <si>
    <t>Patina</t>
  </si>
  <si>
    <t>SS</t>
  </si>
  <si>
    <t>Project Name</t>
  </si>
  <si>
    <t>CAPP #</t>
  </si>
  <si>
    <t>PM</t>
  </si>
  <si>
    <t>Project Update</t>
  </si>
  <si>
    <t>Previous Week Update</t>
  </si>
  <si>
    <t>Budget Risk</t>
  </si>
  <si>
    <t>Schedule Risk</t>
  </si>
  <si>
    <t>A &amp; E / Pre-Con Capp</t>
  </si>
  <si>
    <t>Construction Capp</t>
  </si>
  <si>
    <t>Add-CAPP (Cumulative)</t>
  </si>
  <si>
    <t>Total Approved  Budget</t>
  </si>
  <si>
    <t>Anticipated Final Cost</t>
  </si>
  <si>
    <t>Budget / Final Cost Variance</t>
  </si>
  <si>
    <t>% Variance</t>
  </si>
  <si>
    <t>Original Start Date</t>
  </si>
  <si>
    <t>Current Start Date</t>
  </si>
  <si>
    <t>Original Turnover Date To Ops</t>
  </si>
  <si>
    <t>Current Turnover Date To Ops</t>
  </si>
  <si>
    <t>Duration Change</t>
  </si>
  <si>
    <t>250 Delaware Ave</t>
  </si>
  <si>
    <t>3 office build out "Transformation Dept"</t>
  </si>
  <si>
    <t>08727</t>
  </si>
  <si>
    <t>Matt Nowakowski</t>
  </si>
  <si>
    <t xml:space="preserve">completed. turn over was 8/30 to dept </t>
  </si>
  <si>
    <t>Capp Approved</t>
  </si>
  <si>
    <t xml:space="preserve">10th FL lobby re-flooring </t>
  </si>
  <si>
    <t>08728</t>
  </si>
  <si>
    <t>materials shipped from Italy 4-6 lead time via boat, early Oct install</t>
  </si>
  <si>
    <t>Highmark Stadium - DN Suite</t>
  </si>
  <si>
    <t>DN Suite Pantry</t>
  </si>
  <si>
    <t>63541</t>
  </si>
  <si>
    <t>Joe Quagliana</t>
  </si>
  <si>
    <t>Food service equipment delivery and set in place is scheduled for Wednesday 9/2. Bills have responded that upgrades to electrical will not be approved in the short term. This leaves leaves the Turbochefs unpowered and no additional accent lighting fron of house.</t>
  </si>
  <si>
    <t>Food service equipment has been ordered. Delivery scheduled for next week. Arc is working with the Bills to get electrical modifications approved. Electrical work will happen quickly once approval is received.</t>
  </si>
  <si>
    <t>High</t>
  </si>
  <si>
    <t>KeyBank Center - DN Suite</t>
  </si>
  <si>
    <t>DN Suite Remodel</t>
  </si>
  <si>
    <t>Joe Quagliana/Matt Nowakowski</t>
  </si>
  <si>
    <t>CAPP approved. Millwork shop drawings reviewed and approved. GC Scheduled. Deposit for millwork &amp; reach-in being submitted.  Project currently on schedule to be completed by 10/3 opening game.</t>
  </si>
  <si>
    <t>CAPP submitted. Layout finalized. GC Scheduled. Deposit for millwork &amp; reach-in being submitted.  Project appears to be on schedule to be completed by 10/3 opening game.</t>
  </si>
  <si>
    <t>low</t>
  </si>
  <si>
    <t>Count</t>
  </si>
  <si>
    <t xml:space="preserve"> A &amp; E / Pre-Con Capp </t>
  </si>
  <si>
    <t xml:space="preserve"> Construction Capp </t>
  </si>
  <si>
    <t xml:space="preserve"> Add-CAPP (Cumulative) </t>
  </si>
  <si>
    <t xml:space="preserve"> Total Approved  Budget </t>
  </si>
  <si>
    <t xml:space="preserve"> Anticipated Final Cost </t>
  </si>
  <si>
    <t>Morimoto</t>
  </si>
  <si>
    <t>Stairwell replacement in the back of house</t>
  </si>
  <si>
    <t>David Ruede</t>
  </si>
  <si>
    <t xml:space="preserve">Await an overall schedule.   The staircase itself to be completed on 9/22.   Permit has been approved, but not pulled yet so the clock doesn't start ticking.  Sage Schultz and Hamid Igliou will now be the leads on this for Disney. </t>
  </si>
  <si>
    <t xml:space="preserve">Await a schedule.   Permit has been approved but not pulled yet.  Sage Schultz and Hamid Igliou will now be the leads on this for Disney. </t>
  </si>
  <si>
    <t>N/A</t>
  </si>
  <si>
    <t>Hundredfold - Truist Park, Atlanta</t>
  </si>
  <si>
    <t>New Restaurant</t>
  </si>
  <si>
    <t>Exhaust Hoods are hung.  Overhead ceiling getting completed.  Sprinkler rough-in is on-going.  Beer Cooler installed by Singer and the other walk-in coolers are being installed.  Electric Shut-down of the building has been scheduled with the Braves for Saturday, September 19th....anticipate Permanent Power on Monday, 9/21.</t>
  </si>
  <si>
    <t>Exterior Steel install continued.  FRP install kitchen continued.  MAU units were hung.  PCU's were delivered and set on mezzanine in kitchen.  Threaded rod for bar ceiling was installed.  Plumbing rough in is complete.  Lightinng rough in in hard ceiling is complete.  Gas piping install is completed.  Grease duct was delivered and install is on going.  Electricians pulled wire to panels.</t>
  </si>
  <si>
    <t>Hub Hall</t>
  </si>
  <si>
    <t>Tacos Mejor (conversion of Taqueria &amp; Cussers)</t>
  </si>
  <si>
    <t>Permit in hand (9/8).  A pre-construction meeting is required in advance of starting work which is scheduled for 9/15, therefore pushing start date to 9/16.  Work to take place overnight.  We need an Electrical &amp; Plumbing Inspection before calling for the Final Bldg Inspection.  Completion targeted for 10/2, though could slip if Inspectors are slow in responding.</t>
  </si>
  <si>
    <t xml:space="preserve">Permit in hand (9/8).  Work to take place from 9/14 - 9/28, the majority of which will be overnight. </t>
  </si>
  <si>
    <t>tbd</t>
  </si>
  <si>
    <t>Izakaya at DTD - Anaheim</t>
  </si>
  <si>
    <t>New restaurant concept (takeover)</t>
  </si>
  <si>
    <t>CAPP approved for Schematic Design Only.  Expect to be presenting to Disney in early October.</t>
  </si>
  <si>
    <t>TOTAL</t>
  </si>
  <si>
    <t> </t>
  </si>
  <si>
    <t>Instructions</t>
  </si>
  <si>
    <t>Click on table below</t>
  </si>
  <si>
    <t>Go to PivotTable Analyze option on top bar/ribbon</t>
  </si>
  <si>
    <t>Click refresh</t>
  </si>
  <si>
    <t>You may have to right click on Current Turnover date and sort greatest to lowest</t>
  </si>
  <si>
    <t>(Multiple Items)</t>
  </si>
  <si>
    <t>Row Labels</t>
  </si>
  <si>
    <t>Sum of Current Turnover Date To Ops</t>
  </si>
  <si>
    <t>Sum of Current Start Date</t>
  </si>
  <si>
    <t>BOI Bardenay</t>
  </si>
  <si>
    <t>BOI Starbucks</t>
  </si>
  <si>
    <t>BOI Wendy's</t>
  </si>
  <si>
    <t>BOI Flying M Coffee</t>
  </si>
  <si>
    <t>BOI Form &amp; Function</t>
  </si>
  <si>
    <t>BOI Idaho Tap House</t>
  </si>
  <si>
    <t>DEN - Denver Street Eats - New Concept</t>
  </si>
  <si>
    <t>DTW 7 Greens &amp; Wahlburgers</t>
  </si>
  <si>
    <t>ATL Modern Market</t>
  </si>
  <si>
    <t>BOI Pizza Hut</t>
  </si>
  <si>
    <t>BOI Blue Sky Bagels</t>
  </si>
  <si>
    <t>BOI Protein Bar</t>
  </si>
  <si>
    <t>DTW Born In Detroit &amp; Great Lakes Coffee</t>
  </si>
  <si>
    <t>BOI Tree Fort /Flying M Coffee</t>
  </si>
  <si>
    <t>BOI Waffle Me Up / The Stil</t>
  </si>
  <si>
    <t>ATL ASW Distillery</t>
  </si>
  <si>
    <t xml:space="preserve">BOI Turas </t>
  </si>
  <si>
    <t>DTW Cask &amp; Craft</t>
  </si>
  <si>
    <t>CHS Rebrand Golden Bear to Kardea Brown</t>
  </si>
  <si>
    <t xml:space="preserve">BOI Vending </t>
  </si>
  <si>
    <t>ATL Starbucks BS-25-FB</t>
  </si>
  <si>
    <t>MSY Music Install</t>
  </si>
  <si>
    <t>ATL Starbucks BN-24-FB</t>
  </si>
  <si>
    <t>BNA Tootsie's Mid-Term</t>
  </si>
  <si>
    <t>Grand Total</t>
  </si>
  <si>
    <t>TWO KINGS</t>
  </si>
  <si>
    <t>Two Kings Casino</t>
  </si>
  <si>
    <t>08312</t>
  </si>
  <si>
    <t>Kevin Keens</t>
  </si>
  <si>
    <t xml:space="preserve"> - Podium Area 'A':  Permanent chillers are expected to be on-line and functional this week.  As reported during the 09/09 OAC meeting, YM will publish a revised construction schedule this week to include a recovery plan that details how the original 02/19 TCO date can be met for the podium.  Daily coordination meetings occured last week to resolve outstanding millwork and decorative lighting design issues, both of which YM has reported to be the primary cause for schedule delay.  Electrical rough-in and MEP install on BOH and casino levels 80% complete.  Epoxy flooring has started on the BOH level.  Wall finishes on BOH level in progress.  Parking garage P3 level fire alarm, sprkinler, camera install 95% complete.                                                                                                                                                                                                                                                         - Podium Area 'B':  Raised access flooring is now completed.  Electrical rough-in and MEP install on the BOH and main casino levels 80% complete.  Epoxy flooring has started on the BOH level.  Wall finishes on BOH level in progress.  Parking garage P3 level fire alarm, sprkinler, and camera install 95% complete. 
 - Podium Area 'C':  BOH and perm. casino level drywall finishing, ductwork, and plumbing fixture install in progress.  Placement for permanent casino level non-specialty lighting is in progress. Ceiling completion on the BOH level is approx. 80%.     
 - Hotel:  TCO is scheduled for 05/26.  Stud framing and door frame install awaiting inspections.  Electrical rough-in on T-21.  Plumbing rough-in completed thru T-20 and plumbing risers completed through T-25.  Guestroom wall sheet rock starting on T-17.  Ceiling mud float currently on T-23.  Non-guestroom drywall install T-24.  Elevators #1 &amp; 2 frame build at 40% complete.  Wall paint on T-6, wall tile install on T-5, wallcovering install on T-2.  Laundry chute install has started.                                                                                                                                                                              </t>
  </si>
  <si>
    <t xml:space="preserve"> - Podium Area 'A':  As reported during the 08/19 OAC, permanent power has been energized to the site and the process to bring on the permanent chillers started yesterday.  This process can take a couple of weeks from start to finish.  Per YM's most recent published revised construction schedule, substantial completion for the podium has been pushed to late-March and the hotel substantial completion is late-May.  YM claims that the posted substantial completion schedule date for the podium is inaccurate and 02/19 is still the targeted date.  Electrical rough-in on BOH level is 75% complete.  Perm. casino and BOH level walls, ceilings, and soffits are ready for paint.                                                                                                                                                                                                                                                              - Podium Area 'B':  Dewatering of previously reported column cavities continues to inch forward.  The structural engineer will be on-site to perform an assessment once the final column has been drained and completely dried.  Ductwork, plumbing install, and ceiling activities nearing completion.  Electrical rough-in install on the BOH level is 80% completed.  Perm. casino and BOH level walls, ceilings, and soffits are ready for paint.     
 - Podium Area 'C':  BOH and perm. casino level drywall finishing, ductwork, and plumbing fixture install in progress.  Placement for permanent casino level non-specialty lighting is in progress. Ceiling completion on the BOH level is approx. 75%.  
 - Hotel:  Stud framing and door frame install almost completed.  Electrical rough-in on T-19.  Plumbing rough-in progressing on T-20 and plumbing risers completed through T-24.  Guestroom wall sheet rock starting on T-15.  Ceiling mud float currently on T-21.  Non-guestroom drywall install T-23.  Elevators #1 &amp; 2 frame build in progress, approx. 40% completed.  Guestroom wall tile install on T-5.                                                                                                                                                                                   </t>
  </si>
  <si>
    <t>medium</t>
  </si>
  <si>
    <t>MARDI GRAS</t>
  </si>
  <si>
    <t>Hotel renovation and Laundry Room #08487</t>
  </si>
  <si>
    <t>08487</t>
  </si>
  <si>
    <t>Greg Dauberger</t>
  </si>
  <si>
    <t>Lobby Renovation
 - Project close out in process.  All major contracts closed out.
 - Elevator Signage ordered 3 week lead time
 - Shower goosnecks - Awaiting schedule update for order and replacement by local team. 
 - All patio furniture delivered.  Replacement bases for umbrellas on order.  Warranty chairs have been selected and are on order.  Will advise on delivery.
 - TV feeds are scrambled in lobby and bridge.  Local IT team has a proposal to resolve the issue - moving away from analog system to a system that has a box at each TV
 - In discussion with property on potential completion/added scope items.</t>
  </si>
  <si>
    <t>Lobby Renovation
 - Project close out in process.
 - Directional signage installed, Registration signage installed. Elevator Signage ordered
 - 72 rooms will need Showerhead &amp; Gooseneck replacements. Materials have been ordered by Mardi Gras Facilities team.  6-week lead time.  Awaiting schedule for replacement by local team.
 - Rear patio furniture and umbrellas have been ordered.  Deliveries have begun to arrive.
 - TV feeds are scrambled in lobby and bridge</t>
  </si>
  <si>
    <t>Rooms - 3/11/2025
Lobby - 11/12/2025</t>
  </si>
  <si>
    <t>Rooms - 3/26/2025
Lobby - 11/12/2025</t>
  </si>
  <si>
    <t>Mardi Gras Guest Restrooms</t>
  </si>
  <si>
    <t>08673</t>
  </si>
  <si>
    <t>John Kolkowski</t>
  </si>
  <si>
    <t xml:space="preserve"> - Closing out
 - Final invoice for general contractor approved for payment.  Awaiting update on architects final invoice.</t>
  </si>
  <si>
    <t xml:space="preserve"> - Restroom remodel complete. All fixtures have been changed to the correct finish. Closing out. </t>
  </si>
  <si>
    <t>Mardi Gras Sports Bar Renovation</t>
  </si>
  <si>
    <t>08688</t>
  </si>
  <si>
    <t>Tim Brown / John Kolkowski</t>
  </si>
  <si>
    <t xml:space="preserve"> - PSCP Budget $2M: SD Construction Estimate $1.6M
 - Construction being pushed to 2027. Will complete design in 2026 after Cafe is redesigned.</t>
  </si>
  <si>
    <t xml:space="preserve"> - PSCP Budget $2M: SD Construction Estimate $1.4M</t>
  </si>
  <si>
    <t>TBD</t>
  </si>
  <si>
    <t>Mardi Gras Cafe Renovation</t>
  </si>
  <si>
    <t>08714</t>
  </si>
  <si>
    <t xml:space="preserve"> - PSCP Budget $750K
 - Revised Construction ROM $3.03M - Doesn't include Bar FSE
 - ANF issued SD Set 9/11 - sent to Singer for equipment layout and revised pricing</t>
  </si>
  <si>
    <t xml:space="preserve"> - PSCP Budget $750K
 - Revised SD Construction Estimate $2.7M
 - Agsten provided a revised Construction Estimate 8/21
 - ANF to issue a revised SD set by 9/11</t>
  </si>
  <si>
    <t>Mardi Gras Steakhouse Renovation</t>
  </si>
  <si>
    <t>08689</t>
  </si>
  <si>
    <t xml:space="preserve"> - PSCP Budget $1M
 - Design CAPP has been approved
 - Construction being pushed to 2027. Will complete design in 2026 after Cafe is redesigned.</t>
  </si>
  <si>
    <t xml:space="preserve"> - PSCP Budget $1M
 - Design CAPP has been approved
 - Property wishes to hold until 2027 and prioritize the SB and Cafe.</t>
  </si>
  <si>
    <t>GATE CITY/NASHUA RESORT</t>
  </si>
  <si>
    <t>Gaming Expansion</t>
  </si>
  <si>
    <t>08649</t>
  </si>
  <si>
    <t>Tim Brown</t>
  </si>
  <si>
    <t xml:space="preserve">
 - IC approved $144M budget on 8/25
 - Completion of Casino scheuduled for Feb 2028
 - CUP has been unanimously approved
 - Early sitework permits approved
 - Design kickoff with Suffolk occured 08/10 - budget check ongoing through design completion
 </t>
  </si>
  <si>
    <t xml:space="preserve"> - Design was unpaused on 07/08, SH has submiited their plan to restart design through a series of Owner's meetings through Aug
 - Arc Bulider's preconstruction agreement has been terminated
 - SD Estimate indicates a ~22M increase to budget based on newly required scope by AHJ, unforeseen escalations, and new scope items 
 - CUP recommendation for approval pending city engineer's acceptance of traffic modeling - Next hearing date 8/6
 - Early sitework permits approved
 </t>
  </si>
  <si>
    <t>Fitness Center Renovation</t>
  </si>
  <si>
    <t>08650A</t>
  </si>
  <si>
    <t xml:space="preserve"> - Permit in hand
 - Arc Builders to provide a draft contact for ~$530k
 - Scheduled completion on 12/31
</t>
  </si>
  <si>
    <t xml:space="preserve"> - Permit in hand
 - Tendered pricing was +50% over budget primarily due to new electrical systems. Awaiting response from engineers on basis of design
</t>
  </si>
  <si>
    <t>Exterior Lighting &amp; Emerg. Gen. Relocation</t>
  </si>
  <si>
    <t>08651</t>
  </si>
  <si>
    <t xml:space="preserve"> - Recommendations set for replacing the existing 450A system with a 2000A system. 
 - Lead Time 50 weeks
 - Investigating options to provide back-up power on all casino.</t>
  </si>
  <si>
    <t xml:space="preserve"> - Pricing submitted 3/18 with recommendations set for replacing the existing 450A system with a 2500A system. 
 - Lead Time 50 weeks
 - Investigating options to provide back-up power on all casino.</t>
  </si>
  <si>
    <t>Electrical Switchgear Replacement</t>
  </si>
  <si>
    <t>08653</t>
  </si>
  <si>
    <t xml:space="preserve"> - Recommendations set for replacing the existing 450A system with a 2000A system. 
 - ARC finalizing full proposal, due 4/17</t>
  </si>
  <si>
    <t xml:space="preserve"> - Pricing submitted 3/18 with recommendations set for replacing the existing 450A system with a 2500A system. 
 - ARC finalizing full proposal, due 4/17</t>
  </si>
  <si>
    <t>WHEELING ISLAND</t>
  </si>
  <si>
    <t xml:space="preserve">Wheeling Island - Buffet </t>
  </si>
  <si>
    <t>08523</t>
  </si>
  <si>
    <t>THA issued multiple options for buffet top specification. Samples of each being sent to Kim for review - to arrive 9/15</t>
  </si>
  <si>
    <t>THA working with Cambria on specification, Cambria had concerns with heat lamp spread and thermal cycles. THA investigating additional materials</t>
  </si>
  <si>
    <t xml:space="preserve">Wheeling Island Hotel Remodel </t>
  </si>
  <si>
    <t>08593</t>
  </si>
  <si>
    <t>-Tile on site for elevator lobbies and corridor tile at Wheeling for review against carpet.
- Looking at replacement wheels for housekeeping carts</t>
  </si>
  <si>
    <t>Wheeling Island - Public Restrooms</t>
  </si>
  <si>
    <t>08656</t>
  </si>
  <si>
    <t>- Restroom A - toilet Partions will be swapped out for correct laminate 9/14</t>
  </si>
  <si>
    <t xml:space="preserve"> - Restroom C - Restrooms turning over Thursday 9/3
 - Restroom A - toilet Partions will be swapped out for correct laminate 9/8 and 9/9</t>
  </si>
  <si>
    <t>Wheeling Island - Lobby Remodel</t>
  </si>
  <si>
    <t>08719</t>
  </si>
  <si>
    <t>Received pricing back from Buck $1.9M - does not include winners wall or acrylic features in the waterfall to replace the plants. Setting up review meeting with Kim this week</t>
  </si>
  <si>
    <t>Final CD's issued 7/25 - sent to Buck for pricing back by 9/4</t>
  </si>
  <si>
    <t>Concrete Pathways</t>
  </si>
  <si>
    <t>08733</t>
  </si>
  <si>
    <t>Start date 9/8 - approx. 12 week duration</t>
  </si>
  <si>
    <t>Elevator Modernization</t>
  </si>
  <si>
    <t>08732</t>
  </si>
  <si>
    <t>*Specs done end of next week 8/21
*Page turn on 8/31 to run through specs and scope before going out to bid
*Target award date to release a contractor 9/28 – ~4 contractors bidding</t>
  </si>
  <si>
    <t>Buffet Walk-In Freezer</t>
  </si>
  <si>
    <t>08726</t>
  </si>
  <si>
    <t>Freezer is up and running. Closing out.</t>
  </si>
  <si>
    <t>EMBER BRAND</t>
  </si>
  <si>
    <t>Rewards Signage Change Out</t>
  </si>
  <si>
    <t>63543</t>
  </si>
  <si>
    <t>-Received proposal from Applied Media for Southland parking garage signage. Steve Martin is reviewing with others to determine if we want Ember Rewards on the signage or something more generic like "VIP Parking"
 - PSC $395k approved for 2026 between various projects - D&amp;C costs $115k to date.</t>
  </si>
  <si>
    <t>-Applied media surveyed Southland parking garage. Scope and proposal to DNC by 8/21
 - PSC $395k approved for 2026 between various projects - D&amp;C costs $115k to date.</t>
  </si>
  <si>
    <t>Ember Brand Standards</t>
  </si>
  <si>
    <t xml:space="preserve">Tim Brown  </t>
  </si>
  <si>
    <t xml:space="preserve"> - IIG was kicked off on 9/2, stakeholder meetings with Marketing schedule for the week of 9/7
 - AddCap to be submitted for the entire design ~$250k
</t>
  </si>
  <si>
    <t xml:space="preserve"> - RFQ responses for Brand Standards has been presented with Gensler and IIG selected for RFP
 - New Cap to be submitted for the entire design in conjunction with the Finger Lakes refresh
 - Solicitation from the following firms: Gensler, IIG, SixteenFifty, TBE, JCJ, HBG, WATG</t>
  </si>
  <si>
    <t>FINGER LAKES GAMING</t>
  </si>
  <si>
    <t>Smoking Patio</t>
  </si>
  <si>
    <t>08660</t>
  </si>
  <si>
    <t>*Screen replacement Letter with Chris for submission to NYSDOH this week
*Closing out financials</t>
  </si>
  <si>
    <t>*JCJ prepared new letter for NYSDOH approval of new screens - airflow is better than original and frames are the same dimension, should be no issue. 
*Letter with Chris for submission to NYS
*Closing out financials</t>
  </si>
  <si>
    <t>Casino Carpet</t>
  </si>
  <si>
    <t xml:space="preserve"> - Project paused until a Brand Standard has been established with the Ember Brand.
 - New Cap to be submitted for the entire design refresh of the Casino.
</t>
  </si>
  <si>
    <t xml:space="preserve"> - Budget source to fall in line with state supplemental OPEX fund.
 - Design Concepts ready for 4/29 leadership review
 - Strike offs will be ordered once carpet design has been narrowed to two options.</t>
  </si>
  <si>
    <t xml:space="preserve">SOUTHLAND </t>
  </si>
  <si>
    <t>Expansion Master Planning</t>
  </si>
  <si>
    <t>08706</t>
  </si>
  <si>
    <t xml:space="preserve"> - Meeting to prepare pro forma on current development plans scheduled for 8/7.
 - All design efforts paused pending internal review of estimates
 - Estimates received for master planning and concept options. Estimates for operational and owner direct fees under development.
 - City infrastructure has limiting capacity and will need to be upgraded to service the masterplan.
</t>
  </si>
  <si>
    <t xml:space="preserve"> - Master Planning options now include the removal of the existing racetrack.
 - Additional options were requested to enhance the arrival experience. Original completion date for Master plan and Concept Design will extend beyond 4/10.
 - Marketing as requested new signage for gaming loyalty project to be implemented by 5/1 (all properties)
 - ARC will provide estimates for final Masterplan Options, needs 6 weeks to complete the effort, target mid-May
 - Cross Project Stakeholder Milestones
  - Initial concepts Mar 6
  - Final design May 8 (was 4/10)</t>
  </si>
  <si>
    <t>Ignite Steak House Refresh</t>
  </si>
  <si>
    <t xml:space="preserve">
 - All design efforts paused pending internal review of estimates
 - Estimates received for master planning and concept options. Estimates for operational and owner direct fees under development.
</t>
  </si>
  <si>
    <t xml:space="preserve"> - ARC will provide estimates for final Concept Options, needs 6 weeks to complete the effort, target mid-May. 
 - Concept Package complete. </t>
  </si>
  <si>
    <t>High Limits/Destinations Refresh</t>
  </si>
  <si>
    <t xml:space="preserve"> - ARC will provide estimates for final Concept Options, needs 6 weeks to complete the effort, target mid-May. 
 - Concept Package complete.</t>
  </si>
  <si>
    <t>Charred Oak Bourbon Bar Refresh</t>
  </si>
  <si>
    <t>The Grind/Seasons Cafe Refresh</t>
  </si>
  <si>
    <t xml:space="preserve"> - ARC will provide estimates for final Concept Options, needs 6 weeks to complete the effort, target mid-May. 
 - Concept Package will incorporate new input from TX Eatzi concept.</t>
  </si>
  <si>
    <t>Hotel FF&amp;E &amp; Low Voltage</t>
  </si>
  <si>
    <t xml:space="preserve"> - ARC will provide estimates for final Concept Options, needs 6 weeks to complete the effort, target mid-May. .
 - Concept Package complete.</t>
  </si>
  <si>
    <t>CENTRAL CITY</t>
  </si>
  <si>
    <t>New Construction Complex</t>
  </si>
  <si>
    <t>Non-Capital</t>
  </si>
  <si>
    <t xml:space="preserve"> - DNC has suspended interaction with USGPD and CC vendors pending negotiations with USGPD on Management Agreement.
 - Project team is on hold.</t>
  </si>
  <si>
    <t>Column1</t>
  </si>
  <si>
    <t>CACTUS MOON</t>
  </si>
  <si>
    <t>Waybound Phase I</t>
  </si>
  <si>
    <t>08705A</t>
  </si>
  <si>
    <t>Bill Nielsen</t>
  </si>
  <si>
    <t>Met with the proposed architect - DTA and Blue Horse to review the project. Plan is now to use the existing buildings as the event spaces with the addition of new space for F&amp;B. A new Commons will be built on the current pad adjacent to the house. Ops is still working through the number of casitas needed.</t>
  </si>
  <si>
    <t>Work continues on civil designs and entitlement phase. Meeting with the proposed architect the week of  8/24 to review scope of work at the Commons buildings and the look and feel of the Event Center and Havens.</t>
  </si>
  <si>
    <t xml:space="preserve">ESTES PARK RIDGELINE </t>
  </si>
  <si>
    <t>Holiday Inn PIP #08563</t>
  </si>
  <si>
    <t>08563</t>
  </si>
  <si>
    <t>Painting complete. Trash enclosure &amp; ramp complete, gates delayed. Anticipated delivery 9/7
Woodworks West is putting together numbers after their site visit last week. Anticipate a full budget by 9/3</t>
  </si>
  <si>
    <t>Painting complete. Trash enclosure starting this week, targeting 8/21 completion.
Woodworks West is putting together numbers after their site visit last week. Anticipate a full budget by 8/28</t>
  </si>
  <si>
    <t>GRAY WOLF LODGE</t>
  </si>
  <si>
    <t>Interior renovation #08611</t>
  </si>
  <si>
    <t>08611</t>
  </si>
  <si>
    <t>*Addt'l pool mural delivery scheduled for 9/2
*Reviewing outstanding punchlist items with WWW this week. Suspended due to lack of access to guestrooms. Scheduling another walk through at end of season with WWW and ops
*Simden requesting dining furniture in two suites. With THA for selection</t>
  </si>
  <si>
    <t>Add CAPP approved.
*Lobby soft seating installed
*Lamps being unboxed and installed in rooms progressively
*Request for an additional mural in the pool, ordered 7/27</t>
  </si>
  <si>
    <t>GENEVA LODGE</t>
  </si>
  <si>
    <t>Rooms Renovation / FFE</t>
  </si>
  <si>
    <t>NON CAPP</t>
  </si>
  <si>
    <t>FFE number received from Purchasing Dimensions. Final tweaks to be complete week of 9/14 and presented to County. Drawings showing final scope (eliminating tub replacement) due 9/14. GC bids due soon.</t>
  </si>
  <si>
    <t xml:space="preserve"> Designs have been tentatively approved with some exceptions by the client. Awaiting firm FFE numbers from Purchasing Dimensions on 9/11. PO's will then be cut for the model room. Also expecting numbers from local GC's.</t>
  </si>
  <si>
    <t>NORTH YELLOWSTONE</t>
  </si>
  <si>
    <t>Explorer Cabins</t>
  </si>
  <si>
    <t>08715</t>
  </si>
  <si>
    <t>ROM has been distributed to stakeholders. Awaiting direction.</t>
  </si>
  <si>
    <t>ROM to be received the week of 8/31.</t>
  </si>
  <si>
    <t>TRACT M HOTEL</t>
  </si>
  <si>
    <t>Titusville - Tract M</t>
  </si>
  <si>
    <t>08658</t>
  </si>
  <si>
    <t>Awaiting direction. Residence Inn may be back in the picture</t>
  </si>
  <si>
    <t>Now looking at Homewood Suites option. 120 keys with 5000 square foot Events Center.</t>
  </si>
  <si>
    <t>TENAYA LODGE</t>
  </si>
  <si>
    <t xml:space="preserve"> </t>
  </si>
  <si>
    <t>Waybound Renovation</t>
  </si>
  <si>
    <t>08661</t>
  </si>
  <si>
    <t>Pool repairs to take place 9/23-9/25. FP repairs to start once best remedy is decided on by contractor.</t>
  </si>
  <si>
    <t>Closing out invoices. Pricing some additional Operations requests. Completing remaining punchlist items.</t>
  </si>
  <si>
    <t>Low</t>
  </si>
  <si>
    <t>WEST YELLOWSTONE</t>
  </si>
  <si>
    <t>Explorer Cabins Clubhouse</t>
  </si>
  <si>
    <t>08529</t>
  </si>
  <si>
    <t>Roof modifications being completed by 8/28 from CT. Issuing 100% CD's on 9/3. 
Blue Heron Design can not bid due to timing. Woodworks West still working on pricing.</t>
  </si>
  <si>
    <t>Finalizing roof framing adjustments &amp; interior FF&amp;E selections. Asking for pricing back from contractors by 9/15</t>
  </si>
  <si>
    <t>YELLOWSTONE GENERAL STORES</t>
  </si>
  <si>
    <t>Old Faithful Dorm - Roof, Refurb and Fire Rating</t>
  </si>
  <si>
    <t>08495</t>
  </si>
  <si>
    <t>Chynna Barron</t>
  </si>
  <si>
    <t>CB Site Visit for all OF Projects on 9/17. 
Final walk with NPS rescheduled for week of 9/22 due to NPS OOO from 9/10 - 9/18. Final cleaning and furniture install in progress in addition. Demobilization in progress around dormitory. 
Compliance has asked that we do not paint fire lines. 
Schedule update for fall work in progress. Punch items remain in dorm rooms which are occupied.</t>
  </si>
  <si>
    <t xml:space="preserve">CB Site Visit for all OF Projects on 8/27 to ensure preparation is complete for final walk. 
Final walk with NPS scheduled for Thursday, 9/9. Julie may have additional questions from Sayer, NPS Volunteer Historical Arch. 
RR Taylor has re-bid paint scope which will be revised by based on NPS feedback regarding painting of fire lines in building addition. Compliance has asked that we do not paint fire lines. 
Schedule update for fall work in progress. Punch items remain in dorm rooms which are occupied. </t>
  </si>
  <si>
    <t>Old Faithful Upper G.S. - Refurb and Fire Protection Replacement</t>
  </si>
  <si>
    <t>08496</t>
  </si>
  <si>
    <t xml:space="preserve">Walls appear to have years of coverage from cleaning products / oils. Moonlight Painting has chose to not bid on this work. R&amp;R assessing manpower to complete refinishing in-house. Cost due by 9/16. 
Partition replacements will take place this week. CB site visit will oversee progress and quality of partition replacements. Closure schedule to be provided by 9/15. </t>
  </si>
  <si>
    <t>Final walk with NPS scheduled for Thursday, 9/9. RR Taylor 
Reviewing scope for intumescent paint with RR on 8/24. Walls appear to have years of coverage from cleaning products / oils. Alternative methods of cleaning have been provided by Moonlight Painting. 
Partition replacements tentatively scheduled for 9/14. Framing at riser room to begin 9/14.</t>
  </si>
  <si>
    <t>IMG_3340.JPG</t>
  </si>
  <si>
    <t>Old Faithful Upper General Store - Retail Improvements</t>
  </si>
  <si>
    <t>08718</t>
  </si>
  <si>
    <t xml:space="preserve">Store open on 4/24. </t>
  </si>
  <si>
    <t>Old Faithful Upper - Ice Cream Parlor</t>
  </si>
  <si>
    <t>08500</t>
  </si>
  <si>
    <t xml:space="preserve">Ice Cream open on 4/24. 
Safe removal to take place in after season end / store close. </t>
  </si>
  <si>
    <t xml:space="preserve">Ice Cream open on 4/24. 
Safe removal to take place in fall. Updated schedule for fall work being updated. </t>
  </si>
  <si>
    <t>2.JPG</t>
  </si>
  <si>
    <t>Canyon General Store - Roof &amp; Seismic</t>
  </si>
  <si>
    <t>08621</t>
  </si>
  <si>
    <t xml:space="preserve">Work on seismic investigation to restart once additional safety plan is provided. Due from Bauer on 9/16. 
Roof replacement to recommence on 10/5. Store closure for season on 10/11. </t>
  </si>
  <si>
    <t xml:space="preserve">ACM testing complete and all areas clear except under 10SF of caulking which will be bagged and removed. New safety plan submitted and reviewed by NPS. Revewing potential demolition night work schedule with Erin B on 8/24 before submitting to NPS. Night demo will allow work to continue sooner than October. </t>
  </si>
  <si>
    <t>Canyon Adventure - Convert to F&amp;B</t>
  </si>
  <si>
    <t>08574</t>
  </si>
  <si>
    <t xml:space="preserve">Final walk to be scheduled with Robbie. 
Punch list pending installation of standing-bar top and new door installation. </t>
  </si>
  <si>
    <t xml:space="preserve">1872 is open. 
Interior sign has been installed. 
Decorative lighting delivery pending. 
Beams being repaired in store front. Glass for sneezeguard was damaged in delivery and will need second replacement. 
Tentative final walk with NPS on 9/8. </t>
  </si>
  <si>
    <t xml:space="preserve">Canyon New Dorm </t>
  </si>
  <si>
    <t>08598</t>
  </si>
  <si>
    <t xml:space="preserve">
NPS project review in progress and Facilities review of Design Report. Response from NPS on Design Report expected 9/14, per Julie O. 
</t>
  </si>
  <si>
    <t xml:space="preserve">Add CAPP approved. 
NPS project review in progress. Updated staging plans have been provided and the staging area has been taped of by PWC. As of 8/20 no further information is being requested from NPS biologists. 
Soil testing has been completed with preliminary findings from pXRF scans showing lead levels under EPA limits. The area around the existing dorm has shown higher levels which will be lined out in official report, with further guidance from NPS regarding removal. 
Pre-construction site-walk has been completed. 
Allied recalculating hydraulics based on NPS Fire Chief approved FDC / hydrant location. Updated calcs to be combined with design report and submitted on 8/24. Design report will be provided to NPS Facilities for signature on DEQ permit and then submitted to WY. DEQ contacts being called to discuss expediting. 
Exploring options for Winter 2027 work through the snow season. </t>
  </si>
  <si>
    <t>Canyon General Store - Improvements</t>
  </si>
  <si>
    <t>08575</t>
  </si>
  <si>
    <t xml:space="preserve">Additional retail scope information has been provided. Update to costs in progress by Bauer. </t>
  </si>
  <si>
    <t xml:space="preserve">Pending timeline for add CAPP submission. CAPP must be subitted as soon as possible in order to begin any fall work with Bauer. The full scope is anticipated to go past the normal opening date should demolition have to begin in spring 27 due to the size of scope. Updated costs with estimate of retail fixtures and a cash flow have been provided to Erin B. Pending full scope of fixture replacement from Wes and team in order for Bauer to update labor cost. </t>
  </si>
  <si>
    <t>IMG_3428.JPG</t>
  </si>
  <si>
    <t>`</t>
  </si>
  <si>
    <t>Initiative #</t>
  </si>
  <si>
    <t>Project Development Lead</t>
  </si>
  <si>
    <t>Project Scope/Description</t>
  </si>
  <si>
    <t>Weekly Update</t>
  </si>
  <si>
    <t>Status</t>
  </si>
  <si>
    <t>Request Date</t>
  </si>
  <si>
    <t>Requestor</t>
  </si>
  <si>
    <t>Deliverable Due Date</t>
  </si>
  <si>
    <t>Architect, Engineers, CM Consultants</t>
  </si>
  <si>
    <t>Food Service Design</t>
  </si>
  <si>
    <t>Design CAPP (Y/N)</t>
  </si>
  <si>
    <t>Subsidiary/Biz Dev Expense Total ($)</t>
  </si>
  <si>
    <t>Original Estimate</t>
  </si>
  <si>
    <t>Original Estimate Date</t>
  </si>
  <si>
    <t>Current Estimate</t>
  </si>
  <si>
    <t>Current Estimate Date</t>
  </si>
  <si>
    <t>TRAVEL HOSPITALITY SERVICES</t>
  </si>
  <si>
    <t>LAX - Wahoo Fish Tacos Conversion</t>
  </si>
  <si>
    <t>Conversion of Wahoo To Big Chicken</t>
  </si>
  <si>
    <t>Kyle met with Chris A. on 10/26. Working with PID &amp; Wasserstrom on pricing.</t>
  </si>
  <si>
    <t>Active</t>
  </si>
  <si>
    <t>Chris Agne</t>
  </si>
  <si>
    <t>MSP - Smack Shack Conversion</t>
  </si>
  <si>
    <t>Converting Smack Shack to Northern Soul</t>
  </si>
  <si>
    <t>Rebranding space, reconfiguring FoH, swapping out some equipment. Waiting on airport approval of concept.</t>
  </si>
  <si>
    <t>Chris Chila</t>
  </si>
  <si>
    <t>Alliance?</t>
  </si>
  <si>
    <t>Wass</t>
  </si>
  <si>
    <t>BOS - New Balance Conversion</t>
  </si>
  <si>
    <t>08468</t>
  </si>
  <si>
    <t>Convert New Balance to a Boston Team store</t>
  </si>
  <si>
    <t>Preliminary design and pricing complete. Mark M. submitting  CAPP for approval.</t>
  </si>
  <si>
    <t>Complete</t>
  </si>
  <si>
    <t>Silhouette</t>
  </si>
  <si>
    <t>Tucson</t>
  </si>
  <si>
    <t>Pricing for conversion of existing coffee to Starbucks and Midterm work.</t>
  </si>
  <si>
    <t>Developed estimate &amp; shared it with Lovin Construction. Still need to adjust for Starbucks scope.</t>
  </si>
  <si>
    <t>Tucson ADA issues</t>
  </si>
  <si>
    <t>Josh Santelli</t>
  </si>
  <si>
    <t>ADA violations</t>
  </si>
  <si>
    <t xml:space="preserve">Report was reviewed with Chirus Agne.  THS is pricing new furniture and millwork modification.  </t>
  </si>
  <si>
    <t>Boston Commissary</t>
  </si>
  <si>
    <t>08249</t>
  </si>
  <si>
    <t>Mark Migliore</t>
  </si>
  <si>
    <t xml:space="preserve">Completion of commissary that was started by Petore in 2019. </t>
  </si>
  <si>
    <t>Revised pricing sent to TH on 8/29/22. Awaiting response/direction.</t>
  </si>
  <si>
    <t>Austin - Mid Term Refresh</t>
  </si>
  <si>
    <t>Charleston</t>
  </si>
  <si>
    <t>D&amp;C needs to capture scope.  Tom meet Silhouette (Tara) to work areas.</t>
  </si>
  <si>
    <t>Meeting scheduled by THS for 11/4 to provide an internal update.</t>
  </si>
  <si>
    <t>Tom Waldron</t>
  </si>
  <si>
    <t>LAX - Wahoo Fish Tacos Conversion and Midterm</t>
  </si>
  <si>
    <t>08475</t>
  </si>
  <si>
    <t>Conversion of Wahoo To Big Chicken and Midterm work at Habit &amp; Earthbar</t>
  </si>
  <si>
    <t>Kyle from PID met with Chris A. on 10/26 and provided pricing. PID priced reduced scope and get closer to budget.</t>
  </si>
  <si>
    <t>Premier Interior Development</t>
  </si>
  <si>
    <t>Smith &amp; Greene</t>
  </si>
  <si>
    <t xml:space="preserve">SPORTSERVICE  </t>
  </si>
  <si>
    <t>Target Field Stand 109 Market</t>
  </si>
  <si>
    <t>Convert existing concession to market</t>
  </si>
  <si>
    <t xml:space="preserve">Project on hold while team evaluates. </t>
  </si>
  <si>
    <t>Pete Spike</t>
  </si>
  <si>
    <t>Atlanta Braves</t>
  </si>
  <si>
    <t>Book of Concepts</t>
  </si>
  <si>
    <t>HHL has completed renderings. Opinion of Cost complete.</t>
  </si>
  <si>
    <t>Fattar</t>
  </si>
  <si>
    <t>HHL</t>
  </si>
  <si>
    <t>Bridgestone - Patron Club</t>
  </si>
  <si>
    <t>Remodel Patron Club</t>
  </si>
  <si>
    <t>Providing updated answers to clients questions.</t>
  </si>
  <si>
    <t>Mike Geczi</t>
  </si>
  <si>
    <t>MSA</t>
  </si>
  <si>
    <t>A1</t>
  </si>
  <si>
    <t>RedBull</t>
  </si>
  <si>
    <t>In development</t>
  </si>
  <si>
    <t>Bob Thormeier</t>
  </si>
  <si>
    <t>Yes</t>
  </si>
  <si>
    <t>RedBull Concessions</t>
  </si>
  <si>
    <t>Converting stands 128 &amp; 133 to market concepts</t>
  </si>
  <si>
    <t>Pricing and schedule provided</t>
  </si>
  <si>
    <t>SLU</t>
  </si>
  <si>
    <t>Deliver in Q1 2024 per Dan Fetcho</t>
  </si>
  <si>
    <t>Tessa Lewis</t>
  </si>
  <si>
    <t>Shea</t>
  </si>
  <si>
    <t>Cleveland Guardians/Progressive Field</t>
  </si>
  <si>
    <t>08438</t>
  </si>
  <si>
    <t xml:space="preserve">Book of Concepts - concession/market </t>
  </si>
  <si>
    <t>Working through concepts with Rossetti</t>
  </si>
  <si>
    <t>Don Dierig</t>
  </si>
  <si>
    <t xml:space="preserve">Rossetti </t>
  </si>
  <si>
    <t>Busch Stadium</t>
  </si>
  <si>
    <t>DN team has decided to work with Populous. Call this week to finalize date for site visit.</t>
  </si>
  <si>
    <t>Dan Fetcho</t>
  </si>
  <si>
    <t>Prudential Center</t>
  </si>
  <si>
    <t>Working Gensler to provide renderings in a number of areas through the building.</t>
  </si>
  <si>
    <t>Renderings Complete</t>
  </si>
  <si>
    <t xml:space="preserve">PARKS &amp; RESORTS </t>
  </si>
  <si>
    <t>Shenandoah -  Blackrock Guest Cabins</t>
  </si>
  <si>
    <t>08444</t>
  </si>
  <si>
    <t>Complete reconstruction of the Blackrock Cabins to now include 12 units</t>
  </si>
  <si>
    <t xml:space="preserve">Budget pricing provided by </t>
  </si>
  <si>
    <t>Bill Nielson</t>
  </si>
  <si>
    <t>Stantec</t>
  </si>
  <si>
    <t>Squire Inn</t>
  </si>
  <si>
    <t>New property.  PIP and other CAPP needs</t>
  </si>
  <si>
    <t>Yellowstone RFP</t>
  </si>
  <si>
    <t>Grand Canyon North Rim</t>
  </si>
  <si>
    <t>High level pricing for go/no go</t>
  </si>
  <si>
    <t>Working with Loven Contracting</t>
  </si>
  <si>
    <t>Dead</t>
  </si>
  <si>
    <t>Deb Ward</t>
  </si>
  <si>
    <t>West Yellowstone Holiday Inn PIP</t>
  </si>
  <si>
    <t>08386</t>
  </si>
  <si>
    <t>John K</t>
  </si>
  <si>
    <t>Corridor &amp; common space</t>
  </si>
  <si>
    <t>Received proposal from Woodworks West. CSC to submit bid by end of November. FF&amp;E budget to be finalized before end of Nov.</t>
  </si>
  <si>
    <t>Derek</t>
  </si>
  <si>
    <t>Whitefish - Retaining Wall Repair</t>
  </si>
  <si>
    <t>08455</t>
  </si>
  <si>
    <t>Structurally reinforce or replace existing retaining wall to prevent further undermining of parking lot</t>
  </si>
  <si>
    <t>Preliminary drawings for pricing are running a week behind. Will have next week. Budgeting of those drawings is targeted for 11/24.</t>
  </si>
  <si>
    <t>Pete Donau</t>
  </si>
  <si>
    <t>Westin Buffalo</t>
  </si>
  <si>
    <t>08400</t>
  </si>
  <si>
    <t xml:space="preserve">Renovate rooms - 2 sample rooms released. May have to phase to fit within budget. Add CAPP required to  complete sample rooms. </t>
  </si>
  <si>
    <t xml:space="preserve">Model rooms complete and over budget.  Looking to get down to $4.2M </t>
  </si>
  <si>
    <t>Ridgeline at Estes Window Replacement</t>
  </si>
  <si>
    <t>08452</t>
  </si>
  <si>
    <t>Replace all windows of the hotel</t>
  </si>
  <si>
    <t>The completion of drawings is delayed. We will have an 80% set this Friday and complete set by the end of next week. That pushes are schedule approximately 3 days. The unit has asked for a budget on new window treatments. That budget was presented to Parks. Awaiting a response</t>
  </si>
  <si>
    <t>Lance Wellwood</t>
  </si>
  <si>
    <t>Camp Hale - Wedding Pavilion</t>
  </si>
  <si>
    <t xml:space="preserve">New location in Vale CO.  Creation of a wedding pavilion to replace tent that is currently there. </t>
  </si>
  <si>
    <t>Discussed 3 season pavilion and bathrooms to be added to the property, replacing the tent.  Kick off meeting to be held on 10/31</t>
  </si>
  <si>
    <t>Tenaya - Pool Remodel</t>
  </si>
  <si>
    <t>08454</t>
  </si>
  <si>
    <t>Brett Archer to send scope. Bids for work have already been received by the unit</t>
  </si>
  <si>
    <t>Design is over budget.  Scope was reduced.  Waiting on proposal to open CAPP for design and surveying.</t>
  </si>
  <si>
    <t>Wuksachi FFE - #08413</t>
  </si>
  <si>
    <t>08413</t>
  </si>
  <si>
    <t>Project put on hold per P&amp;R. Processing invoices from design team and FFE procurer.</t>
  </si>
  <si>
    <t>Scope of this project is in flux. Need direction from Parks on how to proceed. Add-CAPP will be required or new CAPP for additional construction scope and new refrigerators.</t>
  </si>
  <si>
    <t>Yellowstone Lake Service Station Repurpose</t>
  </si>
  <si>
    <t>08497</t>
  </si>
  <si>
    <t>John Bridges</t>
  </si>
  <si>
    <t>Design complete. On hold until 2026.</t>
  </si>
  <si>
    <t>100% CDs provided to NPS for review and comment.</t>
  </si>
  <si>
    <t>On Hold</t>
  </si>
  <si>
    <t>01.16.24</t>
  </si>
  <si>
    <t>12.31.26</t>
  </si>
  <si>
    <t>Thomas Hamilton</t>
  </si>
  <si>
    <t>Yellowstone Lake General Store Renovation</t>
  </si>
  <si>
    <t>08501</t>
  </si>
  <si>
    <t>Removed from YGS projects list 01.12.24</t>
  </si>
  <si>
    <t>On hold</t>
  </si>
  <si>
    <t>Yellowstone Lake Modular Housing</t>
  </si>
  <si>
    <t>08498</t>
  </si>
  <si>
    <t>Design 60%. On hold until 2026.</t>
  </si>
  <si>
    <t>On hold. NPS is requiring the modular unit be installed in a new location (to be determined).</t>
  </si>
  <si>
    <t>No</t>
  </si>
  <si>
    <t>GAMING</t>
  </si>
  <si>
    <t>Fingerlakes Hotel</t>
  </si>
  <si>
    <t>BBCC</t>
  </si>
  <si>
    <t>Two Kings - Master Plan</t>
  </si>
  <si>
    <t>Kris Irwin</t>
  </si>
  <si>
    <t>Potential development, casino, multiple hotels and other offerings.  Phased construction.</t>
  </si>
  <si>
    <t xml:space="preserve">design work remains on hold with no additional work authorized by the Nation. </t>
  </si>
  <si>
    <t>Brian Hansberry</t>
  </si>
  <si>
    <t>Wheeling Island Mold Remediation</t>
  </si>
  <si>
    <t>08456</t>
  </si>
  <si>
    <t xml:space="preserve">Moisture accumulation on the bottom of bar joists spanning every other floor. Source of moisture unknown. Mold creating odor on one floor. The unit wants to address before more floors are affected. </t>
  </si>
  <si>
    <t>BLI selected to do initial testing. Cost will be expensed at unit. Awaiting a date from BLI</t>
  </si>
  <si>
    <t>Kim Florence</t>
  </si>
  <si>
    <t>Sheraton - gaming expansion</t>
  </si>
  <si>
    <t>Kris Callahan</t>
  </si>
  <si>
    <t>convert conference space to gaming (look at expansion)</t>
  </si>
  <si>
    <t>Project has been put on hold until further notice due to overall construction cost for new build</t>
  </si>
  <si>
    <t>Holding</t>
  </si>
  <si>
    <t>Sosh NY/Holt Construction</t>
  </si>
  <si>
    <t>Orange City Poker Room</t>
  </si>
  <si>
    <t>08333</t>
  </si>
  <si>
    <t>Adding additional gaming space &amp; rest room area</t>
  </si>
  <si>
    <t>Hall construction developing pricing. Working to develop pricing</t>
  </si>
  <si>
    <t>Fred Guzman</t>
  </si>
  <si>
    <t>PATINA</t>
  </si>
  <si>
    <t>Descanso Gardens - Contract re-bid</t>
  </si>
  <si>
    <t>08460</t>
  </si>
  <si>
    <t>Create a restaurant, new cafe and upgrades to the back of house.</t>
  </si>
  <si>
    <t xml:space="preserve">Unable to reach an agreement on Investment </t>
  </si>
  <si>
    <t>Bob Wilson</t>
  </si>
  <si>
    <t>Gracia Studio, Ignisio, HA Builders</t>
  </si>
  <si>
    <t>Coastline</t>
  </si>
  <si>
    <t>N</t>
  </si>
  <si>
    <t>Project Presto</t>
  </si>
  <si>
    <t>08435</t>
  </si>
  <si>
    <t>Confidential Project at DTD.</t>
  </si>
  <si>
    <t>It will take place in a new location - expect to hear more in 5-6 months.  Validating pricing in general terms so we have a better understanding of overall cost whenever this picks up in new location.  Ops getting alignment with Stephen Schuster on partnership deal.</t>
  </si>
  <si>
    <t>DELAWARE NORTH CORPORATE</t>
  </si>
  <si>
    <t>10th Floor Lobby - Expo Kitchen</t>
  </si>
  <si>
    <t>Create expo kitchen in the former shareholder services area</t>
  </si>
  <si>
    <t>Jerry has asked that we work with Uniland to see if the courtyard option is possible as DN does not currently pay rent on the courtyard.</t>
  </si>
  <si>
    <t>Comerica</t>
  </si>
  <si>
    <t>Developing budget for 3 seperate concepts.</t>
  </si>
  <si>
    <t>Draft estimate issued. Joe Slomski had some revisions. Revised estimate out tomorrow.</t>
  </si>
  <si>
    <t>San Diego Baseball - Market Conversion</t>
  </si>
  <si>
    <t>Conversion of an existing concession to a market concept.</t>
  </si>
  <si>
    <t>Opinion of cost provided. Looks lie there may be multiple markets being converted this off season.</t>
  </si>
  <si>
    <t xml:space="preserve">Active </t>
  </si>
  <si>
    <t>Shawn Mattox</t>
  </si>
  <si>
    <t xml:space="preserve">Singer </t>
  </si>
  <si>
    <t>Stadium of the Future (Jacksonville)</t>
  </si>
  <si>
    <t>Food Service layouts and portables for EverBank Stadium</t>
  </si>
  <si>
    <t>Call with team next week to discus portable design and next steps.   Complete list of 123 portables by section number to coincide with drawing locations has been submitted.</t>
  </si>
  <si>
    <t>Yellowstone</t>
  </si>
  <si>
    <t>Various projects</t>
  </si>
  <si>
    <t>Gathering information</t>
  </si>
  <si>
    <t>Erin Benike</t>
  </si>
  <si>
    <t>Kalaloch RFP</t>
  </si>
  <si>
    <t>Proposed development plans for RFP that drops later in 2026.</t>
  </si>
  <si>
    <t xml:space="preserve">Hobbs &amp; Black has been engaged. Revised estimate submitted </t>
  </si>
  <si>
    <t>Hobbs &amp; Black</t>
  </si>
  <si>
    <t>Squire Resort</t>
  </si>
  <si>
    <t>Phase III of the PIP</t>
  </si>
  <si>
    <t>Received pricing from the GC. Need to make final decisions on SOW and release the designer.</t>
  </si>
  <si>
    <t>Michael Darrow</t>
  </si>
  <si>
    <t>Pending</t>
  </si>
  <si>
    <t>RV Park at West Yellowstone</t>
  </si>
  <si>
    <t xml:space="preserve">Pending cost to complete design from A&amp;E; PM has returned from OOO. Expected 9/18. PS Submitted to NPS. NPS will initiate white bark pine survey. Pending additional information on will-serve letter from West Yellowstone. Town engineer has stated that capacity is not a concern and is reviewing civil plans. </t>
  </si>
  <si>
    <t xml:space="preserve">Pending cost to complete design from A&amp;E; PM OOO this week. PS Submitted to NPS. NPS will initiate white bark pine survey. Preparing RFP for construction to Jackson, Bauer, PWC. Pending additional information on will-serve letter from West Yellowstone. </t>
  </si>
  <si>
    <t>Mammoth General Store / Mammoth Warehouse Rehab</t>
  </si>
  <si>
    <t>THA and Mosaic completing bids. Mosaic site walk completed on 9/9. Bids due 9/18.</t>
  </si>
  <si>
    <t xml:space="preserve">THA and Mosaic completing bids. Meeting with Mosaic on site on 9/9 to answer any outstanding questions. </t>
  </si>
  <si>
    <t>Surveillance Expansion</t>
  </si>
  <si>
    <t>New Surveillance office space expansion onto roof adjacent to existing surveillance office</t>
  </si>
  <si>
    <t>On Hold until further notice per Dave Frankhouser 8/20</t>
  </si>
  <si>
    <t>Hold</t>
  </si>
  <si>
    <t>DTD Anaheim - Project Harbor (Izakaya concept)</t>
  </si>
  <si>
    <t>08731</t>
  </si>
  <si>
    <t>Takeover of Ballast Point.   Take Over of the space on 6/15/27 with 210 days to complete and get opened.</t>
  </si>
  <si>
    <t>Survey and design ideas kicked around on August 26th - very productive.  Dan Brunn working on modeling the space and early design conceptual plans</t>
  </si>
  <si>
    <t>Hencraft - Add Exterior Awning</t>
  </si>
  <si>
    <t>Add a rigid awning to the side of the building to provide shelter to the remote Walk-In and Storage</t>
  </si>
  <si>
    <t>BRD sent in a Proposal ($18K).  We will need drawings developed for permitting.  David to build a budget for a CAPP to be done in September/October</t>
  </si>
  <si>
    <t>Hundredfold BPV - Exterior Entry Enclosure</t>
  </si>
  <si>
    <t>Add a Shelter in front of the exterior entry door to block the cold</t>
  </si>
  <si>
    <t>2/26/2026 - Met with Gabriel Romero - Dream Awnings.  Proposal is $14,898 (tax included)</t>
  </si>
  <si>
    <t xml:space="preserve">Tutto </t>
  </si>
  <si>
    <t>Major Remodel for Contract Extension.  Expiration is 8/2029</t>
  </si>
  <si>
    <t>Revisit end of year</t>
  </si>
  <si>
    <t>JK Kolaski</t>
  </si>
  <si>
    <t>Yes, will need.</t>
  </si>
  <si>
    <t>2026</t>
  </si>
  <si>
    <t>Via Napoli</t>
  </si>
  <si>
    <t>Major Remodel for Contract Extension -  Expiration is 8/2029</t>
  </si>
  <si>
    <t>Freezer Floor Repair</t>
  </si>
  <si>
    <t>Bruns submitted a proposal for $66, 850, plus $19,200 if this scope needs to be done in two phases.  Working on a competitive price from Macon.</t>
  </si>
  <si>
    <t xml:space="preserve">Additional Exterior Walk-In Refrigerator with new refrigeration rack for new and existing exterior walk-ins.  End 2026 Project.  </t>
  </si>
  <si>
    <t>Bruns sent summary. Will then have a kick-off call with Singer.  Set up a conference call - Jessica &amp; Chef Costintino, Seth, Jason Petrino.  Susan to set up.</t>
  </si>
  <si>
    <t xml:space="preserve">Enlarging Kitchen Door Opening from a 3' to 5' wide. </t>
  </si>
  <si>
    <t>Drawiings to be complete 7/6.  Submit to CFTOD for permitting on 7/8.  Receive permits on 8/5.  Only then, place door order that has a 4 week lead time.  Forecasted start in early September.  Duration is 2-3 wks.</t>
  </si>
  <si>
    <t xml:space="preserve">Jason </t>
  </si>
  <si>
    <t>Adding a 40' Connex Box to replace the old ones that Disney is taking away.</t>
  </si>
  <si>
    <t>Lincoln Ristorante - East Dining Room/Bar &amp; Lounge</t>
  </si>
  <si>
    <t>Full Renovation that would include adding a bar to the East Dining Room and remove existing.</t>
  </si>
  <si>
    <t>DTD Naples &amp; Napolini</t>
  </si>
  <si>
    <t>Contract Expires 11/30/2029.</t>
  </si>
  <si>
    <t>Nick &amp; Stef's - NYC</t>
  </si>
  <si>
    <t>Front of House Renovation with Lease Renewal</t>
  </si>
  <si>
    <t>Concept determined - Corteza House (Steakhouse).   On Hold pending "statue negotiations" and/or whether MSG will be rebuilt elsewhere.</t>
  </si>
  <si>
    <t>Ignisio</t>
  </si>
  <si>
    <t>Summer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</si>
</sst>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164" formatCode="&quot;$&quot;#,##0"/>
    <numFmt numFmtId="165" formatCode="m/d/yy;@"/>
    <numFmt numFmtId="166" formatCode="_(&quot;$&quot;* #,##0_);_(&quot;$&quot;* \(#,##0\);_(&quot;$&quot;* &quot;-&quot;??_);_(@_)"/>
    <numFmt numFmtId="167" formatCode="_([$$-409]* #,##0.00_);_([$$-409]* \(#,##0.00\);_([$$-409]* &quot;-&quot;??_);_(@_)"/>
    <numFmt numFmtId="168" formatCode="&quot;$&quot;#,##0.00"/>
    <numFmt numFmtId="169" formatCode="_([$$-409]* #,##0_);_([$$-409]* \(#,##0\);_([$$-409]* &quot;-&quot;??_);_(@_)"/>
  </numFmts>
  <fonts count="47">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sz val="12"/>
      <color theme="1"/>
      <name val="Calibri"/>
      <family val="2"/>
      <scheme val="minor"/>
    </font>
    <font>
      <sz val="12"/>
      <name val="Calibri"/>
      <family val="2"/>
      <scheme val="minor"/>
    </font>
    <font>
      <b/>
      <sz val="12"/>
      <name val="Calibri"/>
      <family val="2"/>
      <scheme val="minor"/>
    </font>
    <font>
      <b/>
      <i/>
      <sz val="12"/>
      <name val="Calibri"/>
      <family val="2"/>
      <scheme val="minor"/>
    </font>
    <font>
      <i/>
      <sz val="12"/>
      <name val="Calibri"/>
      <family val="2"/>
      <scheme val="minor"/>
    </font>
    <font>
      <i/>
      <sz val="11"/>
      <color theme="1"/>
      <name val="Calibri"/>
      <family val="2"/>
      <scheme val="minor"/>
    </font>
    <font>
      <b/>
      <sz val="13"/>
      <name val="Calibri"/>
      <family val="2"/>
      <scheme val="minor"/>
    </font>
    <font>
      <b/>
      <sz val="12"/>
      <color rgb="FF305496"/>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
      <b/>
      <i/>
      <sz val="14"/>
      <color theme="1"/>
      <name val="Calibri"/>
      <family val="2"/>
      <scheme val="minor"/>
    </font>
    <font>
      <b/>
      <sz val="11"/>
      <color rgb="FFFFFFFF"/>
      <name val="Calibri"/>
      <family val="2"/>
      <scheme val="minor"/>
    </font>
    <font>
      <b/>
      <sz val="12"/>
      <color theme="1"/>
      <name val="Calibri"/>
      <family val="2"/>
      <scheme val="minor"/>
    </font>
    <font>
      <sz val="12"/>
      <color rgb="FF000000"/>
      <name val="Calibri"/>
      <family val="2"/>
      <scheme val="minor"/>
    </font>
    <font>
      <sz val="12"/>
      <color rgb="FF000000"/>
      <name val="Calibri"/>
      <family val="2"/>
    </font>
    <font>
      <sz val="12"/>
      <name val="Calibri"/>
      <family val="2"/>
    </font>
    <font>
      <sz val="11"/>
      <color rgb="FF000000"/>
      <name val="Calibri"/>
      <family val="2"/>
    </font>
    <font>
      <sz val="11"/>
      <name val="Calibri"/>
      <family val="2"/>
      <scheme val="minor"/>
    </font>
    <font>
      <sz val="11"/>
      <name val="Calibri"/>
      <family val="2"/>
    </font>
    <font>
      <u/>
      <sz val="11"/>
      <color theme="10"/>
      <name val="Calibri"/>
      <family val="2"/>
      <scheme val="minor"/>
    </font>
    <font>
      <b/>
      <sz val="13"/>
      <name val="Calibri"/>
      <family val="2"/>
    </font>
    <font>
      <b/>
      <sz val="12"/>
      <name val="Calibri"/>
      <family val="2"/>
    </font>
    <font>
      <b/>
      <sz val="14"/>
      <color rgb="FF000000"/>
      <name val="Calibri"/>
      <family val="2"/>
    </font>
    <font>
      <sz val="13"/>
      <name val="Calibri"/>
      <family val="2"/>
      <scheme val="minor"/>
    </font>
    <font>
      <i/>
      <sz val="12"/>
      <color theme="1"/>
      <name val="Calibri"/>
      <family val="2"/>
      <scheme val="minor"/>
    </font>
    <font>
      <sz val="11"/>
      <color theme="1"/>
      <name val="Calibri"/>
      <family val="2"/>
    </font>
    <font>
      <b/>
      <sz val="12"/>
      <color rgb="FF000000"/>
      <name val="Calibri"/>
      <family val="2"/>
    </font>
    <font>
      <sz val="12"/>
      <color rgb="FF242424"/>
      <name val="Calibri"/>
      <family val="2"/>
      <scheme val="minor"/>
    </font>
    <font>
      <sz val="12"/>
      <color rgb="FF000000"/>
      <name val="Calibri"/>
      <scheme val="minor"/>
    </font>
    <font>
      <sz val="12"/>
      <color rgb="FF000000"/>
      <name val="Calibri"/>
    </font>
    <font>
      <b/>
      <sz val="12"/>
      <color rgb="FF000000"/>
      <name val="Calibri"/>
      <family val="2"/>
      <scheme val="minor"/>
    </font>
    <font>
      <b/>
      <sz val="11"/>
      <name val="Calibri"/>
      <family val="2"/>
      <scheme val="minor"/>
    </font>
    <font>
      <b/>
      <sz val="11"/>
      <name val="Calibri"/>
      <family val="2"/>
    </font>
    <font>
      <sz val="11"/>
      <color rgb="FF000000"/>
      <name val="Calibri"/>
      <charset val="1"/>
    </font>
    <font>
      <sz val="11"/>
      <color rgb="FF000000"/>
      <name val="Calibri"/>
    </font>
    <font>
      <sz val="11"/>
      <color rgb="FFFF0000"/>
      <name val="Calibri"/>
      <family val="2"/>
      <scheme val="minor"/>
    </font>
    <font>
      <b/>
      <sz val="12"/>
      <name val="Calibri"/>
    </font>
    <font>
      <sz val="12"/>
      <name val="Calibri"/>
    </font>
    <font>
      <sz val="11"/>
      <color theme="1"/>
      <name val="Calibri"/>
    </font>
    <font>
      <sz val="12"/>
      <name val="Calibri"/>
      <scheme val="minor"/>
    </font>
    <font>
      <sz val="11"/>
      <color rgb="FF000000"/>
      <name val="Calibri"/>
      <scheme val="minor"/>
    </font>
    <font>
      <sz val="11"/>
      <name val="Calibri"/>
      <scheme val="minor"/>
    </font>
  </fonts>
  <fills count="1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00B0F0"/>
        <bgColor rgb="FF000000"/>
      </patternFill>
    </fill>
    <fill>
      <patternFill patternType="solid">
        <fgColor rgb="FFFF0000"/>
        <bgColor indexed="64"/>
      </patternFill>
    </fill>
    <fill>
      <patternFill patternType="solid">
        <fgColor rgb="FF00B050"/>
        <bgColor indexed="64"/>
      </patternFill>
    </fill>
    <fill>
      <patternFill patternType="solid">
        <fgColor rgb="FF7030A0"/>
        <bgColor indexed="64"/>
      </patternFill>
    </fill>
    <fill>
      <patternFill patternType="solid">
        <fgColor rgb="FFFFD966"/>
        <bgColor indexed="64"/>
      </patternFill>
    </fill>
    <fill>
      <patternFill patternType="solid">
        <fgColor rgb="FFBFBFBF"/>
        <bgColor indexed="64"/>
      </patternFill>
    </fill>
    <fill>
      <patternFill patternType="solid">
        <fgColor rgb="FF9BC2E6"/>
        <bgColor rgb="FF000000"/>
      </patternFill>
    </fill>
    <fill>
      <patternFill patternType="solid">
        <fgColor rgb="FF00B050"/>
        <bgColor rgb="FF000000"/>
      </patternFill>
    </fill>
    <fill>
      <patternFill patternType="solid">
        <fgColor rgb="FFFFFFFF"/>
        <bgColor rgb="FF000000"/>
      </patternFill>
    </fill>
    <fill>
      <patternFill patternType="solid">
        <fgColor rgb="FFBFBFBF"/>
        <bgColor rgb="FF000000"/>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indexed="64"/>
      </bottom>
      <diagonal/>
    </border>
    <border>
      <left style="thin">
        <color auto="1"/>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top style="thin">
        <color rgb="FF000000"/>
      </top>
      <bottom/>
      <diagonal/>
    </border>
    <border>
      <left/>
      <right style="thin">
        <color indexed="64"/>
      </right>
      <top/>
      <bottom style="thin">
        <color indexed="64"/>
      </bottom>
      <diagonal/>
    </border>
    <border>
      <left/>
      <right style="thin">
        <color rgb="FF000000"/>
      </right>
      <top style="thin">
        <color rgb="FF000000"/>
      </top>
      <bottom/>
      <diagonal/>
    </border>
    <border>
      <left/>
      <right/>
      <top style="thin">
        <color indexed="64"/>
      </top>
      <bottom/>
      <diagonal/>
    </border>
    <border>
      <left/>
      <right style="thin">
        <color rgb="FF000000"/>
      </right>
      <top/>
      <bottom style="thin">
        <color rgb="FF000000"/>
      </bottom>
      <diagonal/>
    </border>
    <border>
      <left style="thin">
        <color indexed="64"/>
      </left>
      <right style="thin">
        <color indexed="64"/>
      </right>
      <top style="thin">
        <color rgb="FF000000"/>
      </top>
      <bottom style="thin">
        <color rgb="FF000000"/>
      </bottom>
      <diagonal/>
    </border>
    <border>
      <left style="thin">
        <color auto="1"/>
      </left>
      <right/>
      <top/>
      <bottom/>
      <diagonal/>
    </border>
    <border>
      <left/>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style="thin">
        <color indexed="64"/>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cellStyleXfs>
  <cellXfs count="640">
    <xf numFmtId="0" fontId="0" fillId="0" borderId="0" xfId="0"/>
    <xf numFmtId="0" fontId="4" fillId="0" borderId="0" xfId="0" applyFont="1" applyAlignment="1" applyProtection="1">
      <alignment horizontal="center" vertical="center" wrapText="1"/>
      <protection locked="0"/>
    </xf>
    <xf numFmtId="0" fontId="6" fillId="4" borderId="0" xfId="0" applyFont="1" applyFill="1" applyAlignment="1" applyProtection="1">
      <alignment vertical="center"/>
      <protection locked="0"/>
    </xf>
    <xf numFmtId="9" fontId="4" fillId="3" borderId="3" xfId="2" applyFont="1" applyFill="1" applyBorder="1" applyAlignment="1" applyProtection="1">
      <alignment horizontal="left" vertical="center"/>
    </xf>
    <xf numFmtId="0" fontId="4" fillId="0" borderId="0" xfId="0" applyFont="1" applyAlignment="1" applyProtection="1">
      <alignment horizontal="left" vertical="center" wrapText="1"/>
      <protection locked="0"/>
    </xf>
    <xf numFmtId="49" fontId="6" fillId="4" borderId="0" xfId="0" applyNumberFormat="1" applyFont="1" applyFill="1" applyAlignment="1" applyProtection="1">
      <alignment vertical="center"/>
      <protection locked="0"/>
    </xf>
    <xf numFmtId="49" fontId="5" fillId="0" borderId="2" xfId="0" applyNumberFormat="1"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5" fillId="2" borderId="2" xfId="0" applyFont="1" applyFill="1" applyBorder="1" applyAlignment="1" applyProtection="1">
      <alignment horizontal="left" vertical="center" wrapText="1"/>
      <protection locked="0"/>
    </xf>
    <xf numFmtId="0" fontId="7" fillId="4" borderId="0" xfId="0" applyFont="1" applyFill="1" applyAlignment="1" applyProtection="1">
      <alignment vertical="center"/>
      <protection locked="0"/>
    </xf>
    <xf numFmtId="0" fontId="8" fillId="0" borderId="2" xfId="0" applyFont="1" applyBorder="1" applyAlignment="1" applyProtection="1">
      <alignment horizontal="left" vertical="center" wrapText="1"/>
      <protection locked="0"/>
    </xf>
    <xf numFmtId="166" fontId="6" fillId="4" borderId="0" xfId="1" applyNumberFormat="1" applyFont="1" applyFill="1" applyBorder="1" applyAlignment="1" applyProtection="1">
      <alignment vertical="center"/>
      <protection locked="0"/>
    </xf>
    <xf numFmtId="166" fontId="4" fillId="3" borderId="2" xfId="1" applyNumberFormat="1" applyFont="1" applyFill="1" applyBorder="1" applyAlignment="1" applyProtection="1">
      <alignment horizontal="left" vertical="center" wrapText="1"/>
      <protection locked="0"/>
    </xf>
    <xf numFmtId="0" fontId="6" fillId="4" borderId="0" xfId="0" applyFont="1" applyFill="1" applyAlignment="1">
      <alignment vertical="center"/>
    </xf>
    <xf numFmtId="166" fontId="6" fillId="4" borderId="0" xfId="1" applyNumberFormat="1" applyFont="1" applyFill="1" applyBorder="1" applyAlignment="1" applyProtection="1">
      <alignment vertical="center"/>
    </xf>
    <xf numFmtId="164" fontId="4" fillId="3" borderId="2" xfId="0" applyNumberFormat="1" applyFont="1" applyFill="1" applyBorder="1" applyAlignment="1">
      <alignment horizontal="left" vertical="center"/>
    </xf>
    <xf numFmtId="0" fontId="0" fillId="0" borderId="0" xfId="0" applyProtection="1">
      <protection locked="0"/>
    </xf>
    <xf numFmtId="166" fontId="4" fillId="0" borderId="2" xfId="1" applyNumberFormat="1" applyFont="1" applyFill="1" applyBorder="1" applyAlignment="1" applyProtection="1">
      <alignment horizontal="left" vertical="center" wrapText="1"/>
      <protection locked="0"/>
    </xf>
    <xf numFmtId="49" fontId="0" fillId="0" borderId="0" xfId="0" applyNumberFormat="1" applyProtection="1">
      <protection locked="0"/>
    </xf>
    <xf numFmtId="0" fontId="9" fillId="0" borderId="0" xfId="0" applyFont="1" applyProtection="1">
      <protection locked="0"/>
    </xf>
    <xf numFmtId="166" fontId="0" fillId="0" borderId="0" xfId="1" applyNumberFormat="1" applyFont="1" applyFill="1" applyProtection="1">
      <protection locked="0"/>
    </xf>
    <xf numFmtId="166" fontId="3" fillId="0" borderId="0" xfId="1" applyNumberFormat="1" applyFont="1" applyFill="1" applyProtection="1"/>
    <xf numFmtId="166" fontId="4" fillId="5" borderId="2" xfId="1" applyNumberFormat="1" applyFont="1" applyFill="1" applyBorder="1" applyAlignment="1" applyProtection="1">
      <alignment horizontal="left" vertical="center" wrapText="1"/>
      <protection locked="0"/>
    </xf>
    <xf numFmtId="1" fontId="4" fillId="5" borderId="2" xfId="2" applyNumberFormat="1" applyFont="1" applyFill="1" applyBorder="1" applyAlignment="1" applyProtection="1">
      <alignment horizontal="center" vertical="center"/>
    </xf>
    <xf numFmtId="0" fontId="10" fillId="0" borderId="0" xfId="0" applyFont="1" applyAlignment="1" applyProtection="1">
      <alignment horizontal="center" vertical="center" wrapText="1"/>
      <protection locked="0"/>
    </xf>
    <xf numFmtId="0" fontId="6" fillId="4" borderId="0" xfId="0" applyFont="1" applyFill="1" applyAlignment="1" applyProtection="1">
      <alignment horizontal="center" vertical="center"/>
      <protection locked="0"/>
    </xf>
    <xf numFmtId="165" fontId="5" fillId="0" borderId="2" xfId="0" applyNumberFormat="1" applyFont="1" applyBorder="1" applyAlignment="1" applyProtection="1">
      <alignment horizontal="center" vertical="center" wrapText="1"/>
      <protection locked="0"/>
    </xf>
    <xf numFmtId="0" fontId="0" fillId="0" borderId="0" xfId="0" applyAlignment="1" applyProtection="1">
      <alignment horizontal="center"/>
      <protection locked="0"/>
    </xf>
    <xf numFmtId="0" fontId="10" fillId="0" borderId="4" xfId="0" applyFont="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166" fontId="10" fillId="0" borderId="4" xfId="1" applyNumberFormat="1" applyFont="1" applyBorder="1" applyAlignment="1" applyProtection="1">
      <alignment horizontal="center" vertical="center" wrapText="1"/>
      <protection locked="0"/>
    </xf>
    <xf numFmtId="166" fontId="10" fillId="0" borderId="4" xfId="1" applyNumberFormat="1" applyFont="1" applyBorder="1" applyAlignment="1" applyProtection="1">
      <alignment horizontal="center" vertical="center" wrapText="1"/>
    </xf>
    <xf numFmtId="0" fontId="10"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3" fillId="0" borderId="6" xfId="0" applyFont="1" applyBorder="1" applyAlignment="1">
      <alignment wrapText="1"/>
    </xf>
    <xf numFmtId="0" fontId="13" fillId="0" borderId="0" xfId="0" applyFont="1" applyAlignment="1">
      <alignment wrapText="1"/>
    </xf>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0" fillId="0" borderId="0" xfId="0" applyAlignment="1">
      <alignment horizontal="center"/>
    </xf>
    <xf numFmtId="0" fontId="13" fillId="0" borderId="0" xfId="0" applyFont="1" applyAlignment="1">
      <alignment vertical="center" wrapText="1"/>
    </xf>
    <xf numFmtId="0" fontId="0" fillId="0" borderId="0" xfId="0" applyAlignment="1">
      <alignment vertical="center"/>
    </xf>
    <xf numFmtId="14" fontId="13" fillId="0" borderId="2" xfId="0" applyNumberFormat="1" applyFont="1" applyBorder="1" applyAlignment="1">
      <alignment horizontal="center" vertical="center" wrapText="1"/>
    </xf>
    <xf numFmtId="0" fontId="13" fillId="6" borderId="10" xfId="0" applyFont="1" applyFill="1" applyBorder="1" applyAlignment="1">
      <alignment wrapText="1"/>
    </xf>
    <xf numFmtId="0" fontId="11" fillId="0" borderId="8" xfId="0" applyFont="1" applyBorder="1" applyAlignment="1">
      <alignment horizontal="center" vertical="center" wrapText="1"/>
    </xf>
    <xf numFmtId="14" fontId="0" fillId="0" borderId="0" xfId="0" applyNumberFormat="1"/>
    <xf numFmtId="0" fontId="0" fillId="0" borderId="0" xfId="0" applyAlignment="1" applyProtection="1">
      <alignment wrapText="1"/>
      <protection locked="0"/>
    </xf>
    <xf numFmtId="0" fontId="9" fillId="0" borderId="0" xfId="0" applyFont="1" applyAlignment="1" applyProtection="1">
      <alignment wrapText="1"/>
      <protection locked="0"/>
    </xf>
    <xf numFmtId="0" fontId="13" fillId="0" borderId="2" xfId="0" applyFont="1" applyBorder="1" applyAlignment="1">
      <alignment horizontal="left" vertical="center" wrapText="1"/>
    </xf>
    <xf numFmtId="0" fontId="0" fillId="0" borderId="0" xfId="0" applyAlignment="1">
      <alignment horizontal="left"/>
    </xf>
    <xf numFmtId="49" fontId="12" fillId="6" borderId="9" xfId="0" applyNumberFormat="1" applyFont="1" applyFill="1" applyBorder="1" applyAlignment="1">
      <alignment horizontal="left"/>
    </xf>
    <xf numFmtId="49" fontId="13" fillId="0" borderId="2" xfId="0" applyNumberFormat="1" applyFont="1" applyBorder="1" applyAlignment="1">
      <alignment horizontal="left" vertical="center" wrapText="1"/>
    </xf>
    <xf numFmtId="49" fontId="0" fillId="0" borderId="0" xfId="0" applyNumberFormat="1" applyAlignment="1">
      <alignment horizontal="left"/>
    </xf>
    <xf numFmtId="49" fontId="11" fillId="0" borderId="8" xfId="0" applyNumberFormat="1" applyFont="1" applyBorder="1" applyAlignment="1">
      <alignment horizontal="center" vertical="center" wrapText="1"/>
    </xf>
    <xf numFmtId="0" fontId="13" fillId="6" borderId="10" xfId="0" applyFont="1" applyFill="1" applyBorder="1" applyAlignment="1">
      <alignment horizontal="left" wrapText="1"/>
    </xf>
    <xf numFmtId="14" fontId="11" fillId="0" borderId="8" xfId="0" applyNumberFormat="1" applyFont="1" applyBorder="1" applyAlignment="1">
      <alignment horizontal="center" vertical="center" wrapText="1"/>
    </xf>
    <xf numFmtId="14" fontId="13" fillId="6" borderId="10" xfId="0" applyNumberFormat="1" applyFont="1" applyFill="1" applyBorder="1" applyAlignment="1">
      <alignment horizontal="center" wrapText="1"/>
    </xf>
    <xf numFmtId="14" fontId="13" fillId="6" borderId="11" xfId="0" applyNumberFormat="1" applyFont="1" applyFill="1" applyBorder="1" applyAlignment="1">
      <alignment horizontal="center" wrapText="1"/>
    </xf>
    <xf numFmtId="14" fontId="13" fillId="0" borderId="2" xfId="0" applyNumberFormat="1" applyFont="1" applyBorder="1" applyAlignment="1">
      <alignment vertical="center" wrapText="1"/>
    </xf>
    <xf numFmtId="44" fontId="11" fillId="0" borderId="8" xfId="1" applyFont="1" applyBorder="1" applyAlignment="1">
      <alignment horizontal="center" vertical="center" wrapText="1"/>
    </xf>
    <xf numFmtId="44" fontId="13" fillId="6" borderId="10" xfId="1" applyFont="1" applyFill="1" applyBorder="1" applyAlignment="1">
      <alignment horizontal="center" wrapText="1"/>
    </xf>
    <xf numFmtId="44" fontId="13" fillId="0" borderId="2" xfId="1" applyFont="1" applyBorder="1" applyAlignment="1">
      <alignment vertical="center" wrapText="1"/>
    </xf>
    <xf numFmtId="44" fontId="0" fillId="0" borderId="0" xfId="1" applyFont="1"/>
    <xf numFmtId="44" fontId="13" fillId="6" borderId="10" xfId="1" applyFont="1" applyFill="1" applyBorder="1" applyAlignment="1">
      <alignment wrapText="1"/>
    </xf>
    <xf numFmtId="166" fontId="14" fillId="3" borderId="2" xfId="1" applyNumberFormat="1" applyFont="1" applyFill="1" applyBorder="1" applyAlignment="1" applyProtection="1">
      <alignment horizontal="left" vertical="center" wrapText="1"/>
      <protection locked="0"/>
    </xf>
    <xf numFmtId="49" fontId="5" fillId="0" borderId="12" xfId="0" applyNumberFormat="1" applyFont="1" applyBorder="1" applyAlignment="1" applyProtection="1">
      <alignment horizontal="left" vertical="center" wrapText="1"/>
      <protection locked="0"/>
    </xf>
    <xf numFmtId="166" fontId="4" fillId="3" borderId="12" xfId="1" applyNumberFormat="1" applyFont="1" applyFill="1" applyBorder="1" applyAlignment="1" applyProtection="1">
      <alignment horizontal="left" vertical="center" wrapText="1"/>
      <protection locked="0"/>
    </xf>
    <xf numFmtId="166" fontId="4" fillId="5" borderId="12" xfId="1" applyNumberFormat="1" applyFont="1" applyFill="1" applyBorder="1" applyAlignment="1" applyProtection="1">
      <alignment horizontal="left" vertical="center" wrapText="1"/>
      <protection locked="0"/>
    </xf>
    <xf numFmtId="164" fontId="4" fillId="3" borderId="12" xfId="0" applyNumberFormat="1" applyFont="1" applyFill="1" applyBorder="1" applyAlignment="1">
      <alignment horizontal="left" vertical="center"/>
    </xf>
    <xf numFmtId="9" fontId="4" fillId="3" borderId="13" xfId="2" applyFont="1" applyFill="1" applyBorder="1" applyAlignment="1" applyProtection="1">
      <alignment horizontal="left" vertical="center"/>
    </xf>
    <xf numFmtId="165" fontId="5" fillId="0" borderId="12" xfId="0" applyNumberFormat="1" applyFont="1" applyBorder="1" applyAlignment="1" applyProtection="1">
      <alignment horizontal="center" vertical="center" wrapText="1"/>
      <protection locked="0"/>
    </xf>
    <xf numFmtId="0" fontId="14" fillId="0" borderId="2" xfId="0" applyFont="1" applyBorder="1" applyAlignment="1" applyProtection="1">
      <alignment horizontal="right"/>
      <protection locked="0"/>
    </xf>
    <xf numFmtId="49" fontId="14" fillId="0" borderId="2" xfId="0" applyNumberFormat="1" applyFont="1" applyBorder="1" applyProtection="1">
      <protection locked="0"/>
    </xf>
    <xf numFmtId="0" fontId="14" fillId="0" borderId="2" xfId="0" applyFont="1" applyBorder="1" applyProtection="1">
      <protection locked="0"/>
    </xf>
    <xf numFmtId="0" fontId="15" fillId="0" borderId="2" xfId="0" applyFont="1" applyBorder="1" applyProtection="1">
      <protection locked="0"/>
    </xf>
    <xf numFmtId="0" fontId="14" fillId="0" borderId="2" xfId="0" applyFont="1" applyBorder="1" applyAlignment="1" applyProtection="1">
      <alignment horizontal="center"/>
      <protection locked="0"/>
    </xf>
    <xf numFmtId="0" fontId="14" fillId="0" borderId="2" xfId="0" applyFont="1" applyBorder="1"/>
    <xf numFmtId="0" fontId="14" fillId="0" borderId="0" xfId="0" applyFont="1" applyProtection="1">
      <protection locked="0"/>
    </xf>
    <xf numFmtId="49" fontId="12" fillId="7" borderId="9" xfId="0" applyNumberFormat="1" applyFont="1" applyFill="1" applyBorder="1" applyAlignment="1">
      <alignment horizontal="left"/>
    </xf>
    <xf numFmtId="0" fontId="13" fillId="7" borderId="10" xfId="0" applyFont="1" applyFill="1" applyBorder="1" applyAlignment="1">
      <alignment horizontal="left" wrapText="1"/>
    </xf>
    <xf numFmtId="0" fontId="13" fillId="7" borderId="10" xfId="0" applyFont="1" applyFill="1" applyBorder="1" applyAlignment="1">
      <alignment wrapText="1"/>
    </xf>
    <xf numFmtId="44" fontId="13" fillId="7" borderId="10" xfId="1" applyFont="1" applyFill="1" applyBorder="1" applyAlignment="1">
      <alignment wrapText="1"/>
    </xf>
    <xf numFmtId="44" fontId="13" fillId="7" borderId="10" xfId="1" applyFont="1" applyFill="1" applyBorder="1" applyAlignment="1">
      <alignment horizontal="center" wrapText="1"/>
    </xf>
    <xf numFmtId="14" fontId="13" fillId="7" borderId="10" xfId="0" applyNumberFormat="1" applyFont="1" applyFill="1" applyBorder="1" applyAlignment="1">
      <alignment horizontal="center" wrapText="1"/>
    </xf>
    <xf numFmtId="14" fontId="13" fillId="7" borderId="11" xfId="0" applyNumberFormat="1" applyFont="1" applyFill="1" applyBorder="1" applyAlignment="1">
      <alignment horizontal="center" wrapText="1"/>
    </xf>
    <xf numFmtId="49" fontId="12" fillId="8" borderId="9" xfId="0" applyNumberFormat="1" applyFont="1" applyFill="1" applyBorder="1" applyAlignment="1">
      <alignment horizontal="left"/>
    </xf>
    <xf numFmtId="0" fontId="13" fillId="8" borderId="10" xfId="0" applyFont="1" applyFill="1" applyBorder="1" applyAlignment="1">
      <alignment horizontal="left" wrapText="1"/>
    </xf>
    <xf numFmtId="0" fontId="13" fillId="8" borderId="10" xfId="0" applyFont="1" applyFill="1" applyBorder="1" applyAlignment="1">
      <alignment wrapText="1"/>
    </xf>
    <xf numFmtId="44" fontId="13" fillId="8" borderId="10" xfId="1" applyFont="1" applyFill="1" applyBorder="1" applyAlignment="1">
      <alignment wrapText="1"/>
    </xf>
    <xf numFmtId="44" fontId="13" fillId="8" borderId="10" xfId="1" applyFont="1" applyFill="1" applyBorder="1" applyAlignment="1">
      <alignment horizontal="center" wrapText="1"/>
    </xf>
    <xf numFmtId="14" fontId="13" fillId="8" borderId="10" xfId="0" applyNumberFormat="1" applyFont="1" applyFill="1" applyBorder="1" applyAlignment="1">
      <alignment horizontal="center" wrapText="1"/>
    </xf>
    <xf numFmtId="14" fontId="13" fillId="8" borderId="11" xfId="0" applyNumberFormat="1" applyFont="1" applyFill="1" applyBorder="1" applyAlignment="1">
      <alignment horizontal="center" wrapText="1"/>
    </xf>
    <xf numFmtId="49" fontId="12" fillId="9" borderId="9" xfId="0" applyNumberFormat="1" applyFont="1" applyFill="1" applyBorder="1" applyAlignment="1">
      <alignment horizontal="left"/>
    </xf>
    <xf numFmtId="0" fontId="13" fillId="9" borderId="10" xfId="0" applyFont="1" applyFill="1" applyBorder="1" applyAlignment="1">
      <alignment horizontal="left" wrapText="1"/>
    </xf>
    <xf numFmtId="0" fontId="13" fillId="9" borderId="10" xfId="0" applyFont="1" applyFill="1" applyBorder="1" applyAlignment="1">
      <alignment wrapText="1"/>
    </xf>
    <xf numFmtId="44" fontId="13" fillId="9" borderId="10" xfId="1" applyFont="1" applyFill="1" applyBorder="1" applyAlignment="1">
      <alignment wrapText="1"/>
    </xf>
    <xf numFmtId="44" fontId="13" fillId="9" borderId="10" xfId="1" applyFont="1" applyFill="1" applyBorder="1" applyAlignment="1">
      <alignment horizontal="center" wrapText="1"/>
    </xf>
    <xf numFmtId="14" fontId="13" fillId="9" borderId="10" xfId="0" applyNumberFormat="1" applyFont="1" applyFill="1" applyBorder="1" applyAlignment="1">
      <alignment horizontal="center" wrapText="1"/>
    </xf>
    <xf numFmtId="14" fontId="13" fillId="9" borderId="11" xfId="0" applyNumberFormat="1" applyFont="1" applyFill="1" applyBorder="1" applyAlignment="1">
      <alignment horizontal="center" wrapText="1"/>
    </xf>
    <xf numFmtId="49" fontId="16" fillId="9" borderId="9" xfId="0" applyNumberFormat="1" applyFont="1" applyFill="1" applyBorder="1" applyAlignment="1">
      <alignment horizontal="left"/>
    </xf>
    <xf numFmtId="49" fontId="12" fillId="10" borderId="9" xfId="0" applyNumberFormat="1" applyFont="1" applyFill="1" applyBorder="1" applyAlignment="1">
      <alignment horizontal="left"/>
    </xf>
    <xf numFmtId="0" fontId="13" fillId="10" borderId="10" xfId="0" applyFont="1" applyFill="1" applyBorder="1" applyAlignment="1">
      <alignment horizontal="left" wrapText="1"/>
    </xf>
    <xf numFmtId="0" fontId="13" fillId="10" borderId="10" xfId="0" applyFont="1" applyFill="1" applyBorder="1" applyAlignment="1">
      <alignment wrapText="1"/>
    </xf>
    <xf numFmtId="44" fontId="13" fillId="10" borderId="10" xfId="1" applyFont="1" applyFill="1" applyBorder="1" applyAlignment="1">
      <alignment wrapText="1"/>
    </xf>
    <xf numFmtId="44" fontId="13" fillId="10" borderId="10" xfId="1" applyFont="1" applyFill="1" applyBorder="1" applyAlignment="1">
      <alignment horizontal="center" wrapText="1"/>
    </xf>
    <xf numFmtId="14" fontId="13" fillId="10" borderId="10" xfId="0" applyNumberFormat="1" applyFont="1" applyFill="1" applyBorder="1" applyAlignment="1">
      <alignment horizontal="center" wrapText="1"/>
    </xf>
    <xf numFmtId="49" fontId="12" fillId="11" borderId="9" xfId="0" applyNumberFormat="1" applyFont="1" applyFill="1" applyBorder="1" applyAlignment="1">
      <alignment horizontal="left"/>
    </xf>
    <xf numFmtId="0" fontId="13" fillId="11" borderId="10" xfId="0" applyFont="1" applyFill="1" applyBorder="1" applyAlignment="1">
      <alignment horizontal="left" wrapText="1"/>
    </xf>
    <xf numFmtId="0" fontId="13" fillId="11" borderId="10" xfId="0" applyFont="1" applyFill="1" applyBorder="1" applyAlignment="1">
      <alignment wrapText="1"/>
    </xf>
    <xf numFmtId="44" fontId="13" fillId="11" borderId="10" xfId="1" applyFont="1" applyFill="1" applyBorder="1" applyAlignment="1">
      <alignment wrapText="1"/>
    </xf>
    <xf numFmtId="44" fontId="13" fillId="11" borderId="10" xfId="1" applyFont="1" applyFill="1" applyBorder="1" applyAlignment="1">
      <alignment horizontal="center" wrapText="1"/>
    </xf>
    <xf numFmtId="14" fontId="13" fillId="11" borderId="10" xfId="0" applyNumberFormat="1" applyFont="1" applyFill="1" applyBorder="1" applyAlignment="1">
      <alignment horizontal="center" wrapText="1"/>
    </xf>
    <xf numFmtId="0" fontId="13" fillId="0" borderId="1" xfId="0" applyFont="1" applyBorder="1" applyAlignment="1">
      <alignment vertical="center" wrapText="1"/>
    </xf>
    <xf numFmtId="14" fontId="13" fillId="0" borderId="1" xfId="0" applyNumberFormat="1" applyFont="1" applyBorder="1" applyAlignment="1">
      <alignment horizontal="center" vertical="center" wrapText="1"/>
    </xf>
    <xf numFmtId="0" fontId="13" fillId="0" borderId="12" xfId="0" applyFont="1" applyBorder="1" applyAlignment="1">
      <alignment vertical="center" wrapText="1"/>
    </xf>
    <xf numFmtId="0" fontId="13" fillId="0" borderId="12" xfId="0" applyFont="1" applyBorder="1" applyAlignment="1">
      <alignment horizontal="left" vertical="center" wrapText="1"/>
    </xf>
    <xf numFmtId="0" fontId="13" fillId="0" borderId="12" xfId="0" applyFont="1" applyBorder="1" applyAlignment="1">
      <alignment horizontal="center" vertical="center" wrapText="1"/>
    </xf>
    <xf numFmtId="14" fontId="13" fillId="0" borderId="12" xfId="0" applyNumberFormat="1" applyFont="1" applyBorder="1" applyAlignment="1">
      <alignment horizontal="center" vertical="center" wrapText="1"/>
    </xf>
    <xf numFmtId="14" fontId="13" fillId="0" borderId="1" xfId="0" applyNumberFormat="1" applyFont="1" applyBorder="1" applyAlignment="1">
      <alignment vertical="center" wrapText="1"/>
    </xf>
    <xf numFmtId="44" fontId="13" fillId="0" borderId="12" xfId="1" applyFont="1" applyBorder="1" applyAlignment="1">
      <alignment vertical="center" wrapText="1"/>
    </xf>
    <xf numFmtId="14" fontId="13" fillId="0" borderId="12" xfId="0" applyNumberFormat="1" applyFont="1" applyBorder="1" applyAlignment="1">
      <alignment vertical="center" wrapText="1"/>
    </xf>
    <xf numFmtId="0" fontId="5" fillId="0" borderId="2" xfId="0" applyFont="1" applyBorder="1" applyAlignment="1" applyProtection="1">
      <alignment horizontal="left" vertical="top" wrapText="1"/>
      <protection locked="0"/>
    </xf>
    <xf numFmtId="0" fontId="5" fillId="0" borderId="1" xfId="0" applyFont="1" applyBorder="1" applyAlignment="1" applyProtection="1">
      <alignment horizontal="left" vertical="center" wrapText="1"/>
      <protection locked="0"/>
    </xf>
    <xf numFmtId="49" fontId="5" fillId="0" borderId="1" xfId="0" applyNumberFormat="1" applyFont="1" applyBorder="1" applyAlignment="1" applyProtection="1">
      <alignment horizontal="left" vertical="center" wrapText="1"/>
      <protection locked="0"/>
    </xf>
    <xf numFmtId="165" fontId="5" fillId="0" borderId="1" xfId="0" applyNumberFormat="1" applyFont="1" applyBorder="1" applyAlignment="1" applyProtection="1">
      <alignment horizontal="center" vertical="center" wrapText="1"/>
      <protection locked="0"/>
    </xf>
    <xf numFmtId="166" fontId="4" fillId="3" borderId="1" xfId="1" applyNumberFormat="1" applyFont="1" applyFill="1" applyBorder="1" applyAlignment="1" applyProtection="1">
      <alignment horizontal="left" vertical="center" wrapText="1"/>
      <protection locked="0"/>
    </xf>
    <xf numFmtId="166" fontId="13" fillId="0" borderId="2" xfId="1" applyNumberFormat="1" applyFont="1" applyBorder="1" applyAlignment="1">
      <alignment vertical="center" wrapText="1"/>
    </xf>
    <xf numFmtId="164" fontId="13" fillId="0" borderId="2" xfId="1" applyNumberFormat="1" applyFont="1" applyBorder="1" applyAlignment="1">
      <alignment vertical="center" wrapText="1"/>
    </xf>
    <xf numFmtId="164" fontId="13" fillId="0" borderId="12" xfId="1" applyNumberFormat="1" applyFont="1" applyBorder="1" applyAlignment="1">
      <alignment vertical="center" wrapText="1"/>
    </xf>
    <xf numFmtId="164" fontId="13" fillId="0" borderId="1" xfId="1" applyNumberFormat="1" applyFont="1" applyBorder="1" applyAlignment="1">
      <alignment vertical="center" wrapText="1"/>
    </xf>
    <xf numFmtId="166" fontId="13" fillId="0" borderId="12" xfId="1" applyNumberFormat="1" applyFont="1" applyBorder="1" applyAlignment="1">
      <alignment vertical="center" wrapText="1"/>
    </xf>
    <xf numFmtId="166" fontId="13" fillId="0" borderId="1" xfId="1" applyNumberFormat="1" applyFont="1" applyBorder="1" applyAlignment="1">
      <alignment vertical="center" wrapText="1"/>
    </xf>
    <xf numFmtId="0" fontId="18" fillId="0" borderId="2" xfId="0" applyFont="1" applyBorder="1" applyAlignment="1">
      <alignment vertical="center" wrapText="1"/>
    </xf>
    <xf numFmtId="49" fontId="13" fillId="0" borderId="12" xfId="0" applyNumberFormat="1" applyFont="1" applyBorder="1" applyAlignment="1">
      <alignment horizontal="left" vertical="center" wrapText="1"/>
    </xf>
    <xf numFmtId="166" fontId="4" fillId="0" borderId="2" xfId="1" applyNumberFormat="1" applyFont="1" applyBorder="1" applyAlignment="1" applyProtection="1">
      <alignment horizontal="left" vertical="center" wrapText="1"/>
      <protection locked="0"/>
    </xf>
    <xf numFmtId="9" fontId="4" fillId="3" borderId="3" xfId="2" applyFont="1" applyFill="1" applyBorder="1" applyAlignment="1">
      <alignment horizontal="left" vertical="center"/>
    </xf>
    <xf numFmtId="1" fontId="4" fillId="5" borderId="2" xfId="2" applyNumberFormat="1" applyFont="1" applyFill="1" applyBorder="1" applyAlignment="1">
      <alignment horizontal="center" vertical="center"/>
    </xf>
    <xf numFmtId="0" fontId="5" fillId="2" borderId="12" xfId="0" applyFont="1" applyFill="1" applyBorder="1" applyAlignment="1" applyProtection="1">
      <alignment horizontal="left" vertical="center" wrapText="1"/>
      <protection locked="0"/>
    </xf>
    <xf numFmtId="166" fontId="4" fillId="0" borderId="12" xfId="1" applyNumberFormat="1" applyFont="1" applyFill="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1" fontId="4" fillId="5" borderId="12" xfId="2" applyNumberFormat="1" applyFont="1" applyFill="1" applyBorder="1" applyAlignment="1" applyProtection="1">
      <alignment horizontal="center" vertical="center"/>
    </xf>
    <xf numFmtId="164" fontId="4" fillId="3" borderId="1" xfId="0" applyNumberFormat="1" applyFont="1" applyFill="1" applyBorder="1" applyAlignment="1">
      <alignment horizontal="left" vertical="center"/>
    </xf>
    <xf numFmtId="9" fontId="4" fillId="3" borderId="1" xfId="2" applyFont="1" applyFill="1" applyBorder="1" applyAlignment="1" applyProtection="1">
      <alignment horizontal="left" vertical="center"/>
    </xf>
    <xf numFmtId="14" fontId="5" fillId="0" borderId="1" xfId="0" applyNumberFormat="1" applyFont="1" applyBorder="1" applyAlignment="1" applyProtection="1">
      <alignment horizontal="center" vertical="center" wrapText="1"/>
      <protection locked="0"/>
    </xf>
    <xf numFmtId="0" fontId="13" fillId="0" borderId="15" xfId="0" applyFont="1" applyBorder="1" applyAlignment="1">
      <alignment vertical="center" wrapText="1"/>
    </xf>
    <xf numFmtId="0" fontId="5" fillId="2" borderId="1" xfId="0" applyFont="1" applyFill="1" applyBorder="1" applyAlignment="1" applyProtection="1">
      <alignment horizontal="left" vertical="center" wrapText="1"/>
      <protection locked="0"/>
    </xf>
    <xf numFmtId="166" fontId="4" fillId="0" borderId="1" xfId="1" applyNumberFormat="1" applyFont="1" applyFill="1" applyBorder="1" applyAlignment="1" applyProtection="1">
      <alignment horizontal="left" vertical="center" wrapText="1"/>
      <protection locked="0"/>
    </xf>
    <xf numFmtId="0" fontId="21" fillId="0" borderId="0" xfId="0" applyFont="1" applyAlignment="1">
      <alignment vertical="center" wrapText="1"/>
    </xf>
    <xf numFmtId="49" fontId="6" fillId="4" borderId="15" xfId="0" applyNumberFormat="1" applyFont="1" applyFill="1" applyBorder="1" applyAlignment="1" applyProtection="1">
      <alignment vertical="center"/>
      <protection locked="0"/>
    </xf>
    <xf numFmtId="49" fontId="6" fillId="4" borderId="23" xfId="0" applyNumberFormat="1" applyFont="1" applyFill="1" applyBorder="1" applyAlignment="1" applyProtection="1">
      <alignment vertical="center"/>
      <protection locked="0"/>
    </xf>
    <xf numFmtId="0" fontId="6" fillId="4" borderId="23" xfId="0" applyFont="1" applyFill="1" applyBorder="1" applyAlignment="1" applyProtection="1">
      <alignment vertical="center"/>
      <protection locked="0"/>
    </xf>
    <xf numFmtId="0" fontId="7" fillId="4" borderId="23" xfId="0" applyFont="1" applyFill="1" applyBorder="1" applyAlignment="1" applyProtection="1">
      <alignment vertical="center"/>
      <protection locked="0"/>
    </xf>
    <xf numFmtId="166" fontId="6" fillId="4" borderId="23" xfId="1" applyNumberFormat="1" applyFont="1" applyFill="1" applyBorder="1" applyAlignment="1" applyProtection="1">
      <alignment vertical="center"/>
      <protection locked="0"/>
    </xf>
    <xf numFmtId="166" fontId="6" fillId="4" borderId="23" xfId="1" applyNumberFormat="1" applyFont="1" applyFill="1" applyBorder="1" applyAlignment="1" applyProtection="1">
      <alignment vertical="center"/>
    </xf>
    <xf numFmtId="0" fontId="6" fillId="4" borderId="23" xfId="0" applyFont="1" applyFill="1" applyBorder="1" applyAlignment="1" applyProtection="1">
      <alignment horizontal="center" vertical="center"/>
      <protection locked="0"/>
    </xf>
    <xf numFmtId="0" fontId="6" fillId="4" borderId="19" xfId="0" applyFont="1" applyFill="1" applyBorder="1" applyAlignment="1">
      <alignment vertical="center"/>
    </xf>
    <xf numFmtId="0" fontId="5" fillId="0" borderId="14" xfId="0" applyFont="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6" fillId="4" borderId="19" xfId="0" applyFont="1" applyFill="1" applyBorder="1" applyAlignment="1" applyProtection="1">
      <alignment horizontal="center" vertical="center"/>
      <protection locked="0"/>
    </xf>
    <xf numFmtId="166" fontId="4" fillId="3" borderId="14" xfId="1" applyNumberFormat="1" applyFont="1" applyFill="1" applyBorder="1" applyAlignment="1" applyProtection="1">
      <alignment horizontal="left" vertical="center" wrapText="1"/>
      <protection locked="0"/>
    </xf>
    <xf numFmtId="166" fontId="4" fillId="0" borderId="14" xfId="1" applyNumberFormat="1" applyFont="1" applyFill="1" applyBorder="1" applyAlignment="1" applyProtection="1">
      <alignment horizontal="left" vertical="center" wrapText="1"/>
      <protection locked="0"/>
    </xf>
    <xf numFmtId="0" fontId="5" fillId="2" borderId="16" xfId="0" applyFont="1" applyFill="1" applyBorder="1" applyAlignment="1" applyProtection="1">
      <alignment horizontal="left" vertical="center" wrapText="1"/>
      <protection locked="0"/>
    </xf>
    <xf numFmtId="0" fontId="7" fillId="4" borderId="25" xfId="0" applyFont="1" applyFill="1" applyBorder="1" applyAlignment="1" applyProtection="1">
      <alignment vertical="center"/>
      <protection locked="0"/>
    </xf>
    <xf numFmtId="14" fontId="17" fillId="0" borderId="0" xfId="0" applyNumberFormat="1" applyFont="1" applyProtection="1">
      <protection locked="0"/>
    </xf>
    <xf numFmtId="0" fontId="19" fillId="0" borderId="1" xfId="0" applyFont="1" applyBorder="1" applyAlignment="1">
      <alignment vertical="center" wrapText="1"/>
    </xf>
    <xf numFmtId="0" fontId="20" fillId="3" borderId="5" xfId="0" applyFont="1" applyFill="1" applyBorder="1" applyAlignment="1">
      <alignment horizontal="left" vertical="center" wrapText="1"/>
    </xf>
    <xf numFmtId="0" fontId="6" fillId="4" borderId="25" xfId="0" applyFont="1" applyFill="1" applyBorder="1" applyAlignment="1" applyProtection="1">
      <alignment vertical="center"/>
      <protection locked="0"/>
    </xf>
    <xf numFmtId="0" fontId="6" fillId="4" borderId="26" xfId="0" applyFont="1" applyFill="1" applyBorder="1" applyAlignment="1" applyProtection="1">
      <alignment vertical="center"/>
      <protection locked="0"/>
    </xf>
    <xf numFmtId="0" fontId="6" fillId="4" borderId="23" xfId="0" applyFont="1" applyFill="1" applyBorder="1" applyAlignment="1" applyProtection="1">
      <alignment vertical="center" wrapText="1"/>
      <protection locked="0"/>
    </xf>
    <xf numFmtId="0" fontId="7" fillId="4" borderId="23" xfId="0" applyFont="1" applyFill="1" applyBorder="1" applyAlignment="1" applyProtection="1">
      <alignment vertical="center" wrapText="1"/>
      <protection locked="0"/>
    </xf>
    <xf numFmtId="0" fontId="6" fillId="4" borderId="23" xfId="0" applyFont="1" applyFill="1" applyBorder="1" applyAlignment="1">
      <alignment vertical="center"/>
    </xf>
    <xf numFmtId="165" fontId="5" fillId="0" borderId="14" xfId="0" applyNumberFormat="1" applyFont="1" applyBorder="1" applyAlignment="1" applyProtection="1">
      <alignment horizontal="center" vertical="center" wrapText="1"/>
      <protection locked="0"/>
    </xf>
    <xf numFmtId="1" fontId="4" fillId="5" borderId="14" xfId="2" applyNumberFormat="1" applyFont="1" applyFill="1" applyBorder="1" applyAlignment="1" applyProtection="1">
      <alignment horizontal="center" vertical="center"/>
    </xf>
    <xf numFmtId="0" fontId="19" fillId="0" borderId="14" xfId="0" applyFont="1" applyBorder="1" applyAlignment="1">
      <alignment vertical="center" wrapText="1"/>
    </xf>
    <xf numFmtId="0" fontId="19" fillId="0" borderId="9" xfId="0" applyFont="1" applyBorder="1" applyAlignment="1">
      <alignment vertical="center" wrapText="1"/>
    </xf>
    <xf numFmtId="0" fontId="0" fillId="0" borderId="0" xfId="0" applyAlignment="1" applyProtection="1">
      <alignment horizontal="left" vertical="center" wrapText="1"/>
      <protection locked="0"/>
    </xf>
    <xf numFmtId="0" fontId="21" fillId="0" borderId="1" xfId="0" applyFont="1" applyBorder="1" applyAlignment="1">
      <alignment vertical="center" wrapText="1"/>
    </xf>
    <xf numFmtId="49" fontId="6" fillId="4" borderId="21" xfId="0" applyNumberFormat="1" applyFont="1" applyFill="1" applyBorder="1" applyAlignment="1" applyProtection="1">
      <alignment vertical="center"/>
      <protection locked="0"/>
    </xf>
    <xf numFmtId="0" fontId="13" fillId="8" borderId="2" xfId="0" applyFont="1" applyFill="1" applyBorder="1" applyAlignment="1">
      <alignment horizontal="center" vertical="center" wrapText="1"/>
    </xf>
    <xf numFmtId="14" fontId="13" fillId="8" borderId="2" xfId="0" applyNumberFormat="1" applyFont="1" applyFill="1" applyBorder="1" applyAlignment="1">
      <alignment horizontal="center" vertical="center" wrapText="1"/>
    </xf>
    <xf numFmtId="0" fontId="24" fillId="0" borderId="0" xfId="3" applyAlignment="1">
      <alignment vertical="center"/>
    </xf>
    <xf numFmtId="0" fontId="25" fillId="0" borderId="4" xfId="0" applyFont="1" applyBorder="1" applyAlignment="1">
      <alignment wrapText="1"/>
    </xf>
    <xf numFmtId="166" fontId="4" fillId="0" borderId="1" xfId="1" applyNumberFormat="1" applyFont="1" applyBorder="1" applyAlignment="1" applyProtection="1">
      <alignment horizontal="left" vertical="center" wrapText="1"/>
      <protection locked="0"/>
    </xf>
    <xf numFmtId="165" fontId="5" fillId="3" borderId="1" xfId="0" applyNumberFormat="1" applyFont="1" applyFill="1" applyBorder="1" applyAlignment="1" applyProtection="1">
      <alignment horizontal="center" vertical="center" wrapText="1"/>
      <protection locked="0"/>
    </xf>
    <xf numFmtId="166" fontId="5" fillId="0" borderId="1" xfId="1" applyNumberFormat="1" applyFont="1" applyBorder="1" applyAlignment="1" applyProtection="1">
      <alignment vertical="center" wrapText="1"/>
      <protection locked="0"/>
    </xf>
    <xf numFmtId="14" fontId="21" fillId="0" borderId="27" xfId="0" applyNumberFormat="1" applyFont="1" applyBorder="1" applyAlignment="1">
      <alignment horizontal="center" vertical="center" wrapText="1"/>
    </xf>
    <xf numFmtId="167" fontId="25" fillId="0" borderId="4" xfId="0" applyNumberFormat="1" applyFont="1" applyBorder="1" applyAlignment="1">
      <alignment wrapText="1"/>
    </xf>
    <xf numFmtId="167" fontId="0" fillId="0" borderId="0" xfId="0" applyNumberFormat="1"/>
    <xf numFmtId="0" fontId="5" fillId="8" borderId="1" xfId="0" applyFont="1" applyFill="1" applyBorder="1" applyAlignment="1" applyProtection="1">
      <alignment horizontal="left" vertical="center" wrapText="1"/>
      <protection locked="0"/>
    </xf>
    <xf numFmtId="9" fontId="4" fillId="3" borderId="1" xfId="2" applyFont="1" applyFill="1" applyBorder="1" applyAlignment="1">
      <alignment horizontal="left" vertical="center"/>
    </xf>
    <xf numFmtId="0" fontId="20" fillId="13" borderId="20" xfId="0" applyFont="1" applyFill="1" applyBorder="1" applyAlignment="1">
      <alignment horizontal="left" vertical="center" wrapText="1"/>
    </xf>
    <xf numFmtId="6" fontId="19" fillId="14" borderId="20" xfId="0" applyNumberFormat="1" applyFont="1" applyFill="1" applyBorder="1" applyAlignment="1">
      <alignment horizontal="left" vertical="center" wrapText="1"/>
    </xf>
    <xf numFmtId="6" fontId="19" fillId="15" borderId="20" xfId="0" applyNumberFormat="1" applyFont="1" applyFill="1" applyBorder="1" applyAlignment="1">
      <alignment horizontal="left" vertical="center" wrapText="1"/>
    </xf>
    <xf numFmtId="14" fontId="20" fillId="0" borderId="20" xfId="0" applyNumberFormat="1" applyFont="1" applyBorder="1" applyAlignment="1">
      <alignment horizontal="left" vertical="center" wrapText="1"/>
    </xf>
    <xf numFmtId="0" fontId="19" fillId="0" borderId="14" xfId="0" applyFont="1" applyBorder="1" applyAlignment="1">
      <alignment horizontal="left" vertical="center" wrapText="1"/>
    </xf>
    <xf numFmtId="0" fontId="26" fillId="12" borderId="0" xfId="0" applyFont="1" applyFill="1" applyAlignment="1">
      <alignment horizontal="left" vertical="center"/>
    </xf>
    <xf numFmtId="14" fontId="21" fillId="0" borderId="1" xfId="0" applyNumberFormat="1" applyFont="1" applyBorder="1" applyAlignment="1">
      <alignment horizontal="left" vertical="center"/>
    </xf>
    <xf numFmtId="0" fontId="27" fillId="0" borderId="14" xfId="0" applyFont="1" applyBorder="1" applyAlignment="1">
      <alignment horizontal="left" vertical="center"/>
    </xf>
    <xf numFmtId="0" fontId="27" fillId="0" borderId="27" xfId="0" applyFont="1" applyBorder="1" applyAlignment="1">
      <alignment horizontal="left" vertical="center"/>
    </xf>
    <xf numFmtId="6" fontId="27" fillId="14" borderId="27" xfId="0" applyNumberFormat="1" applyFont="1" applyFill="1" applyBorder="1" applyAlignment="1">
      <alignment horizontal="left" vertical="center" wrapText="1"/>
    </xf>
    <xf numFmtId="166" fontId="4" fillId="0" borderId="20" xfId="1" applyNumberFormat="1" applyFont="1" applyBorder="1" applyAlignment="1" applyProtection="1">
      <alignment horizontal="left" vertical="center" wrapText="1"/>
      <protection locked="0"/>
    </xf>
    <xf numFmtId="14" fontId="13" fillId="0" borderId="2" xfId="0" applyNumberFormat="1" applyFont="1" applyBorder="1" applyAlignment="1">
      <alignment horizontal="left" vertical="center" wrapText="1"/>
    </xf>
    <xf numFmtId="0" fontId="21" fillId="0" borderId="27" xfId="0" applyFont="1" applyBorder="1" applyAlignment="1">
      <alignment horizontal="left" vertical="center" wrapText="1"/>
    </xf>
    <xf numFmtId="0" fontId="21" fillId="0" borderId="27" xfId="0" applyFont="1" applyBorder="1" applyAlignment="1">
      <alignment vertical="center" wrapText="1"/>
    </xf>
    <xf numFmtId="0" fontId="21" fillId="0" borderId="0" xfId="0" applyFont="1" applyAlignment="1">
      <alignment vertical="center"/>
    </xf>
    <xf numFmtId="0" fontId="21" fillId="0" borderId="2" xfId="0" applyFont="1" applyBorder="1" applyAlignment="1">
      <alignment vertical="center" wrapText="1"/>
    </xf>
    <xf numFmtId="0" fontId="21" fillId="0" borderId="20" xfId="0" applyFont="1" applyBorder="1" applyAlignment="1">
      <alignment vertical="center" wrapText="1"/>
    </xf>
    <xf numFmtId="166" fontId="13" fillId="0" borderId="2" xfId="1" applyNumberFormat="1" applyFont="1" applyBorder="1" applyAlignment="1">
      <alignment horizontal="left" vertical="center" wrapText="1"/>
    </xf>
    <xf numFmtId="164" fontId="13" fillId="0" borderId="2" xfId="1" applyNumberFormat="1" applyFont="1" applyBorder="1" applyAlignment="1">
      <alignment horizontal="left" vertical="center" wrapText="1"/>
    </xf>
    <xf numFmtId="14" fontId="13" fillId="0" borderId="12" xfId="0" applyNumberFormat="1" applyFont="1" applyBorder="1" applyAlignment="1">
      <alignment horizontal="left" vertical="center" wrapText="1"/>
    </xf>
    <xf numFmtId="0" fontId="21" fillId="0" borderId="10" xfId="0" applyFont="1" applyBorder="1" applyAlignment="1">
      <alignment horizontal="left" vertical="center" wrapText="1"/>
    </xf>
    <xf numFmtId="0" fontId="21" fillId="0" borderId="1" xfId="0" applyFont="1" applyBorder="1" applyAlignment="1">
      <alignment horizontal="left" vertical="center"/>
    </xf>
    <xf numFmtId="14" fontId="13" fillId="0" borderId="2" xfId="0" quotePrefix="1" applyNumberFormat="1" applyFont="1" applyBorder="1" applyAlignment="1">
      <alignment horizontal="left" vertical="center" wrapText="1"/>
    </xf>
    <xf numFmtId="166" fontId="0" fillId="0" borderId="0" xfId="1" applyNumberFormat="1" applyFont="1" applyFill="1" applyBorder="1" applyProtection="1">
      <protection locked="0"/>
    </xf>
    <xf numFmtId="166" fontId="3" fillId="0" borderId="0" xfId="1" applyNumberFormat="1" applyFont="1" applyFill="1" applyBorder="1" applyProtection="1"/>
    <xf numFmtId="0" fontId="5" fillId="2" borderId="5" xfId="0" applyFont="1" applyFill="1" applyBorder="1" applyAlignment="1" applyProtection="1">
      <alignment horizontal="left" vertical="center" wrapText="1"/>
      <protection locked="0"/>
    </xf>
    <xf numFmtId="0" fontId="13" fillId="7" borderId="10" xfId="0" applyFont="1" applyFill="1" applyBorder="1" applyAlignment="1">
      <alignment vertical="center" wrapText="1"/>
    </xf>
    <xf numFmtId="0" fontId="13" fillId="9" borderId="10" xfId="0" applyFont="1" applyFill="1" applyBorder="1" applyAlignment="1">
      <alignment vertical="center" wrapText="1"/>
    </xf>
    <xf numFmtId="0" fontId="13" fillId="11" borderId="10" xfId="0" applyFont="1" applyFill="1" applyBorder="1" applyAlignment="1">
      <alignment vertical="center" wrapText="1"/>
    </xf>
    <xf numFmtId="0" fontId="0" fillId="0" borderId="0" xfId="0" applyAlignment="1">
      <alignment horizontal="center" vertical="center"/>
    </xf>
    <xf numFmtId="49" fontId="12" fillId="7" borderId="9" xfId="0" applyNumberFormat="1" applyFont="1" applyFill="1" applyBorder="1" applyAlignment="1">
      <alignment horizontal="left" vertical="center"/>
    </xf>
    <xf numFmtId="0" fontId="13" fillId="7" borderId="10" xfId="0" applyFont="1" applyFill="1" applyBorder="1" applyAlignment="1">
      <alignment horizontal="left" vertical="center" wrapText="1"/>
    </xf>
    <xf numFmtId="0" fontId="13" fillId="7" borderId="0" xfId="0" applyFont="1" applyFill="1" applyAlignment="1">
      <alignment vertical="center" wrapText="1"/>
    </xf>
    <xf numFmtId="44" fontId="13" fillId="7" borderId="10" xfId="1" applyFont="1" applyFill="1" applyBorder="1" applyAlignment="1">
      <alignment vertical="center" wrapText="1"/>
    </xf>
    <xf numFmtId="166" fontId="13" fillId="7" borderId="10" xfId="1" applyNumberFormat="1" applyFont="1" applyFill="1" applyBorder="1" applyAlignment="1">
      <alignment horizontal="center" vertical="center" wrapText="1"/>
    </xf>
    <xf numFmtId="14" fontId="13" fillId="7" borderId="10" xfId="0" applyNumberFormat="1" applyFont="1" applyFill="1" applyBorder="1" applyAlignment="1">
      <alignment horizontal="center" vertical="center" wrapText="1"/>
    </xf>
    <xf numFmtId="164" fontId="13" fillId="7" borderId="10" xfId="1" applyNumberFormat="1" applyFont="1" applyFill="1" applyBorder="1" applyAlignment="1">
      <alignment horizontal="center" vertical="center" wrapText="1"/>
    </xf>
    <xf numFmtId="14" fontId="13" fillId="7" borderId="7" xfId="0" applyNumberFormat="1" applyFont="1" applyFill="1" applyBorder="1" applyAlignment="1">
      <alignment horizontal="center" vertical="center" wrapText="1"/>
    </xf>
    <xf numFmtId="0" fontId="0" fillId="0" borderId="1" xfId="0" applyBorder="1" applyAlignment="1">
      <alignment horizontal="center" vertical="center"/>
    </xf>
    <xf numFmtId="0" fontId="21" fillId="0" borderId="1" xfId="0" applyFont="1" applyBorder="1" applyAlignment="1">
      <alignment vertical="center"/>
    </xf>
    <xf numFmtId="49" fontId="16" fillId="9" borderId="9" xfId="0" applyNumberFormat="1" applyFont="1" applyFill="1" applyBorder="1" applyAlignment="1">
      <alignment horizontal="left" vertical="center"/>
    </xf>
    <xf numFmtId="0" fontId="13" fillId="9" borderId="10" xfId="0" applyFont="1" applyFill="1" applyBorder="1" applyAlignment="1">
      <alignment horizontal="left" vertical="center" wrapText="1"/>
    </xf>
    <xf numFmtId="0" fontId="13" fillId="9" borderId="0" xfId="0" applyFont="1" applyFill="1" applyAlignment="1">
      <alignment vertical="center" wrapText="1"/>
    </xf>
    <xf numFmtId="44" fontId="13" fillId="9" borderId="10" xfId="1" applyFont="1" applyFill="1" applyBorder="1" applyAlignment="1">
      <alignment vertical="center" wrapText="1"/>
    </xf>
    <xf numFmtId="166" fontId="13" fillId="9" borderId="10" xfId="1" applyNumberFormat="1" applyFont="1" applyFill="1" applyBorder="1" applyAlignment="1">
      <alignment horizontal="center" vertical="center" wrapText="1"/>
    </xf>
    <xf numFmtId="14" fontId="13" fillId="9" borderId="10" xfId="0" applyNumberFormat="1" applyFont="1" applyFill="1" applyBorder="1" applyAlignment="1">
      <alignment horizontal="center" vertical="center" wrapText="1"/>
    </xf>
    <xf numFmtId="164" fontId="13" fillId="9" borderId="10" xfId="1" applyNumberFormat="1" applyFont="1" applyFill="1" applyBorder="1" applyAlignment="1">
      <alignment horizontal="center" vertical="center" wrapText="1"/>
    </xf>
    <xf numFmtId="14" fontId="13" fillId="9" borderId="7" xfId="0" applyNumberFormat="1" applyFont="1" applyFill="1" applyBorder="1" applyAlignment="1">
      <alignment horizontal="center" vertical="center" wrapText="1"/>
    </xf>
    <xf numFmtId="0" fontId="21" fillId="0" borderId="14" xfId="0" applyFont="1" applyBorder="1" applyAlignment="1">
      <alignment vertical="center" wrapText="1"/>
    </xf>
    <xf numFmtId="14" fontId="0" fillId="0" borderId="0" xfId="0" applyNumberFormat="1" applyAlignment="1">
      <alignment vertical="center"/>
    </xf>
    <xf numFmtId="49" fontId="12" fillId="11" borderId="9" xfId="0" applyNumberFormat="1" applyFont="1" applyFill="1" applyBorder="1" applyAlignment="1">
      <alignment horizontal="left" vertical="center"/>
    </xf>
    <xf numFmtId="0" fontId="13" fillId="11" borderId="10" xfId="0" applyFont="1" applyFill="1" applyBorder="1" applyAlignment="1">
      <alignment horizontal="left" vertical="center" wrapText="1"/>
    </xf>
    <xf numFmtId="44" fontId="13" fillId="11" borderId="10" xfId="1" applyFont="1" applyFill="1" applyBorder="1" applyAlignment="1">
      <alignment vertical="center" wrapText="1"/>
    </xf>
    <xf numFmtId="166" fontId="13" fillId="11" borderId="10" xfId="1" applyNumberFormat="1" applyFont="1" applyFill="1" applyBorder="1" applyAlignment="1">
      <alignment horizontal="center" vertical="center" wrapText="1"/>
    </xf>
    <xf numFmtId="14" fontId="13" fillId="11" borderId="10" xfId="0" applyNumberFormat="1" applyFont="1" applyFill="1" applyBorder="1" applyAlignment="1">
      <alignment horizontal="center" vertical="center" wrapText="1"/>
    </xf>
    <xf numFmtId="164" fontId="13" fillId="11" borderId="10" xfId="1" applyNumberFormat="1" applyFont="1" applyFill="1" applyBorder="1" applyAlignment="1">
      <alignment horizontal="center" vertical="center" wrapText="1"/>
    </xf>
    <xf numFmtId="14" fontId="13" fillId="11" borderId="11" xfId="0" applyNumberFormat="1" applyFont="1" applyFill="1" applyBorder="1" applyAlignment="1">
      <alignment horizontal="center" vertical="center" wrapText="1"/>
    </xf>
    <xf numFmtId="0" fontId="0" fillId="0" borderId="0" xfId="0" applyAlignment="1">
      <alignment horizontal="left" vertical="center"/>
    </xf>
    <xf numFmtId="44" fontId="0" fillId="0" borderId="0" xfId="1" applyFont="1" applyAlignment="1">
      <alignment vertical="center"/>
    </xf>
    <xf numFmtId="166" fontId="0" fillId="0" borderId="0" xfId="1" applyNumberFormat="1" applyFont="1" applyAlignment="1">
      <alignment vertical="center"/>
    </xf>
    <xf numFmtId="164" fontId="0" fillId="0" borderId="0" xfId="1" applyNumberFormat="1" applyFont="1" applyAlignment="1">
      <alignment vertical="center"/>
    </xf>
    <xf numFmtId="0" fontId="13" fillId="0" borderId="24" xfId="0" applyFont="1" applyBorder="1" applyAlignment="1">
      <alignment vertical="center" wrapText="1"/>
    </xf>
    <xf numFmtId="9" fontId="4" fillId="3" borderId="9" xfId="2" applyFont="1" applyFill="1" applyBorder="1" applyAlignment="1">
      <alignment horizontal="left" vertical="center"/>
    </xf>
    <xf numFmtId="0" fontId="26" fillId="12" borderId="18" xfId="0" applyFont="1" applyFill="1" applyBorder="1" applyAlignment="1">
      <alignment horizontal="left" vertical="center"/>
    </xf>
    <xf numFmtId="0" fontId="11" fillId="0" borderId="24" xfId="0" applyFont="1" applyBorder="1" applyAlignment="1">
      <alignment horizontal="center" vertical="center" wrapText="1"/>
    </xf>
    <xf numFmtId="49" fontId="11" fillId="0" borderId="24" xfId="0" applyNumberFormat="1" applyFont="1" applyBorder="1" applyAlignment="1">
      <alignment horizontal="center" vertical="center" wrapText="1"/>
    </xf>
    <xf numFmtId="0" fontId="11" fillId="0" borderId="24" xfId="0" applyFont="1" applyBorder="1" applyAlignment="1">
      <alignment vertical="center" wrapText="1"/>
    </xf>
    <xf numFmtId="44" fontId="11" fillId="0" borderId="24" xfId="1" applyFont="1" applyBorder="1" applyAlignment="1">
      <alignment horizontal="center" vertical="center" wrapText="1"/>
    </xf>
    <xf numFmtId="166" fontId="11" fillId="0" borderId="24" xfId="1" applyNumberFormat="1" applyFont="1" applyBorder="1" applyAlignment="1">
      <alignment horizontal="center" vertical="center" wrapText="1"/>
    </xf>
    <xf numFmtId="14" fontId="11" fillId="0" borderId="24" xfId="0" applyNumberFormat="1" applyFont="1" applyBorder="1" applyAlignment="1">
      <alignment horizontal="center" vertical="center" wrapText="1"/>
    </xf>
    <xf numFmtId="164" fontId="11" fillId="0" borderId="24" xfId="1" applyNumberFormat="1" applyFont="1" applyBorder="1" applyAlignment="1">
      <alignment horizontal="center" vertical="center" wrapText="1"/>
    </xf>
    <xf numFmtId="0" fontId="6" fillId="4" borderId="10" xfId="0" applyFont="1" applyFill="1" applyBorder="1" applyAlignment="1" applyProtection="1">
      <alignment vertical="center"/>
      <protection locked="0"/>
    </xf>
    <xf numFmtId="166" fontId="6" fillId="4" borderId="10" xfId="1" applyNumberFormat="1" applyFont="1" applyFill="1" applyBorder="1" applyAlignment="1" applyProtection="1">
      <alignment vertical="center"/>
      <protection locked="0"/>
    </xf>
    <xf numFmtId="0" fontId="6" fillId="4" borderId="10" xfId="0" applyFont="1" applyFill="1" applyBorder="1" applyAlignment="1" applyProtection="1">
      <alignment horizontal="center" vertical="center"/>
      <protection locked="0"/>
    </xf>
    <xf numFmtId="0" fontId="13" fillId="0" borderId="3" xfId="0" applyFont="1" applyBorder="1" applyAlignment="1">
      <alignment horizontal="left" vertical="center" wrapText="1"/>
    </xf>
    <xf numFmtId="1" fontId="4" fillId="5" borderId="16" xfId="2" applyNumberFormat="1" applyFont="1" applyFill="1" applyBorder="1" applyAlignment="1">
      <alignment horizontal="center" vertical="center"/>
    </xf>
    <xf numFmtId="1" fontId="4" fillId="5" borderId="20" xfId="2" applyNumberFormat="1" applyFont="1" applyFill="1" applyBorder="1" applyAlignment="1" applyProtection="1">
      <alignment horizontal="center" vertical="center"/>
    </xf>
    <xf numFmtId="14" fontId="13" fillId="0" borderId="5" xfId="0" applyNumberFormat="1" applyFont="1" applyBorder="1" applyAlignment="1">
      <alignment horizontal="center" vertical="center" wrapText="1"/>
    </xf>
    <xf numFmtId="166" fontId="6" fillId="4" borderId="25" xfId="1" applyNumberFormat="1" applyFont="1" applyFill="1" applyBorder="1" applyAlignment="1" applyProtection="1">
      <alignment vertical="center"/>
      <protection locked="0"/>
    </xf>
    <xf numFmtId="166" fontId="6" fillId="4" borderId="25" xfId="1" applyNumberFormat="1" applyFont="1" applyFill="1" applyBorder="1" applyAlignment="1" applyProtection="1">
      <alignment vertical="center"/>
    </xf>
    <xf numFmtId="0" fontId="18" fillId="0" borderId="1" xfId="0" applyFont="1" applyBorder="1" applyAlignment="1">
      <alignment vertical="center" wrapText="1"/>
    </xf>
    <xf numFmtId="0" fontId="14" fillId="0" borderId="2" xfId="0" applyFont="1" applyBorder="1" applyAlignment="1" applyProtection="1">
      <alignment horizontal="right" vertical="center"/>
      <protection locked="0"/>
    </xf>
    <xf numFmtId="0" fontId="14" fillId="0" borderId="2" xfId="0" applyFont="1" applyBorder="1" applyAlignment="1" applyProtection="1">
      <alignment vertical="center"/>
      <protection locked="0"/>
    </xf>
    <xf numFmtId="0" fontId="14" fillId="0" borderId="2" xfId="0" applyFont="1" applyBorder="1" applyAlignment="1" applyProtection="1">
      <alignment horizontal="center" vertical="center"/>
      <protection locked="0"/>
    </xf>
    <xf numFmtId="0" fontId="14" fillId="0" borderId="0" xfId="0" applyFont="1" applyAlignment="1" applyProtection="1">
      <alignment vertical="center"/>
      <protection locked="0"/>
    </xf>
    <xf numFmtId="0" fontId="0" fillId="0" borderId="0" xfId="0" applyAlignment="1" applyProtection="1">
      <alignment vertical="center"/>
      <protection locked="0"/>
    </xf>
    <xf numFmtId="166" fontId="0" fillId="0" borderId="0" xfId="1" applyNumberFormat="1" applyFont="1" applyFill="1" applyAlignment="1" applyProtection="1">
      <alignment vertical="center"/>
      <protection locked="0"/>
    </xf>
    <xf numFmtId="166" fontId="3" fillId="0" borderId="0" xfId="1" applyNumberFormat="1" applyFont="1" applyFill="1" applyAlignment="1" applyProtection="1">
      <alignment vertical="center"/>
    </xf>
    <xf numFmtId="0" fontId="0" fillId="0" borderId="0" xfId="0" applyAlignment="1" applyProtection="1">
      <alignment horizontal="center" vertical="center"/>
      <protection locked="0"/>
    </xf>
    <xf numFmtId="0" fontId="20" fillId="0" borderId="2" xfId="0" applyFont="1" applyBorder="1" applyAlignment="1">
      <alignment vertical="center" wrapText="1"/>
    </xf>
    <xf numFmtId="0" fontId="14" fillId="0" borderId="14" xfId="0" applyFont="1" applyBorder="1" applyAlignment="1" applyProtection="1">
      <alignment horizontal="center" vertical="center"/>
      <protection locked="0"/>
    </xf>
    <xf numFmtId="0" fontId="14" fillId="0" borderId="20" xfId="0" applyFont="1" applyBorder="1" applyAlignment="1" applyProtection="1">
      <alignment vertical="center"/>
      <protection locked="0"/>
    </xf>
    <xf numFmtId="164" fontId="26" fillId="12" borderId="0" xfId="0" applyNumberFormat="1" applyFont="1" applyFill="1" applyAlignment="1">
      <alignment horizontal="left" vertical="center"/>
    </xf>
    <xf numFmtId="164" fontId="19" fillId="0" borderId="20" xfId="0" applyNumberFormat="1" applyFont="1" applyBorder="1" applyAlignment="1">
      <alignment horizontal="left" vertical="center" wrapText="1"/>
    </xf>
    <xf numFmtId="14" fontId="13" fillId="0" borderId="19" xfId="0" applyNumberFormat="1" applyFont="1" applyBorder="1" applyAlignment="1">
      <alignment horizontal="center" vertical="center" wrapText="1"/>
    </xf>
    <xf numFmtId="0" fontId="5" fillId="8" borderId="23" xfId="0" applyFont="1" applyFill="1" applyBorder="1" applyAlignment="1" applyProtection="1">
      <alignment horizontal="left" vertical="center" wrapText="1"/>
      <protection locked="0"/>
    </xf>
    <xf numFmtId="0" fontId="5" fillId="8" borderId="5" xfId="0" applyFont="1" applyFill="1" applyBorder="1" applyAlignment="1" applyProtection="1">
      <alignment horizontal="left" vertical="center" wrapText="1"/>
      <protection locked="0"/>
    </xf>
    <xf numFmtId="166" fontId="6" fillId="4" borderId="10" xfId="1" applyNumberFormat="1" applyFont="1" applyFill="1" applyBorder="1" applyAlignment="1" applyProtection="1">
      <alignment vertical="center"/>
    </xf>
    <xf numFmtId="0" fontId="21" fillId="0" borderId="27" xfId="0" quotePrefix="1" applyFont="1" applyBorder="1" applyAlignment="1">
      <alignment horizontal="left" vertical="center" wrapText="1"/>
    </xf>
    <xf numFmtId="0" fontId="0" fillId="3" borderId="0" xfId="0" applyFill="1" applyAlignment="1">
      <alignment vertical="center"/>
    </xf>
    <xf numFmtId="166" fontId="0" fillId="0" borderId="0" xfId="1" applyNumberFormat="1" applyFont="1" applyBorder="1" applyAlignment="1">
      <alignment vertical="center"/>
    </xf>
    <xf numFmtId="164" fontId="0" fillId="0" borderId="0" xfId="1" applyNumberFormat="1" applyFont="1" applyBorder="1" applyAlignment="1">
      <alignment vertical="center"/>
    </xf>
    <xf numFmtId="0" fontId="5" fillId="0" borderId="1" xfId="0" applyFont="1" applyBorder="1" applyAlignment="1" applyProtection="1">
      <alignment horizontal="center" vertical="center" wrapText="1"/>
      <protection locked="0"/>
    </xf>
    <xf numFmtId="49" fontId="5" fillId="0" borderId="2" xfId="0" applyNumberFormat="1" applyFont="1" applyBorder="1" applyAlignment="1" applyProtection="1">
      <alignment horizontal="center" vertical="center" wrapText="1"/>
      <protection locked="0"/>
    </xf>
    <xf numFmtId="49" fontId="5" fillId="0" borderId="1" xfId="0" applyNumberFormat="1" applyFont="1" applyBorder="1" applyAlignment="1" applyProtection="1">
      <alignment horizontal="center" vertical="center" wrapText="1"/>
      <protection locked="0"/>
    </xf>
    <xf numFmtId="0" fontId="0" fillId="0" borderId="0" xfId="0" pivotButton="1"/>
    <xf numFmtId="0" fontId="3" fillId="0" borderId="0" xfId="0" applyFont="1"/>
    <xf numFmtId="164" fontId="19" fillId="14" borderId="20" xfId="0" applyNumberFormat="1" applyFont="1" applyFill="1" applyBorder="1" applyAlignment="1">
      <alignment horizontal="left" vertical="center" wrapText="1"/>
    </xf>
    <xf numFmtId="166" fontId="4" fillId="5" borderId="1" xfId="1" applyNumberFormat="1" applyFont="1" applyFill="1" applyBorder="1" applyAlignment="1" applyProtection="1">
      <alignment horizontal="left" vertical="center" wrapText="1"/>
      <protection locked="0"/>
    </xf>
    <xf numFmtId="0" fontId="6" fillId="4" borderId="25" xfId="0" applyFont="1" applyFill="1" applyBorder="1" applyAlignment="1" applyProtection="1">
      <alignment horizontal="center" vertical="center"/>
      <protection locked="0"/>
    </xf>
    <xf numFmtId="0" fontId="18" fillId="0" borderId="14" xfId="0" applyFont="1" applyBorder="1" applyAlignment="1">
      <alignment vertical="center" wrapText="1"/>
    </xf>
    <xf numFmtId="49" fontId="5" fillId="0" borderId="1" xfId="0" applyNumberFormat="1" applyFont="1" applyBorder="1" applyAlignment="1" applyProtection="1">
      <alignment vertical="center"/>
      <protection locked="0"/>
    </xf>
    <xf numFmtId="166" fontId="5" fillId="0" borderId="1" xfId="1" applyNumberFormat="1" applyFont="1" applyFill="1" applyBorder="1" applyAlignment="1" applyProtection="1">
      <alignment vertical="center"/>
      <protection locked="0"/>
    </xf>
    <xf numFmtId="0" fontId="5" fillId="0" borderId="1" xfId="0" applyFont="1" applyBorder="1" applyAlignment="1" applyProtection="1">
      <alignment horizontal="center" vertical="center"/>
      <protection locked="0"/>
    </xf>
    <xf numFmtId="49" fontId="5" fillId="0" borderId="17" xfId="0" applyNumberFormat="1" applyFont="1" applyBorder="1" applyAlignment="1" applyProtection="1">
      <alignment vertical="center"/>
      <protection locked="0"/>
    </xf>
    <xf numFmtId="0" fontId="5" fillId="0" borderId="5" xfId="0" applyFont="1" applyBorder="1" applyAlignment="1" applyProtection="1">
      <alignment horizontal="center" vertical="center"/>
      <protection locked="0"/>
    </xf>
    <xf numFmtId="14" fontId="28" fillId="0" borderId="1" xfId="0" applyNumberFormat="1"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protection locked="0"/>
    </xf>
    <xf numFmtId="49" fontId="6" fillId="4" borderId="0" xfId="0" applyNumberFormat="1" applyFont="1" applyFill="1" applyAlignment="1" applyProtection="1">
      <alignment horizontal="center" vertical="center"/>
      <protection locked="0"/>
    </xf>
    <xf numFmtId="49" fontId="5" fillId="0" borderId="1" xfId="0" applyNumberFormat="1" applyFont="1" applyBorder="1" applyAlignment="1" applyProtection="1">
      <alignment horizontal="center" vertical="center"/>
      <protection locked="0"/>
    </xf>
    <xf numFmtId="49" fontId="5" fillId="0" borderId="21" xfId="0" applyNumberFormat="1" applyFont="1" applyBorder="1" applyAlignment="1" applyProtection="1">
      <alignment horizontal="center" vertical="center"/>
      <protection locked="0"/>
    </xf>
    <xf numFmtId="49" fontId="6" fillId="4" borderId="23" xfId="0" applyNumberFormat="1" applyFont="1" applyFill="1" applyBorder="1" applyAlignment="1" applyProtection="1">
      <alignment horizontal="center" vertical="center"/>
      <protection locked="0"/>
    </xf>
    <xf numFmtId="49" fontId="0" fillId="0" borderId="0" xfId="0" applyNumberFormat="1" applyAlignment="1" applyProtection="1">
      <alignment horizontal="center" vertical="center"/>
      <protection locked="0"/>
    </xf>
    <xf numFmtId="49" fontId="0" fillId="0" borderId="0" xfId="0" applyNumberFormat="1" applyAlignment="1" applyProtection="1">
      <alignment horizontal="center"/>
      <protection locked="0"/>
    </xf>
    <xf numFmtId="0" fontId="5" fillId="0" borderId="5" xfId="0" applyFont="1" applyBorder="1" applyAlignment="1" applyProtection="1">
      <alignment horizontal="center" vertical="center" wrapText="1"/>
      <protection locked="0"/>
    </xf>
    <xf numFmtId="166" fontId="4" fillId="5" borderId="5" xfId="1" applyNumberFormat="1" applyFont="1" applyFill="1" applyBorder="1" applyAlignment="1" applyProtection="1">
      <alignment horizontal="left" vertical="center" wrapText="1"/>
      <protection locked="0"/>
    </xf>
    <xf numFmtId="164" fontId="4" fillId="3" borderId="5" xfId="0" applyNumberFormat="1" applyFont="1" applyFill="1" applyBorder="1" applyAlignment="1">
      <alignment horizontal="left" vertical="center"/>
    </xf>
    <xf numFmtId="0" fontId="21" fillId="0" borderId="20" xfId="0" applyFont="1" applyBorder="1" applyAlignment="1">
      <alignment horizontal="center" vertical="center" wrapText="1"/>
    </xf>
    <xf numFmtId="49" fontId="18" fillId="0" borderId="2"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4" fillId="0" borderId="3" xfId="0" applyFont="1" applyBorder="1" applyAlignment="1" applyProtection="1">
      <alignment horizontal="center" vertical="center"/>
      <protection locked="0"/>
    </xf>
    <xf numFmtId="0" fontId="14" fillId="0" borderId="20" xfId="0" applyFont="1" applyBorder="1" applyAlignment="1" applyProtection="1">
      <alignment horizontal="center" vertical="center"/>
      <protection locked="0"/>
    </xf>
    <xf numFmtId="0" fontId="22" fillId="0" borderId="15" xfId="0" applyFont="1" applyBorder="1" applyAlignment="1" applyProtection="1">
      <alignment horizontal="center" vertical="center" wrapText="1"/>
      <protection locked="0"/>
    </xf>
    <xf numFmtId="0" fontId="22" fillId="0" borderId="21" xfId="0" applyFont="1" applyBorder="1" applyAlignment="1" applyProtection="1">
      <alignment horizontal="center" vertical="center" wrapText="1"/>
      <protection locked="0"/>
    </xf>
    <xf numFmtId="0" fontId="22" fillId="0" borderId="1" xfId="0" applyFont="1" applyBorder="1" applyAlignment="1" applyProtection="1">
      <alignment horizontal="center" vertical="center" wrapText="1"/>
      <protection locked="0"/>
    </xf>
    <xf numFmtId="0" fontId="5" fillId="2" borderId="19" xfId="0" applyFont="1" applyFill="1" applyBorder="1" applyAlignment="1" applyProtection="1">
      <alignment horizontal="left" vertical="center" wrapText="1"/>
      <protection locked="0"/>
    </xf>
    <xf numFmtId="49" fontId="6" fillId="4" borderId="32" xfId="0" applyNumberFormat="1" applyFont="1" applyFill="1" applyBorder="1" applyAlignment="1" applyProtection="1">
      <alignment vertical="center"/>
      <protection locked="0"/>
    </xf>
    <xf numFmtId="0" fontId="6" fillId="4" borderId="27" xfId="0" applyFont="1" applyFill="1" applyBorder="1" applyAlignment="1">
      <alignment vertical="center"/>
    </xf>
    <xf numFmtId="49" fontId="5" fillId="0" borderId="22" xfId="0" applyNumberFormat="1" applyFont="1" applyBorder="1" applyAlignment="1" applyProtection="1">
      <alignment horizontal="center" vertical="center" wrapText="1"/>
      <protection locked="0"/>
    </xf>
    <xf numFmtId="166" fontId="5" fillId="0" borderId="5" xfId="1" applyNumberFormat="1" applyFont="1" applyBorder="1" applyAlignment="1" applyProtection="1">
      <alignment vertical="center" wrapText="1"/>
      <protection locked="0"/>
    </xf>
    <xf numFmtId="166" fontId="4" fillId="0" borderId="5" xfId="1" applyNumberFormat="1" applyFont="1" applyBorder="1" applyAlignment="1" applyProtection="1">
      <alignment horizontal="left" vertical="center" wrapText="1"/>
      <protection locked="0"/>
    </xf>
    <xf numFmtId="9" fontId="4" fillId="3" borderId="5" xfId="2" applyFont="1" applyFill="1" applyBorder="1" applyAlignment="1">
      <alignment horizontal="left" vertical="center"/>
    </xf>
    <xf numFmtId="49" fontId="6" fillId="4" borderId="25" xfId="0" applyNumberFormat="1" applyFont="1" applyFill="1" applyBorder="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18" fillId="3" borderId="1" xfId="0" applyFont="1" applyFill="1" applyBorder="1" applyAlignment="1">
      <alignment vertical="center" wrapText="1"/>
    </xf>
    <xf numFmtId="49" fontId="18" fillId="0" borderId="3" xfId="0" applyNumberFormat="1" applyFont="1" applyBorder="1" applyAlignment="1">
      <alignment horizontal="center" vertical="center" wrapText="1"/>
    </xf>
    <xf numFmtId="0" fontId="4" fillId="0" borderId="0" xfId="0" applyFont="1" applyAlignment="1">
      <alignment vertical="center"/>
    </xf>
    <xf numFmtId="0" fontId="18" fillId="0" borderId="5" xfId="0" applyFont="1" applyBorder="1" applyAlignment="1">
      <alignment vertical="center" wrapText="1"/>
    </xf>
    <xf numFmtId="0" fontId="17" fillId="0" borderId="0" xfId="0" applyFont="1" applyAlignment="1" applyProtection="1">
      <alignment vertical="center"/>
      <protection locked="0"/>
    </xf>
    <xf numFmtId="0" fontId="4" fillId="0" borderId="0" xfId="0" applyFont="1" applyAlignment="1" applyProtection="1">
      <alignment vertical="center"/>
      <protection locked="0"/>
    </xf>
    <xf numFmtId="0" fontId="4" fillId="0" borderId="0" xfId="0" applyFont="1" applyProtection="1">
      <protection locked="0"/>
    </xf>
    <xf numFmtId="49" fontId="4" fillId="0" borderId="0" xfId="0" applyNumberFormat="1" applyFont="1" applyAlignment="1" applyProtection="1">
      <alignment horizontal="center"/>
      <protection locked="0"/>
    </xf>
    <xf numFmtId="0" fontId="4" fillId="0" borderId="0" xfId="0" applyFont="1" applyAlignment="1" applyProtection="1">
      <alignment horizontal="center"/>
      <protection locked="0"/>
    </xf>
    <xf numFmtId="166" fontId="4" fillId="0" borderId="0" xfId="1" applyNumberFormat="1" applyFont="1" applyFill="1" applyProtection="1">
      <protection locked="0"/>
    </xf>
    <xf numFmtId="166" fontId="17" fillId="0" borderId="0" xfId="1" applyNumberFormat="1" applyFont="1" applyFill="1" applyProtection="1"/>
    <xf numFmtId="0" fontId="4" fillId="0" borderId="0" xfId="0" applyFont="1"/>
    <xf numFmtId="49" fontId="14" fillId="0" borderId="5" xfId="0" applyNumberFormat="1" applyFont="1" applyBorder="1" applyAlignment="1" applyProtection="1">
      <alignment horizontal="center" vertical="center"/>
      <protection locked="0"/>
    </xf>
    <xf numFmtId="0" fontId="14" fillId="0" borderId="22" xfId="0" applyFont="1" applyBorder="1" applyAlignment="1" applyProtection="1">
      <alignment horizontal="center" vertical="center"/>
      <protection locked="0"/>
    </xf>
    <xf numFmtId="0" fontId="14" fillId="0" borderId="5" xfId="0" applyFont="1" applyBorder="1" applyAlignment="1" applyProtection="1">
      <alignment horizontal="right" vertical="center"/>
      <protection locked="0"/>
    </xf>
    <xf numFmtId="14" fontId="3" fillId="0" borderId="26" xfId="0" applyNumberFormat="1" applyFont="1" applyBorder="1" applyAlignment="1" applyProtection="1">
      <alignment vertical="center"/>
      <protection locked="0"/>
    </xf>
    <xf numFmtId="49" fontId="0" fillId="0" borderId="26" xfId="0" applyNumberFormat="1"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26" xfId="0" applyBorder="1" applyAlignment="1" applyProtection="1">
      <alignment vertical="center"/>
      <protection locked="0"/>
    </xf>
    <xf numFmtId="0" fontId="23" fillId="0" borderId="26" xfId="0" applyFont="1" applyBorder="1" applyAlignment="1" applyProtection="1">
      <alignment vertical="center" wrapText="1"/>
      <protection locked="0"/>
    </xf>
    <xf numFmtId="49" fontId="14" fillId="0" borderId="2" xfId="0" applyNumberFormat="1" applyFont="1" applyBorder="1" applyAlignment="1" applyProtection="1">
      <alignment horizontal="center" vertical="center"/>
      <protection locked="0"/>
    </xf>
    <xf numFmtId="0" fontId="26" fillId="12" borderId="1" xfId="0" applyFont="1" applyFill="1" applyBorder="1" applyAlignment="1">
      <alignment horizontal="left" vertical="center"/>
    </xf>
    <xf numFmtId="0" fontId="13" fillId="7" borderId="0" xfId="0" applyFont="1" applyFill="1" applyAlignment="1">
      <alignment horizontal="center" vertical="center" wrapText="1"/>
    </xf>
    <xf numFmtId="0" fontId="13" fillId="9" borderId="0" xfId="0" applyFont="1" applyFill="1" applyAlignment="1">
      <alignment horizontal="center" vertical="center" wrapText="1"/>
    </xf>
    <xf numFmtId="0" fontId="21" fillId="0" borderId="27" xfId="0" applyFont="1" applyBorder="1" applyAlignment="1">
      <alignment horizontal="center" vertical="center" wrapText="1"/>
    </xf>
    <xf numFmtId="0" fontId="13" fillId="11" borderId="10" xfId="0" applyFont="1" applyFill="1" applyBorder="1" applyAlignment="1">
      <alignment horizontal="center" vertical="center" wrapText="1"/>
    </xf>
    <xf numFmtId="14" fontId="0" fillId="0" borderId="0" xfId="0" applyNumberFormat="1" applyAlignment="1">
      <alignment horizontal="center" vertical="center"/>
    </xf>
    <xf numFmtId="0" fontId="30" fillId="0" borderId="1" xfId="0" applyFont="1" applyBorder="1" applyAlignment="1">
      <alignment vertical="center" wrapText="1"/>
    </xf>
    <xf numFmtId="166" fontId="4" fillId="5" borderId="12" xfId="1" applyNumberFormat="1" applyFont="1" applyFill="1" applyBorder="1" applyAlignment="1" applyProtection="1">
      <alignment horizontal="center" vertical="center" wrapText="1"/>
      <protection locked="0"/>
    </xf>
    <xf numFmtId="164" fontId="4" fillId="3" borderId="16" xfId="0" applyNumberFormat="1" applyFont="1" applyFill="1" applyBorder="1" applyAlignment="1">
      <alignment horizontal="center" vertical="center"/>
    </xf>
    <xf numFmtId="9" fontId="4" fillId="3" borderId="13" xfId="2" applyFont="1" applyFill="1" applyBorder="1" applyAlignment="1">
      <alignment horizontal="center" vertical="center"/>
    </xf>
    <xf numFmtId="0" fontId="21" fillId="0" borderId="10" xfId="0" applyFont="1" applyBorder="1" applyAlignment="1">
      <alignment horizontal="center" vertical="center" wrapText="1"/>
    </xf>
    <xf numFmtId="0" fontId="0" fillId="0" borderId="0" xfId="0" applyAlignment="1">
      <alignment vertical="center" wrapText="1"/>
    </xf>
    <xf numFmtId="49" fontId="13" fillId="0" borderId="1" xfId="0" applyNumberFormat="1" applyFont="1" applyBorder="1" applyAlignment="1">
      <alignment horizontal="center" vertical="center" wrapText="1"/>
    </xf>
    <xf numFmtId="49" fontId="13" fillId="0" borderId="2" xfId="0" applyNumberFormat="1" applyFont="1" applyBorder="1" applyAlignment="1">
      <alignment horizontal="center" vertical="center" wrapText="1"/>
    </xf>
    <xf numFmtId="49" fontId="12" fillId="7" borderId="9" xfId="0" applyNumberFormat="1" applyFont="1" applyFill="1" applyBorder="1" applyAlignment="1">
      <alignment horizontal="center" vertical="center"/>
    </xf>
    <xf numFmtId="49" fontId="12" fillId="9" borderId="9" xfId="0" applyNumberFormat="1" applyFont="1" applyFill="1" applyBorder="1" applyAlignment="1">
      <alignment horizontal="center" vertical="center"/>
    </xf>
    <xf numFmtId="49" fontId="12" fillId="11" borderId="9" xfId="0" applyNumberFormat="1" applyFont="1" applyFill="1" applyBorder="1" applyAlignment="1">
      <alignment horizontal="center" vertical="center"/>
    </xf>
    <xf numFmtId="49" fontId="0" fillId="0" borderId="0" xfId="0" applyNumberFormat="1" applyAlignment="1">
      <alignment horizontal="center" vertical="center"/>
    </xf>
    <xf numFmtId="0" fontId="13" fillId="10" borderId="0" xfId="0" applyFont="1" applyFill="1" applyAlignment="1">
      <alignment vertical="center" wrapText="1"/>
    </xf>
    <xf numFmtId="49" fontId="12" fillId="10" borderId="32" xfId="0" applyNumberFormat="1" applyFont="1" applyFill="1" applyBorder="1" applyAlignment="1">
      <alignment horizontal="left" vertical="center"/>
    </xf>
    <xf numFmtId="0" fontId="13" fillId="10" borderId="0" xfId="0" applyFont="1" applyFill="1" applyAlignment="1">
      <alignment horizontal="center" vertical="center" wrapText="1"/>
    </xf>
    <xf numFmtId="44" fontId="13" fillId="10" borderId="0" xfId="1" applyFont="1" applyFill="1" applyBorder="1" applyAlignment="1">
      <alignment vertical="center" wrapText="1"/>
    </xf>
    <xf numFmtId="166" fontId="13" fillId="10" borderId="0" xfId="1" applyNumberFormat="1" applyFont="1" applyFill="1" applyBorder="1" applyAlignment="1">
      <alignment horizontal="center" vertical="center" wrapText="1"/>
    </xf>
    <xf numFmtId="0" fontId="13" fillId="0" borderId="7" xfId="0" applyFont="1" applyBorder="1" applyAlignment="1">
      <alignment vertical="center" wrapText="1"/>
    </xf>
    <xf numFmtId="14" fontId="20" fillId="0" borderId="1" xfId="0" applyNumberFormat="1" applyFont="1" applyBorder="1" applyAlignment="1">
      <alignment horizontal="left" vertical="center" wrapText="1"/>
    </xf>
    <xf numFmtId="0" fontId="27" fillId="0" borderId="10" xfId="0" applyFont="1" applyBorder="1" applyAlignment="1">
      <alignment horizontal="left" vertical="center"/>
    </xf>
    <xf numFmtId="0" fontId="14" fillId="0" borderId="6" xfId="0" applyFont="1" applyBorder="1" applyAlignment="1" applyProtection="1">
      <alignment vertical="center"/>
      <protection locked="0"/>
    </xf>
    <xf numFmtId="49" fontId="6" fillId="0" borderId="0" xfId="0" applyNumberFormat="1" applyFont="1" applyAlignment="1" applyProtection="1">
      <alignment horizontal="center" vertical="center" wrapText="1"/>
      <protection locked="0"/>
    </xf>
    <xf numFmtId="166" fontId="6" fillId="0" borderId="0" xfId="1" applyNumberFormat="1" applyFont="1" applyBorder="1" applyAlignment="1" applyProtection="1">
      <alignment horizontal="center" vertical="center" wrapText="1"/>
      <protection locked="0"/>
    </xf>
    <xf numFmtId="166" fontId="6" fillId="0" borderId="0" xfId="1" applyNumberFormat="1" applyFont="1" applyBorder="1" applyAlignment="1" applyProtection="1">
      <alignment horizontal="center" vertical="center" wrapText="1"/>
    </xf>
    <xf numFmtId="0" fontId="6" fillId="0" borderId="0" xfId="0" applyFont="1" applyAlignment="1">
      <alignment horizontal="center" vertical="center" wrapText="1"/>
    </xf>
    <xf numFmtId="49" fontId="6" fillId="4" borderId="6" xfId="0" applyNumberFormat="1" applyFont="1" applyFill="1" applyBorder="1" applyAlignment="1" applyProtection="1">
      <alignment vertical="center"/>
      <protection locked="0"/>
    </xf>
    <xf numFmtId="0" fontId="6" fillId="4" borderId="7" xfId="0" applyFont="1" applyFill="1" applyBorder="1" applyAlignment="1">
      <alignment vertical="center"/>
    </xf>
    <xf numFmtId="0" fontId="13" fillId="0" borderId="3" xfId="0" applyFont="1" applyBorder="1" applyAlignment="1">
      <alignment horizontal="center" vertical="center" wrapText="1"/>
    </xf>
    <xf numFmtId="1" fontId="4" fillId="5" borderId="1" xfId="2" applyNumberFormat="1" applyFont="1" applyFill="1" applyBorder="1" applyAlignment="1">
      <alignment horizontal="center" vertical="center"/>
    </xf>
    <xf numFmtId="165" fontId="5" fillId="0" borderId="15" xfId="0" applyNumberFormat="1" applyFont="1" applyBorder="1" applyAlignment="1" applyProtection="1">
      <alignment horizontal="center" vertical="center" wrapText="1"/>
      <protection locked="0"/>
    </xf>
    <xf numFmtId="0" fontId="20" fillId="0" borderId="10" xfId="0" applyFont="1" applyBorder="1" applyAlignment="1">
      <alignment horizontal="left" vertical="center" wrapText="1"/>
    </xf>
    <xf numFmtId="165" fontId="18" fillId="0" borderId="1" xfId="0" applyNumberFormat="1" applyFont="1" applyBorder="1" applyAlignment="1" applyProtection="1">
      <alignment horizontal="center" vertical="center" wrapText="1"/>
      <protection locked="0"/>
    </xf>
    <xf numFmtId="165" fontId="5" fillId="0" borderId="23" xfId="0" applyNumberFormat="1" applyFont="1" applyBorder="1" applyAlignment="1" applyProtection="1">
      <alignment horizontal="center" vertical="center" wrapText="1"/>
      <protection locked="0"/>
    </xf>
    <xf numFmtId="1" fontId="4" fillId="5" borderId="5" xfId="2" applyNumberFormat="1" applyFont="1" applyFill="1" applyBorder="1" applyAlignment="1">
      <alignment horizontal="center" vertical="center"/>
    </xf>
    <xf numFmtId="0" fontId="6" fillId="4" borderId="30" xfId="0" applyFont="1" applyFill="1" applyBorder="1" applyAlignment="1">
      <alignment vertical="center"/>
    </xf>
    <xf numFmtId="0" fontId="19" fillId="0" borderId="19" xfId="0" applyFont="1" applyBorder="1" applyAlignment="1">
      <alignment vertical="center"/>
    </xf>
    <xf numFmtId="0" fontId="27" fillId="0" borderId="14" xfId="0" applyFont="1" applyBorder="1" applyAlignment="1">
      <alignment vertical="center"/>
    </xf>
    <xf numFmtId="0" fontId="25" fillId="0" borderId="4" xfId="0" applyFont="1" applyBorder="1" applyAlignment="1">
      <alignment vertical="center" wrapText="1"/>
    </xf>
    <xf numFmtId="49" fontId="5" fillId="3" borderId="1" xfId="0" applyNumberFormat="1" applyFont="1" applyFill="1" applyBorder="1" applyAlignment="1" applyProtection="1">
      <alignment horizontal="left" vertical="center" wrapText="1"/>
      <protection locked="0"/>
    </xf>
    <xf numFmtId="14" fontId="13" fillId="0" borderId="27" xfId="0" applyNumberFormat="1" applyFont="1" applyBorder="1" applyAlignment="1">
      <alignment horizontal="center" vertical="center" wrapText="1"/>
    </xf>
    <xf numFmtId="164" fontId="19" fillId="14" borderId="1" xfId="0" applyNumberFormat="1" applyFont="1" applyFill="1" applyBorder="1" applyAlignment="1">
      <alignment horizontal="left" vertical="center" wrapText="1"/>
    </xf>
    <xf numFmtId="166" fontId="14" fillId="5" borderId="2" xfId="1" applyNumberFormat="1" applyFont="1" applyFill="1" applyBorder="1" applyAlignment="1" applyProtection="1">
      <alignment horizontal="left" vertical="center" wrapText="1"/>
      <protection locked="0"/>
    </xf>
    <xf numFmtId="166" fontId="0" fillId="0" borderId="0" xfId="1" applyNumberFormat="1" applyFont="1"/>
    <xf numFmtId="166" fontId="3" fillId="0" borderId="0" xfId="1" applyNumberFormat="1" applyFont="1"/>
    <xf numFmtId="1" fontId="0" fillId="0" borderId="0" xfId="0" applyNumberFormat="1" applyAlignment="1">
      <alignment horizontal="center"/>
    </xf>
    <xf numFmtId="166" fontId="0" fillId="0" borderId="0" xfId="1" applyNumberFormat="1" applyFont="1" applyAlignment="1"/>
    <xf numFmtId="0" fontId="3" fillId="0" borderId="33" xfId="0" applyFont="1" applyBorder="1"/>
    <xf numFmtId="1" fontId="3" fillId="0" borderId="33" xfId="0" applyNumberFormat="1" applyFont="1" applyBorder="1" applyAlignment="1">
      <alignment horizontal="center"/>
    </xf>
    <xf numFmtId="166" fontId="3" fillId="0" borderId="33" xfId="1" applyNumberFormat="1" applyFont="1" applyBorder="1"/>
    <xf numFmtId="0" fontId="3" fillId="0" borderId="0" xfId="0" applyFont="1" applyAlignment="1">
      <alignment horizontal="center"/>
    </xf>
    <xf numFmtId="0" fontId="21" fillId="0" borderId="29" xfId="0" applyFont="1" applyBorder="1" applyAlignment="1">
      <alignment vertical="center" wrapText="1"/>
    </xf>
    <xf numFmtId="49" fontId="12" fillId="8" borderId="32" xfId="0" applyNumberFormat="1" applyFont="1" applyFill="1" applyBorder="1" applyAlignment="1">
      <alignment horizontal="left" vertical="center"/>
    </xf>
    <xf numFmtId="49" fontId="12" fillId="8" borderId="32" xfId="0" applyNumberFormat="1" applyFont="1" applyFill="1" applyBorder="1" applyAlignment="1">
      <alignment horizontal="center" vertical="center"/>
    </xf>
    <xf numFmtId="0" fontId="13" fillId="8" borderId="0" xfId="0" applyFont="1" applyFill="1" applyAlignment="1">
      <alignment horizontal="left" vertical="center" wrapText="1"/>
    </xf>
    <xf numFmtId="0" fontId="13" fillId="8" borderId="0" xfId="0" applyFont="1" applyFill="1" applyAlignment="1">
      <alignment vertical="center" wrapText="1"/>
    </xf>
    <xf numFmtId="0" fontId="13" fillId="8" borderId="0" xfId="0" applyFont="1" applyFill="1" applyAlignment="1">
      <alignment horizontal="center" vertical="center" wrapText="1"/>
    </xf>
    <xf numFmtId="44" fontId="13" fillId="8" borderId="0" xfId="1" applyFont="1" applyFill="1" applyBorder="1" applyAlignment="1">
      <alignment vertical="center" wrapText="1"/>
    </xf>
    <xf numFmtId="166" fontId="13" fillId="8" borderId="0" xfId="1" applyNumberFormat="1" applyFont="1" applyFill="1" applyBorder="1" applyAlignment="1">
      <alignment horizontal="center" vertical="center" wrapText="1"/>
    </xf>
    <xf numFmtId="14" fontId="13" fillId="8" borderId="0" xfId="0" applyNumberFormat="1" applyFont="1" applyFill="1" applyAlignment="1">
      <alignment horizontal="center" vertical="center" wrapText="1"/>
    </xf>
    <xf numFmtId="164" fontId="13" fillId="8" borderId="0" xfId="1" applyNumberFormat="1" applyFont="1" applyFill="1" applyBorder="1" applyAlignment="1">
      <alignment horizontal="center" vertical="center" wrapText="1"/>
    </xf>
    <xf numFmtId="14" fontId="13" fillId="8" borderId="7" xfId="0" applyNumberFormat="1" applyFont="1" applyFill="1" applyBorder="1" applyAlignment="1">
      <alignment horizontal="center" vertical="center" wrapText="1"/>
    </xf>
    <xf numFmtId="0" fontId="35" fillId="4" borderId="0" xfId="0" applyFont="1" applyFill="1" applyAlignment="1">
      <alignment vertical="center" wrapText="1"/>
    </xf>
    <xf numFmtId="0" fontId="31" fillId="4" borderId="0" xfId="0" applyFont="1" applyFill="1" applyAlignment="1">
      <alignment vertical="center" wrapText="1"/>
    </xf>
    <xf numFmtId="0" fontId="12" fillId="4" borderId="0" xfId="0" applyFont="1" applyFill="1" applyAlignment="1">
      <alignment horizontal="center" vertical="center" wrapText="1"/>
    </xf>
    <xf numFmtId="14" fontId="12" fillId="4" borderId="0" xfId="0" applyNumberFormat="1" applyFont="1" applyFill="1" applyAlignment="1">
      <alignment horizontal="center" vertical="center" wrapText="1"/>
    </xf>
    <xf numFmtId="166" fontId="17" fillId="4" borderId="0" xfId="1" applyNumberFormat="1" applyFont="1" applyFill="1" applyBorder="1" applyAlignment="1" applyProtection="1">
      <alignment horizontal="left" vertical="center" wrapText="1"/>
      <protection locked="0"/>
    </xf>
    <xf numFmtId="166" fontId="17" fillId="4" borderId="12" xfId="1" applyNumberFormat="1" applyFont="1" applyFill="1" applyBorder="1" applyAlignment="1" applyProtection="1">
      <alignment horizontal="left" vertical="center" wrapText="1"/>
      <protection locked="0"/>
    </xf>
    <xf numFmtId="165" fontId="6" fillId="4" borderId="0" xfId="0" applyNumberFormat="1" applyFont="1" applyFill="1" applyAlignment="1" applyProtection="1">
      <alignment horizontal="center" vertical="center" wrapText="1"/>
      <protection locked="0"/>
    </xf>
    <xf numFmtId="1" fontId="17" fillId="4" borderId="2" xfId="2" applyNumberFormat="1" applyFont="1" applyFill="1" applyBorder="1" applyAlignment="1" applyProtection="1">
      <alignment horizontal="center" vertical="center"/>
    </xf>
    <xf numFmtId="0" fontId="33" fillId="0" borderId="1" xfId="0" applyFont="1" applyBorder="1" applyAlignment="1" applyProtection="1">
      <alignment horizontal="left" vertical="center" wrapText="1"/>
      <protection locked="0"/>
    </xf>
    <xf numFmtId="49" fontId="6" fillId="4" borderId="26" xfId="0" applyNumberFormat="1" applyFont="1" applyFill="1" applyBorder="1" applyAlignment="1" applyProtection="1">
      <alignment vertical="center"/>
      <protection locked="0"/>
    </xf>
    <xf numFmtId="49" fontId="6" fillId="4" borderId="26" xfId="0" applyNumberFormat="1" applyFont="1" applyFill="1" applyBorder="1" applyAlignment="1" applyProtection="1">
      <alignment horizontal="center" vertical="center"/>
      <protection locked="0"/>
    </xf>
    <xf numFmtId="0" fontId="6" fillId="4" borderId="26" xfId="0" applyFont="1" applyFill="1" applyBorder="1" applyAlignment="1" applyProtection="1">
      <alignment horizontal="center" vertical="center"/>
      <protection locked="0"/>
    </xf>
    <xf numFmtId="0" fontId="7" fillId="4" borderId="26" xfId="0" applyFont="1" applyFill="1" applyBorder="1" applyAlignment="1" applyProtection="1">
      <alignment vertical="center"/>
      <protection locked="0"/>
    </xf>
    <xf numFmtId="166" fontId="6" fillId="4" borderId="26" xfId="1" applyNumberFormat="1" applyFont="1" applyFill="1" applyBorder="1" applyAlignment="1" applyProtection="1">
      <alignment vertical="center"/>
      <protection locked="0"/>
    </xf>
    <xf numFmtId="166" fontId="6" fillId="4" borderId="26" xfId="1" applyNumberFormat="1" applyFont="1" applyFill="1" applyBorder="1" applyAlignment="1" applyProtection="1">
      <alignment vertical="center"/>
    </xf>
    <xf numFmtId="14" fontId="20" fillId="0" borderId="15" xfId="0" applyNumberFormat="1" applyFont="1" applyBorder="1" applyAlignment="1">
      <alignment horizontal="left" vertical="center" wrapText="1"/>
    </xf>
    <xf numFmtId="14" fontId="20" fillId="0" borderId="19" xfId="0" applyNumberFormat="1" applyFont="1" applyBorder="1" applyAlignment="1">
      <alignment horizontal="left" vertical="center" wrapText="1"/>
    </xf>
    <xf numFmtId="0" fontId="13" fillId="0" borderId="25" xfId="0" applyFont="1" applyBorder="1" applyAlignment="1">
      <alignment vertical="center" wrapText="1"/>
    </xf>
    <xf numFmtId="44" fontId="13" fillId="0" borderId="15" xfId="1" applyFont="1" applyBorder="1" applyAlignment="1">
      <alignment vertical="center" wrapText="1"/>
    </xf>
    <xf numFmtId="0" fontId="13" fillId="8" borderId="1" xfId="0" applyFont="1" applyFill="1" applyBorder="1" applyAlignment="1">
      <alignment horizontal="center" vertical="center" wrapText="1"/>
    </xf>
    <xf numFmtId="14" fontId="13" fillId="8" borderId="1" xfId="0" applyNumberFormat="1" applyFont="1" applyFill="1" applyBorder="1" applyAlignment="1">
      <alignment horizontal="center" vertical="center" wrapText="1"/>
    </xf>
    <xf numFmtId="166" fontId="5" fillId="0" borderId="1" xfId="1" applyNumberFormat="1" applyFont="1" applyFill="1" applyBorder="1" applyAlignment="1" applyProtection="1">
      <alignment horizontal="center" vertical="center"/>
      <protection locked="0"/>
    </xf>
    <xf numFmtId="166" fontId="5" fillId="0" borderId="1" xfId="1" applyNumberFormat="1" applyFont="1" applyFill="1" applyBorder="1" applyAlignment="1" applyProtection="1">
      <alignment horizontal="right" vertical="center"/>
      <protection locked="0"/>
    </xf>
    <xf numFmtId="49" fontId="18" fillId="3" borderId="1" xfId="0" applyNumberFormat="1" applyFont="1" applyFill="1" applyBorder="1" applyAlignment="1">
      <alignment vertical="center" wrapText="1"/>
    </xf>
    <xf numFmtId="166" fontId="5" fillId="0" borderId="1" xfId="1" applyNumberFormat="1" applyFont="1" applyBorder="1" applyAlignment="1" applyProtection="1">
      <alignment horizontal="center" vertical="center" wrapText="1"/>
      <protection locked="0"/>
    </xf>
    <xf numFmtId="166" fontId="4" fillId="5" borderId="1" xfId="1" applyNumberFormat="1" applyFont="1" applyFill="1" applyBorder="1" applyAlignment="1" applyProtection="1">
      <alignment horizontal="center" vertical="center" wrapText="1"/>
      <protection locked="0"/>
    </xf>
    <xf numFmtId="168" fontId="14" fillId="3" borderId="2" xfId="1" applyNumberFormat="1" applyFont="1" applyFill="1" applyBorder="1" applyAlignment="1" applyProtection="1">
      <alignment horizontal="right" vertical="center" wrapText="1"/>
      <protection locked="0"/>
    </xf>
    <xf numFmtId="49" fontId="36" fillId="4" borderId="5" xfId="0" applyNumberFormat="1" applyFont="1" applyFill="1" applyBorder="1" applyAlignment="1" applyProtection="1">
      <alignment horizontal="center" vertical="center" wrapText="1"/>
      <protection locked="0"/>
    </xf>
    <xf numFmtId="0" fontId="36" fillId="4" borderId="5" xfId="0" applyFont="1" applyFill="1" applyBorder="1" applyAlignment="1" applyProtection="1">
      <alignment horizontal="center" vertical="center" wrapText="1"/>
      <protection locked="0"/>
    </xf>
    <xf numFmtId="0" fontId="37" fillId="4" borderId="5" xfId="0" applyFont="1" applyFill="1" applyBorder="1" applyAlignment="1">
      <alignment vertical="center" wrapText="1"/>
    </xf>
    <xf numFmtId="14" fontId="13" fillId="8" borderId="15" xfId="0" applyNumberFormat="1" applyFont="1" applyFill="1" applyBorder="1" applyAlignment="1">
      <alignment horizontal="center" vertical="center" wrapText="1"/>
    </xf>
    <xf numFmtId="1" fontId="4" fillId="5" borderId="20" xfId="2" applyNumberFormat="1" applyFont="1" applyFill="1" applyBorder="1" applyAlignment="1">
      <alignment horizontal="center" vertical="center"/>
    </xf>
    <xf numFmtId="0" fontId="13" fillId="8" borderId="19" xfId="0" applyFont="1" applyFill="1" applyBorder="1" applyAlignment="1">
      <alignment horizontal="center" vertical="center" wrapText="1"/>
    </xf>
    <xf numFmtId="0" fontId="6" fillId="4" borderId="25" xfId="0" applyFont="1" applyFill="1" applyBorder="1" applyAlignment="1" applyProtection="1">
      <alignment vertical="top"/>
      <protection locked="0"/>
    </xf>
    <xf numFmtId="0" fontId="7" fillId="4" borderId="25" xfId="0" applyFont="1" applyFill="1" applyBorder="1" applyAlignment="1" applyProtection="1">
      <alignment vertical="top"/>
      <protection locked="0"/>
    </xf>
    <xf numFmtId="14" fontId="21" fillId="0" borderId="20" xfId="0" applyNumberFormat="1" applyFont="1" applyBorder="1" applyAlignment="1">
      <alignment vertical="center" wrapText="1"/>
    </xf>
    <xf numFmtId="0" fontId="13" fillId="0" borderId="23" xfId="0" applyFont="1" applyBorder="1" applyAlignment="1">
      <alignment horizontal="left" vertical="center" wrapText="1"/>
    </xf>
    <xf numFmtId="0" fontId="13" fillId="0" borderId="19" xfId="0" applyFont="1" applyBorder="1" applyAlignment="1">
      <alignment vertical="center" wrapText="1"/>
    </xf>
    <xf numFmtId="0" fontId="40" fillId="0" borderId="0" xfId="0" applyFont="1" applyAlignment="1">
      <alignment vertical="center"/>
    </xf>
    <xf numFmtId="14" fontId="20" fillId="0" borderId="27" xfId="0" applyNumberFormat="1" applyFont="1" applyBorder="1" applyAlignment="1">
      <alignment horizontal="center" vertical="center" wrapText="1"/>
    </xf>
    <xf numFmtId="14" fontId="20" fillId="14" borderId="30" xfId="0" applyNumberFormat="1" applyFont="1" applyFill="1" applyBorder="1" applyAlignment="1">
      <alignment horizontal="center" vertical="center" wrapText="1"/>
    </xf>
    <xf numFmtId="14" fontId="20" fillId="14" borderId="17" xfId="0" applyNumberFormat="1" applyFont="1" applyFill="1" applyBorder="1" applyAlignment="1">
      <alignment horizontal="center" vertical="center" wrapText="1"/>
    </xf>
    <xf numFmtId="14" fontId="20" fillId="0" borderId="2" xfId="0" applyNumberFormat="1" applyFont="1" applyBorder="1" applyAlignment="1">
      <alignment horizontal="center" vertical="center" wrapText="1"/>
    </xf>
    <xf numFmtId="14" fontId="20" fillId="0" borderId="20" xfId="0" applyNumberFormat="1" applyFont="1" applyBorder="1" applyAlignment="1">
      <alignment horizontal="center" vertical="center" wrapText="1"/>
    </xf>
    <xf numFmtId="14" fontId="20" fillId="0" borderId="14" xfId="0" applyNumberFormat="1" applyFont="1" applyBorder="1" applyAlignment="1">
      <alignment horizontal="center" vertical="center" wrapText="1"/>
    </xf>
    <xf numFmtId="164" fontId="4" fillId="3" borderId="12" xfId="0" applyNumberFormat="1" applyFont="1" applyFill="1" applyBorder="1" applyAlignment="1">
      <alignment horizontal="center" vertical="center"/>
    </xf>
    <xf numFmtId="164" fontId="4" fillId="3" borderId="2" xfId="0" applyNumberFormat="1" applyFont="1" applyFill="1" applyBorder="1" applyAlignment="1">
      <alignment horizontal="center" vertical="center"/>
    </xf>
    <xf numFmtId="0" fontId="19" fillId="0" borderId="17" xfId="0" applyFont="1" applyBorder="1" applyAlignment="1">
      <alignment vertical="center" wrapText="1"/>
    </xf>
    <xf numFmtId="0" fontId="19" fillId="0" borderId="17" xfId="0" applyFont="1" applyBorder="1" applyAlignment="1">
      <alignment vertical="center"/>
    </xf>
    <xf numFmtId="0" fontId="5" fillId="0" borderId="17"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49" fontId="5" fillId="0" borderId="21" xfId="0" applyNumberFormat="1" applyFont="1" applyBorder="1" applyAlignment="1" applyProtection="1">
      <alignment horizontal="center" vertical="center" wrapText="1"/>
      <protection locked="0"/>
    </xf>
    <xf numFmtId="49" fontId="5" fillId="0" borderId="17" xfId="0" applyNumberFormat="1" applyFont="1" applyBorder="1" applyAlignment="1" applyProtection="1">
      <alignment horizontal="center" vertical="center" wrapText="1"/>
      <protection locked="0"/>
    </xf>
    <xf numFmtId="0" fontId="39" fillId="0" borderId="1" xfId="0" applyFont="1" applyBorder="1" applyAlignment="1">
      <alignment vertical="center" wrapText="1"/>
    </xf>
    <xf numFmtId="0" fontId="13" fillId="0" borderId="20" xfId="0" applyFont="1" applyBorder="1" applyAlignment="1">
      <alignment vertical="center" wrapText="1"/>
    </xf>
    <xf numFmtId="44" fontId="13" fillId="0" borderId="3" xfId="1" applyFont="1" applyBorder="1" applyAlignment="1">
      <alignment vertical="center" wrapText="1"/>
    </xf>
    <xf numFmtId="166" fontId="13" fillId="0" borderId="5" xfId="1" applyNumberFormat="1" applyFont="1" applyBorder="1" applyAlignment="1">
      <alignment vertical="center" wrapText="1"/>
    </xf>
    <xf numFmtId="14" fontId="13" fillId="0" borderId="5" xfId="0" applyNumberFormat="1" applyFont="1" applyBorder="1" applyAlignment="1">
      <alignment vertical="center" wrapText="1"/>
    </xf>
    <xf numFmtId="164" fontId="13" fillId="0" borderId="5" xfId="1" applyNumberFormat="1" applyFont="1" applyBorder="1" applyAlignment="1">
      <alignment vertical="center" wrapText="1"/>
    </xf>
    <xf numFmtId="169" fontId="21" fillId="0" borderId="20" xfId="0" applyNumberFormat="1" applyFont="1" applyBorder="1" applyAlignment="1">
      <alignment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left" vertical="center" wrapText="1"/>
    </xf>
    <xf numFmtId="14" fontId="13" fillId="10" borderId="0" xfId="0" applyNumberFormat="1" applyFont="1" applyFill="1" applyAlignment="1">
      <alignment horizontal="center" vertical="center" wrapText="1"/>
    </xf>
    <xf numFmtId="164" fontId="13" fillId="10" borderId="0" xfId="1" applyNumberFormat="1" applyFont="1" applyFill="1" applyBorder="1" applyAlignment="1">
      <alignment horizontal="center" vertical="center" wrapText="1"/>
    </xf>
    <xf numFmtId="14" fontId="13" fillId="10" borderId="7" xfId="0" applyNumberFormat="1" applyFont="1" applyFill="1" applyBorder="1" applyAlignment="1">
      <alignment horizontal="center" vertical="center" wrapText="1"/>
    </xf>
    <xf numFmtId="14" fontId="13" fillId="0" borderId="14" xfId="0" quotePrefix="1" applyNumberFormat="1" applyFont="1" applyBorder="1" applyAlignment="1">
      <alignment horizontal="left" vertical="center" wrapText="1"/>
    </xf>
    <xf numFmtId="164" fontId="13" fillId="0" borderId="14" xfId="1" applyNumberFormat="1" applyFont="1" applyBorder="1" applyAlignment="1">
      <alignment horizontal="left" vertical="center" wrapText="1"/>
    </xf>
    <xf numFmtId="14" fontId="13" fillId="0" borderId="14" xfId="0" applyNumberFormat="1" applyFont="1" applyBorder="1" applyAlignment="1">
      <alignment horizontal="left" vertical="center" wrapText="1"/>
    </xf>
    <xf numFmtId="166" fontId="13" fillId="0" borderId="12" xfId="1" applyNumberFormat="1" applyFont="1" applyBorder="1" applyAlignment="1">
      <alignment horizontal="left" vertical="center" wrapText="1"/>
    </xf>
    <xf numFmtId="14" fontId="13" fillId="0" borderId="12" xfId="0" quotePrefix="1" applyNumberFormat="1" applyFont="1" applyBorder="1" applyAlignment="1">
      <alignment horizontal="left" vertical="center" wrapText="1"/>
    </xf>
    <xf numFmtId="164" fontId="13" fillId="0" borderId="12" xfId="1" applyNumberFormat="1" applyFont="1" applyBorder="1" applyAlignment="1">
      <alignment horizontal="left" vertical="center" wrapText="1"/>
    </xf>
    <xf numFmtId="0" fontId="21" fillId="0" borderId="17" xfId="0" applyFont="1" applyBorder="1" applyAlignment="1">
      <alignment horizontal="left" vertical="center"/>
    </xf>
    <xf numFmtId="0" fontId="41" fillId="12" borderId="18" xfId="0" applyFont="1" applyFill="1" applyBorder="1" applyAlignment="1">
      <alignment horizontal="left" vertical="center"/>
    </xf>
    <xf numFmtId="0" fontId="41" fillId="12" borderId="0" xfId="0" applyFont="1" applyFill="1" applyAlignment="1">
      <alignment horizontal="left" vertical="center"/>
    </xf>
    <xf numFmtId="0" fontId="34" fillId="0" borderId="14" xfId="0" applyFont="1" applyBorder="1" applyAlignment="1">
      <alignment horizontal="left" vertical="center" wrapText="1"/>
    </xf>
    <xf numFmtId="164" fontId="41" fillId="12" borderId="0" xfId="0" applyNumberFormat="1" applyFont="1" applyFill="1" applyAlignment="1">
      <alignment horizontal="left" vertical="center"/>
    </xf>
    <xf numFmtId="0" fontId="41" fillId="12" borderId="1" xfId="0" applyFont="1" applyFill="1" applyBorder="1" applyAlignment="1">
      <alignment horizontal="left" vertical="center"/>
    </xf>
    <xf numFmtId="0" fontId="42" fillId="13" borderId="20" xfId="0" applyFont="1" applyFill="1" applyBorder="1" applyAlignment="1">
      <alignment horizontal="left" vertical="center" wrapText="1"/>
    </xf>
    <xf numFmtId="164" fontId="34" fillId="14" borderId="20" xfId="0" applyNumberFormat="1" applyFont="1" applyFill="1" applyBorder="1" applyAlignment="1">
      <alignment horizontal="left" vertical="center" wrapText="1"/>
    </xf>
    <xf numFmtId="164" fontId="34" fillId="0" borderId="20" xfId="0" applyNumberFormat="1" applyFont="1" applyBorder="1" applyAlignment="1">
      <alignment horizontal="left" vertical="center" wrapText="1"/>
    </xf>
    <xf numFmtId="164" fontId="34" fillId="14" borderId="1" xfId="0" applyNumberFormat="1" applyFont="1" applyFill="1" applyBorder="1" applyAlignment="1">
      <alignment horizontal="left" vertical="center" wrapText="1"/>
    </xf>
    <xf numFmtId="14" fontId="42" fillId="0" borderId="15" xfId="0" applyNumberFormat="1" applyFont="1" applyBorder="1" applyAlignment="1">
      <alignment horizontal="left" vertical="center" wrapText="1"/>
    </xf>
    <xf numFmtId="14" fontId="42" fillId="0" borderId="1" xfId="0" applyNumberFormat="1" applyFont="1" applyBorder="1" applyAlignment="1">
      <alignment horizontal="left" vertical="center" wrapText="1"/>
    </xf>
    <xf numFmtId="14" fontId="42" fillId="0" borderId="19" xfId="0" applyNumberFormat="1" applyFont="1" applyBorder="1" applyAlignment="1">
      <alignment horizontal="left" vertical="center" wrapText="1"/>
    </xf>
    <xf numFmtId="6" fontId="34" fillId="15" borderId="20" xfId="0" applyNumberFormat="1" applyFont="1" applyFill="1" applyBorder="1" applyAlignment="1">
      <alignment horizontal="left" vertical="center" wrapText="1"/>
    </xf>
    <xf numFmtId="0" fontId="20" fillId="3" borderId="15" xfId="0" applyFont="1" applyFill="1" applyBorder="1" applyAlignment="1">
      <alignment vertical="center" wrapText="1"/>
    </xf>
    <xf numFmtId="0" fontId="20" fillId="3" borderId="1" xfId="0" applyFont="1" applyFill="1" applyBorder="1" applyAlignment="1">
      <alignment vertical="center" wrapText="1"/>
    </xf>
    <xf numFmtId="0" fontId="39" fillId="0" borderId="2" xfId="0" applyFont="1" applyBorder="1" applyAlignment="1">
      <alignment vertical="center" wrapText="1"/>
    </xf>
    <xf numFmtId="0" fontId="39" fillId="0" borderId="20" xfId="0" applyFont="1" applyBorder="1" applyAlignment="1">
      <alignment horizontal="center" vertical="center" wrapText="1"/>
    </xf>
    <xf numFmtId="0" fontId="43" fillId="0" borderId="1" xfId="0" applyFont="1" applyBorder="1" applyAlignment="1">
      <alignment vertical="center" wrapText="1"/>
    </xf>
    <xf numFmtId="0" fontId="39" fillId="0" borderId="20" xfId="0" applyFont="1" applyBorder="1" applyAlignment="1">
      <alignment vertical="center" wrapText="1"/>
    </xf>
    <xf numFmtId="169" fontId="39" fillId="0" borderId="20" xfId="0" applyNumberFormat="1" applyFont="1" applyBorder="1" applyAlignment="1">
      <alignment vertical="center" wrapText="1"/>
    </xf>
    <xf numFmtId="14" fontId="39" fillId="0" borderId="20" xfId="0" applyNumberFormat="1" applyFont="1" applyBorder="1" applyAlignment="1">
      <alignment vertical="center" wrapText="1"/>
    </xf>
    <xf numFmtId="0" fontId="39" fillId="0" borderId="29" xfId="0" applyFont="1" applyBorder="1" applyAlignment="1">
      <alignment vertical="center" wrapText="1"/>
    </xf>
    <xf numFmtId="0" fontId="39" fillId="0" borderId="1" xfId="0" applyFont="1" applyBorder="1" applyAlignment="1">
      <alignment vertical="center"/>
    </xf>
    <xf numFmtId="0" fontId="39" fillId="0" borderId="0" xfId="0" applyFont="1" applyAlignment="1">
      <alignment vertical="center"/>
    </xf>
    <xf numFmtId="0" fontId="18" fillId="0" borderId="0" xfId="0" applyFont="1" applyAlignment="1">
      <alignment vertical="center" wrapText="1"/>
    </xf>
    <xf numFmtId="49" fontId="36" fillId="4" borderId="24" xfId="0" applyNumberFormat="1" applyFont="1" applyFill="1" applyBorder="1" applyAlignment="1" applyProtection="1">
      <alignment horizontal="center" vertical="center" wrapText="1"/>
      <protection locked="0"/>
    </xf>
    <xf numFmtId="0" fontId="36" fillId="4" borderId="24" xfId="0" applyFont="1" applyFill="1" applyBorder="1" applyAlignment="1" applyProtection="1">
      <alignment horizontal="center" vertical="center" wrapText="1"/>
      <protection locked="0"/>
    </xf>
    <xf numFmtId="0" fontId="37" fillId="4" borderId="24" xfId="0" applyFont="1" applyFill="1" applyBorder="1" applyAlignment="1">
      <alignment vertical="center" wrapText="1"/>
    </xf>
    <xf numFmtId="0" fontId="6" fillId="4" borderId="28" xfId="0" applyFont="1" applyFill="1" applyBorder="1" applyAlignment="1" applyProtection="1">
      <alignment horizontal="center" vertical="center"/>
      <protection locked="0"/>
    </xf>
    <xf numFmtId="0" fontId="6" fillId="4" borderId="30" xfId="0" applyFont="1" applyFill="1" applyBorder="1" applyAlignment="1" applyProtection="1">
      <alignment horizontal="center" vertical="center"/>
      <protection locked="0"/>
    </xf>
    <xf numFmtId="0" fontId="6" fillId="4" borderId="25" xfId="0" applyFont="1" applyFill="1" applyBorder="1" applyAlignment="1" applyProtection="1">
      <alignment horizontal="left" vertical="center"/>
      <protection locked="0"/>
    </xf>
    <xf numFmtId="0" fontId="34" fillId="3" borderId="1" xfId="0" applyFont="1" applyFill="1" applyBorder="1" applyAlignment="1">
      <alignment horizontal="left" vertical="center" wrapText="1"/>
    </xf>
    <xf numFmtId="0" fontId="5" fillId="0" borderId="5" xfId="0" applyFont="1" applyBorder="1" applyAlignment="1" applyProtection="1">
      <alignment horizontal="left" vertical="center" wrapText="1"/>
      <protection locked="0"/>
    </xf>
    <xf numFmtId="49" fontId="5" fillId="0" borderId="5" xfId="0" applyNumberFormat="1" applyFont="1" applyBorder="1" applyAlignment="1" applyProtection="1">
      <alignment horizontal="center" vertical="center" wrapText="1"/>
      <protection locked="0"/>
    </xf>
    <xf numFmtId="0" fontId="5" fillId="0" borderId="34" xfId="0" applyFont="1" applyBorder="1" applyAlignment="1" applyProtection="1">
      <alignment horizontal="left" vertical="center" wrapText="1"/>
      <protection locked="0"/>
    </xf>
    <xf numFmtId="49" fontId="5" fillId="0" borderId="34" xfId="0" applyNumberFormat="1" applyFont="1" applyBorder="1" applyAlignment="1" applyProtection="1">
      <alignment horizontal="center" vertical="center" wrapText="1"/>
      <protection locked="0"/>
    </xf>
    <xf numFmtId="0" fontId="5" fillId="0" borderId="34" xfId="0" applyFont="1" applyBorder="1" applyAlignment="1" applyProtection="1">
      <alignment horizontal="center" vertical="center" wrapText="1"/>
      <protection locked="0"/>
    </xf>
    <xf numFmtId="0" fontId="5" fillId="2" borderId="34" xfId="0" applyFont="1" applyFill="1" applyBorder="1" applyAlignment="1" applyProtection="1">
      <alignment horizontal="left" vertical="center" wrapText="1"/>
      <protection locked="0"/>
    </xf>
    <xf numFmtId="166" fontId="4" fillId="3" borderId="34" xfId="1" applyNumberFormat="1" applyFont="1" applyFill="1" applyBorder="1" applyAlignment="1" applyProtection="1">
      <alignment horizontal="left" vertical="center" wrapText="1"/>
      <protection locked="0"/>
    </xf>
    <xf numFmtId="166" fontId="4" fillId="0" borderId="34" xfId="1" applyNumberFormat="1" applyFont="1" applyFill="1" applyBorder="1" applyAlignment="1" applyProtection="1">
      <alignment horizontal="left" vertical="center" wrapText="1"/>
      <protection locked="0"/>
    </xf>
    <xf numFmtId="166" fontId="4" fillId="5" borderId="34" xfId="1" applyNumberFormat="1" applyFont="1" applyFill="1" applyBorder="1" applyAlignment="1" applyProtection="1">
      <alignment horizontal="left" vertical="center" wrapText="1"/>
      <protection locked="0"/>
    </xf>
    <xf numFmtId="164" fontId="4" fillId="3" borderId="34" xfId="0" applyNumberFormat="1" applyFont="1" applyFill="1" applyBorder="1" applyAlignment="1">
      <alignment horizontal="left" vertical="center"/>
    </xf>
    <xf numFmtId="9" fontId="4" fillId="3" borderId="32" xfId="2" applyFont="1" applyFill="1" applyBorder="1" applyAlignment="1" applyProtection="1">
      <alignment horizontal="left" vertical="center"/>
    </xf>
    <xf numFmtId="165" fontId="5" fillId="0" borderId="34" xfId="0" applyNumberFormat="1" applyFont="1" applyBorder="1" applyAlignment="1" applyProtection="1">
      <alignment horizontal="center" vertical="center" wrapText="1"/>
      <protection locked="0"/>
    </xf>
    <xf numFmtId="165" fontId="18" fillId="0" borderId="34" xfId="0" applyNumberFormat="1" applyFont="1" applyBorder="1" applyAlignment="1" applyProtection="1">
      <alignment horizontal="center" vertical="center" wrapText="1"/>
      <protection locked="0"/>
    </xf>
    <xf numFmtId="1" fontId="4" fillId="5" borderId="34" xfId="2" applyNumberFormat="1" applyFont="1" applyFill="1" applyBorder="1" applyAlignment="1" applyProtection="1">
      <alignment horizontal="center" vertical="center"/>
    </xf>
    <xf numFmtId="14" fontId="13" fillId="0" borderId="0" xfId="0" applyNumberFormat="1" applyFont="1" applyAlignment="1">
      <alignment horizontal="center" vertical="center" wrapText="1"/>
    </xf>
    <xf numFmtId="0" fontId="20" fillId="3" borderId="1" xfId="0" applyFont="1" applyFill="1" applyBorder="1" applyAlignment="1">
      <alignment horizontal="left" vertical="center" wrapText="1"/>
    </xf>
    <xf numFmtId="0" fontId="45" fillId="0" borderId="2" xfId="0" applyFont="1" applyBorder="1" applyAlignment="1">
      <alignment horizontal="left" vertical="center" wrapText="1"/>
    </xf>
    <xf numFmtId="0" fontId="46" fillId="14" borderId="31" xfId="0" applyFont="1" applyFill="1" applyBorder="1" applyAlignment="1">
      <alignment horizontal="left" vertical="center" wrapText="1"/>
    </xf>
    <xf numFmtId="0" fontId="46" fillId="3" borderId="1" xfId="0" applyFont="1" applyFill="1" applyBorder="1" applyAlignment="1">
      <alignment horizontal="left" vertical="center" wrapText="1"/>
    </xf>
    <xf numFmtId="0" fontId="18" fillId="0" borderId="21" xfId="0" applyFont="1" applyBorder="1" applyAlignment="1">
      <alignment vertical="center" wrapText="1"/>
    </xf>
    <xf numFmtId="14" fontId="13" fillId="0" borderId="10" xfId="0" applyNumberFormat="1" applyFont="1" applyBorder="1" applyAlignment="1">
      <alignment horizontal="center" vertical="center" wrapText="1"/>
    </xf>
    <xf numFmtId="166" fontId="13" fillId="0" borderId="27" xfId="1" applyNumberFormat="1" applyFont="1" applyBorder="1" applyAlignment="1">
      <alignment horizontal="left" vertical="center" wrapText="1"/>
    </xf>
    <xf numFmtId="14" fontId="13" fillId="0" borderId="27" xfId="0" quotePrefix="1" applyNumberFormat="1" applyFont="1" applyBorder="1" applyAlignment="1">
      <alignment horizontal="left" vertical="center" wrapText="1"/>
    </xf>
    <xf numFmtId="164" fontId="13" fillId="0" borderId="10" xfId="1" applyNumberFormat="1" applyFont="1" applyBorder="1" applyAlignment="1">
      <alignment horizontal="left" vertical="center" wrapText="1"/>
    </xf>
    <xf numFmtId="14" fontId="13" fillId="0" borderId="0" xfId="0" applyNumberFormat="1" applyFont="1" applyAlignment="1">
      <alignment horizontal="left" vertical="center" wrapText="1"/>
    </xf>
    <xf numFmtId="0" fontId="21" fillId="0" borderId="1" xfId="0" applyFont="1" applyBorder="1" applyAlignment="1">
      <alignment horizontal="center" vertical="center" wrapText="1"/>
    </xf>
    <xf numFmtId="0" fontId="21" fillId="0" borderId="19" xfId="0" quotePrefix="1" applyFont="1" applyBorder="1" applyAlignment="1">
      <alignment horizontal="left" vertical="center" wrapText="1"/>
    </xf>
    <xf numFmtId="166" fontId="0" fillId="0" borderId="25" xfId="1" applyNumberFormat="1" applyFont="1" applyFill="1" applyBorder="1" applyProtection="1">
      <protection locked="0"/>
    </xf>
    <xf numFmtId="0" fontId="13" fillId="0" borderId="14" xfId="0" applyFont="1" applyBorder="1" applyAlignment="1">
      <alignment vertical="center" wrapText="1"/>
    </xf>
    <xf numFmtId="49" fontId="13" fillId="0" borderId="12" xfId="0" applyNumberFormat="1" applyFont="1" applyBorder="1" applyAlignment="1">
      <alignment horizontal="center" vertical="center" wrapText="1"/>
    </xf>
    <xf numFmtId="49" fontId="13" fillId="0" borderId="9" xfId="0" applyNumberFormat="1" applyFont="1" applyBorder="1" applyAlignment="1">
      <alignment horizontal="center" vertical="center" wrapText="1"/>
    </xf>
    <xf numFmtId="0" fontId="21" fillId="0" borderId="17" xfId="0" applyFont="1" applyBorder="1" applyAlignment="1">
      <alignment vertical="center" wrapText="1"/>
    </xf>
    <xf numFmtId="49" fontId="12" fillId="10" borderId="23" xfId="0" applyNumberFormat="1" applyFont="1" applyFill="1" applyBorder="1" applyAlignment="1">
      <alignment horizontal="center" vertical="center"/>
    </xf>
    <xf numFmtId="0" fontId="38" fillId="0" borderId="17" xfId="0" applyFont="1" applyBorder="1" applyAlignment="1">
      <alignment vertical="center" wrapText="1"/>
    </xf>
    <xf numFmtId="49" fontId="12" fillId="10" borderId="15" xfId="0" applyNumberFormat="1" applyFont="1" applyFill="1" applyBorder="1" applyAlignment="1">
      <alignment horizontal="center" vertical="center"/>
    </xf>
    <xf numFmtId="0" fontId="22" fillId="0" borderId="1" xfId="0" applyFont="1" applyBorder="1" applyAlignment="1" applyProtection="1">
      <alignment horizontal="left" vertical="center" wrapText="1"/>
      <protection locked="0"/>
    </xf>
    <xf numFmtId="0" fontId="13" fillId="0" borderId="19" xfId="0" applyFont="1" applyBorder="1" applyAlignment="1" applyProtection="1">
      <alignment horizontal="center" vertical="center" wrapText="1"/>
      <protection locked="0"/>
    </xf>
    <xf numFmtId="49" fontId="22" fillId="0" borderId="1" xfId="0" applyNumberFormat="1" applyFont="1" applyBorder="1" applyAlignment="1" applyProtection="1">
      <alignment horizontal="center" vertical="center" wrapText="1"/>
      <protection locked="0"/>
    </xf>
    <xf numFmtId="0" fontId="22" fillId="2" borderId="2" xfId="0" applyFont="1" applyFill="1" applyBorder="1" applyAlignment="1" applyProtection="1">
      <alignment horizontal="left" vertical="center" wrapText="1"/>
      <protection locked="0"/>
    </xf>
    <xf numFmtId="166" fontId="0" fillId="3" borderId="35" xfId="1" applyNumberFormat="1" applyFont="1" applyFill="1" applyBorder="1" applyAlignment="1" applyProtection="1">
      <alignment horizontal="left" vertical="center" wrapText="1"/>
      <protection locked="0"/>
    </xf>
    <xf numFmtId="9" fontId="0" fillId="3" borderId="1" xfId="2" applyFont="1" applyFill="1" applyBorder="1" applyAlignment="1">
      <alignment horizontal="left" vertical="center"/>
    </xf>
    <xf numFmtId="14" fontId="22" fillId="0" borderId="1" xfId="0" applyNumberFormat="1" applyFont="1" applyBorder="1" applyAlignment="1" applyProtection="1">
      <alignment horizontal="center" vertical="center" wrapText="1"/>
      <protection locked="0"/>
    </xf>
    <xf numFmtId="1" fontId="0" fillId="5" borderId="12" xfId="2" applyNumberFormat="1" applyFont="1" applyFill="1" applyBorder="1" applyAlignment="1">
      <alignment horizontal="center" vertical="center"/>
    </xf>
    <xf numFmtId="0" fontId="36" fillId="0" borderId="0" xfId="0" applyFont="1" applyAlignment="1" applyProtection="1">
      <alignment horizontal="center" vertical="center" wrapText="1"/>
      <protection locked="0"/>
    </xf>
    <xf numFmtId="0" fontId="0" fillId="0" borderId="1" xfId="0" applyBorder="1" applyAlignment="1" applyProtection="1">
      <alignment vertical="center"/>
      <protection locked="0"/>
    </xf>
    <xf numFmtId="49"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166" fontId="0" fillId="0" borderId="1" xfId="1" applyNumberFormat="1" applyFont="1" applyFill="1" applyBorder="1" applyAlignment="1" applyProtection="1">
      <alignment vertical="center"/>
      <protection locked="0"/>
    </xf>
    <xf numFmtId="167" fontId="0" fillId="0" borderId="1" xfId="0" applyNumberFormat="1" applyBorder="1" applyAlignment="1" applyProtection="1">
      <alignment vertical="center"/>
      <protection locked="0"/>
    </xf>
    <xf numFmtId="166" fontId="3" fillId="0" borderId="1" xfId="1" applyNumberFormat="1" applyFont="1" applyFill="1" applyBorder="1" applyAlignment="1" applyProtection="1">
      <alignment vertical="center"/>
    </xf>
    <xf numFmtId="0" fontId="0" fillId="0" borderId="1" xfId="0" applyBorder="1" applyAlignment="1">
      <alignment vertical="center"/>
    </xf>
    <xf numFmtId="0" fontId="0" fillId="0" borderId="5" xfId="0" applyBorder="1" applyAlignment="1" applyProtection="1">
      <alignment vertical="center"/>
      <protection locked="0"/>
    </xf>
    <xf numFmtId="49" fontId="0" fillId="0" borderId="5" xfId="0" applyNumberFormat="1"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5" xfId="0" applyBorder="1" applyAlignment="1" applyProtection="1">
      <alignment vertical="center" wrapText="1"/>
      <protection locked="0"/>
    </xf>
    <xf numFmtId="166" fontId="0" fillId="0" borderId="5" xfId="1" applyNumberFormat="1" applyFont="1" applyFill="1" applyBorder="1" applyAlignment="1" applyProtection="1">
      <alignment vertical="center"/>
      <protection locked="0"/>
    </xf>
    <xf numFmtId="167" fontId="0" fillId="0" borderId="5" xfId="0" applyNumberFormat="1" applyBorder="1" applyAlignment="1" applyProtection="1">
      <alignment vertical="center"/>
      <protection locked="0"/>
    </xf>
    <xf numFmtId="166" fontId="3" fillId="0" borderId="5" xfId="1" applyNumberFormat="1" applyFont="1" applyFill="1" applyBorder="1" applyAlignment="1" applyProtection="1">
      <alignment vertical="center"/>
    </xf>
    <xf numFmtId="0" fontId="0" fillId="0" borderId="5" xfId="0" applyBorder="1" applyAlignment="1">
      <alignment vertical="center"/>
    </xf>
    <xf numFmtId="166" fontId="6" fillId="4" borderId="0" xfId="1" applyNumberFormat="1" applyFont="1" applyFill="1" applyBorder="1" applyAlignment="1">
      <alignment vertical="center"/>
    </xf>
    <xf numFmtId="14" fontId="0" fillId="0" borderId="5"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39" fillId="0" borderId="1" xfId="0" applyFont="1" applyBorder="1" applyAlignment="1">
      <alignment horizontal="left" vertical="center"/>
    </xf>
    <xf numFmtId="0" fontId="21" fillId="0" borderId="15" xfId="0" applyFont="1" applyBorder="1" applyAlignment="1">
      <alignment vertical="center" wrapText="1"/>
    </xf>
    <xf numFmtId="0" fontId="26" fillId="12" borderId="18" xfId="0" applyFont="1" applyFill="1" applyBorder="1" applyAlignment="1">
      <alignment horizontal="center" vertical="center"/>
    </xf>
    <xf numFmtId="0" fontId="20" fillId="0" borderId="27" xfId="0" applyFont="1" applyBorder="1" applyAlignment="1">
      <alignment horizontal="center" vertical="center" wrapText="1"/>
    </xf>
    <xf numFmtId="0" fontId="41" fillId="12" borderId="18" xfId="0" applyFont="1" applyFill="1" applyBorder="1" applyAlignment="1">
      <alignment horizontal="center" vertical="center"/>
    </xf>
    <xf numFmtId="0" fontId="42" fillId="0" borderId="10" xfId="0" applyFont="1" applyBorder="1" applyAlignment="1">
      <alignment horizontal="center" vertical="center" wrapText="1"/>
    </xf>
    <xf numFmtId="0" fontId="27" fillId="0" borderId="27" xfId="0" applyFont="1" applyBorder="1" applyAlignment="1">
      <alignment horizontal="center" vertical="center"/>
    </xf>
    <xf numFmtId="0" fontId="25" fillId="0" borderId="4" xfId="0" applyFont="1" applyBorder="1" applyAlignment="1">
      <alignment horizontal="center" vertical="center" wrapText="1"/>
    </xf>
    <xf numFmtId="166" fontId="13" fillId="0" borderId="0" xfId="1" applyNumberFormat="1" applyFont="1" applyBorder="1" applyAlignment="1">
      <alignment vertical="center" wrapText="1"/>
    </xf>
    <xf numFmtId="14" fontId="13" fillId="0" borderId="0" xfId="0" applyNumberFormat="1" applyFont="1" applyAlignment="1">
      <alignment vertical="center" wrapText="1"/>
    </xf>
    <xf numFmtId="164" fontId="13" fillId="0" borderId="0" xfId="1" applyNumberFormat="1" applyFont="1" applyBorder="1" applyAlignment="1">
      <alignment vertical="center" wrapText="1"/>
    </xf>
    <xf numFmtId="14" fontId="13" fillId="0" borderId="7" xfId="0" applyNumberFormat="1" applyFont="1" applyBorder="1" applyAlignment="1">
      <alignment vertical="center" wrapText="1"/>
    </xf>
    <xf numFmtId="0" fontId="13" fillId="3" borderId="2" xfId="0" applyFont="1" applyFill="1" applyBorder="1" applyAlignment="1">
      <alignment vertical="center" wrapText="1"/>
    </xf>
    <xf numFmtId="0" fontId="13" fillId="0" borderId="1" xfId="0" applyFont="1" applyBorder="1" applyAlignment="1">
      <alignment horizontal="center" vertical="center" wrapText="1"/>
    </xf>
    <xf numFmtId="44" fontId="13" fillId="0" borderId="1" xfId="1" applyFont="1" applyBorder="1" applyAlignment="1">
      <alignment vertical="center" wrapText="1"/>
    </xf>
    <xf numFmtId="0" fontId="23" fillId="3" borderId="15" xfId="0" applyFont="1" applyFill="1" applyBorder="1" applyAlignment="1">
      <alignment vertical="center" wrapText="1"/>
    </xf>
    <xf numFmtId="44" fontId="13" fillId="0" borderId="13" xfId="1" applyFont="1" applyBorder="1" applyAlignment="1">
      <alignment vertical="center" wrapText="1"/>
    </xf>
    <xf numFmtId="0" fontId="13" fillId="0" borderId="2" xfId="0" applyFont="1" applyBorder="1" applyAlignment="1" applyProtection="1">
      <alignment vertical="center" wrapText="1"/>
      <protection locked="0"/>
    </xf>
    <xf numFmtId="49" fontId="13" fillId="0" borderId="2" xfId="0" applyNumberFormat="1" applyFont="1" applyBorder="1" applyAlignment="1" applyProtection="1">
      <alignment horizontal="center" vertical="center" wrapText="1"/>
      <protection locked="0"/>
    </xf>
    <xf numFmtId="166" fontId="13" fillId="0" borderId="10" xfId="1" applyNumberFormat="1" applyFont="1" applyBorder="1" applyAlignment="1">
      <alignment horizontal="left" vertical="center" wrapText="1"/>
    </xf>
    <xf numFmtId="14" fontId="13" fillId="0" borderId="10" xfId="0" quotePrefix="1" applyNumberFormat="1" applyFont="1" applyBorder="1" applyAlignment="1">
      <alignment horizontal="left" vertical="center" wrapText="1"/>
    </xf>
    <xf numFmtId="0" fontId="0" fillId="0" borderId="1" xfId="0" applyBorder="1" applyAlignment="1" applyProtection="1">
      <alignment vertical="center" wrapText="1"/>
      <protection locked="0"/>
    </xf>
    <xf numFmtId="0" fontId="39" fillId="0" borderId="27" xfId="0" applyFont="1" applyBorder="1" applyAlignment="1">
      <alignment vertical="center" wrapText="1"/>
    </xf>
    <xf numFmtId="0" fontId="39" fillId="0" borderId="10" xfId="0" applyFont="1" applyBorder="1" applyAlignment="1">
      <alignment horizontal="center" vertical="center" wrapText="1"/>
    </xf>
    <xf numFmtId="0" fontId="39" fillId="0" borderId="27" xfId="0" applyFont="1" applyBorder="1" applyAlignment="1">
      <alignment horizontal="left" vertical="center" wrapText="1"/>
    </xf>
    <xf numFmtId="0" fontId="39" fillId="0" borderId="10" xfId="0" applyFont="1" applyBorder="1" applyAlignment="1">
      <alignment horizontal="left" vertical="center" wrapText="1"/>
    </xf>
    <xf numFmtId="49" fontId="33" fillId="0" borderId="5" xfId="0" applyNumberFormat="1" applyFont="1" applyBorder="1" applyAlignment="1">
      <alignment vertical="center" wrapText="1"/>
    </xf>
    <xf numFmtId="49" fontId="44" fillId="3" borderId="34" xfId="0" applyNumberFormat="1" applyFont="1" applyFill="1" applyBorder="1" applyAlignment="1" applyProtection="1">
      <alignment horizontal="left" vertical="center" wrapText="1"/>
      <protection locked="0"/>
    </xf>
    <xf numFmtId="49" fontId="18" fillId="3" borderId="5" xfId="0" applyNumberFormat="1" applyFont="1" applyFill="1" applyBorder="1" applyAlignment="1">
      <alignment vertical="center" wrapText="1"/>
    </xf>
    <xf numFmtId="49" fontId="32" fillId="2" borderId="24" xfId="0" applyNumberFormat="1" applyFont="1" applyFill="1" applyBorder="1" applyAlignment="1">
      <alignment horizontal="left" vertical="center" wrapText="1"/>
    </xf>
    <xf numFmtId="49" fontId="6" fillId="4" borderId="25" xfId="0" applyNumberFormat="1" applyFont="1" applyFill="1" applyBorder="1" applyAlignment="1" applyProtection="1">
      <alignment vertical="center"/>
      <protection locked="0"/>
    </xf>
    <xf numFmtId="49" fontId="14" fillId="0" borderId="14" xfId="0" applyNumberFormat="1" applyFont="1" applyBorder="1" applyAlignment="1" applyProtection="1">
      <alignment vertical="center"/>
      <protection locked="0"/>
    </xf>
    <xf numFmtId="49" fontId="4" fillId="0" borderId="0" xfId="0" applyNumberFormat="1" applyFont="1" applyProtection="1">
      <protection locked="0"/>
    </xf>
    <xf numFmtId="49" fontId="15" fillId="0" borderId="2" xfId="0" applyNumberFormat="1" applyFont="1" applyBorder="1" applyAlignment="1" applyProtection="1">
      <alignment vertical="center"/>
      <protection locked="0"/>
    </xf>
    <xf numFmtId="49" fontId="29" fillId="0" borderId="0" xfId="0" applyNumberFormat="1" applyFont="1" applyProtection="1">
      <protection locked="0"/>
    </xf>
    <xf numFmtId="166" fontId="0" fillId="5" borderId="36" xfId="1" applyNumberFormat="1" applyFont="1" applyFill="1" applyBorder="1" applyAlignment="1" applyProtection="1">
      <alignment horizontal="left" vertical="center" wrapText="1"/>
      <protection locked="0"/>
    </xf>
    <xf numFmtId="166" fontId="0" fillId="3" borderId="37" xfId="1" applyNumberFormat="1" applyFont="1" applyFill="1" applyBorder="1" applyAlignment="1" applyProtection="1">
      <alignment horizontal="left" vertical="center" wrapText="1"/>
      <protection locked="0"/>
    </xf>
    <xf numFmtId="166" fontId="0" fillId="3" borderId="38" xfId="1" applyNumberFormat="1" applyFont="1" applyFill="1" applyBorder="1" applyAlignment="1" applyProtection="1">
      <alignment horizontal="left" vertical="center" wrapText="1"/>
      <protection locked="0"/>
    </xf>
    <xf numFmtId="164" fontId="0" fillId="3" borderId="19" xfId="0" applyNumberFormat="1" applyFill="1" applyBorder="1" applyAlignment="1">
      <alignment horizontal="left" vertical="center"/>
    </xf>
    <xf numFmtId="49" fontId="33" fillId="3" borderId="1" xfId="0" quotePrefix="1" applyNumberFormat="1" applyFont="1" applyFill="1" applyBorder="1" applyAlignment="1" applyProtection="1">
      <alignment horizontal="left" vertical="center" wrapText="1"/>
      <protection locked="0"/>
    </xf>
    <xf numFmtId="166" fontId="13" fillId="0" borderId="39" xfId="1" applyNumberFormat="1" applyFont="1" applyBorder="1" applyAlignment="1">
      <alignment horizontal="left" vertical="center" wrapText="1"/>
    </xf>
    <xf numFmtId="14" fontId="13" fillId="0" borderId="39" xfId="0" quotePrefix="1" applyNumberFormat="1" applyFont="1" applyBorder="1" applyAlignment="1">
      <alignment horizontal="left" vertical="center" wrapText="1"/>
    </xf>
    <xf numFmtId="164" fontId="13" fillId="0" borderId="0" xfId="1" applyNumberFormat="1" applyFont="1" applyBorder="1" applyAlignment="1">
      <alignment horizontal="left" vertical="center" wrapText="1"/>
    </xf>
    <xf numFmtId="49" fontId="18" fillId="3" borderId="1" xfId="0" quotePrefix="1" applyNumberFormat="1" applyFont="1" applyFill="1" applyBorder="1" applyAlignment="1">
      <alignment vertical="center" wrapText="1"/>
    </xf>
    <xf numFmtId="166" fontId="6" fillId="4" borderId="0" xfId="1" applyNumberFormat="1" applyFont="1" applyFill="1" applyAlignment="1" applyProtection="1">
      <alignment vertical="center"/>
      <protection locked="0"/>
    </xf>
    <xf numFmtId="166" fontId="6" fillId="4" borderId="0" xfId="1" applyNumberFormat="1" applyFont="1" applyFill="1" applyAlignment="1">
      <alignment vertical="center"/>
    </xf>
    <xf numFmtId="166" fontId="0" fillId="0" borderId="25" xfId="1" applyNumberFormat="1" applyFont="1" applyBorder="1" applyProtection="1">
      <protection locked="0"/>
    </xf>
    <xf numFmtId="14" fontId="0" fillId="3" borderId="1" xfId="2" applyNumberFormat="1" applyFont="1" applyFill="1" applyBorder="1" applyAlignment="1">
      <alignment horizontal="left" vertical="center"/>
    </xf>
    <xf numFmtId="49" fontId="32" fillId="2" borderId="1" xfId="0" quotePrefix="1" applyNumberFormat="1" applyFont="1" applyFill="1" applyBorder="1" applyAlignment="1">
      <alignment vertical="center" wrapText="1"/>
    </xf>
    <xf numFmtId="0" fontId="1" fillId="0" borderId="15" xfId="0" applyFont="1" applyBorder="1" applyAlignment="1">
      <alignment vertical="center" wrapText="1"/>
    </xf>
  </cellXfs>
  <cellStyles count="4">
    <cellStyle name="Currency" xfId="1" builtinId="4"/>
    <cellStyle name="Hyperlink" xfId="3" builtinId="8"/>
    <cellStyle name="Normal" xfId="0" builtinId="0"/>
    <cellStyle name="Percent" xfId="2" builtinId="5"/>
  </cellStyles>
  <dxfs count="474">
    <dxf>
      <fill>
        <patternFill>
          <bgColor rgb="FF92D050"/>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ont>
        <b/>
        <i val="0"/>
        <color theme="9" tint="-0.499984740745262"/>
      </font>
      <fill>
        <patternFill>
          <bgColor theme="9" tint="0.59996337778862885"/>
        </patternFill>
      </fill>
    </dxf>
    <dxf>
      <font>
        <b/>
        <i val="0"/>
        <color rgb="FFFF0000"/>
      </font>
      <fill>
        <patternFill>
          <bgColor rgb="FFFF8585"/>
        </patternFill>
      </fill>
    </dxf>
    <dxf>
      <fill>
        <patternFill>
          <bgColor theme="0" tint="-0.14996795556505021"/>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dxf>
    <dxf>
      <font>
        <b val="0"/>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19"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ttom style="thin">
          <color indexed="64"/>
        </bottom>
      </border>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numFmt numFmtId="166" formatCode="_(&quot;$&quot;* #,##0_);_(&quot;$&quot;* \(#,##0\);_(&quot;$&quot;* &quot;-&quot;??_);_(@_)"/>
    </dxf>
    <dxf>
      <border outline="0">
        <bottom style="medium">
          <color indexed="64"/>
        </bottom>
      </border>
    </dxf>
    <dxf>
      <font>
        <b/>
        <i val="0"/>
        <strike val="0"/>
        <condense val="0"/>
        <extend val="0"/>
        <outline val="0"/>
        <shadow val="0"/>
        <u val="none"/>
        <vertAlign val="baseline"/>
        <sz val="13"/>
        <color auto="1"/>
        <name val="Calibri"/>
        <family val="2"/>
        <scheme val="minor"/>
      </font>
      <alignment horizontal="center" vertical="center" textRotation="0" wrapText="1" indent="0" justifyLastLine="0" shrinkToFit="0" readingOrder="0"/>
      <protection locked="0" hidden="0"/>
    </dxf>
    <dxf>
      <fill>
        <patternFill>
          <bgColor rgb="FF92D050"/>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alignment vertical="center"/>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alignment vertical="center"/>
    </dxf>
    <dxf>
      <alignment vertical="center"/>
    </dxf>
    <dxf>
      <alignment vertical="center"/>
    </dxf>
    <dxf>
      <alignment vertical="cent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auto="1"/>
        </left>
        <right/>
        <top style="thin">
          <color auto="1"/>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quot;$&quot;#,##0"/>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dxf>
    <dxf>
      <font>
        <b val="0"/>
        <i val="0"/>
        <strike val="0"/>
        <condense val="0"/>
        <extend val="0"/>
        <outline val="0"/>
        <shadow val="0"/>
        <u val="none"/>
        <vertAlign val="baseline"/>
        <sz val="12"/>
        <color theme="1"/>
        <name val="Calibri"/>
        <family val="2"/>
        <scheme val="minor"/>
      </font>
      <numFmt numFmtId="166" formatCode="_(&quot;$&quot;* #,##0_);_(&quot;$&quot;* \(#,##0\);_(&quot;$&quot;* &quot;-&quot;??_);_(@_)"/>
      <fill>
        <patternFill patternType="solid">
          <fgColor indexed="64"/>
          <bgColor theme="0" tint="-0.249977111117893"/>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auto="1"/>
        <name val="Calibri"/>
        <family val="2"/>
        <scheme val="min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vertical="center"/>
    </dxf>
    <dxf>
      <border outline="0">
        <bottom style="medium">
          <color indexed="64"/>
        </bottom>
      </border>
    </dxf>
    <dxf>
      <alignment vertical="center"/>
    </dxf>
    <dxf>
      <font>
        <b/>
        <i val="0"/>
        <strike val="0"/>
        <condense val="0"/>
        <extend val="0"/>
        <outline val="0"/>
        <shadow val="0"/>
        <u val="none"/>
        <vertAlign val="baseline"/>
        <sz val="13"/>
        <color auto="1"/>
        <name val="Calibri"/>
        <family val="2"/>
        <scheme val="minor"/>
      </font>
      <alignment horizontal="center" vertical="center" textRotation="0" wrapText="1" indent="0" justifyLastLine="0" shrinkToFit="0" readingOrder="0"/>
      <protection locked="0" hidden="0"/>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00B050"/>
        </patternFill>
      </fill>
    </dxf>
    <dxf>
      <font>
        <color rgb="FF00B050"/>
      </font>
      <fill>
        <patternFill>
          <bgColor rgb="FF00B050"/>
        </patternFill>
      </fill>
    </dxf>
    <dxf>
      <font>
        <color rgb="FFFFFF00"/>
      </font>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alignment vertical="center"/>
    </dxf>
    <dxf>
      <font>
        <sz val="12"/>
      </font>
      <numFmt numFmtId="30" formatCode="@"/>
      <alignment vertical="center"/>
    </dxf>
    <dxf>
      <font>
        <sz val="12"/>
      </font>
      <numFmt numFmtId="30" formatCode="@"/>
      <alignment vertical="center"/>
    </dxf>
    <dxf>
      <font>
        <sz val="12"/>
      </font>
      <alignment horizontal="center" vertical="center"/>
    </dxf>
    <dxf>
      <font>
        <sz val="12"/>
      </font>
      <alignment horizontal="center" vertical="center"/>
    </dxf>
    <dxf>
      <font>
        <sz val="12"/>
      </font>
      <alignment vertical="center"/>
    </dxf>
    <dxf>
      <border outline="0">
        <bottom style="medium">
          <color indexed="64"/>
        </bottom>
      </border>
    </dxf>
    <dxf>
      <font>
        <sz val="12"/>
        <family val="2"/>
      </font>
      <alignment vertical="center"/>
    </dxf>
    <dxf>
      <font>
        <b/>
        <i val="0"/>
        <strike val="0"/>
        <condense val="0"/>
        <extend val="0"/>
        <outline val="0"/>
        <shadow val="0"/>
        <u val="none"/>
        <vertAlign val="baseline"/>
        <sz val="12"/>
        <color auto="1"/>
        <name val="Calibri"/>
        <family val="2"/>
        <scheme val="minor"/>
      </font>
      <alignment horizontal="center" vertical="center" textRotation="0" wrapText="1" indent="0" justifyLastLine="0" shrinkToFit="0" readingOrder="0"/>
      <protection locked="0" hidden="0"/>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ont>
        <b/>
        <i val="0"/>
        <color theme="9" tint="-0.499984740745262"/>
      </font>
      <fill>
        <patternFill>
          <bgColor theme="9" tint="0.59996337778862885"/>
        </patternFill>
      </fill>
    </dxf>
    <dxf>
      <fill>
        <patternFill>
          <bgColor theme="0" tint="-0.14996795556505021"/>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92D050"/>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ont>
        <b/>
        <i val="0"/>
        <color rgb="FFFF0000"/>
      </font>
      <fill>
        <patternFill>
          <bgColor rgb="FFFF8585"/>
        </patternFill>
      </fill>
    </dxf>
    <dxf>
      <font>
        <b/>
        <i val="0"/>
        <color rgb="FFFF0000"/>
      </font>
      <fill>
        <patternFill>
          <bgColor rgb="FFFF8585"/>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ont>
        <b/>
        <i val="0"/>
        <color rgb="FFFF0000"/>
      </font>
      <fill>
        <patternFill>
          <bgColor rgb="FFFF8585"/>
        </patternFill>
      </fill>
    </dxf>
    <dxf>
      <font>
        <b/>
        <i val="0"/>
        <color rgb="FFFF0000"/>
      </font>
      <fill>
        <patternFill>
          <bgColor rgb="FFFF8585"/>
        </patternFill>
      </fill>
    </dxf>
    <dxf>
      <font>
        <b/>
        <i val="0"/>
        <color rgb="FFFF0000"/>
      </font>
      <fill>
        <patternFill>
          <bgColor rgb="FFFF8585"/>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auto="1"/>
        </left>
        <right/>
        <top style="thin">
          <color auto="1"/>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7" formatCode="_([$$-409]* #,##0.00_);_([$$-409]* \(#,##0.00\);_([$$-409]* &quot;-&quot;??_);_(@_)"/>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dxf>
    <dxf>
      <alignment vertical="center"/>
    </dxf>
    <dxf>
      <border outline="0">
        <bottom style="medium">
          <color indexed="64"/>
        </bottom>
      </border>
    </dxf>
    <dxf>
      <alignment vertical="center"/>
    </dxf>
    <dxf>
      <font>
        <b/>
        <i val="0"/>
        <strike val="0"/>
        <condense val="0"/>
        <extend val="0"/>
        <outline val="0"/>
        <shadow val="0"/>
        <u val="none"/>
        <vertAlign val="baseline"/>
        <sz val="13"/>
        <color auto="1"/>
        <name val="Calibri"/>
        <family val="2"/>
        <scheme val="none"/>
      </font>
      <alignment horizontal="general" vertical="bottom" textRotation="0" wrapText="1" indent="0" justifyLastLine="0" shrinkToFit="0" readingOrder="0"/>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ill>
        <patternFill>
          <bgColor theme="0" tint="-0.14996795556505021"/>
        </patternFill>
      </fill>
    </dxf>
    <dxf>
      <font>
        <b/>
        <i val="0"/>
        <color theme="9" tint="-0.499984740745262"/>
      </font>
      <fill>
        <patternFill>
          <bgColor theme="9" tint="0.59996337778862885"/>
        </patternFill>
      </fill>
    </dxf>
    <dxf>
      <fill>
        <patternFill>
          <bgColor rgb="FF92D050"/>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fill>
        <patternFill>
          <bgColor theme="0" tint="-0.14996795556505021"/>
        </patternFill>
      </fill>
    </dxf>
    <dxf>
      <font>
        <b/>
        <i val="0"/>
        <color theme="9" tint="-0.499984740745262"/>
      </font>
      <fill>
        <patternFill>
          <bgColor theme="9" tint="0.59996337778862885"/>
        </patternFill>
      </fill>
    </dxf>
    <dxf>
      <font>
        <b/>
        <i val="0"/>
        <color theme="9" tint="-0.499984740745262"/>
      </font>
      <fill>
        <patternFill>
          <bgColor theme="9" tint="0.59996337778862885"/>
        </patternFill>
      </fill>
    </dxf>
    <dxf>
      <fill>
        <patternFill>
          <bgColor theme="0" tint="-0.14996795556505021"/>
        </patternFill>
      </fill>
    </dxf>
    <dxf>
      <font>
        <b/>
        <i val="0"/>
        <color theme="9" tint="-0.499984740745262"/>
      </font>
      <fill>
        <patternFill>
          <bgColor theme="9" tint="0.59996337778862885"/>
        </patternFill>
      </fill>
    </dxf>
    <dxf>
      <fill>
        <patternFill>
          <bgColor theme="0" tint="-0.14996795556505021"/>
        </patternFill>
      </fill>
    </dxf>
    <dxf>
      <font>
        <b/>
        <i val="0"/>
        <color rgb="FFFF0000"/>
      </font>
      <fill>
        <patternFill>
          <bgColor rgb="FFFF8585"/>
        </patternFill>
      </fill>
    </dxf>
    <dxf>
      <alignment horizontal="center"/>
    </dxf>
    <dxf>
      <alignment horizontal="center"/>
    </dxf>
    <dxf>
      <border outline="0">
        <bottom style="medium">
          <color indexed="64"/>
        </bottom>
      </border>
    </dxf>
    <dxf>
      <font>
        <b/>
        <i val="0"/>
        <strike val="0"/>
        <condense val="0"/>
        <extend val="0"/>
        <outline val="0"/>
        <shadow val="0"/>
        <u val="none"/>
        <vertAlign val="baseline"/>
        <sz val="13"/>
        <color auto="1"/>
        <name val="Calibri"/>
        <family val="2"/>
        <scheme val="minor"/>
      </font>
      <alignment horizontal="center" vertical="center" textRotation="0" wrapText="1" indent="0" justifyLastLine="0" shrinkToFit="0" readingOrder="0"/>
      <protection locked="0" hidden="0"/>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FF00"/>
      </font>
      <fill>
        <patternFill>
          <bgColor rgb="FFFFFF00"/>
        </patternFill>
      </fill>
    </dxf>
    <dxf>
      <font>
        <color rgb="FF00B050"/>
      </font>
      <fill>
        <patternFill>
          <bgColor rgb="FF00B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[2026_0911 D&amp;C Bi-Weekly Report Data.xlsx]THS Openings Chart!PivotTable8</c:name>
    <c:fmtId val="0"/>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'THS Openings Chart'!$B$9</c:f>
              <c:strCache>
                <c:ptCount val="1"/>
                <c:pt idx="0">
                  <c:v>Sum of Current Turnover Date To Ops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'THS Openings Chart'!$A$10:$A$34</c:f>
              <c:strCache>
                <c:ptCount val="24"/>
                <c:pt idx="0">
                  <c:v>BOI Bardenay</c:v>
                </c:pt>
                <c:pt idx="1">
                  <c:v>BOI Starbucks</c:v>
                </c:pt>
                <c:pt idx="2">
                  <c:v>BOI Wendy's</c:v>
                </c:pt>
                <c:pt idx="3">
                  <c:v>BOI Flying M Coffee</c:v>
                </c:pt>
                <c:pt idx="4">
                  <c:v>BOI Form &amp; Function</c:v>
                </c:pt>
                <c:pt idx="5">
                  <c:v>BOI Idaho Tap House</c:v>
                </c:pt>
                <c:pt idx="6">
                  <c:v>DEN - Denver Street Eats - New Concept</c:v>
                </c:pt>
                <c:pt idx="7">
                  <c:v>DTW 7 Greens &amp; Wahlburgers</c:v>
                </c:pt>
                <c:pt idx="8">
                  <c:v>ATL Modern Market</c:v>
                </c:pt>
                <c:pt idx="9">
                  <c:v>BOI Pizza Hut</c:v>
                </c:pt>
                <c:pt idx="10">
                  <c:v>BOI Blue Sky Bagels</c:v>
                </c:pt>
                <c:pt idx="11">
                  <c:v>BOI Protein Bar</c:v>
                </c:pt>
                <c:pt idx="12">
                  <c:v>DTW Born In Detroit &amp; Great Lakes Coffee</c:v>
                </c:pt>
                <c:pt idx="13">
                  <c:v>BOI Tree Fort /Flying M Coffee</c:v>
                </c:pt>
                <c:pt idx="14">
                  <c:v>BOI Waffle Me Up / The Stil</c:v>
                </c:pt>
                <c:pt idx="15">
                  <c:v>ATL ASW Distillery</c:v>
                </c:pt>
                <c:pt idx="16">
                  <c:v>BOI Turas </c:v>
                </c:pt>
                <c:pt idx="17">
                  <c:v>DTW Cask &amp; Craft</c:v>
                </c:pt>
                <c:pt idx="18">
                  <c:v>CHS Rebrand Golden Bear to Kardea Brown</c:v>
                </c:pt>
                <c:pt idx="19">
                  <c:v>BOI Vending </c:v>
                </c:pt>
                <c:pt idx="20">
                  <c:v>ATL Starbucks BS-25-FB</c:v>
                </c:pt>
                <c:pt idx="21">
                  <c:v>MSY Music Install</c:v>
                </c:pt>
                <c:pt idx="22">
                  <c:v>ATL Starbucks BN-24-FB</c:v>
                </c:pt>
                <c:pt idx="23">
                  <c:v>BNA Tootsie's Mid-Term</c:v>
                </c:pt>
              </c:strCache>
            </c:strRef>
          </c:cat>
          <c:val>
            <c:numRef>
              <c:f>'THS Openings Chart'!$B$10:$B$34</c:f>
              <c:numCache>
                <c:formatCode>m/d/yyyy</c:formatCode>
                <c:ptCount val="24"/>
                <c:pt idx="0">
                  <c:v>45957</c:v>
                </c:pt>
                <c:pt idx="1">
                  <c:v>45922</c:v>
                </c:pt>
                <c:pt idx="2">
                  <c:v>45908</c:v>
                </c:pt>
                <c:pt idx="3">
                  <c:v>45870</c:v>
                </c:pt>
                <c:pt idx="4">
                  <c:v>45869</c:v>
                </c:pt>
                <c:pt idx="5">
                  <c:v>45835</c:v>
                </c:pt>
                <c:pt idx="6">
                  <c:v>45826</c:v>
                </c:pt>
                <c:pt idx="7">
                  <c:v>45818</c:v>
                </c:pt>
                <c:pt idx="8">
                  <c:v>45809</c:v>
                </c:pt>
                <c:pt idx="9">
                  <c:v>45806</c:v>
                </c:pt>
                <c:pt idx="10">
                  <c:v>45806</c:v>
                </c:pt>
                <c:pt idx="11">
                  <c:v>45806</c:v>
                </c:pt>
                <c:pt idx="12">
                  <c:v>45798</c:v>
                </c:pt>
                <c:pt idx="13">
                  <c:v>45792</c:v>
                </c:pt>
                <c:pt idx="14">
                  <c:v>45778</c:v>
                </c:pt>
                <c:pt idx="15">
                  <c:v>45767</c:v>
                </c:pt>
                <c:pt idx="16">
                  <c:v>45761</c:v>
                </c:pt>
                <c:pt idx="17">
                  <c:v>45750</c:v>
                </c:pt>
                <c:pt idx="18">
                  <c:v>45748</c:v>
                </c:pt>
                <c:pt idx="19">
                  <c:v>45703</c:v>
                </c:pt>
                <c:pt idx="20">
                  <c:v>45693</c:v>
                </c:pt>
                <c:pt idx="21">
                  <c:v>45687</c:v>
                </c:pt>
                <c:pt idx="22">
                  <c:v>45687</c:v>
                </c:pt>
                <c:pt idx="23">
                  <c:v>45661</c:v>
                </c:pt>
              </c:numCache>
            </c:numRef>
          </c:val>
          <c:extLst>
            <c:ext xmlns:c16="http://schemas.microsoft.com/office/drawing/2014/chart" uri="{C3380CC4-5D6E-409C-BE32-E72D297353CC}">
              <c16:uniqueId val="{00000000-70C7-42AF-9230-53CD8FE6B656}"/>
            </c:ext>
          </c:extLst>
        </c:ser>
        <c:ser>
          <c:idx val="1"/>
          <c:order val="1"/>
          <c:tx>
            <c:strRef>
              <c:f>'THS Openings Chart'!$C$9</c:f>
              <c:strCache>
                <c:ptCount val="1"/>
                <c:pt idx="0">
                  <c:v>Sum of Current Start Date</c:v>
                </c:pt>
              </c:strCache>
            </c:strRef>
          </c:tx>
          <c:spPr>
            <a:solidFill>
              <a:schemeClr val="bg1"/>
            </a:solidFill>
            <a:ln>
              <a:noFill/>
            </a:ln>
            <a:effectLst/>
          </c:spPr>
          <c:invertIfNegative val="0"/>
          <c:cat>
            <c:strRef>
              <c:f>'THS Openings Chart'!$A$10:$A$34</c:f>
              <c:strCache>
                <c:ptCount val="24"/>
                <c:pt idx="0">
                  <c:v>BOI Bardenay</c:v>
                </c:pt>
                <c:pt idx="1">
                  <c:v>BOI Starbucks</c:v>
                </c:pt>
                <c:pt idx="2">
                  <c:v>BOI Wendy's</c:v>
                </c:pt>
                <c:pt idx="3">
                  <c:v>BOI Flying M Coffee</c:v>
                </c:pt>
                <c:pt idx="4">
                  <c:v>BOI Form &amp; Function</c:v>
                </c:pt>
                <c:pt idx="5">
                  <c:v>BOI Idaho Tap House</c:v>
                </c:pt>
                <c:pt idx="6">
                  <c:v>DEN - Denver Street Eats - New Concept</c:v>
                </c:pt>
                <c:pt idx="7">
                  <c:v>DTW 7 Greens &amp; Wahlburgers</c:v>
                </c:pt>
                <c:pt idx="8">
                  <c:v>ATL Modern Market</c:v>
                </c:pt>
                <c:pt idx="9">
                  <c:v>BOI Pizza Hut</c:v>
                </c:pt>
                <c:pt idx="10">
                  <c:v>BOI Blue Sky Bagels</c:v>
                </c:pt>
                <c:pt idx="11">
                  <c:v>BOI Protein Bar</c:v>
                </c:pt>
                <c:pt idx="12">
                  <c:v>DTW Born In Detroit &amp; Great Lakes Coffee</c:v>
                </c:pt>
                <c:pt idx="13">
                  <c:v>BOI Tree Fort /Flying M Coffee</c:v>
                </c:pt>
                <c:pt idx="14">
                  <c:v>BOI Waffle Me Up / The Stil</c:v>
                </c:pt>
                <c:pt idx="15">
                  <c:v>ATL ASW Distillery</c:v>
                </c:pt>
                <c:pt idx="16">
                  <c:v>BOI Turas </c:v>
                </c:pt>
                <c:pt idx="17">
                  <c:v>DTW Cask &amp; Craft</c:v>
                </c:pt>
                <c:pt idx="18">
                  <c:v>CHS Rebrand Golden Bear to Kardea Brown</c:v>
                </c:pt>
                <c:pt idx="19">
                  <c:v>BOI Vending </c:v>
                </c:pt>
                <c:pt idx="20">
                  <c:v>ATL Starbucks BS-25-FB</c:v>
                </c:pt>
                <c:pt idx="21">
                  <c:v>MSY Music Install</c:v>
                </c:pt>
                <c:pt idx="22">
                  <c:v>ATL Starbucks BN-24-FB</c:v>
                </c:pt>
                <c:pt idx="23">
                  <c:v>BNA Tootsie's Mid-Term</c:v>
                </c:pt>
              </c:strCache>
            </c:strRef>
          </c:cat>
          <c:val>
            <c:numRef>
              <c:f>'THS Openings Chart'!$C$10:$C$34</c:f>
              <c:numCache>
                <c:formatCode>m/d/yyyy</c:formatCode>
                <c:ptCount val="24"/>
                <c:pt idx="0">
                  <c:v>45853</c:v>
                </c:pt>
                <c:pt idx="1">
                  <c:v>45817</c:v>
                </c:pt>
                <c:pt idx="2">
                  <c:v>45797</c:v>
                </c:pt>
                <c:pt idx="3">
                  <c:v>45779</c:v>
                </c:pt>
                <c:pt idx="4">
                  <c:v>45785</c:v>
                </c:pt>
                <c:pt idx="5">
                  <c:v>45716</c:v>
                </c:pt>
                <c:pt idx="6">
                  <c:v>45665</c:v>
                </c:pt>
                <c:pt idx="7">
                  <c:v>45698</c:v>
                </c:pt>
                <c:pt idx="8">
                  <c:v>45323</c:v>
                </c:pt>
                <c:pt idx="9">
                  <c:v>45709</c:v>
                </c:pt>
                <c:pt idx="10">
                  <c:v>45709</c:v>
                </c:pt>
                <c:pt idx="11">
                  <c:v>45709</c:v>
                </c:pt>
                <c:pt idx="12">
                  <c:v>45311</c:v>
                </c:pt>
                <c:pt idx="13">
                  <c:v>45687</c:v>
                </c:pt>
                <c:pt idx="14">
                  <c:v>45702</c:v>
                </c:pt>
                <c:pt idx="15">
                  <c:v>45566</c:v>
                </c:pt>
                <c:pt idx="16">
                  <c:v>45692</c:v>
                </c:pt>
                <c:pt idx="17">
                  <c:v>45630</c:v>
                </c:pt>
                <c:pt idx="18">
                  <c:v>45662</c:v>
                </c:pt>
                <c:pt idx="19">
                  <c:v>45689</c:v>
                </c:pt>
                <c:pt idx="20">
                  <c:v>45566</c:v>
                </c:pt>
                <c:pt idx="21">
                  <c:v>45658</c:v>
                </c:pt>
                <c:pt idx="22">
                  <c:v>45566</c:v>
                </c:pt>
                <c:pt idx="23">
                  <c:v>45642</c:v>
                </c:pt>
              </c:numCache>
            </c:numRef>
          </c:val>
          <c:extLst>
            <c:ext xmlns:c16="http://schemas.microsoft.com/office/drawing/2014/chart" uri="{C3380CC4-5D6E-409C-BE32-E72D297353CC}">
              <c16:uniqueId val="{00000001-70C7-42AF-9230-53CD8FE6B656}"/>
            </c:ext>
          </c:extLst>
        </c:ser>
        <c:dLbls>
          <c:showLegendKey val="0"/>
          <c:showVal val="0"/>
          <c:showCatName val="0"/>
          <c:showSerName val="0"/>
          <c:showPercent val="0"/>
          <c:showBubbleSize val="0"/>
        </c:dLbls>
        <c:gapWidth val="182"/>
        <c:overlap val="100"/>
        <c:axId val="980971231"/>
        <c:axId val="317647551"/>
      </c:barChart>
      <c:catAx>
        <c:axId val="98097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17647551"/>
        <c:crosses val="autoZero"/>
        <c:auto val="1"/>
        <c:lblAlgn val="ctr"/>
        <c:lblOffset val="100"/>
        <c:noMultiLvlLbl val="0"/>
      </c:catAx>
      <c:valAx>
        <c:axId val="317647551"/>
        <c:scaling>
          <c:orientation val="minMax"/>
          <c:min val="4565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8097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80961</xdr:colOff>
      <xdr:row>2</xdr:row>
      <xdr:rowOff>4762</xdr:rowOff>
    </xdr:from>
    <xdr:to>
      <xdr:col>25</xdr:col>
      <xdr:colOff>828675</xdr:colOff>
      <xdr:row>47</xdr:row>
      <xdr:rowOff>47626</xdr:rowOff>
    </xdr:to>
    <xdr:graphicFrame macro="">
      <xdr:nvGraphicFramePr>
        <xdr:cNvPr id="3" name="Chart 1">
          <a:extLst>
            <a:ext uri="{FF2B5EF4-FFF2-40B4-BE49-F238E27FC236}">
              <a16:creationId xmlns:a16="http://schemas.microsoft.com/office/drawing/2014/main" id="{6EDEF3A7-6A9C-0DCE-80BC-8C279AF7A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Kolkowski/Downloads/2022_1111%20D&amp;C%20Bi-Weekly%20Report%20Data.xlsx" TargetMode="External"/><Relationship Id="rId1" Type="http://schemas.openxmlformats.org/officeDocument/2006/relationships/externalLinkPath" Target="/Users/JKolkowski/Downloads/2022_1111%20D&amp;C%20Bi-Weekly%20Report%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recard"/>
      <sheetName val="Weekly Report DN"/>
      <sheetName val="TH Detailed Schedule-Budget"/>
      <sheetName val="Parks Detailed Schedule-Budget"/>
      <sheetName val="Gaming Detailed Schedule-Budget"/>
      <sheetName val="Sports Detailed Schedule-Budget"/>
      <sheetName val="Patina Detailed Schedule-Budget"/>
      <sheetName val="Weekly Report THS"/>
      <sheetName val="Weekly Report PRG"/>
      <sheetName val="Weekly Report PR"/>
      <sheetName val="Weekly Report SSUS"/>
      <sheetName val="Weekly Report GE"/>
      <sheetName val="Design &amp; Development"/>
      <sheetName val="Projects on Hold"/>
      <sheetName val="Formulas"/>
      <sheetName val="Color Key"/>
      <sheetName val="DNC People "/>
      <sheetName val="Pull down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Lynch" refreshedDate="45670.364696990742" createdVersion="8" refreshedVersion="8" minRefreshableVersion="3" recordCount="42" xr:uid="{182CC5F0-77CB-4F04-A882-A609A1BE8012}">
  <cacheSource type="worksheet">
    <worksheetSource ref="B1:U1048576" sheet="THS"/>
  </cacheSource>
  <cacheFields count="25">
    <cacheField name="Project Name" numFmtId="0">
      <sharedItems containsBlank="1" count="41">
        <s v="ATLANTA AIRPORT"/>
        <s v="Modern Market"/>
        <s v="ASW Distillery"/>
        <s v="Starbucks BS-25-FB"/>
        <s v="Starbucks BN-24-FB"/>
        <s v="AUSTIN AIRPORT"/>
        <s v="Midterm Refresh - Food &amp; Beverage"/>
        <s v="Midterm Refresh - Retail"/>
        <s v="BOISE AIRPORT"/>
        <s v="Tree Fort /Flying M Coffee"/>
        <s v="Waffle Me Up / The Stil"/>
        <s v="Blue Sky Bagels"/>
        <s v="Idaho Tap House"/>
        <s v="Turas "/>
        <s v="Pizza Hut"/>
        <s v="Protein Bar"/>
        <s v="Bardenay"/>
        <s v="Wendy's"/>
        <s v="Flying M Coffee"/>
        <s v="Form &amp; Function"/>
        <s v="Starbucks"/>
        <s v="Vending "/>
        <s v="CHARLESTON AIRPORT"/>
        <s v="CHS Rebrand Golden Bear to Kardea Brown"/>
        <s v="CHS Food Court - Charleston Kiosk Bar and Furniture"/>
        <s v="DENVER AIRPORT"/>
        <s v="DEN - Denver Street Eats - New Concept"/>
        <s v="Denver Central Market Midterm #08548"/>
        <s v="Garbanzo Midterm Refresh"/>
        <s v="DETROIT AIRPORT"/>
        <s v="7 Greens &amp; Wahlburgers"/>
        <s v="Born In Detroit &amp; Great Lakes Coffee"/>
        <s v="Cask &amp; Craft"/>
        <s v="NASHVILLE AIRPORT "/>
        <s v="Tootsie's Mid-Term"/>
        <s v="NEW ORLEANS AIRPORT "/>
        <s v="Music Install"/>
        <s v="TULSA AIRPORT "/>
        <s v="Tulsa Midterm"/>
        <s v="TOTAL"/>
        <m/>
      </sharedItems>
    </cacheField>
    <cacheField name="CAPP #" numFmtId="49">
      <sharedItems containsBlank="1"/>
    </cacheField>
    <cacheField name="PM" numFmtId="0">
      <sharedItems containsBlank="1"/>
    </cacheField>
    <cacheField name="Project Update" numFmtId="0">
      <sharedItems containsBlank="1" longText="1"/>
    </cacheField>
    <cacheField name="Previous Week Update" numFmtId="0">
      <sharedItems containsBlank="1" longText="1"/>
    </cacheField>
    <cacheField name="Budget Risk" numFmtId="0">
      <sharedItems containsBlank="1"/>
    </cacheField>
    <cacheField name="Schedule Risk" numFmtId="0">
      <sharedItems containsBlank="1"/>
    </cacheField>
    <cacheField name="A &amp; E / Pre-Con Capp" numFmtId="0">
      <sharedItems containsString="0" containsBlank="1" containsNumber="1" containsInteger="1" minValue="0" maxValue="960606"/>
    </cacheField>
    <cacheField name="Construction Capp" numFmtId="0">
      <sharedItems containsString="0" containsBlank="1" containsNumber="1" containsInteger="1" minValue="0" maxValue="12535598"/>
    </cacheField>
    <cacheField name="Add-CAPP (Cumulative)" numFmtId="0">
      <sharedItems containsBlank="1" containsMixedTypes="1" containsNumber="1" containsInteger="1" minValue="0" maxValue="0"/>
    </cacheField>
    <cacheField name="Total Approved  Budget" numFmtId="166">
      <sharedItems containsString="0" containsBlank="1" containsNumber="1" containsInteger="1" minValue="0" maxValue="13496204"/>
    </cacheField>
    <cacheField name="Anticipated Final Cost" numFmtId="0">
      <sharedItems containsString="0" containsBlank="1" containsNumber="1" containsInteger="1" minValue="0" maxValue="27862727"/>
    </cacheField>
    <cacheField name="Budget / Final Cost Variance" numFmtId="0">
      <sharedItems containsString="0" containsBlank="1" containsNumber="1" containsInteger="1" minValue="-109300" maxValue="14366523"/>
    </cacheField>
    <cacheField name="% Variance" numFmtId="0">
      <sharedItems containsBlank="1" containsMixedTypes="1" containsNumber="1" minValue="-1" maxValue="23.48"/>
    </cacheField>
    <cacheField name="Original Start Date" numFmtId="0">
      <sharedItems containsNonDate="0" containsDate="1" containsString="0" containsBlank="1" minDate="2023-08-01T00:00:00" maxDate="2025-07-16T00:00:00"/>
    </cacheField>
    <cacheField name="Current Start Date" numFmtId="0">
      <sharedItems containsNonDate="0" containsDate="1" containsString="0" containsBlank="1" minDate="2024-01-20T00:00:00" maxDate="2025-07-16T00:00:00" count="26">
        <m/>
        <d v="2024-02-01T00:00:00"/>
        <d v="2024-10-01T00:00:00"/>
        <d v="2024-10-21T00:00:00"/>
        <d v="2025-01-30T00:00:00"/>
        <d v="2025-02-14T00:00:00"/>
        <d v="2025-02-21T00:00:00"/>
        <d v="2025-02-28T00:00:00"/>
        <d v="2025-02-04T00:00:00"/>
        <d v="2025-07-15T00:00:00"/>
        <d v="2025-05-20T00:00:00"/>
        <d v="2025-05-02T00:00:00"/>
        <d v="2025-05-08T00:00:00"/>
        <d v="2025-06-09T00:00:00"/>
        <d v="2025-02-01T00:00:00"/>
        <d v="2025-01-05T00:00:00"/>
        <d v="2024-08-26T00:00:00"/>
        <d v="2025-01-08T00:00:00"/>
        <d v="2024-10-28T00:00:00"/>
        <d v="2024-12-12T00:00:00"/>
        <d v="2025-02-10T00:00:00"/>
        <d v="2024-01-20T00:00:00"/>
        <d v="2024-12-04T00:00:00"/>
        <d v="2024-12-16T00:00:00"/>
        <d v="2025-01-01T00:00:00"/>
        <d v="2024-04-17T00:00:00"/>
      </sharedItems>
      <fieldGroup par="21"/>
    </cacheField>
    <cacheField name="Original Turnover Date To Ops" numFmtId="0">
      <sharedItems containsNonDate="0" containsDate="1" containsString="0" containsBlank="1" minDate="2023-12-31T00:00:00" maxDate="2025-05-02T00:00:00"/>
    </cacheField>
    <cacheField name="Current Turnover Date To Ops" numFmtId="0">
      <sharedItems containsNonDate="0" containsDate="1" containsString="0" containsBlank="1" minDate="2024-01-04T00:00:00" maxDate="2025-10-28T00:00:00" count="32">
        <m/>
        <d v="2025-06-01T00:00:00"/>
        <d v="2025-04-20T00:00:00"/>
        <d v="2025-02-05T00:00:00"/>
        <d v="2025-01-30T00:00:00"/>
        <d v="2024-12-22T00:00:00"/>
        <d v="2024-11-21T00:00:00"/>
        <d v="2025-05-15T00:00:00"/>
        <d v="2025-05-01T00:00:00"/>
        <d v="2025-05-29T00:00:00"/>
        <d v="2025-06-27T00:00:00"/>
        <d v="2025-04-14T00:00:00"/>
        <d v="2025-10-27T00:00:00"/>
        <d v="2025-09-08T00:00:00"/>
        <d v="2025-08-01T00:00:00"/>
        <d v="2025-07-31T00:00:00"/>
        <d v="2025-09-22T00:00:00"/>
        <d v="2025-02-15T00:00:00"/>
        <d v="2025-04-01T00:00:00"/>
        <d v="2024-11-14T00:00:00"/>
        <d v="2025-06-18T00:00:00"/>
        <d v="2024-12-23T00:00:00"/>
        <d v="2025-06-10T00:00:00"/>
        <d v="2025-05-21T00:00:00"/>
        <d v="2025-04-03T00:00:00"/>
        <d v="2025-01-04T00:00:00"/>
        <d v="2024-10-11T00:00:00"/>
        <d v="2024-06-01T00:00:00" u="1"/>
        <d v="2024-04-20T00:00:00" u="1"/>
        <d v="2024-02-05T00:00:00" u="1"/>
        <d v="2024-01-30T00:00:00" u="1"/>
        <d v="2024-01-04T00:00:00" u="1"/>
      </sharedItems>
      <fieldGroup par="24"/>
    </cacheField>
    <cacheField name="Duration Change" numFmtId="0">
      <sharedItems containsString="0" containsBlank="1" containsNumber="1" containsInteger="1" minValue="-43" maxValue="45297"/>
    </cacheField>
    <cacheField name="Months (Current Start Date)" numFmtId="0" databaseField="0">
      <fieldGroup base="15">
        <rangePr groupBy="months" startDate="2024-01-20T00:00:00" endDate="2025-07-16T00:00:00"/>
        <groupItems count="14">
          <s v="&lt;1/20/2024"/>
          <s v="Jan"/>
          <s v="Feb"/>
          <s v="Mar"/>
          <s v="Apr"/>
          <s v="May"/>
          <s v="Jun"/>
          <s v="Jul"/>
          <s v="Aug"/>
          <s v="Sep"/>
          <s v="Oct"/>
          <s v="Nov"/>
          <s v="Dec"/>
          <s v="&gt;7/16/2025"/>
        </groupItems>
      </fieldGroup>
    </cacheField>
    <cacheField name="Quarters (Current Start Date)" numFmtId="0" databaseField="0">
      <fieldGroup base="15">
        <rangePr groupBy="quarters" startDate="2024-01-20T00:00:00" endDate="2025-07-16T00:00:00"/>
        <groupItems count="6">
          <s v="&lt;1/20/2024"/>
          <s v="Qtr1"/>
          <s v="Qtr2"/>
          <s v="Qtr3"/>
          <s v="Qtr4"/>
          <s v="&gt;7/16/2025"/>
        </groupItems>
      </fieldGroup>
    </cacheField>
    <cacheField name="Years (Current Start Date)" numFmtId="0" databaseField="0">
      <fieldGroup base="15">
        <rangePr groupBy="years" startDate="2024-01-20T00:00:00" endDate="2025-07-16T00:00:00"/>
        <groupItems count="4">
          <s v="&lt;1/20/2024"/>
          <s v="2024"/>
          <s v="2025"/>
          <s v="&gt;7/16/2025"/>
        </groupItems>
      </fieldGroup>
    </cacheField>
    <cacheField name="Months (Current Turnover Date To Ops)" numFmtId="0" databaseField="0">
      <fieldGroup base="17">
        <rangePr groupBy="months" startDate="2024-10-11T00:00:00" endDate="2025-10-28T00:00:00"/>
        <groupItems count="14">
          <s v="&lt;10/11/2024"/>
          <s v="Jan"/>
          <s v="Feb"/>
          <s v="Mar"/>
          <s v="Apr"/>
          <s v="May"/>
          <s v="Jun"/>
          <s v="Jul"/>
          <s v="Aug"/>
          <s v="Sep"/>
          <s v="Oct"/>
          <s v="Nov"/>
          <s v="Dec"/>
          <s v="&gt;10/28/2025"/>
        </groupItems>
      </fieldGroup>
    </cacheField>
    <cacheField name="Quarters (Current Turnover Date To Ops)" numFmtId="0" databaseField="0">
      <fieldGroup base="17">
        <rangePr groupBy="quarters" startDate="2024-10-11T00:00:00" endDate="2025-10-28T00:00:00"/>
        <groupItems count="6">
          <s v="&lt;10/11/2024"/>
          <s v="Qtr1"/>
          <s v="Qtr2"/>
          <s v="Qtr3"/>
          <s v="Qtr4"/>
          <s v="&gt;10/28/2025"/>
        </groupItems>
      </fieldGroup>
    </cacheField>
    <cacheField name="Years (Current Turnover Date To Ops)" numFmtId="0" databaseField="0">
      <fieldGroup base="17">
        <rangePr groupBy="years" startDate="2024-10-11T00:00:00" endDate="2025-10-28T00:00:00"/>
        <groupItems count="4">
          <s v="&lt;10/11/2024"/>
          <s v="2024"/>
          <s v="2025"/>
          <s v="&gt;10/28/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m/>
    <m/>
    <m/>
    <m/>
    <m/>
    <m/>
    <m/>
    <m/>
    <m/>
    <m/>
    <m/>
    <m/>
    <m/>
    <m/>
    <x v="0"/>
    <m/>
    <x v="0"/>
    <m/>
  </r>
  <r>
    <x v="1"/>
    <s v="08535"/>
    <s v="Bill Nielsen"/>
    <s v="Still waiting for the DOA to provide a decision on the relocation / elimination of plumbing and electric."/>
    <s v="Engineers have determined that the electrical gear in the space can be demo'd and the water heater can be relocated to Delta space above us. Presented to DOA and awaiting decision. If this option is accepted, it will not require a re-design."/>
    <s v="medium"/>
    <s v="low"/>
    <n v="75000"/>
    <n v="2145000"/>
    <n v="0"/>
    <n v="2220000"/>
    <n v="2220000"/>
    <n v="0"/>
    <n v="0"/>
    <d v="2024-09-01T00:00:00"/>
    <x v="1"/>
    <d v="2024-11-25T00:00:00"/>
    <x v="1"/>
    <n v="186"/>
  </r>
  <r>
    <x v="2"/>
    <s v="08536"/>
    <s v="Bill Nielsen"/>
    <s v="Receiving plan review comments now and we are addressing as they come in."/>
    <s v="Drawings in with City of Atlanta for plan review. Rough trades underway."/>
    <s v="low"/>
    <s v="High"/>
    <n v="75000"/>
    <n v="2445000"/>
    <n v="0"/>
    <n v="2520000"/>
    <n v="2520000"/>
    <n v="0"/>
    <n v="0"/>
    <d v="2024-09-01T00:00:00"/>
    <x v="2"/>
    <d v="2024-11-25T00:00:00"/>
    <x v="2"/>
    <n v="145"/>
  </r>
  <r>
    <x v="3"/>
    <s v="08537"/>
    <s v="Bill Nielsen"/>
    <s v="Permit is being held up by grease trap reviewer. We have responed to all comments but are still waiting. This is the only discipline left to approve. "/>
    <s v="Continue to do as much construction activities as possible without a permit. Expect to have permit this week."/>
    <s v="low"/>
    <s v="High"/>
    <n v="50000"/>
    <n v="1290000"/>
    <n v="0"/>
    <n v="1340000"/>
    <n v="1340000"/>
    <n v="0"/>
    <n v="0"/>
    <d v="2024-09-01T00:00:00"/>
    <x v="2"/>
    <d v="2024-11-25T00:00:00"/>
    <x v="3"/>
    <n v="70"/>
  </r>
  <r>
    <x v="4"/>
    <s v="08538"/>
    <s v="Bill Nielsen"/>
    <s v="Permit is being held up by grease trap reviewer. We have responed to all comments but are still waiting. This is the only discipline left to approve. "/>
    <s v="Continue to do as much construction activities as possible without a permit. Expect to have permit this week."/>
    <s v="low"/>
    <s v="High"/>
    <n v="50000"/>
    <n v="1280000"/>
    <n v="0"/>
    <n v="1330000"/>
    <n v="1330000"/>
    <n v="0"/>
    <n v="0"/>
    <d v="2024-09-01T00:00:00"/>
    <x v="2"/>
    <d v="2024-11-25T00:00:00"/>
    <x v="4"/>
    <n v="65"/>
  </r>
  <r>
    <x v="5"/>
    <m/>
    <m/>
    <m/>
    <m/>
    <m/>
    <m/>
    <m/>
    <m/>
    <m/>
    <m/>
    <m/>
    <m/>
    <m/>
    <m/>
    <x v="0"/>
    <m/>
    <x v="0"/>
    <m/>
  </r>
  <r>
    <x v="6"/>
    <s v="08494"/>
    <s v="Bill Nielsen"/>
    <s v="Haymakers de-brand is complete. New lighting and painting for Antone's complete just need new bulkhead signa and graphics from brand."/>
    <s v="Annie's complete. Antone's re-furb underway."/>
    <s v="low"/>
    <s v="low"/>
    <n v="0"/>
    <n v="1440000"/>
    <n v="0"/>
    <n v="1440000"/>
    <n v="1440000"/>
    <n v="0"/>
    <n v="0"/>
    <d v="2023-08-01T00:00:00"/>
    <x v="3"/>
    <d v="2023-12-31T00:00:00"/>
    <x v="5"/>
    <n v="352"/>
  </r>
  <r>
    <x v="7"/>
    <s v="08513"/>
    <s v="Bill Nielsen"/>
    <s v="New retail fixtures due to arrive on the 23rd. Will be installed the week of January 6th."/>
    <s v="Coolers are now installed. waiting for remaining fixtures to arrive. Will install new flooring at that time."/>
    <s v="low"/>
    <s v="low"/>
    <n v="0"/>
    <n v="440000"/>
    <n v="0"/>
    <n v="440000"/>
    <n v="440000"/>
    <n v="0"/>
    <n v="0"/>
    <d v="2023-08-01T00:00:00"/>
    <x v="3"/>
    <d v="2023-12-31T00:00:00"/>
    <x v="6"/>
    <n v="321"/>
  </r>
  <r>
    <x v="8"/>
    <m/>
    <m/>
    <m/>
    <m/>
    <m/>
    <m/>
    <m/>
    <m/>
    <m/>
    <m/>
    <m/>
    <m/>
    <m/>
    <m/>
    <x v="0"/>
    <m/>
    <x v="0"/>
    <m/>
  </r>
  <r>
    <x v="9"/>
    <s v="08582"/>
    <s v="Bill Nielsen"/>
    <s v="CD's into the airport for final review."/>
    <s v="CD's due to be completed by 12/18."/>
    <s v="low"/>
    <s v="low"/>
    <n v="100000"/>
    <n v="0"/>
    <n v="0"/>
    <n v="100000"/>
    <n v="1706000"/>
    <n v="1606000"/>
    <n v="16.059999999999999"/>
    <d v="2024-10-28T00:00:00"/>
    <x v="4"/>
    <d v="2025-03-28T00:00:00"/>
    <x v="7"/>
    <n v="47"/>
  </r>
  <r>
    <x v="10"/>
    <s v="08584"/>
    <s v="Bill Nielsen"/>
    <s v="CD's due to be completed by 1/2. Revised FSE layout complete now."/>
    <s v="Architect completing 60%'s."/>
    <s v="low"/>
    <s v="low"/>
    <n v="100000"/>
    <n v="0"/>
    <n v="0"/>
    <n v="100000"/>
    <n v="1080000"/>
    <n v="980000"/>
    <n v="9.8000000000000007"/>
    <d v="2024-10-28T00:00:00"/>
    <x v="5"/>
    <d v="2025-03-28T00:00:00"/>
    <x v="8"/>
    <n v="33"/>
  </r>
  <r>
    <x v="11"/>
    <s v="08587"/>
    <s v="Bill Nielsen"/>
    <s v="CD's due on 1/8."/>
    <s v="DD's due on 12/10, CD's due on 1/8."/>
    <s v="low"/>
    <s v="low"/>
    <n v="100000"/>
    <n v="0"/>
    <n v="0"/>
    <n v="100000"/>
    <n v="524000"/>
    <n v="424000"/>
    <n v="4.24"/>
    <d v="2024-10-28T00:00:00"/>
    <x v="6"/>
    <d v="2025-03-28T00:00:00"/>
    <x v="9"/>
    <n v="61"/>
  </r>
  <r>
    <x v="12"/>
    <s v="08588"/>
    <s v="Bill Nielsen"/>
    <s v="CD's due on 1/15."/>
    <s v="Submitted 60%'s to the airport on 11/19. Working on CD's"/>
    <s v="low"/>
    <s v="low"/>
    <n v="100000"/>
    <n v="0"/>
    <n v="0"/>
    <n v="100000"/>
    <n v="2448000"/>
    <n v="2348000"/>
    <n v="23.48"/>
    <d v="2024-10-28T00:00:00"/>
    <x v="7"/>
    <d v="2025-03-28T00:00:00"/>
    <x v="10"/>
    <n v="89"/>
  </r>
  <r>
    <x v="13"/>
    <s v="08591"/>
    <s v="Bill Nielsen"/>
    <s v="CD's due on 12/23. "/>
    <s v="CD's due to be completed by 12/23. Notified by B&amp;C that we need to change the name - may impact schedule."/>
    <s v="low"/>
    <s v="low"/>
    <n v="100000"/>
    <n v="0"/>
    <n v="0"/>
    <n v="100000"/>
    <n v="865000"/>
    <n v="765000"/>
    <n v="7.65"/>
    <d v="2024-10-28T00:00:00"/>
    <x v="8"/>
    <d v="2025-03-28T00:00:00"/>
    <x v="11"/>
    <n v="16"/>
  </r>
  <r>
    <x v="14"/>
    <s v="08613"/>
    <s v="Bill Nielsen"/>
    <s v="CD's due on 1/8."/>
    <s v="DD's due on 12/10, CD's due on 1/8."/>
    <s v="low"/>
    <s v="low"/>
    <n v="100000"/>
    <n v="0"/>
    <n v="0"/>
    <n v="100000"/>
    <n v="928000"/>
    <n v="828000"/>
    <n v="8.2799999999999994"/>
    <d v="2024-10-28T00:00:00"/>
    <x v="6"/>
    <d v="2025-03-28T00:00:00"/>
    <x v="9"/>
    <n v="61"/>
  </r>
  <r>
    <x v="15"/>
    <s v="08614"/>
    <s v="Bill Nielsen"/>
    <s v="CD's due on 1/8."/>
    <s v="DD's due on 12/10, CD's due on 1/8."/>
    <s v="low"/>
    <s v="low"/>
    <n v="100000"/>
    <n v="0"/>
    <n v="0"/>
    <n v="100000"/>
    <n v="1005000"/>
    <n v="905000"/>
    <n v="9.0500000000000007"/>
    <d v="2024-10-28T00:00:00"/>
    <x v="6"/>
    <d v="2025-03-28T00:00:00"/>
    <x v="9"/>
    <n v="61"/>
  </r>
  <r>
    <x v="16"/>
    <s v="08583"/>
    <s v="Bill Nielsen"/>
    <s v="Working on SD's"/>
    <m/>
    <s v="low"/>
    <s v="low"/>
    <n v="0"/>
    <n v="0"/>
    <n v="0"/>
    <n v="0"/>
    <n v="1911000"/>
    <n v="1911000"/>
    <s v="No Input"/>
    <d v="2025-07-15T00:00:00"/>
    <x v="9"/>
    <m/>
    <x v="12"/>
    <n v="45297"/>
  </r>
  <r>
    <x v="17"/>
    <s v="08586"/>
    <s v="Bill Nielsen"/>
    <s v="Brand has provided first pass on Schematic layout. "/>
    <m/>
    <s v="low"/>
    <s v="low"/>
    <n v="0"/>
    <n v="0"/>
    <n v="0"/>
    <n v="0"/>
    <n v="1607000"/>
    <n v="1607000"/>
    <s v="No Input"/>
    <d v="2025-05-20T00:00:00"/>
    <x v="10"/>
    <m/>
    <x v="13"/>
    <n v="45248"/>
  </r>
  <r>
    <x v="18"/>
    <s v="08589"/>
    <s v="Bill Nielsen"/>
    <s v="Preparing to review FSE layout with Ops."/>
    <m/>
    <s v="low"/>
    <s v="low"/>
    <n v="0"/>
    <n v="0"/>
    <n v="0"/>
    <n v="0"/>
    <n v="892000"/>
    <n v="892000"/>
    <s v="No Input"/>
    <d v="2025-05-02T00:00:00"/>
    <x v="11"/>
    <m/>
    <x v="14"/>
    <n v="45211"/>
  </r>
  <r>
    <x v="19"/>
    <s v="08590"/>
    <s v="Bill Nielsen"/>
    <s v="Preparing to review FSE layout with Ops."/>
    <m/>
    <s v="low"/>
    <s v="low"/>
    <n v="0"/>
    <n v="0"/>
    <n v="0"/>
    <n v="0"/>
    <n v="652000"/>
    <n v="652000"/>
    <s v="No Input"/>
    <d v="2025-05-08T00:00:00"/>
    <x v="12"/>
    <m/>
    <x v="15"/>
    <n v="45211"/>
  </r>
  <r>
    <x v="20"/>
    <s v="08585"/>
    <s v="Bill Nielsen"/>
    <s v="SBUX working on SD-1 package."/>
    <m/>
    <s v="low"/>
    <s v="low"/>
    <n v="0"/>
    <n v="0"/>
    <n v="0"/>
    <n v="0"/>
    <n v="1454000"/>
    <n v="1454000"/>
    <s v="No Input"/>
    <d v="2025-06-09T00:00:00"/>
    <x v="13"/>
    <m/>
    <x v="16"/>
    <n v="45262"/>
  </r>
  <r>
    <x v="21"/>
    <m/>
    <s v="Bill Nielsen"/>
    <s v="Received equipment specs for everything but the hot food offering - looking at other options."/>
    <s v="Vendor to supply equipment specs week of 12/9."/>
    <s v="low"/>
    <s v="low"/>
    <n v="0"/>
    <n v="0"/>
    <n v="0"/>
    <n v="0"/>
    <n v="165000"/>
    <n v="165000"/>
    <s v="No Input"/>
    <d v="2024-10-28T00:00:00"/>
    <x v="14"/>
    <d v="2025-03-28T00:00:00"/>
    <x v="17"/>
    <n v="-43"/>
  </r>
  <r>
    <x v="22"/>
    <m/>
    <m/>
    <m/>
    <m/>
    <m/>
    <m/>
    <m/>
    <m/>
    <m/>
    <m/>
    <m/>
    <m/>
    <m/>
    <m/>
    <x v="0"/>
    <m/>
    <x v="0"/>
    <m/>
  </r>
  <r>
    <x v="23"/>
    <s v="08507"/>
    <s v="Bill Nielsen"/>
    <s v="Contract executed. Hill Construction in for permit. Dustwall conditionally approved by TSA. Just need to submit detail on how we are closing off doorway access to prep kitchen to separate kitchen and workspace."/>
    <s v="CAPP Approved, contract out to Hill Construction for execution"/>
    <s v="low"/>
    <s v="low"/>
    <n v="73531"/>
    <n v="991469"/>
    <m/>
    <n v="1065000"/>
    <n v="1065000"/>
    <n v="0"/>
    <n v="0"/>
    <d v="2025-01-05T00:00:00"/>
    <x v="15"/>
    <d v="2025-04-01T00:00:00"/>
    <x v="18"/>
    <n v="0"/>
  </r>
  <r>
    <x v="24"/>
    <s v="08510"/>
    <s v="Bill Nielsen"/>
    <s v="Open and operating. Working through punchlist with Hill Construction"/>
    <s v="Pushed opening date to 11/25 to ensure staff is properly trained. Dust wall coming down 11/23, final clean 11/24. "/>
    <s v="low"/>
    <s v="low"/>
    <n v="77775"/>
    <n v="1222225"/>
    <m/>
    <n v="1300000"/>
    <n v="1262814"/>
    <n v="-37186"/>
    <n v="-2.8604615384615385E-2"/>
    <d v="2024-06-30T00:00:00"/>
    <x v="16"/>
    <d v="2024-10-01T00:00:00"/>
    <x v="19"/>
    <n v="43"/>
  </r>
  <r>
    <x v="25"/>
    <m/>
    <m/>
    <m/>
    <m/>
    <m/>
    <m/>
    <m/>
    <m/>
    <m/>
    <m/>
    <m/>
    <m/>
    <m/>
    <m/>
    <x v="0"/>
    <m/>
    <x v="0"/>
    <m/>
  </r>
  <r>
    <x v="26"/>
    <s v="08577"/>
    <s v="_x000a_Taahir Jairam"/>
    <s v="Received approval on health on 12/6.  We are awaiting approval from Fire and SUDP.  Should receive both by 12/12._x000a_Continuing to VE the project to try and get us where we need to be. Had another call with the Architect and GC early in the week and a follow up call with the GC on their cost on 12/6.  They are awaiting their revised numbers from their electrical sub which they will have 12/9.  Have a call with them in the afternoon on 12/9."/>
    <s v="JD received approval on architectural, mechanical, electrical and plumbing.  Had calls with the contractor and singer to VE the project without effecting operations last week.  Will have a follow up IT call on 11/25. Finalizing numbers to submit for construction Capp on 11/26 which will be an addition to original A&amp;E capp."/>
    <s v="low"/>
    <s v="low"/>
    <n v="109300"/>
    <m/>
    <m/>
    <n v="109300"/>
    <m/>
    <n v="-109300"/>
    <n v="-1"/>
    <d v="2024-11-01T00:00:00"/>
    <x v="17"/>
    <d v="2025-05-01T00:00:00"/>
    <x v="20"/>
    <n v="47"/>
  </r>
  <r>
    <x v="27"/>
    <s v="08548"/>
    <s v="_x000a_Taahir Jairam"/>
    <s v="• Space is operating and the remaining work will continue to be done overnight.  The last item to be completed by 12/11 is the power supply box for the ADA table.  The original one was defective.                                                      _x000a_• Regarding the additional fire suppression work Denver Fire Department and Denver Airport are requesting to be done, I had two calls last week in regards to this matter and one being with Denver Airport, the Architect and GC to go over what the Architect was able to research.  This way we are on the same page as to the scope and the GC can price it out.  The GC will have his price this week.  The space will continue to operate.                                                     "/>
    <s v="ADA table was installed.  On site walkthrough between CSDI, Denver Fire Department and Denver Airport was done on 11/20.  As a result of the walk through DFD and DIA are mandating a rework of the fire suppression system. Had a call with Ted, the architect and CSDI on 11/21 to look into this because fire suppression was approved on 10/25 by the city.  I have a follow up call on 11/25 with David from Denver Airport.                                                           "/>
    <s v="low"/>
    <s v="low"/>
    <n v="0"/>
    <n v="425000"/>
    <n v="0"/>
    <n v="425000"/>
    <n v="401009"/>
    <n v="-23991"/>
    <n v="-5.644941176470588E-2"/>
    <d v="2024-06-14T00:00:00"/>
    <x v="18"/>
    <d v="2024-06-28T00:00:00"/>
    <x v="21"/>
    <n v="175"/>
  </r>
  <r>
    <x v="28"/>
    <s v="08610"/>
    <s v="_x000a_Taahir Jairam"/>
    <s v="Awaiting NTP from the airport.  Should receive by 12/11.                                                                                           *Tentative dates are updated pending everything goes smooth with the city and airport approvals."/>
    <s v="Comments were submitted for approval by the airport on 11/18.                                                                                           *Tentative dates are updated pending everything goes smooth with the city and airport approvals."/>
    <s v="low"/>
    <s v="low"/>
    <n v="0"/>
    <n v="99904"/>
    <s v="c"/>
    <n v="99904"/>
    <n v="99904"/>
    <n v="0"/>
    <n v="0"/>
    <d v="2024-09-01T00:00:00"/>
    <x v="19"/>
    <d v="2024-09-06T00:00:00"/>
    <x v="5"/>
    <n v="106"/>
  </r>
  <r>
    <x v="29"/>
    <m/>
    <m/>
    <m/>
    <m/>
    <m/>
    <m/>
    <m/>
    <m/>
    <m/>
    <m/>
    <m/>
    <m/>
    <m/>
    <m/>
    <x v="0"/>
    <m/>
    <x v="0"/>
    <m/>
  </r>
  <r>
    <x v="30"/>
    <s v="08580"/>
    <s v="Joe Quagliana"/>
    <s v="CDs submitted 12/06/24"/>
    <s v="DD package has been submitted 10/24/24. Hobbs &amp; Black working on CD package."/>
    <s v="low"/>
    <s v="High"/>
    <m/>
    <n v="3396000"/>
    <m/>
    <n v="3396000"/>
    <n v="3396000"/>
    <n v="0"/>
    <n v="0"/>
    <d v="2025-01-06T00:00:00"/>
    <x v="20"/>
    <d v="2025-04-25T00:00:00"/>
    <x v="22"/>
    <m/>
  </r>
  <r>
    <x v="31"/>
    <s v="08592"/>
    <s v="Joe Quagliana"/>
    <s v="CDs submitted 10/14. Approval duration will dictate schedule and ultimately turnover.  Health Dept submittal Complete"/>
    <s v="CDs submitted 10/14. Construction start will be delayed by 2 weeks or more. Approval duration will dictate schedule and ultimately turnover. Equipment PO has been sent."/>
    <s v="low"/>
    <s v="High"/>
    <m/>
    <n v="2878000"/>
    <m/>
    <n v="2878000"/>
    <n v="2878000"/>
    <n v="0"/>
    <n v="0"/>
    <d v="2024-10-21T00:00:00"/>
    <x v="21"/>
    <d v="2025-02-07T00:00:00"/>
    <x v="23"/>
    <m/>
  </r>
  <r>
    <x v="32"/>
    <s v="08581"/>
    <s v="Joe Quagliana"/>
    <s v="Dust wall went up 12/4/24. Demolition has begun. Health Dept. permit is still outstanding (It's been 6 weeks)."/>
    <s v="CDs submitted 9/23/24, revisions submitted 10/8. Construction start will likely be delayed by 2 weeks or more. Approval duration will dictate schedule and ultimately turnover. Health department forms have been submitted. Equipment PO has been sent."/>
    <s v="low"/>
    <s v="low"/>
    <m/>
    <n v="1643000"/>
    <m/>
    <n v="1643000"/>
    <n v="1643000"/>
    <n v="0"/>
    <n v="0"/>
    <d v="2024-10-21T00:00:00"/>
    <x v="22"/>
    <d v="2025-01-31T00:00:00"/>
    <x v="24"/>
    <m/>
  </r>
  <r>
    <x v="33"/>
    <m/>
    <m/>
    <m/>
    <m/>
    <m/>
    <m/>
    <m/>
    <m/>
    <m/>
    <m/>
    <m/>
    <m/>
    <m/>
    <m/>
    <x v="0"/>
    <m/>
    <x v="0"/>
    <m/>
  </r>
  <r>
    <x v="34"/>
    <s v="08618"/>
    <s v="Bill Nielsen"/>
    <s v="Need NTP from airport. Waiting for Fraport to schedule a pre-con."/>
    <s v="Received final approval on 11/24. Just need an NTP to start work."/>
    <s v="low"/>
    <s v="medium"/>
    <n v="0"/>
    <n v="162450"/>
    <n v="0"/>
    <n v="162450"/>
    <n v="162450"/>
    <n v="0"/>
    <n v="0"/>
    <d v="2024-09-01T00:00:00"/>
    <x v="23"/>
    <d v="2024-10-30T00:00:00"/>
    <x v="25"/>
    <n v="64"/>
  </r>
  <r>
    <x v="35"/>
    <m/>
    <m/>
    <m/>
    <m/>
    <m/>
    <m/>
    <m/>
    <m/>
    <m/>
    <m/>
    <m/>
    <m/>
    <m/>
    <m/>
    <x v="0"/>
    <m/>
    <x v="0"/>
    <m/>
  </r>
  <r>
    <x v="36"/>
    <s v="61613"/>
    <s v="Bill Nielsen"/>
    <s v="Ops has approved design. Need pricing from engineers."/>
    <s v="Received engineers design and specs. Ops needs to review and approve."/>
    <s v="low"/>
    <s v="low"/>
    <n v="25000"/>
    <n v="0"/>
    <n v="0"/>
    <n v="25000"/>
    <n v="0"/>
    <n v="-25000"/>
    <n v="-1"/>
    <d v="2025-01-01T00:00:00"/>
    <x v="24"/>
    <d v="2025-01-30T00:00:00"/>
    <x v="4"/>
    <n v="0"/>
  </r>
  <r>
    <x v="37"/>
    <m/>
    <m/>
    <m/>
    <m/>
    <m/>
    <m/>
    <m/>
    <m/>
    <m/>
    <m/>
    <m/>
    <m/>
    <m/>
    <m/>
    <x v="0"/>
    <m/>
    <x v="0"/>
    <m/>
  </r>
  <r>
    <x v="38"/>
    <s v="08533"/>
    <s v="_x000a_Taahir Jairam"/>
    <s v="• Tarmac Tap Room -  Will receive images this coming week and will share with the team._x000a_• Fat Guys expansion space -  Will have a call on 12/9 with our internal team to discuss how we move forward with the leak and repairs."/>
    <s v="•Tarmac Tap Room -  Touch up paint will be completed on 11/26.  Once I receive images I will share with the team._x000a_•Fat Guys expansion space -  On 11/19 an assessment was done by Timberlake and also by the Doug and the leaks are still happening.  I immediately reached out to the airport to see what will be done.  Sherri and her team from the airport are working on what can be done this time around to make the necessary repairs so that we can spackle and paint the entrance wall."/>
    <s v="low"/>
    <s v="low"/>
    <m/>
    <n v="383696"/>
    <m/>
    <n v="383696"/>
    <n v="383696"/>
    <n v="0"/>
    <n v="0"/>
    <d v="2024-04-17T00:00:00"/>
    <x v="25"/>
    <d v="2024-06-24T00:00:00"/>
    <x v="26"/>
    <n v="107"/>
  </r>
  <r>
    <x v="39"/>
    <m/>
    <m/>
    <m/>
    <m/>
    <m/>
    <m/>
    <n v="960606"/>
    <n v="12535598"/>
    <n v="0"/>
    <n v="13496204"/>
    <n v="27862727"/>
    <n v="14366523"/>
    <n v="4.5573497631088635"/>
    <m/>
    <x v="0"/>
    <m/>
    <x v="0"/>
    <m/>
  </r>
  <r>
    <x v="40"/>
    <m/>
    <m/>
    <m/>
    <m/>
    <m/>
    <m/>
    <m/>
    <m/>
    <m/>
    <m/>
    <m/>
    <m/>
    <m/>
    <m/>
    <x v="0"/>
    <m/>
    <x v="0"/>
    <m/>
  </r>
  <r>
    <x v="40"/>
    <m/>
    <m/>
    <m/>
    <m/>
    <m/>
    <m/>
    <m/>
    <m/>
    <m/>
    <m/>
    <m/>
    <m/>
    <m/>
    <m/>
    <x v="0"/>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70937-E96D-4C0F-8D0E-95A14CD8B2C2}" name="PivotTable8" cacheId="1372"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C34" firstHeaderRow="0" firstDataRow="1" firstDataCol="1" rowPageCount="1" colPageCount="1"/>
  <pivotFields count="25">
    <pivotField axis="axisRow" showAll="0" sortType="descending">
      <items count="42">
        <item n="DTW 7 Greens &amp; Wahlburgers" x="30"/>
        <item n="ATL ASW Distillery" x="2"/>
        <item x="0"/>
        <item x="5"/>
        <item n="BOI Bardenay" x="16"/>
        <item n="BOI Blue Sky Bagels" x="11"/>
        <item x="8"/>
        <item n="DTW Born In Detroit &amp; Great Lakes Coffee" x="31"/>
        <item n="DTW Cask &amp; Craft" x="32"/>
        <item x="22"/>
        <item x="24"/>
        <item x="23"/>
        <item x="26"/>
        <item x="25"/>
        <item x="27"/>
        <item x="29"/>
        <item n="BOI Flying M Coffee" x="18"/>
        <item n="BOI Form &amp; Function" x="19"/>
        <item x="28"/>
        <item n="BOI Idaho Tap House" x="12"/>
        <item x="6"/>
        <item x="7"/>
        <item n="ATL Modern Market" x="1"/>
        <item n="MSY Music Install" x="36"/>
        <item x="33"/>
        <item x="35"/>
        <item n="BOI Pizza Hut" x="14"/>
        <item n="BOI Protein Bar" x="15"/>
        <item n="BOI Starbucks" x="20"/>
        <item n="ATL Starbucks BN-24-FB" x="4"/>
        <item n="ATL Starbucks BS-25-FB" x="3"/>
        <item n="BNA Tootsie's Mid-Term" x="34"/>
        <item x="39"/>
        <item n="BOI Tree Fort /Flying M Coffee" x="9"/>
        <item x="37"/>
        <item x="38"/>
        <item n="BOI Turas " x="13"/>
        <item n="BOI Vending " x="21"/>
        <item n="BOI Waffle Me Up / The Stil" x="10"/>
        <item n="BOI Wendy's" x="17"/>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multipleItemSelectionAllowed="1" showAll="0">
      <items count="27">
        <item x="21"/>
        <item x="1"/>
        <item x="25"/>
        <item x="16"/>
        <item x="2"/>
        <item x="3"/>
        <item x="18"/>
        <item x="22"/>
        <item x="19"/>
        <item x="23"/>
        <item x="24"/>
        <item x="15"/>
        <item x="17"/>
        <item x="4"/>
        <item x="14"/>
        <item x="8"/>
        <item x="20"/>
        <item x="5"/>
        <item x="6"/>
        <item x="7"/>
        <item x="11"/>
        <item x="12"/>
        <item x="10"/>
        <item x="13"/>
        <item x="9"/>
        <item h="1" x="0"/>
        <item t="default"/>
      </items>
    </pivotField>
    <pivotField showAll="0"/>
    <pivotField axis="axisPage" dataField="1" multipleItemSelectionAllowed="1" showAll="0">
      <items count="33">
        <item m="1" x="31"/>
        <item m="1" x="30"/>
        <item m="1" x="29"/>
        <item m="1" x="28"/>
        <item m="1" x="27"/>
        <item h="1" x="26"/>
        <item h="1" x="19"/>
        <item h="1" x="6"/>
        <item h="1" x="5"/>
        <item h="1" x="21"/>
        <item x="4"/>
        <item x="17"/>
        <item x="18"/>
        <item x="24"/>
        <item x="11"/>
        <item x="8"/>
        <item x="7"/>
        <item x="23"/>
        <item x="9"/>
        <item x="22"/>
        <item x="20"/>
        <item x="10"/>
        <item x="15"/>
        <item x="14"/>
        <item x="13"/>
        <item x="16"/>
        <item x="12"/>
        <item h="1" x="0"/>
        <item x="1"/>
        <item x="2"/>
        <item x="3"/>
        <item x="2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showAll="0">
      <items count="5">
        <item sd="0" x="1"/>
        <item sd="0" x="2"/>
        <item sd="0" x="3"/>
        <item x="0"/>
        <item t="default"/>
      </items>
    </pivotField>
  </pivotFields>
  <rowFields count="1">
    <field x="0"/>
  </rowFields>
  <rowItems count="25">
    <i>
      <x v="4"/>
    </i>
    <i>
      <x v="28"/>
    </i>
    <i>
      <x v="39"/>
    </i>
    <i>
      <x v="16"/>
    </i>
    <i>
      <x v="17"/>
    </i>
    <i>
      <x v="19"/>
    </i>
    <i>
      <x v="12"/>
    </i>
    <i>
      <x/>
    </i>
    <i>
      <x v="22"/>
    </i>
    <i>
      <x v="26"/>
    </i>
    <i>
      <x v="5"/>
    </i>
    <i>
      <x v="27"/>
    </i>
    <i>
      <x v="7"/>
    </i>
    <i>
      <x v="33"/>
    </i>
    <i>
      <x v="38"/>
    </i>
    <i>
      <x v="1"/>
    </i>
    <i>
      <x v="36"/>
    </i>
    <i>
      <x v="8"/>
    </i>
    <i>
      <x v="11"/>
    </i>
    <i>
      <x v="37"/>
    </i>
    <i>
      <x v="30"/>
    </i>
    <i>
      <x v="23"/>
    </i>
    <i>
      <x v="29"/>
    </i>
    <i>
      <x v="31"/>
    </i>
    <i t="grand">
      <x/>
    </i>
  </rowItems>
  <colFields count="1">
    <field x="-2"/>
  </colFields>
  <colItems count="2">
    <i>
      <x/>
    </i>
    <i i="1">
      <x v="1"/>
    </i>
  </colItems>
  <pageFields count="1">
    <pageField fld="17" hier="-1"/>
  </pageFields>
  <dataFields count="2">
    <dataField name="Sum of Current Turnover Date To Ops" fld="17" baseField="0" baseItem="12" numFmtId="14"/>
    <dataField name="Sum of Current Start Date" fld="15" baseField="0" baseItem="12" numFmtId="14"/>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37F06-3312-4057-B096-74C42F61E374}" name="Table1" displayName="Table1" ref="A1:S7" totalsRowShown="0" headerRowDxfId="450" headerRowBorderDxfId="449">
  <autoFilter ref="A1:S7" xr:uid="{79937F06-3312-4057-B096-74C42F61E374}"/>
  <tableColumns count="19">
    <tableColumn id="1" xr3:uid="{7E06EAFF-6C67-470B-ACC2-F99F88304DA4}" name="Project Name"/>
    <tableColumn id="2" xr3:uid="{FB96999A-79AF-41A9-A678-4EE357BB4130}" name="CAPP #" dataDxfId="448"/>
    <tableColumn id="3" xr3:uid="{95548DDC-50D9-4114-A905-AFBD264AB529}" name="PM" dataDxfId="447"/>
    <tableColumn id="4" xr3:uid="{912EC1CE-D006-49E2-B508-7152C79F64C3}" name="Project Update"/>
    <tableColumn id="5" xr3:uid="{7E8FBF6B-8EB1-42B5-8686-6B9064C4087B}" name="Previous Week Update"/>
    <tableColumn id="6" xr3:uid="{C332DA40-3C14-4560-BED0-F6E08EE597A6}" name="Budget Risk"/>
    <tableColumn id="7" xr3:uid="{2EA7E6F9-816D-4374-9AEA-338885062D1F}" name="Schedule Risk"/>
    <tableColumn id="8" xr3:uid="{321234AD-C006-4CA4-999A-2FFE12602C72}" name="A &amp; E / Pre-Con Capp"/>
    <tableColumn id="9" xr3:uid="{AA6D76BB-012F-4395-AA28-FE77F1879943}" name="Construction Capp"/>
    <tableColumn id="10" xr3:uid="{423FE4CB-03A5-4E5C-B46D-A1A2DDEB8F6A}" name="Add-CAPP (Cumulative)"/>
    <tableColumn id="11" xr3:uid="{68A1B5F2-40A8-433A-884B-FA21A3DFE321}" name="Total Approved  Budget"/>
    <tableColumn id="12" xr3:uid="{DA649C8E-E2FC-468E-8513-8503A45C0137}" name="Anticipated Final Cost"/>
    <tableColumn id="13" xr3:uid="{6BF78EC8-9738-44D0-A083-AEDA95D3B2D9}" name="Budget / Final Cost Variance"/>
    <tableColumn id="14" xr3:uid="{FE3F6D11-5BBF-46A0-9513-BE81CD630FCF}" name="% Variance"/>
    <tableColumn id="15" xr3:uid="{D656FA93-6EF6-4806-ABF8-0D369879BE3C}" name="Original Start Date"/>
    <tableColumn id="16" xr3:uid="{939AD60F-CAD0-4FC6-AC36-548AA1DB28BF}" name="Current Start Date"/>
    <tableColumn id="17" xr3:uid="{456C9FC5-E3BB-4A26-B5D4-D496D3EAB3D5}" name="Original Turnover Date To Ops"/>
    <tableColumn id="18" xr3:uid="{71261494-6662-426E-99B1-BE1AACE095D8}" name="Current Turnover Date To Ops"/>
    <tableColumn id="19" xr3:uid="{E6D37E5B-106E-4BD1-BD96-4508E5372F57}" name="Duration Chang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7BD335-FF80-4639-B913-22AD8B943E6C}" name="Table6" displayName="Table6" ref="B1:T10" totalsRowShown="0" headerRowDxfId="413" dataDxfId="412" headerRowBorderDxfId="411">
  <autoFilter ref="B1:T10" xr:uid="{737BD335-FF80-4639-B913-22AD8B943E6C}"/>
  <tableColumns count="19">
    <tableColumn id="1" xr3:uid="{C9E7E9F1-C309-4AC0-89BF-88581CD8090A}" name="Project Name" dataDxfId="410"/>
    <tableColumn id="2" xr3:uid="{B9C85F04-1999-426F-8D1C-148FB8D83063}" name="CAPP #" dataDxfId="409"/>
    <tableColumn id="3" xr3:uid="{030FE86D-A2F1-4575-9D75-FD9BE65B7F1C}" name="PM" dataDxfId="408"/>
    <tableColumn id="4" xr3:uid="{57EBF0D2-2C0E-451D-8BB5-418B28B486CE}" name="Project Update" dataDxfId="407"/>
    <tableColumn id="5" xr3:uid="{DCCF78EE-E2E4-43D9-B989-BC06D8588F5D}" name="Previous Week Update" dataDxfId="406"/>
    <tableColumn id="6" xr3:uid="{5F8ED770-C7D6-4D94-90D5-7ECE390CFA33}" name="Budget Risk" dataDxfId="405"/>
    <tableColumn id="7" xr3:uid="{C3292B8B-1851-4C1C-B97D-6C5A4AF4D9E4}" name="Schedule Risk" dataDxfId="404"/>
    <tableColumn id="8" xr3:uid="{D173DB25-7E62-46B8-A5AA-BA8C6DDDE1C3}" name=" A &amp; E / Pre-Con Capp " dataDxfId="403"/>
    <tableColumn id="9" xr3:uid="{B9CCAEE8-7EA7-4C5E-B9DA-447E6477BB95}" name=" Construction Capp " dataDxfId="402"/>
    <tableColumn id="10" xr3:uid="{A5E4C8AE-922F-40A5-AE31-CF66CBCEEC8E}" name=" Add-CAPP (Cumulative) " dataDxfId="401"/>
    <tableColumn id="11" xr3:uid="{DC91012F-DB62-49A5-9E92-6B126C9F87D0}" name=" Total Approved  Budget " dataDxfId="400"/>
    <tableColumn id="12" xr3:uid="{DEAC93A0-1BF7-44C7-8709-D80A65683ECA}" name=" Anticipated Final Cost " dataDxfId="399"/>
    <tableColumn id="13" xr3:uid="{E67D021B-8BDD-4BF7-B8E8-A3D2AA25963F}" name="Budget / Final Cost Variance" dataDxfId="398"/>
    <tableColumn id="14" xr3:uid="{13769140-6704-4A25-BBD0-A1586477858C}" name="% Variance" dataDxfId="397" dataCellStyle="Percent"/>
    <tableColumn id="15" xr3:uid="{330A803E-9D30-4357-91CE-32A70B51B2C6}" name="Original Start Date" dataDxfId="396"/>
    <tableColumn id="16" xr3:uid="{ED606EA0-4604-4990-AA05-59661BAADB18}" name="Current Start Date" dataDxfId="395"/>
    <tableColumn id="17" xr3:uid="{7C60B23A-90E8-4DDE-A772-52D89A447C0F}" name="Original Turnover Date To Ops" dataDxfId="394"/>
    <tableColumn id="18" xr3:uid="{FBC9000C-86FC-41C0-AB9C-7F078459D231}" name="Current Turnover Date To Ops" dataDxfId="393"/>
    <tableColumn id="19" xr3:uid="{8FEBB6CE-08F6-4F5E-822C-ADDBBB2A8B15}" name="Duration Change" dataDxfId="3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69C589-385E-45AB-89B1-75CE07B3AE7E}" name="Table3" displayName="Table3" ref="B1:T37" totalsRowShown="0" headerRowDxfId="213" dataDxfId="212" headerRowBorderDxfId="211">
  <autoFilter ref="B1:T37" xr:uid="{8569C589-385E-45AB-89B1-75CE07B3AE7E}"/>
  <tableColumns count="19">
    <tableColumn id="1" xr3:uid="{EF5811F2-CB62-4CBE-A9BE-A1F45805441E}" name="Project Name" dataDxfId="210"/>
    <tableColumn id="2" xr3:uid="{8330A156-F726-4DD9-9FA0-D7F24D89F43E}" name="CAPP #" dataDxfId="209"/>
    <tableColumn id="3" xr3:uid="{C909C67E-2469-4581-ABD9-F1918D370D8A}" name="PM" dataDxfId="208"/>
    <tableColumn id="4" xr3:uid="{F163258F-39E9-4313-A969-27D5B1459B39}" name="Project Update" dataDxfId="207"/>
    <tableColumn id="5" xr3:uid="{2738A9D0-65C7-428E-8CA5-B75A7E047410}" name="Previous Week Update" dataDxfId="206"/>
    <tableColumn id="6" xr3:uid="{41B42025-378F-4E9F-969B-15F0609A5C37}" name="Budget Risk" dataDxfId="205"/>
    <tableColumn id="7" xr3:uid="{01A01D9E-1270-4FA4-94AF-D87BC3FA0DA3}" name="Schedule Risk" dataDxfId="204"/>
    <tableColumn id="8" xr3:uid="{BB74E666-C69A-4AED-99C6-E0307B37274D}" name="A &amp; E / Pre-Con Capp" dataDxfId="203"/>
    <tableColumn id="9" xr3:uid="{9DC7E144-155D-417C-A004-569C3EA23F31}" name="Construction Capp" dataDxfId="202"/>
    <tableColumn id="10" xr3:uid="{5BA985C7-630B-4132-803A-622B35155996}" name="Add-CAPP (Cumulative)" dataDxfId="201"/>
    <tableColumn id="11" xr3:uid="{4BAC7411-A2BC-42B0-9F3E-52087ED3C9A2}" name="Total Approved  Budget" dataDxfId="200"/>
    <tableColumn id="12" xr3:uid="{8E7A01A7-E483-47C0-89CD-3D3301635948}" name="Anticipated Final Cost" dataDxfId="199"/>
    <tableColumn id="13" xr3:uid="{5BB98E29-E626-4F7F-BFF9-B4C15BDCB0C0}" name="Budget / Final Cost Variance" dataDxfId="198"/>
    <tableColumn id="14" xr3:uid="{2D79AFBE-FE4C-4A1E-95E8-6170A31C1C2A}" name="% Variance" dataDxfId="197"/>
    <tableColumn id="15" xr3:uid="{43356548-0EAD-45DF-8458-18C32CB504F6}" name="Original Start Date" dataDxfId="196"/>
    <tableColumn id="16" xr3:uid="{71527793-4BF0-4000-B6AF-415B13EB9615}" name="Current Start Date" dataDxfId="195"/>
    <tableColumn id="17" xr3:uid="{FC25DB2B-B32B-402C-9296-7C76CA905156}" name="Original Turnover Date To Ops" dataDxfId="194"/>
    <tableColumn id="18" xr3:uid="{2915A07C-738B-441B-8EED-9F6B662E890F}" name="Current Turnover Date To Ops" dataDxfId="193"/>
    <tableColumn id="19" xr3:uid="{069EA737-6DB9-4ADB-A5A8-A1D524C73746}" name="Duration Change" dataDxfId="19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67F359-B28C-49B7-B7F3-C820206DBE9C}" name="Table5" displayName="Table5" ref="B1:U28" totalsRowShown="0" headerRowDxfId="100" dataDxfId="99" headerRowBorderDxfId="98">
  <autoFilter ref="B1:U28" xr:uid="{1367F359-B28C-49B7-B7F3-C820206DBE9C}"/>
  <tableColumns count="20">
    <tableColumn id="1" xr3:uid="{B528054F-889A-4840-94FF-B65A2E7573DD}" name="Project Name" dataDxfId="97"/>
    <tableColumn id="2" xr3:uid="{72BB58EC-C45C-47C9-856E-3D6E71D545FE}" name="CAPP #" dataDxfId="96"/>
    <tableColumn id="3" xr3:uid="{F0C915FC-C175-4095-8DB5-E9B5FFFD67D4}" name="PM" dataDxfId="95"/>
    <tableColumn id="4" xr3:uid="{B2A759BB-D960-46D6-A41E-637815CC5227}" name="Project Update" dataDxfId="94"/>
    <tableColumn id="5" xr3:uid="{FD5B2364-2D60-4ADA-9795-02F64B576A08}" name="Previous Week Update" dataDxfId="93"/>
    <tableColumn id="6" xr3:uid="{FDD2B7F1-6296-4940-B913-AE2A3FFCA303}" name="Budget Risk" dataDxfId="92"/>
    <tableColumn id="7" xr3:uid="{19C41DA3-451B-46AC-862A-9D30F788AB17}" name="Schedule Risk" dataDxfId="91"/>
    <tableColumn id="8" xr3:uid="{DFF858B1-2014-42E4-8416-9A7A70258AB4}" name="A &amp; E / Pre-Con Capp" dataDxfId="90"/>
    <tableColumn id="9" xr3:uid="{8E35BC6C-DD15-40F1-A459-A7AF3B771439}" name="Construction Capp" dataDxfId="89"/>
    <tableColumn id="10" xr3:uid="{507DE97C-3AFC-467C-A0A7-EC6A873C4FD0}" name="Add-CAPP (Cumulative)" dataDxfId="88"/>
    <tableColumn id="11" xr3:uid="{A42356F5-7F08-4EC6-BC5E-CBB9485E0730}" name="Total Approved  Budget" dataDxfId="87" dataCellStyle="Currency"/>
    <tableColumn id="12" xr3:uid="{D670833D-9C43-4260-9A87-1B57F2D37747}" name="Anticipated Final Cost" dataDxfId="86"/>
    <tableColumn id="13" xr3:uid="{7F3D6D3E-E665-4236-9A50-3BE3CCDA2871}" name="Budget / Final Cost Variance" dataDxfId="85"/>
    <tableColumn id="14" xr3:uid="{B963C6AF-611C-40A8-BEB0-A7912A1745DD}" name="% Variance" dataDxfId="84" dataCellStyle="Percent"/>
    <tableColumn id="15" xr3:uid="{6E60021A-E6A1-42EB-92AF-7E0B12ADCBEF}" name="Original Start Date" dataDxfId="83"/>
    <tableColumn id="16" xr3:uid="{424CE2AF-2BCC-45F5-A461-B383B7E04108}" name="Current Start Date" dataDxfId="82"/>
    <tableColumn id="17" xr3:uid="{F1031595-2BC9-471A-B16C-B77ACAD5E6A0}" name="Original Turnover Date To Ops" dataDxfId="81"/>
    <tableColumn id="18" xr3:uid="{DA7CE693-80C6-4334-A1A6-359F3F068B23}" name="Current Turnover Date To Ops" dataDxfId="80"/>
    <tableColumn id="19" xr3:uid="{EC6A1AC3-4618-455A-A6C8-B66BC356D8D1}" name="Duration Change" dataDxfId="79" dataCellStyle="Percent"/>
    <tableColumn id="20" xr3:uid="{4A19DDD7-AFAB-4A9E-ADB4-1D07E50C39C1}" name="Column1" dataDxfId="7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FE084A-860F-4D36-8806-F2CA44EB4671}" name="Table4" displayName="Table4" ref="B1:T6" totalsRowShown="0" headerRowDxfId="61" headerRowBorderDxfId="60">
  <autoFilter ref="B1:T6" xr:uid="{58FE084A-860F-4D36-8806-F2CA44EB4671}"/>
  <tableColumns count="19">
    <tableColumn id="1" xr3:uid="{4DD7F6F6-7153-49C2-8DF6-1ABA11D12A4A}" name="Project Name"/>
    <tableColumn id="2" xr3:uid="{3858BDFE-4794-4D4A-9663-EDE5B06DC1E0}" name="CAPP #"/>
    <tableColumn id="3" xr3:uid="{BF8B139E-2EC5-4153-BEB0-E9542EB381A9}" name="PM"/>
    <tableColumn id="4" xr3:uid="{8A5EC165-D38D-441A-AF6F-7E54DB0868AA}" name="Project Update"/>
    <tableColumn id="5" xr3:uid="{E99476B9-53C2-4B75-8D2A-3EF9FE9BB639}" name="Previous Week Update"/>
    <tableColumn id="6" xr3:uid="{78582F29-89C4-4A2E-A723-3E43D0AF7655}" name="Budget Risk"/>
    <tableColumn id="7" xr3:uid="{2AEE6890-B47F-446B-9518-5CE3A3855031}" name="Schedule Risk"/>
    <tableColumn id="8" xr3:uid="{0C04DFA2-C0E5-47DF-BDDE-1C97B2B344F3}" name="A &amp; E / Pre-Con Capp" dataDxfId="59">
      <calculatedColumnFormula>SUM(#REF!)</calculatedColumnFormula>
    </tableColumn>
    <tableColumn id="9" xr3:uid="{0861F898-056F-4F00-B519-7D7F132BF6EB}" name="Construction Capp"/>
    <tableColumn id="10" xr3:uid="{D477A024-BE40-4E2B-AF6B-CF99317F60C5}" name="Add-CAPP (Cumulative)"/>
    <tableColumn id="11" xr3:uid="{A3477F79-F56B-4B75-B756-22FF3EEAAF5E}" name="Total Approved  Budget"/>
    <tableColumn id="12" xr3:uid="{0AAAB5F9-53F5-47C4-86FF-8D36CA932063}" name="Anticipated Final Cost"/>
    <tableColumn id="13" xr3:uid="{DBE46BE4-1098-4C05-88B5-BF2CAE0B489F}" name="Budget / Final Cost Variance"/>
    <tableColumn id="14" xr3:uid="{577190EB-2A55-4B9B-AD66-029CD00AA432}" name="% Variance"/>
    <tableColumn id="15" xr3:uid="{179FEDAC-366D-487B-A3F1-8F8219C22789}" name="Original Start Date"/>
    <tableColumn id="16" xr3:uid="{77F14D3C-FF54-4388-920A-A0401FE82A27}" name="Current Start Date"/>
    <tableColumn id="17" xr3:uid="{08376C66-9EB5-40A5-9564-F1627FAB169F}" name="Original Turnover Date To Ops"/>
    <tableColumn id="18" xr3:uid="{64701A3C-A6E4-4B33-A2E5-1301541E2831}" name="Current Turnover Date To Ops"/>
    <tableColumn id="19" xr3:uid="{B4D0C7DD-6A7B-4183-A440-BC94B8D61A01}" name="Duration Chang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229787-2DE8-4C10-B54B-D3914E3FD6A5}" name="Table7" displayName="Table7" ref="B1:R29" totalsRowShown="0" tableBorderDxfId="43">
  <autoFilter ref="B1:R29" xr:uid="{47229787-2DE8-4C10-B54B-D3914E3FD6A5}"/>
  <tableColumns count="17">
    <tableColumn id="1" xr3:uid="{F08D5548-2BB7-490F-BB42-C67091198334}" name="Project Name" dataDxfId="42"/>
    <tableColumn id="2" xr3:uid="{FBC12EE6-6004-406D-917B-778D6E4706BA}" name="Initiative #" dataDxfId="41"/>
    <tableColumn id="3" xr3:uid="{9E93D046-E144-4B00-871A-0A44364B7304}" name="Project Development Lead" dataDxfId="40"/>
    <tableColumn id="4" xr3:uid="{57161C63-E862-4153-868C-8E936B673501}" name="Project Scope/Description" dataDxfId="39"/>
    <tableColumn id="5" xr3:uid="{DEA669CE-A993-4C41-BED4-C1B3F6158A2C}" name="Weekly Update" dataDxfId="38"/>
    <tableColumn id="6" xr3:uid="{AAB95E4F-6206-4C48-A599-A64B8CC9D730}" name="Status" dataDxfId="37"/>
    <tableColumn id="7" xr3:uid="{6A203E92-6FD8-42A4-BA34-54D4220A8B67}" name="Request Date" dataDxfId="36"/>
    <tableColumn id="8" xr3:uid="{38BBA360-177B-466C-9C11-0667E2F90F8C}" name="Requestor" dataDxfId="35"/>
    <tableColumn id="9" xr3:uid="{3B605521-0115-4723-AF9E-964863974374}" name="Deliverable Due Date" dataDxfId="34"/>
    <tableColumn id="10" xr3:uid="{0E3E3E8C-510D-47DD-999F-064F166CF866}" name="Architect, Engineers, CM Consultants" dataDxfId="33"/>
    <tableColumn id="11" xr3:uid="{C0BB414B-7CC2-46A1-A5EA-2CF81DEE429C}" name="Food Service Design" dataDxfId="32"/>
    <tableColumn id="12" xr3:uid="{9D7F08E6-143B-48BC-AC77-4E7E99A8B468}" name="Design CAPP (Y/N)" dataDxfId="31"/>
    <tableColumn id="13" xr3:uid="{5273E6BD-D47E-4B71-8918-452AE78E9E5C}" name="Subsidiary/Biz Dev Expense Total ($)" dataDxfId="30" dataCellStyle="Currency"/>
    <tableColumn id="14" xr3:uid="{541813B8-E8F0-48A2-8232-C78EDDBEA376}" name="Original Estimate"/>
    <tableColumn id="15" xr3:uid="{9D19DB66-ADAE-4444-9DD5-E70211D4A65F}" name="Original Estimate Date"/>
    <tableColumn id="16" xr3:uid="{D0B8E607-85BC-4DD2-8FEF-818BB28DCAA3}" name="Current Estimate"/>
    <tableColumn id="17" xr3:uid="{6E0F7107-0FE2-40D6-B5BA-DCB13F93C951}" name="Current Estimate D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file:///C:/Users/bnielsen/AppData/:i:/r/teams/DesignConstructionProjects/Shared%20Documents/Parks/Yellowstone/%60YGS%20Collective/%60Compliance/%60YGS-24-001-CFIP/Photo%20Set%20Images/Elevations/IMG_3340.JPG" TargetMode="External"/><Relationship Id="rId2" Type="http://schemas.openxmlformats.org/officeDocument/2006/relationships/hyperlink" Target="file:///C:/Users/bnielsen/AppData/:i:/r/teams/DesignConstructionProjects/Shared%20Documents/Parks/Yellowstone/%60YGS%20Collective/%60Compliance/%60YGS-24-003-CFIP/Photo%20Set%20Images/Interiors/2.JPG" TargetMode="External"/><Relationship Id="rId1" Type="http://schemas.openxmlformats.org/officeDocument/2006/relationships/hyperlink" Target="../../../../:i:/r/personal/jbridges1_delawarenorth_com/Documents/3.%20Photos/Yellowstone/OFU/IMG_3428.JPG?csf=1&amp;web=1&amp;e=GNZzrV" TargetMode="External"/><Relationship Id="rId5" Type="http://schemas.openxmlformats.org/officeDocument/2006/relationships/table" Target="../tables/table4.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2B5E-E47D-4EAC-9C7C-977656164DFB}">
  <dimension ref="A1:D8"/>
  <sheetViews>
    <sheetView workbookViewId="0">
      <selection sqref="A1:D7"/>
    </sheetView>
  </sheetViews>
  <sheetFormatPr defaultRowHeight="15"/>
  <cols>
    <col min="1" max="1" width="10.140625" bestFit="1" customWidth="1"/>
    <col min="2" max="2" width="18.140625" bestFit="1" customWidth="1"/>
    <col min="3" max="3" width="28.140625" style="405" bestFit="1" customWidth="1"/>
    <col min="4" max="4" width="24.85546875" style="39" bestFit="1" customWidth="1"/>
  </cols>
  <sheetData>
    <row r="1" spans="1:4">
      <c r="A1" s="296" t="s">
        <v>0</v>
      </c>
      <c r="B1" s="296" t="s">
        <v>1</v>
      </c>
      <c r="C1" s="406" t="s">
        <v>2</v>
      </c>
      <c r="D1" s="412" t="s">
        <v>3</v>
      </c>
    </row>
    <row r="2" spans="1:4">
      <c r="A2" s="296" t="s">
        <v>4</v>
      </c>
      <c r="B2" s="407" t="e">
        <f>#REF!</f>
        <v>#REF!</v>
      </c>
      <c r="C2" s="408" t="e">
        <f>#REF!</f>
        <v>#REF!</v>
      </c>
      <c r="D2" s="39" t="e">
        <f>'Design &amp; Development'!#REF!</f>
        <v>#REF!</v>
      </c>
    </row>
    <row r="3" spans="1:4">
      <c r="A3" s="296" t="s">
        <v>5</v>
      </c>
      <c r="B3" s="407">
        <f>GAMING!A38</f>
        <v>21</v>
      </c>
      <c r="C3" s="408">
        <f>GAMING!L38</f>
        <v>138580668</v>
      </c>
      <c r="D3" s="39" t="e">
        <f>'Design &amp; Development'!A12</f>
        <v>#REF!</v>
      </c>
    </row>
    <row r="4" spans="1:4">
      <c r="A4" s="296" t="s">
        <v>6</v>
      </c>
      <c r="B4" s="39">
        <f>PARKS!A27</f>
        <v>10</v>
      </c>
      <c r="C4" s="408">
        <f>PARKS!L27</f>
        <v>53785409</v>
      </c>
      <c r="D4" s="39" t="e">
        <f>'Design &amp; Development'!A6</f>
        <v>#REF!</v>
      </c>
    </row>
    <row r="5" spans="1:4">
      <c r="A5" s="296" t="s">
        <v>7</v>
      </c>
      <c r="B5" s="39">
        <f>PATINA!A19</f>
        <v>7</v>
      </c>
      <c r="C5" s="408">
        <f>PATINA!L10</f>
        <v>909990</v>
      </c>
      <c r="D5" s="39">
        <f>'Design &amp; Development'!A14</f>
        <v>11</v>
      </c>
    </row>
    <row r="6" spans="1:4">
      <c r="A6" s="296" t="s">
        <v>8</v>
      </c>
      <c r="B6" s="39">
        <f>SS!A4</f>
        <v>0</v>
      </c>
      <c r="C6" s="408">
        <f>SS!L4</f>
        <v>0</v>
      </c>
      <c r="D6" s="39">
        <f>'Design &amp; Development'!A2</f>
        <v>1</v>
      </c>
    </row>
    <row r="7" spans="1:4" ht="15.75" thickBot="1">
      <c r="A7" s="409"/>
      <c r="B7" s="410" t="e">
        <f>SUM(B2:B6)</f>
        <v>#REF!</v>
      </c>
      <c r="C7" s="411" t="e">
        <f t="shared" ref="C7" si="0">SUM(C2:C6)</f>
        <v>#REF!</v>
      </c>
      <c r="D7" s="410" t="e">
        <f>SUM(D2:D6)</f>
        <v>#REF!</v>
      </c>
    </row>
    <row r="8" spans="1:4" ht="15.75" thickTop="1"/>
  </sheetData>
  <sheetProtection algorithmName="SHA-512" hashValue="gnUtsmcd2q6eeEdBPzJVYvI247BHhTkcji4Cvsq9EpwjO5LdVDU5PqTpjXe4a6v8NtMal6arZz1fbTVAwuOxjA==" saltValue="YLWn0qRUtfm17U3qnJtIk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1B29-1B3B-409B-8869-0A2593CA6541}">
  <dimension ref="A1:D6"/>
  <sheetViews>
    <sheetView workbookViewId="0">
      <selection activeCell="L13" sqref="L13"/>
    </sheetView>
  </sheetViews>
  <sheetFormatPr defaultRowHeight="15"/>
  <cols>
    <col min="1" max="1" width="10.28515625" bestFit="1" customWidth="1"/>
    <col min="2" max="2" width="18.5703125" bestFit="1" customWidth="1"/>
    <col min="3" max="3" width="29.85546875" bestFit="1" customWidth="1"/>
    <col min="4" max="4" width="25.140625" bestFit="1" customWidth="1"/>
  </cols>
  <sheetData>
    <row r="1" spans="1:4">
      <c r="A1" s="296" t="s">
        <v>0</v>
      </c>
      <c r="B1" s="296" t="s">
        <v>1</v>
      </c>
      <c r="C1" s="406" t="s">
        <v>2</v>
      </c>
      <c r="D1" s="412" t="s">
        <v>3</v>
      </c>
    </row>
    <row r="2" spans="1:4">
      <c r="A2" s="296" t="s">
        <v>5</v>
      </c>
      <c r="B2" s="407">
        <f>GAMING!A38</f>
        <v>21</v>
      </c>
      <c r="C2" s="408">
        <f>GAMING!L38</f>
        <v>138580668</v>
      </c>
      <c r="D2" s="39" t="e">
        <f>'Design &amp; Development'!A12</f>
        <v>#REF!</v>
      </c>
    </row>
    <row r="3" spans="1:4">
      <c r="A3" s="296" t="s">
        <v>6</v>
      </c>
      <c r="B3" s="39">
        <f>PARKS!A27</f>
        <v>10</v>
      </c>
      <c r="C3" s="408">
        <f>PARKS!L27</f>
        <v>53785409</v>
      </c>
      <c r="D3" s="39" t="e">
        <f>'Design &amp; Development'!A6</f>
        <v>#REF!</v>
      </c>
    </row>
    <row r="4" spans="1:4">
      <c r="A4" s="296" t="s">
        <v>7</v>
      </c>
      <c r="B4" s="39">
        <f>PATINA!A19</f>
        <v>7</v>
      </c>
      <c r="C4" s="408">
        <f>PATINA!L10</f>
        <v>909990</v>
      </c>
      <c r="D4" s="39">
        <f>'Design &amp; Development'!A14</f>
        <v>11</v>
      </c>
    </row>
    <row r="5" spans="1:4">
      <c r="A5" s="296" t="s">
        <v>8</v>
      </c>
      <c r="B5" s="39">
        <f>SS!A4</f>
        <v>0</v>
      </c>
      <c r="C5" s="408">
        <f>SS!L4</f>
        <v>0</v>
      </c>
      <c r="D5" s="39">
        <f>'Design &amp; Development'!A2</f>
        <v>1</v>
      </c>
    </row>
    <row r="6" spans="1:4">
      <c r="A6" s="409"/>
      <c r="B6" s="410">
        <f>SUM(B2:B5)</f>
        <v>38</v>
      </c>
      <c r="C6" s="411">
        <f>SUM(C2:C5)</f>
        <v>193276067</v>
      </c>
      <c r="D6" s="410" t="e">
        <f>SUM(D2:D5)</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ED51-0265-4234-86C4-E47493DD929F}">
  <sheetPr>
    <tabColor theme="0" tint="-0.249977111117893"/>
  </sheetPr>
  <dimension ref="A1:BZ8"/>
  <sheetViews>
    <sheetView workbookViewId="0">
      <pane xSplit="4" ySplit="1" topLeftCell="E2" activePane="bottomRight" state="frozen"/>
      <selection pane="bottomRight" activeCell="D24" sqref="D24"/>
      <selection pane="bottomLeft" activeCell="A2" sqref="A2"/>
      <selection pane="topRight" activeCell="B1" sqref="B1"/>
    </sheetView>
  </sheetViews>
  <sheetFormatPr defaultColWidth="13.28515625" defaultRowHeight="15"/>
  <cols>
    <col min="1" max="1" width="39" style="16" customWidth="1"/>
    <col min="2" max="2" width="15.85546875" style="315" customWidth="1"/>
    <col min="3" max="3" width="20.85546875" style="27" customWidth="1"/>
    <col min="4" max="4" width="58.7109375" style="16" customWidth="1"/>
    <col min="5" max="5" width="37.7109375" style="19" customWidth="1"/>
    <col min="6" max="6" width="19.85546875" style="16" customWidth="1"/>
    <col min="7" max="7" width="17" style="16" customWidth="1"/>
    <col min="8" max="8" width="25.42578125" style="20" customWidth="1"/>
    <col min="9" max="9" width="22.7109375" style="20" customWidth="1"/>
    <col min="10" max="10" width="27.7109375" style="20" customWidth="1"/>
    <col min="11" max="11" width="28.140625" style="21" customWidth="1"/>
    <col min="12" max="12" width="26.140625" style="20" customWidth="1"/>
    <col min="13" max="13" width="31.5703125" customWidth="1"/>
    <col min="14" max="14" width="14.140625" customWidth="1"/>
    <col min="15" max="15" width="21.85546875" style="27" customWidth="1"/>
    <col min="16" max="16" width="21.7109375" style="27" customWidth="1"/>
    <col min="17" max="17" width="33.7109375" style="27" customWidth="1"/>
    <col min="18" max="18" width="33.5703125" style="27" customWidth="1"/>
    <col min="19" max="19" width="20" customWidth="1"/>
    <col min="20" max="20" width="7" style="16" bestFit="1" customWidth="1"/>
    <col min="21" max="23" width="13.28515625" style="16"/>
    <col min="24" max="24" width="25.28515625" style="16" bestFit="1" customWidth="1"/>
    <col min="25" max="37" width="13.28515625" style="16"/>
    <col min="38" max="38" width="25.28515625" style="16" bestFit="1" customWidth="1"/>
    <col min="39" max="16384" width="13.28515625" style="16"/>
  </cols>
  <sheetData>
    <row r="1" spans="1:78" s="24" customFormat="1" ht="36.75" customHeight="1" thickBot="1">
      <c r="A1" s="28" t="s">
        <v>9</v>
      </c>
      <c r="B1" s="29" t="s">
        <v>10</v>
      </c>
      <c r="C1" s="28" t="s">
        <v>11</v>
      </c>
      <c r="D1" s="28" t="s">
        <v>12</v>
      </c>
      <c r="E1" s="28" t="s">
        <v>13</v>
      </c>
      <c r="F1" s="28" t="s">
        <v>14</v>
      </c>
      <c r="G1" s="28" t="s">
        <v>15</v>
      </c>
      <c r="H1" s="30" t="s">
        <v>16</v>
      </c>
      <c r="I1" s="30" t="s">
        <v>17</v>
      </c>
      <c r="J1" s="30" t="s">
        <v>18</v>
      </c>
      <c r="K1" s="31" t="s">
        <v>19</v>
      </c>
      <c r="L1" s="30" t="s">
        <v>20</v>
      </c>
      <c r="M1" s="32" t="s">
        <v>21</v>
      </c>
      <c r="N1" s="32" t="s">
        <v>22</v>
      </c>
      <c r="O1" s="28" t="s">
        <v>23</v>
      </c>
      <c r="P1" s="28" t="s">
        <v>24</v>
      </c>
      <c r="Q1" s="28" t="s">
        <v>25</v>
      </c>
      <c r="R1" s="28" t="s">
        <v>26</v>
      </c>
      <c r="S1" s="32" t="s">
        <v>27</v>
      </c>
    </row>
    <row r="2" spans="1:78" s="1" customFormat="1">
      <c r="A2" s="5" t="s">
        <v>28</v>
      </c>
      <c r="B2" s="310"/>
      <c r="C2" s="25"/>
      <c r="D2" s="2"/>
      <c r="E2" s="9"/>
      <c r="F2" s="2"/>
      <c r="G2" s="2"/>
      <c r="H2" s="11"/>
      <c r="I2" s="11"/>
      <c r="J2" s="11"/>
      <c r="K2" s="14"/>
      <c r="L2" s="11"/>
      <c r="M2" s="13"/>
      <c r="N2" s="13"/>
      <c r="O2" s="25"/>
      <c r="P2" s="25"/>
      <c r="Q2" s="25"/>
      <c r="R2" s="25"/>
      <c r="S2" s="13"/>
    </row>
    <row r="3" spans="1:78" s="275" customFormat="1" ht="66.75" customHeight="1">
      <c r="A3" s="579" t="s">
        <v>29</v>
      </c>
      <c r="B3" s="580" t="s">
        <v>30</v>
      </c>
      <c r="C3" s="581" t="s">
        <v>31</v>
      </c>
      <c r="D3" s="582" t="s">
        <v>32</v>
      </c>
      <c r="E3" s="579" t="s">
        <v>33</v>
      </c>
      <c r="F3" s="579"/>
      <c r="G3" s="579"/>
      <c r="H3" s="583">
        <v>4900</v>
      </c>
      <c r="I3" s="584">
        <v>68460</v>
      </c>
      <c r="J3" s="583"/>
      <c r="K3" s="585">
        <v>72000</v>
      </c>
      <c r="L3" s="583">
        <v>68460</v>
      </c>
      <c r="M3" s="586"/>
      <c r="N3" s="586"/>
      <c r="O3" s="588">
        <v>46195</v>
      </c>
      <c r="P3" s="588">
        <v>46195</v>
      </c>
      <c r="Q3" s="588">
        <v>46223</v>
      </c>
      <c r="R3" s="588">
        <v>46223</v>
      </c>
      <c r="S3" s="586"/>
      <c r="T3" s="579"/>
    </row>
    <row r="4" spans="1:78" s="275" customFormat="1" ht="30.75">
      <c r="A4" s="572" t="s">
        <v>34</v>
      </c>
      <c r="B4" s="573" t="s">
        <v>35</v>
      </c>
      <c r="C4" s="574" t="s">
        <v>31</v>
      </c>
      <c r="D4" s="611" t="s">
        <v>36</v>
      </c>
      <c r="E4" s="572" t="s">
        <v>33</v>
      </c>
      <c r="F4" s="572"/>
      <c r="G4" s="572"/>
      <c r="H4" s="575"/>
      <c r="I4" s="576">
        <v>123891</v>
      </c>
      <c r="J4" s="575"/>
      <c r="K4" s="577"/>
      <c r="L4" s="575">
        <v>123891</v>
      </c>
      <c r="M4" s="578"/>
      <c r="N4" s="578"/>
      <c r="O4" s="589">
        <v>46266</v>
      </c>
      <c r="P4" s="589">
        <v>46266</v>
      </c>
      <c r="Q4" s="589">
        <v>46266</v>
      </c>
      <c r="R4" s="589">
        <v>46287</v>
      </c>
      <c r="S4" s="578"/>
      <c r="T4" s="572"/>
    </row>
    <row r="5" spans="1:78" ht="17.25">
      <c r="A5" s="5" t="s">
        <v>37</v>
      </c>
      <c r="B5" s="5"/>
      <c r="C5" s="310"/>
      <c r="D5" s="25"/>
      <c r="E5" s="2"/>
      <c r="F5" s="9"/>
      <c r="G5" s="2"/>
      <c r="H5" s="2"/>
      <c r="I5" s="11"/>
      <c r="J5" s="11"/>
      <c r="K5" s="11"/>
      <c r="L5" s="587"/>
      <c r="M5" s="11"/>
      <c r="N5" s="11"/>
      <c r="O5" s="11"/>
      <c r="P5" s="25"/>
      <c r="Q5" s="25"/>
      <c r="R5" s="25"/>
      <c r="S5" s="25"/>
      <c r="T5" s="25"/>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row>
    <row r="6" spans="1:78" s="275" customFormat="1" ht="91.5">
      <c r="A6" s="563" t="s">
        <v>38</v>
      </c>
      <c r="B6" s="564" t="s">
        <v>39</v>
      </c>
      <c r="C6" s="565" t="s">
        <v>40</v>
      </c>
      <c r="D6" s="563" t="s">
        <v>41</v>
      </c>
      <c r="E6" s="563" t="s">
        <v>42</v>
      </c>
      <c r="F6" s="566" t="s">
        <v>43</v>
      </c>
      <c r="G6" s="566" t="s">
        <v>43</v>
      </c>
      <c r="H6" s="555">
        <v>0</v>
      </c>
      <c r="I6" s="567">
        <v>143336.79999999999</v>
      </c>
      <c r="J6" s="567">
        <v>313028</v>
      </c>
      <c r="K6" s="627"/>
      <c r="L6" s="625">
        <v>456365</v>
      </c>
      <c r="M6" s="626"/>
      <c r="N6" s="628"/>
      <c r="O6" s="568"/>
      <c r="P6" s="569">
        <v>46274</v>
      </c>
      <c r="Q6" s="569"/>
      <c r="R6" s="569"/>
      <c r="S6" s="569"/>
      <c r="T6" s="570"/>
      <c r="U6" s="571"/>
      <c r="V6" s="571"/>
      <c r="W6" s="571"/>
      <c r="X6" s="571"/>
      <c r="Y6" s="571"/>
      <c r="Z6" s="571"/>
      <c r="AA6" s="571"/>
      <c r="AB6" s="571"/>
      <c r="AC6" s="571"/>
      <c r="AD6" s="571"/>
      <c r="AE6" s="571"/>
      <c r="AF6" s="571"/>
      <c r="AG6" s="571"/>
      <c r="AH6" s="571"/>
      <c r="AI6" s="571"/>
      <c r="AJ6" s="571"/>
      <c r="AK6" s="571"/>
      <c r="AL6" s="571"/>
      <c r="AM6" s="571"/>
      <c r="AN6" s="571"/>
      <c r="AO6" s="571"/>
      <c r="AP6" s="571"/>
      <c r="AQ6" s="571"/>
      <c r="AR6" s="571"/>
      <c r="AS6" s="571"/>
      <c r="AT6" s="571"/>
      <c r="AU6" s="571"/>
      <c r="AV6" s="571"/>
      <c r="AW6" s="571"/>
      <c r="AX6" s="571"/>
      <c r="AY6" s="571"/>
      <c r="AZ6" s="571"/>
      <c r="BA6" s="571"/>
      <c r="BB6" s="571"/>
      <c r="BC6" s="571"/>
      <c r="BD6" s="571"/>
      <c r="BE6" s="571"/>
      <c r="BF6" s="571"/>
      <c r="BG6" s="571"/>
      <c r="BH6" s="571"/>
      <c r="BI6" s="571"/>
      <c r="BJ6" s="571"/>
      <c r="BK6" s="571"/>
      <c r="BL6" s="571"/>
      <c r="BM6" s="571"/>
      <c r="BN6" s="571"/>
      <c r="BO6" s="571"/>
      <c r="BP6" s="571"/>
      <c r="BQ6" s="571"/>
      <c r="BR6" s="571"/>
      <c r="BS6" s="571"/>
      <c r="BT6" s="571"/>
      <c r="BU6" s="571"/>
      <c r="BV6" s="571"/>
      <c r="BW6" s="571"/>
      <c r="BX6" s="571"/>
      <c r="BY6" s="571"/>
      <c r="BZ6" s="571"/>
    </row>
    <row r="7" spans="1:78" ht="17.25">
      <c r="A7" s="5" t="s">
        <v>44</v>
      </c>
      <c r="B7" s="310"/>
      <c r="C7" s="310"/>
      <c r="D7" s="25"/>
      <c r="E7" s="2"/>
      <c r="F7" s="9"/>
      <c r="G7" s="2"/>
      <c r="H7" s="2"/>
      <c r="I7" s="634"/>
      <c r="J7" s="634"/>
      <c r="K7" s="634"/>
      <c r="L7" s="635"/>
      <c r="M7" s="634"/>
      <c r="N7" s="634"/>
      <c r="O7" s="634"/>
      <c r="P7" s="25"/>
      <c r="Q7" s="25"/>
      <c r="R7" s="25"/>
      <c r="S7" s="25"/>
      <c r="T7" s="25"/>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row>
    <row r="8" spans="1:78" ht="76.5">
      <c r="A8" s="563" t="s">
        <v>45</v>
      </c>
      <c r="B8" s="564">
        <v>8736</v>
      </c>
      <c r="C8" s="565" t="s">
        <v>46</v>
      </c>
      <c r="D8" s="563" t="s">
        <v>47</v>
      </c>
      <c r="E8" s="563" t="s">
        <v>48</v>
      </c>
      <c r="F8" s="566" t="s">
        <v>49</v>
      </c>
      <c r="G8" s="566" t="s">
        <v>49</v>
      </c>
      <c r="H8" s="636">
        <v>0</v>
      </c>
      <c r="I8" s="567">
        <v>242900</v>
      </c>
      <c r="J8" s="567">
        <v>0</v>
      </c>
      <c r="K8" s="627">
        <v>242900</v>
      </c>
      <c r="L8" s="625">
        <v>242900</v>
      </c>
      <c r="M8" s="626"/>
      <c r="N8" s="628"/>
      <c r="O8" s="637">
        <v>46235</v>
      </c>
      <c r="P8" s="569"/>
      <c r="Q8" s="569">
        <v>46296</v>
      </c>
      <c r="R8" s="569"/>
      <c r="S8" s="569"/>
      <c r="T8" s="570"/>
      <c r="U8" s="571"/>
      <c r="V8" s="571"/>
      <c r="W8" s="571"/>
      <c r="X8" s="571"/>
      <c r="Y8" s="571"/>
      <c r="Z8" s="571"/>
      <c r="AA8" s="571"/>
      <c r="AB8" s="571"/>
      <c r="AC8" s="571"/>
      <c r="AD8" s="571"/>
      <c r="AE8" s="571"/>
      <c r="AF8" s="571"/>
      <c r="AG8" s="571"/>
      <c r="AH8" s="571"/>
      <c r="AI8" s="571"/>
      <c r="AJ8" s="571"/>
      <c r="AK8" s="571"/>
      <c r="AL8" s="571"/>
      <c r="AM8" s="571"/>
      <c r="AN8" s="571"/>
      <c r="AO8" s="571"/>
      <c r="AP8" s="571"/>
      <c r="AQ8" s="571"/>
      <c r="AR8" s="571"/>
      <c r="AS8" s="571"/>
      <c r="AT8" s="571"/>
      <c r="AU8" s="571"/>
      <c r="AV8" s="571"/>
      <c r="AW8" s="571"/>
      <c r="AX8" s="571"/>
      <c r="AY8" s="571"/>
      <c r="AZ8" s="571"/>
      <c r="BA8" s="571"/>
      <c r="BB8" s="571"/>
      <c r="BC8" s="571"/>
      <c r="BD8" s="571"/>
      <c r="BE8" s="571"/>
      <c r="BF8" s="571"/>
      <c r="BG8" s="571"/>
      <c r="BH8" s="571"/>
      <c r="BI8" s="571"/>
      <c r="BJ8" s="571"/>
      <c r="BK8" s="571"/>
      <c r="BL8" s="571"/>
      <c r="BM8" s="571"/>
      <c r="BN8" s="571"/>
      <c r="BO8" s="571"/>
      <c r="BP8" s="571"/>
      <c r="BQ8" s="571"/>
      <c r="BR8" s="571"/>
      <c r="BS8" s="571"/>
      <c r="BT8" s="571"/>
      <c r="BU8" s="571"/>
      <c r="BV8" s="571"/>
      <c r="BW8" s="571"/>
      <c r="BX8" s="571"/>
      <c r="BY8" s="571"/>
      <c r="BZ8" s="571"/>
    </row>
  </sheetData>
  <sheetProtection formatCells="0" formatColumns="0" formatRows="0" insertColumns="0" insertRows="0" insertHyperlinks="0" deleteColumns="0" deleteRows="0" sort="0" autoFilter="0" pivotTables="0"/>
  <conditionalFormatting sqref="S1:S4 S9:S1048576">
    <cfRule type="expression" dxfId="473" priority="3084">
      <formula>#REF!&gt;0</formula>
    </cfRule>
  </conditionalFormatting>
  <conditionalFormatting sqref="F6:G6">
    <cfRule type="colorScale" priority="13">
      <colorScale>
        <cfvo type="min"/>
        <cfvo type="max"/>
        <color rgb="FFFFFF00"/>
        <color rgb="FFFFEF9C"/>
      </colorScale>
    </cfRule>
    <cfRule type="cellIs" dxfId="472" priority="14" operator="equal">
      <formula>"low"</formula>
    </cfRule>
    <cfRule type="cellIs" dxfId="471" priority="15" operator="equal">
      <formula>"medium"</formula>
    </cfRule>
    <cfRule type="cellIs" dxfId="470" priority="16" operator="equal">
      <formula>"low"</formula>
    </cfRule>
    <cfRule type="cellIs" dxfId="469" priority="17" operator="equal">
      <formula>"medium"</formula>
    </cfRule>
    <cfRule type="cellIs" dxfId="468" priority="18" operator="equal">
      <formula>"high"</formula>
    </cfRule>
    <cfRule type="cellIs" dxfId="467" priority="19" operator="equal">
      <formula>"medium"</formula>
    </cfRule>
    <cfRule type="cellIs" dxfId="466" priority="20" operator="equal">
      <formula>"low"</formula>
    </cfRule>
    <cfRule type="cellIs" dxfId="465" priority="21" operator="equal">
      <formula>"high"</formula>
    </cfRule>
    <cfRule type="cellIs" dxfId="464" priority="22" operator="equal">
      <formula>"green"</formula>
    </cfRule>
    <cfRule type="cellIs" dxfId="463" priority="23" operator="equal">
      <formula>"red"</formula>
    </cfRule>
    <cfRule type="cellIs" dxfId="462" priority="24" operator="equal">
      <formula>"yellow"</formula>
    </cfRule>
  </conditionalFormatting>
  <conditionalFormatting sqref="F8:G8">
    <cfRule type="colorScale" priority="1">
      <colorScale>
        <cfvo type="min"/>
        <cfvo type="max"/>
        <color rgb="FFFFFF00"/>
        <color rgb="FFFFEF9C"/>
      </colorScale>
    </cfRule>
    <cfRule type="cellIs" dxfId="461" priority="2" operator="equal">
      <formula>"low"</formula>
    </cfRule>
    <cfRule type="cellIs" dxfId="460" priority="3" operator="equal">
      <formula>"medium"</formula>
    </cfRule>
    <cfRule type="cellIs" dxfId="459" priority="4" operator="equal">
      <formula>"low"</formula>
    </cfRule>
    <cfRule type="cellIs" dxfId="458" priority="5" operator="equal">
      <formula>"medium"</formula>
    </cfRule>
    <cfRule type="cellIs" dxfId="457" priority="6" operator="equal">
      <formula>"high"</formula>
    </cfRule>
    <cfRule type="cellIs" dxfId="456" priority="7" operator="equal">
      <formula>"medium"</formula>
    </cfRule>
    <cfRule type="cellIs" dxfId="455" priority="8" operator="equal">
      <formula>"low"</formula>
    </cfRule>
    <cfRule type="cellIs" dxfId="454" priority="9" operator="equal">
      <formula>"high"</formula>
    </cfRule>
    <cfRule type="cellIs" dxfId="453" priority="10" operator="equal">
      <formula>"green"</formula>
    </cfRule>
    <cfRule type="cellIs" dxfId="452" priority="11" operator="equal">
      <formula>"red"</formula>
    </cfRule>
    <cfRule type="cellIs" dxfId="451" priority="12" operator="equal">
      <formula>"yellow"</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6830D-0657-4BAE-BC89-142CFA43EF4E}">
  <sheetPr>
    <tabColor theme="7"/>
  </sheetPr>
  <dimension ref="A1:AO19"/>
  <sheetViews>
    <sheetView workbookViewId="0">
      <pane xSplit="3" ySplit="1" topLeftCell="D5" activePane="bottomRight" state="frozen"/>
      <selection pane="bottomRight" activeCell="I10" sqref="I10"/>
      <selection pane="bottomLeft" activeCell="A2" sqref="A2"/>
      <selection pane="topRight" activeCell="B1" sqref="B1"/>
    </sheetView>
  </sheetViews>
  <sheetFormatPr defaultColWidth="13.28515625" defaultRowHeight="15"/>
  <cols>
    <col min="1" max="1" width="0" style="16" hidden="1" customWidth="1"/>
    <col min="2" max="2" width="43.42578125" style="16" customWidth="1"/>
    <col min="3" max="3" width="11" style="314" customWidth="1"/>
    <col min="4" max="4" width="14.140625" style="16" customWidth="1"/>
    <col min="5" max="5" width="81.5703125" style="275" customWidth="1"/>
    <col min="6" max="6" width="62.28515625" style="19" bestFit="1" customWidth="1"/>
    <col min="7" max="7" width="15.140625" style="16" customWidth="1"/>
    <col min="8" max="8" width="17" style="16" customWidth="1"/>
    <col min="9" max="9" width="25.42578125" style="20" customWidth="1"/>
    <col min="10" max="10" width="22.7109375" style="20" customWidth="1"/>
    <col min="11" max="11" width="27.7109375" style="20" customWidth="1"/>
    <col min="12" max="12" width="28.140625" style="21" customWidth="1"/>
    <col min="13" max="13" width="26.140625" style="20" customWidth="1"/>
    <col min="14" max="14" width="32.7109375" style="187" customWidth="1"/>
    <col min="15" max="15" width="14.140625" customWidth="1"/>
    <col min="16" max="16" width="21.85546875" style="27" customWidth="1"/>
    <col min="17" max="17" width="21.7109375" style="27" customWidth="1"/>
    <col min="18" max="18" width="33.7109375" style="27" customWidth="1"/>
    <col min="19" max="19" width="33.5703125" style="27" customWidth="1"/>
    <col min="20" max="20" width="20" customWidth="1"/>
    <col min="21" max="16384" width="13.28515625" style="16"/>
  </cols>
  <sheetData>
    <row r="1" spans="1:41" s="24" customFormat="1" ht="17.25">
      <c r="A1" s="24" t="s">
        <v>50</v>
      </c>
      <c r="B1" s="181" t="s">
        <v>9</v>
      </c>
      <c r="C1" s="597" t="s">
        <v>10</v>
      </c>
      <c r="D1" s="181" t="s">
        <v>11</v>
      </c>
      <c r="E1" s="400" t="s">
        <v>12</v>
      </c>
      <c r="F1" s="181" t="s">
        <v>13</v>
      </c>
      <c r="G1" s="181" t="s">
        <v>14</v>
      </c>
      <c r="H1" s="181" t="s">
        <v>15</v>
      </c>
      <c r="I1" s="181" t="s">
        <v>51</v>
      </c>
      <c r="J1" s="181" t="s">
        <v>52</v>
      </c>
      <c r="K1" s="181" t="s">
        <v>53</v>
      </c>
      <c r="L1" s="181" t="s">
        <v>54</v>
      </c>
      <c r="M1" s="181" t="s">
        <v>55</v>
      </c>
      <c r="N1" s="186" t="s">
        <v>21</v>
      </c>
      <c r="O1" s="181" t="s">
        <v>22</v>
      </c>
      <c r="P1" s="181" t="s">
        <v>23</v>
      </c>
      <c r="Q1" s="181" t="s">
        <v>24</v>
      </c>
      <c r="R1" s="181" t="s">
        <v>25</v>
      </c>
      <c r="S1" s="181" t="s">
        <v>26</v>
      </c>
      <c r="T1" s="181" t="s">
        <v>27</v>
      </c>
    </row>
    <row r="2" spans="1:41" s="4" customFormat="1" ht="15.75">
      <c r="B2" s="253" t="s">
        <v>56</v>
      </c>
      <c r="C2" s="592"/>
      <c r="D2" s="253"/>
      <c r="E2" s="195"/>
      <c r="F2" s="195"/>
      <c r="G2" s="195"/>
      <c r="H2" s="195"/>
      <c r="I2" s="195"/>
      <c r="J2" s="195"/>
      <c r="K2" s="282"/>
      <c r="L2" s="195"/>
      <c r="M2" s="195"/>
      <c r="N2" s="282"/>
      <c r="O2" s="195"/>
      <c r="P2" s="195"/>
      <c r="Q2" s="195"/>
      <c r="R2" s="195"/>
      <c r="S2" s="195"/>
      <c r="T2" s="357"/>
    </row>
    <row r="3" spans="1:41" s="4" customFormat="1" ht="45.75">
      <c r="A3" s="4">
        <v>1</v>
      </c>
      <c r="B3" s="194" t="s">
        <v>57</v>
      </c>
      <c r="C3" s="593">
        <v>8717</v>
      </c>
      <c r="D3" s="393" t="s">
        <v>58</v>
      </c>
      <c r="E3" s="639" t="s">
        <v>59</v>
      </c>
      <c r="F3" s="639" t="s">
        <v>60</v>
      </c>
      <c r="G3" s="190"/>
      <c r="H3" s="190"/>
      <c r="I3" s="191" t="s">
        <v>61</v>
      </c>
      <c r="J3" s="297">
        <v>272030</v>
      </c>
      <c r="K3" s="283"/>
      <c r="L3" s="192">
        <f>SUM(I3:K3)</f>
        <v>272030</v>
      </c>
      <c r="M3" s="297">
        <v>272030</v>
      </c>
      <c r="N3" s="15">
        <f t="shared" ref="N3" si="0">IFERROR(M3-L3,"0")</f>
        <v>0</v>
      </c>
      <c r="O3" s="135"/>
      <c r="P3" s="193">
        <v>46106</v>
      </c>
      <c r="Q3" s="193"/>
      <c r="R3" s="196">
        <v>46280</v>
      </c>
      <c r="S3" s="196"/>
      <c r="T3" s="398"/>
    </row>
    <row r="4" spans="1:41" s="4" customFormat="1" ht="15.75">
      <c r="B4" s="253" t="s">
        <v>62</v>
      </c>
      <c r="C4" s="592"/>
      <c r="D4" s="253"/>
      <c r="E4" s="195"/>
      <c r="F4" s="195"/>
      <c r="G4" s="195"/>
      <c r="H4" s="195"/>
      <c r="I4" s="195"/>
      <c r="J4" s="195"/>
      <c r="K4" s="282"/>
      <c r="L4" s="195"/>
      <c r="M4" s="195"/>
      <c r="N4" s="282"/>
      <c r="O4" s="195"/>
      <c r="P4" s="195"/>
      <c r="Q4" s="195"/>
      <c r="R4" s="195"/>
      <c r="S4" s="195"/>
      <c r="T4" s="357"/>
    </row>
    <row r="5" spans="1:41" s="4" customFormat="1" ht="91.5">
      <c r="A5" s="4">
        <v>1</v>
      </c>
      <c r="B5" s="194" t="s">
        <v>63</v>
      </c>
      <c r="C5" s="593">
        <v>8687</v>
      </c>
      <c r="D5" s="393" t="s">
        <v>58</v>
      </c>
      <c r="E5" s="591" t="s">
        <v>64</v>
      </c>
      <c r="F5" s="591" t="s">
        <v>65</v>
      </c>
      <c r="G5" s="190"/>
      <c r="H5" s="190"/>
      <c r="I5" s="297">
        <v>637960</v>
      </c>
      <c r="J5" s="297"/>
      <c r="K5" s="283"/>
      <c r="L5" s="192">
        <f>SUM(I5:K5)</f>
        <v>637960</v>
      </c>
      <c r="M5" s="297">
        <v>637960</v>
      </c>
      <c r="N5" s="15">
        <f>IFERROR(M5-L5,"0")</f>
        <v>0</v>
      </c>
      <c r="O5" s="135"/>
      <c r="P5" s="193">
        <v>46175</v>
      </c>
      <c r="Q5" s="193"/>
      <c r="R5" s="381">
        <v>46327</v>
      </c>
      <c r="S5" s="381">
        <v>46327</v>
      </c>
      <c r="T5" s="398"/>
    </row>
    <row r="6" spans="1:41" s="41" customFormat="1" ht="15.75">
      <c r="B6" s="496" t="s">
        <v>66</v>
      </c>
      <c r="C6" s="594"/>
      <c r="D6" s="496"/>
      <c r="E6" s="497"/>
      <c r="F6" s="497"/>
      <c r="G6" s="497"/>
      <c r="H6" s="497"/>
      <c r="I6" s="497"/>
      <c r="J6" s="497"/>
      <c r="K6" s="499"/>
      <c r="L6" s="497"/>
      <c r="M6" s="497"/>
      <c r="N6" s="499"/>
      <c r="O6" s="497"/>
      <c r="P6" s="497"/>
      <c r="Q6" s="497"/>
      <c r="R6" s="497"/>
      <c r="S6" s="497"/>
      <c r="T6" s="500"/>
      <c r="U6" s="4"/>
      <c r="V6" s="4"/>
      <c r="W6" s="4"/>
      <c r="X6" s="4"/>
      <c r="Y6" s="4"/>
      <c r="Z6" s="4"/>
      <c r="AA6" s="4"/>
      <c r="AB6" s="4"/>
      <c r="AC6" s="4"/>
      <c r="AD6" s="4"/>
      <c r="AE6" s="4"/>
      <c r="AF6" s="4"/>
      <c r="AG6" s="4"/>
      <c r="AH6" s="204"/>
      <c r="AI6" s="204"/>
      <c r="AJ6" s="204"/>
      <c r="AK6" s="204"/>
      <c r="AL6" s="204"/>
      <c r="AM6" s="204"/>
      <c r="AN6" s="204"/>
      <c r="AO6" s="204"/>
    </row>
    <row r="7" spans="1:41" s="41" customFormat="1" ht="76.5">
      <c r="A7" s="41">
        <v>1</v>
      </c>
      <c r="B7" s="498" t="s">
        <v>67</v>
      </c>
      <c r="C7" s="595">
        <v>8730</v>
      </c>
      <c r="D7" s="393" t="s">
        <v>58</v>
      </c>
      <c r="E7" s="477" t="s">
        <v>68</v>
      </c>
      <c r="F7" s="477" t="s">
        <v>69</v>
      </c>
      <c r="G7" s="501"/>
      <c r="H7" s="501"/>
      <c r="I7" s="502" t="s">
        <v>61</v>
      </c>
      <c r="J7" s="502">
        <v>0</v>
      </c>
      <c r="K7" s="503"/>
      <c r="L7" s="508">
        <f>SUM(I7:K7)</f>
        <v>0</v>
      </c>
      <c r="M7" s="504">
        <v>0</v>
      </c>
      <c r="N7" s="15">
        <f>IFERROR(M7-L7,"0")</f>
        <v>0</v>
      </c>
      <c r="O7" s="135"/>
      <c r="P7" s="505" t="s">
        <v>70</v>
      </c>
      <c r="Q7" s="506"/>
      <c r="R7" s="507"/>
      <c r="S7" s="506"/>
      <c r="T7" s="398"/>
      <c r="U7" s="4"/>
      <c r="V7" s="4"/>
      <c r="W7" s="4"/>
      <c r="X7" s="4"/>
      <c r="Y7" s="4"/>
      <c r="Z7" s="4"/>
      <c r="AA7" s="4"/>
      <c r="AB7" s="4"/>
      <c r="AC7" s="4"/>
      <c r="AD7" s="4"/>
      <c r="AE7" s="4"/>
      <c r="AF7" s="4"/>
      <c r="AG7" s="4"/>
      <c r="AH7" s="204"/>
      <c r="AI7" s="204"/>
      <c r="AJ7" s="204"/>
      <c r="AK7" s="204"/>
      <c r="AL7" s="204"/>
      <c r="AM7" s="204"/>
      <c r="AN7" s="204"/>
      <c r="AO7" s="204"/>
    </row>
    <row r="8" spans="1:41" s="4" customFormat="1" ht="15.75">
      <c r="B8" s="253" t="s">
        <v>71</v>
      </c>
      <c r="C8" s="592"/>
      <c r="D8" s="253"/>
      <c r="E8" s="195"/>
      <c r="F8" s="195"/>
      <c r="G8" s="195"/>
      <c r="H8" s="195"/>
      <c r="I8" s="195"/>
      <c r="J8" s="195"/>
      <c r="K8" s="282"/>
      <c r="L8" s="195"/>
      <c r="M8" s="195"/>
      <c r="N8" s="282"/>
      <c r="O8" s="195"/>
      <c r="P8" s="195"/>
      <c r="Q8" s="195"/>
      <c r="R8" s="195"/>
      <c r="S8" s="195"/>
      <c r="T8" s="357"/>
    </row>
    <row r="9" spans="1:41" s="4" customFormat="1" ht="25.5" customHeight="1">
      <c r="A9" s="4">
        <v>1</v>
      </c>
      <c r="B9" s="194" t="s">
        <v>72</v>
      </c>
      <c r="C9" s="593">
        <v>8740</v>
      </c>
      <c r="D9" s="393" t="s">
        <v>58</v>
      </c>
      <c r="E9" s="176" t="s">
        <v>73</v>
      </c>
      <c r="F9" s="176"/>
      <c r="G9" s="190"/>
      <c r="H9" s="190"/>
      <c r="I9" s="502">
        <v>82289</v>
      </c>
      <c r="J9" s="502"/>
      <c r="K9" s="283"/>
      <c r="L9" s="508"/>
      <c r="M9" s="403"/>
      <c r="N9" s="15"/>
      <c r="O9" s="135"/>
      <c r="P9" s="439"/>
      <c r="Q9" s="381"/>
      <c r="R9" s="440"/>
      <c r="S9" s="381"/>
      <c r="T9" s="398"/>
    </row>
    <row r="10" spans="1:41" s="4" customFormat="1" ht="18.75">
      <c r="B10" s="197" t="s">
        <v>74</v>
      </c>
      <c r="C10" s="596" t="s">
        <v>75</v>
      </c>
      <c r="D10" s="382" t="s">
        <v>75</v>
      </c>
      <c r="E10" s="198" t="s">
        <v>75</v>
      </c>
      <c r="F10" s="198" t="s">
        <v>75</v>
      </c>
      <c r="G10" s="198" t="s">
        <v>75</v>
      </c>
      <c r="H10" s="198" t="s">
        <v>75</v>
      </c>
      <c r="I10" s="199">
        <f>SUM(I2:I9)</f>
        <v>720249</v>
      </c>
      <c r="J10" s="199">
        <f>SUM(J2:J9)</f>
        <v>272030</v>
      </c>
      <c r="K10" s="199">
        <f>SUM(K2:K9)</f>
        <v>0</v>
      </c>
      <c r="L10" s="199">
        <f>SUM(L2:L9)</f>
        <v>909990</v>
      </c>
      <c r="M10" s="199">
        <f>SUM(M2:M9)</f>
        <v>909990</v>
      </c>
      <c r="N10" s="199">
        <f>SUM(N2:N9)</f>
        <v>0</v>
      </c>
      <c r="O10" s="252">
        <f>IFERROR((M10-L10)/L10,"No Input")</f>
        <v>0</v>
      </c>
      <c r="P10" s="198" t="s">
        <v>75</v>
      </c>
      <c r="Q10" s="198" t="s">
        <v>75</v>
      </c>
      <c r="R10" s="198" t="s">
        <v>75</v>
      </c>
      <c r="S10" s="198" t="s">
        <v>75</v>
      </c>
      <c r="T10" s="399" t="s">
        <v>75</v>
      </c>
    </row>
    <row r="11" spans="1:41" s="4" customFormat="1" ht="15.75">
      <c r="A11" s="4">
        <v>1</v>
      </c>
      <c r="B11" s="16"/>
      <c r="C11" s="314"/>
      <c r="D11" s="16"/>
      <c r="E11" s="275"/>
      <c r="F11" s="19"/>
      <c r="G11" s="16"/>
      <c r="H11" s="16"/>
      <c r="I11" s="20"/>
      <c r="J11" s="20"/>
      <c r="K11" s="20"/>
      <c r="L11" s="21"/>
      <c r="M11" s="20"/>
      <c r="N11" s="187"/>
      <c r="O11"/>
      <c r="P11" s="27"/>
      <c r="Q11" s="27"/>
      <c r="R11" s="27"/>
      <c r="S11" s="27"/>
      <c r="T11"/>
    </row>
    <row r="12" spans="1:41" s="4" customFormat="1" ht="15.75">
      <c r="B12" s="16"/>
      <c r="C12" s="314"/>
      <c r="D12" s="16"/>
      <c r="E12" s="275"/>
      <c r="F12" s="19"/>
      <c r="G12" s="16"/>
      <c r="H12" s="16"/>
      <c r="I12" s="20"/>
      <c r="J12" s="20"/>
      <c r="K12" s="20"/>
      <c r="L12" s="21"/>
      <c r="M12" s="20"/>
      <c r="N12" s="187"/>
      <c r="O12"/>
      <c r="P12" s="27"/>
      <c r="Q12" s="27"/>
      <c r="R12" s="27"/>
      <c r="S12" s="27"/>
      <c r="T12"/>
    </row>
    <row r="13" spans="1:41" s="4" customFormat="1" ht="15.75">
      <c r="B13" s="16"/>
      <c r="C13" s="314"/>
      <c r="D13" s="16"/>
      <c r="E13" s="275"/>
      <c r="F13" s="19"/>
      <c r="G13" s="16"/>
      <c r="H13" s="16"/>
      <c r="I13" s="20"/>
      <c r="J13" s="20"/>
      <c r="K13" s="20"/>
      <c r="L13" s="21"/>
      <c r="M13" s="20"/>
      <c r="N13" s="187"/>
      <c r="O13"/>
      <c r="P13" s="27"/>
      <c r="Q13" s="27"/>
      <c r="R13" s="27"/>
      <c r="S13" s="27"/>
      <c r="T13"/>
    </row>
    <row r="14" spans="1:41" s="4" customFormat="1" ht="15.75">
      <c r="A14" s="4">
        <v>1</v>
      </c>
      <c r="B14" s="16"/>
      <c r="C14" s="314"/>
      <c r="D14" s="16"/>
      <c r="E14" s="275"/>
      <c r="F14" s="19"/>
      <c r="G14" s="16"/>
      <c r="H14" s="16"/>
      <c r="I14" s="20"/>
      <c r="J14" s="20"/>
      <c r="K14" s="20"/>
      <c r="L14" s="21"/>
      <c r="M14" s="20"/>
      <c r="N14" s="187"/>
      <c r="O14"/>
      <c r="P14" s="27"/>
      <c r="Q14" s="27"/>
      <c r="R14" s="27"/>
      <c r="S14" s="27"/>
      <c r="T14"/>
    </row>
    <row r="15" spans="1:41" s="4" customFormat="1" ht="15.75">
      <c r="B15" s="16"/>
      <c r="C15" s="314"/>
      <c r="D15" s="16"/>
      <c r="E15" s="275"/>
      <c r="F15" s="19"/>
      <c r="G15" s="16"/>
      <c r="H15" s="16"/>
      <c r="I15" s="20"/>
      <c r="J15" s="20"/>
      <c r="K15" s="20"/>
      <c r="L15" s="21"/>
      <c r="M15" s="20"/>
      <c r="N15" s="187"/>
      <c r="O15"/>
      <c r="P15" s="27"/>
      <c r="Q15" s="27"/>
      <c r="R15" s="27"/>
      <c r="S15" s="27"/>
      <c r="T15"/>
    </row>
    <row r="16" spans="1:41" s="4" customFormat="1" ht="15.75">
      <c r="A16" s="4">
        <v>1</v>
      </c>
      <c r="B16" s="16"/>
      <c r="C16" s="314"/>
      <c r="D16" s="16"/>
      <c r="E16" s="275"/>
      <c r="F16" s="19"/>
      <c r="G16" s="16"/>
      <c r="H16" s="16"/>
      <c r="I16" s="20"/>
      <c r="J16" s="20"/>
      <c r="K16" s="20"/>
      <c r="L16" s="21"/>
      <c r="M16" s="20"/>
      <c r="N16" s="187"/>
      <c r="O16"/>
      <c r="P16" s="27"/>
      <c r="Q16" s="27"/>
      <c r="R16" s="27"/>
      <c r="S16" s="27"/>
      <c r="T16"/>
    </row>
    <row r="17" spans="1:20" s="4" customFormat="1" ht="15.75">
      <c r="B17" s="16"/>
      <c r="C17" s="314"/>
      <c r="D17" s="16"/>
      <c r="E17" s="275"/>
      <c r="F17" s="19"/>
      <c r="G17" s="16"/>
      <c r="H17" s="16"/>
      <c r="I17" s="20"/>
      <c r="J17" s="20"/>
      <c r="K17" s="20"/>
      <c r="L17" s="21"/>
      <c r="M17" s="20"/>
      <c r="N17" s="187"/>
      <c r="O17"/>
      <c r="P17" s="27"/>
      <c r="Q17" s="27"/>
      <c r="R17" s="27"/>
      <c r="S17" s="27"/>
      <c r="T17"/>
    </row>
    <row r="18" spans="1:20" s="4" customFormat="1" ht="15.75">
      <c r="B18" s="16"/>
      <c r="C18" s="314"/>
      <c r="D18" s="16"/>
      <c r="E18" s="275"/>
      <c r="F18" s="19"/>
      <c r="G18" s="16"/>
      <c r="H18" s="16"/>
      <c r="I18" s="20"/>
      <c r="J18" s="20"/>
      <c r="K18" s="20"/>
      <c r="L18" s="21"/>
      <c r="M18" s="20"/>
      <c r="N18" s="187"/>
      <c r="O18"/>
      <c r="P18" s="27"/>
      <c r="Q18" s="27"/>
      <c r="R18" s="27"/>
      <c r="S18" s="27"/>
      <c r="T18"/>
    </row>
    <row r="19" spans="1:20" s="4" customFormat="1" ht="15.75">
      <c r="A19" s="4">
        <f>SUM(A2:A16)</f>
        <v>7</v>
      </c>
      <c r="B19" s="16"/>
      <c r="C19" s="314"/>
      <c r="D19" s="16"/>
      <c r="E19" s="275"/>
      <c r="F19" s="19"/>
      <c r="G19" s="16"/>
      <c r="H19" s="16"/>
      <c r="I19" s="20"/>
      <c r="J19" s="20"/>
      <c r="K19" s="20"/>
      <c r="L19" s="21"/>
      <c r="M19" s="20"/>
      <c r="N19" s="187"/>
      <c r="O19"/>
      <c r="P19" s="27"/>
      <c r="Q19" s="27"/>
      <c r="R19" s="27"/>
      <c r="S19" s="27"/>
      <c r="T19"/>
    </row>
  </sheetData>
  <sheetProtection formatCells="0" formatColumns="0" formatRows="0" insertColumns="0" insertRows="0" insertHyperlinks="0" deleteColumns="0" deleteRows="0" sort="0" autoFilter="0" pivotTables="0"/>
  <conditionalFormatting sqref="N5 N9 N3 N7">
    <cfRule type="cellIs" dxfId="446" priority="188" operator="greaterThanOrEqual">
      <formula>1</formula>
    </cfRule>
  </conditionalFormatting>
  <conditionalFormatting sqref="N5 N9 N7">
    <cfRule type="containsBlanks" dxfId="445" priority="61">
      <formula>LEN(TRIM(N5))=0</formula>
    </cfRule>
    <cfRule type="cellIs" dxfId="444" priority="62" operator="lessThanOrEqual">
      <formula>0</formula>
    </cfRule>
  </conditionalFormatting>
  <conditionalFormatting sqref="N5">
    <cfRule type="containsBlanks" dxfId="443" priority="57">
      <formula>LEN(TRIM(N5))=0</formula>
    </cfRule>
    <cfRule type="cellIs" dxfId="442" priority="58" operator="lessThanOrEqual">
      <formula>0</formula>
    </cfRule>
  </conditionalFormatting>
  <conditionalFormatting sqref="O10">
    <cfRule type="cellIs" dxfId="441" priority="186" operator="lessThanOrEqual">
      <formula>0</formula>
    </cfRule>
  </conditionalFormatting>
  <conditionalFormatting sqref="O10">
    <cfRule type="containsBlanks" dxfId="440" priority="185">
      <formula>LEN(TRIM(O10))=0</formula>
    </cfRule>
  </conditionalFormatting>
  <conditionalFormatting sqref="O5 O9:O10 O3 O7">
    <cfRule type="cellIs" dxfId="439" priority="187" operator="greaterThan">
      <formula>0.01</formula>
    </cfRule>
  </conditionalFormatting>
  <conditionalFormatting sqref="O3 O7">
    <cfRule type="containsBlanks" dxfId="438" priority="70">
      <formula>LEN(TRIM(O3))=0</formula>
    </cfRule>
    <cfRule type="cellIs" dxfId="437" priority="71" operator="lessThanOrEqual">
      <formula>0</formula>
    </cfRule>
    <cfRule type="containsBlanks" dxfId="436" priority="91">
      <formula>LEN(TRIM(O3))=0</formula>
    </cfRule>
    <cfRule type="cellIs" dxfId="435" priority="92" operator="lessThanOrEqual">
      <formula>0</formula>
    </cfRule>
    <cfRule type="cellIs" dxfId="434" priority="93" operator="greaterThan">
      <formula>0.01</formula>
    </cfRule>
    <cfRule type="containsBlanks" dxfId="433" priority="94">
      <formula>LEN(TRIM(O3))=0</formula>
    </cfRule>
    <cfRule type="cellIs" dxfId="432" priority="95" operator="lessThanOrEqual">
      <formula>0</formula>
    </cfRule>
  </conditionalFormatting>
  <conditionalFormatting sqref="O5 O9">
    <cfRule type="containsBlanks" dxfId="431" priority="59">
      <formula>LEN(TRIM(O5))=0</formula>
    </cfRule>
    <cfRule type="cellIs" dxfId="430" priority="60" operator="lessThanOrEqual">
      <formula>0</formula>
    </cfRule>
    <cfRule type="containsBlanks" dxfId="429" priority="63">
      <formula>LEN(TRIM(O5))=0</formula>
    </cfRule>
    <cfRule type="cellIs" dxfId="428" priority="64" operator="lessThanOrEqual">
      <formula>0</formula>
    </cfRule>
    <cfRule type="cellIs" dxfId="427" priority="65" operator="greaterThan">
      <formula>0.01</formula>
    </cfRule>
    <cfRule type="containsBlanks" dxfId="426" priority="66">
      <formula>LEN(TRIM(O5))=0</formula>
    </cfRule>
    <cfRule type="cellIs" dxfId="425" priority="67" operator="lessThanOrEqual">
      <formula>0</formula>
    </cfRule>
  </conditionalFormatting>
  <conditionalFormatting sqref="T11:T1048576">
    <cfRule type="expression" dxfId="424" priority="522">
      <formula>#REF!&gt;0</formula>
    </cfRule>
  </conditionalFormatting>
  <conditionalFormatting sqref="N3">
    <cfRule type="cellIs" dxfId="423" priority="10" operator="lessThanOrEqual">
      <formula>0</formula>
    </cfRule>
  </conditionalFormatting>
  <conditionalFormatting sqref="N3">
    <cfRule type="containsBlanks" dxfId="422" priority="9">
      <formula>LEN(TRIM(N3))=0</formula>
    </cfRule>
  </conditionalFormatting>
  <conditionalFormatting sqref="N3">
    <cfRule type="containsBlanks" dxfId="421" priority="7">
      <formula>LEN(TRIM(N3))=0</formula>
    </cfRule>
    <cfRule type="cellIs" dxfId="420" priority="8" operator="lessThanOrEqual">
      <formula>0</formula>
    </cfRule>
  </conditionalFormatting>
  <conditionalFormatting sqref="N9">
    <cfRule type="containsBlanks" dxfId="419" priority="5">
      <formula>LEN(TRIM(N9))=0</formula>
    </cfRule>
    <cfRule type="cellIs" dxfId="418" priority="6" operator="lessThanOrEqual">
      <formula>0</formula>
    </cfRule>
  </conditionalFormatting>
  <conditionalFormatting sqref="N9">
    <cfRule type="containsBlanks" dxfId="417" priority="3">
      <formula>LEN(TRIM(N9))=0</formula>
    </cfRule>
    <cfRule type="cellIs" dxfId="416" priority="4" operator="lessThanOrEqual">
      <formula>0</formula>
    </cfRule>
  </conditionalFormatting>
  <conditionalFormatting sqref="N9">
    <cfRule type="containsBlanks" dxfId="415" priority="1">
      <formula>LEN(TRIM(N9))=0</formula>
    </cfRule>
    <cfRule type="cellIs" dxfId="414" priority="2" operator="lessThanOrEqual">
      <formula>0</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BAAC-90B4-486E-A24C-D440CA572244}">
  <sheetPr>
    <tabColor theme="4"/>
  </sheetPr>
  <dimension ref="A1:C34"/>
  <sheetViews>
    <sheetView workbookViewId="0">
      <selection activeCell="A9" sqref="A9"/>
    </sheetView>
  </sheetViews>
  <sheetFormatPr defaultRowHeight="15"/>
  <cols>
    <col min="1" max="1" width="38.5703125" bestFit="1" customWidth="1"/>
    <col min="2" max="2" width="34.28515625" bestFit="1" customWidth="1"/>
    <col min="3" max="3" width="23.85546875" bestFit="1" customWidth="1"/>
    <col min="4" max="4" width="6" bestFit="1" customWidth="1"/>
    <col min="5" max="7" width="7" bestFit="1" customWidth="1"/>
    <col min="8" max="12" width="6" bestFit="1" customWidth="1"/>
    <col min="13" max="13" width="7" bestFit="1" customWidth="1"/>
    <col min="14" max="14" width="34.5703125" bestFit="1" customWidth="1"/>
    <col min="15" max="15" width="7" bestFit="1" customWidth="1"/>
    <col min="16" max="16" width="6" bestFit="1" customWidth="1"/>
    <col min="17" max="19" width="7" bestFit="1" customWidth="1"/>
    <col min="20" max="24" width="6" bestFit="1" customWidth="1"/>
    <col min="25" max="25" width="7" bestFit="1" customWidth="1"/>
    <col min="26" max="26" width="28.7109375" bestFit="1" customWidth="1"/>
    <col min="27" max="27" width="39.5703125" bestFit="1" customWidth="1"/>
  </cols>
  <sheetData>
    <row r="1" spans="1:3">
      <c r="A1" s="296" t="s">
        <v>76</v>
      </c>
    </row>
    <row r="2" spans="1:3">
      <c r="A2" s="49" t="s">
        <v>77</v>
      </c>
    </row>
    <row r="3" spans="1:3">
      <c r="A3" s="49" t="s">
        <v>78</v>
      </c>
    </row>
    <row r="4" spans="1:3">
      <c r="A4" t="s">
        <v>79</v>
      </c>
    </row>
    <row r="5" spans="1:3">
      <c r="A5" t="s">
        <v>80</v>
      </c>
    </row>
    <row r="7" spans="1:3">
      <c r="A7" s="295" t="s">
        <v>26</v>
      </c>
      <c r="B7" t="s">
        <v>81</v>
      </c>
    </row>
    <row r="9" spans="1:3">
      <c r="A9" s="295" t="s">
        <v>82</v>
      </c>
      <c r="B9" t="s">
        <v>83</v>
      </c>
      <c r="C9" t="s">
        <v>84</v>
      </c>
    </row>
    <row r="10" spans="1:3">
      <c r="A10" s="49" t="s">
        <v>85</v>
      </c>
      <c r="B10" s="45">
        <v>45957</v>
      </c>
      <c r="C10" s="45">
        <v>45853</v>
      </c>
    </row>
    <row r="11" spans="1:3">
      <c r="A11" s="49" t="s">
        <v>86</v>
      </c>
      <c r="B11" s="45">
        <v>45922</v>
      </c>
      <c r="C11" s="45">
        <v>45817</v>
      </c>
    </row>
    <row r="12" spans="1:3">
      <c r="A12" s="49" t="s">
        <v>87</v>
      </c>
      <c r="B12" s="45">
        <v>45908</v>
      </c>
      <c r="C12" s="45">
        <v>45797</v>
      </c>
    </row>
    <row r="13" spans="1:3">
      <c r="A13" s="49" t="s">
        <v>88</v>
      </c>
      <c r="B13" s="45">
        <v>45870</v>
      </c>
      <c r="C13" s="45">
        <v>45779</v>
      </c>
    </row>
    <row r="14" spans="1:3">
      <c r="A14" s="49" t="s">
        <v>89</v>
      </c>
      <c r="B14" s="45">
        <v>45869</v>
      </c>
      <c r="C14" s="45">
        <v>45785</v>
      </c>
    </row>
    <row r="15" spans="1:3">
      <c r="A15" s="49" t="s">
        <v>90</v>
      </c>
      <c r="B15" s="45">
        <v>45835</v>
      </c>
      <c r="C15" s="45">
        <v>45716</v>
      </c>
    </row>
    <row r="16" spans="1:3">
      <c r="A16" s="49" t="s">
        <v>91</v>
      </c>
      <c r="B16" s="45">
        <v>45826</v>
      </c>
      <c r="C16" s="45">
        <v>45665</v>
      </c>
    </row>
    <row r="17" spans="1:3">
      <c r="A17" s="49" t="s">
        <v>92</v>
      </c>
      <c r="B17" s="45">
        <v>45818</v>
      </c>
      <c r="C17" s="45">
        <v>45698</v>
      </c>
    </row>
    <row r="18" spans="1:3">
      <c r="A18" s="49" t="s">
        <v>93</v>
      </c>
      <c r="B18" s="45">
        <v>45809</v>
      </c>
      <c r="C18" s="45">
        <v>45323</v>
      </c>
    </row>
    <row r="19" spans="1:3">
      <c r="A19" s="49" t="s">
        <v>94</v>
      </c>
      <c r="B19" s="45">
        <v>45806</v>
      </c>
      <c r="C19" s="45">
        <v>45709</v>
      </c>
    </row>
    <row r="20" spans="1:3">
      <c r="A20" s="49" t="s">
        <v>95</v>
      </c>
      <c r="B20" s="45">
        <v>45806</v>
      </c>
      <c r="C20" s="45">
        <v>45709</v>
      </c>
    </row>
    <row r="21" spans="1:3">
      <c r="A21" s="49" t="s">
        <v>96</v>
      </c>
      <c r="B21" s="45">
        <v>45806</v>
      </c>
      <c r="C21" s="45">
        <v>45709</v>
      </c>
    </row>
    <row r="22" spans="1:3">
      <c r="A22" s="49" t="s">
        <v>97</v>
      </c>
      <c r="B22" s="45">
        <v>45798</v>
      </c>
      <c r="C22" s="45">
        <v>45311</v>
      </c>
    </row>
    <row r="23" spans="1:3">
      <c r="A23" s="49" t="s">
        <v>98</v>
      </c>
      <c r="B23" s="45">
        <v>45792</v>
      </c>
      <c r="C23" s="45">
        <v>45687</v>
      </c>
    </row>
    <row r="24" spans="1:3">
      <c r="A24" s="49" t="s">
        <v>99</v>
      </c>
      <c r="B24" s="45">
        <v>45778</v>
      </c>
      <c r="C24" s="45">
        <v>45702</v>
      </c>
    </row>
    <row r="25" spans="1:3">
      <c r="A25" s="49" t="s">
        <v>100</v>
      </c>
      <c r="B25" s="45">
        <v>45767</v>
      </c>
      <c r="C25" s="45">
        <v>45566</v>
      </c>
    </row>
    <row r="26" spans="1:3">
      <c r="A26" s="49" t="s">
        <v>101</v>
      </c>
      <c r="B26" s="45">
        <v>45761</v>
      </c>
      <c r="C26" s="45">
        <v>45692</v>
      </c>
    </row>
    <row r="27" spans="1:3">
      <c r="A27" s="49" t="s">
        <v>102</v>
      </c>
      <c r="B27" s="45">
        <v>45750</v>
      </c>
      <c r="C27" s="45">
        <v>45630</v>
      </c>
    </row>
    <row r="28" spans="1:3">
      <c r="A28" s="49" t="s">
        <v>103</v>
      </c>
      <c r="B28" s="45">
        <v>45748</v>
      </c>
      <c r="C28" s="45">
        <v>45662</v>
      </c>
    </row>
    <row r="29" spans="1:3">
      <c r="A29" s="49" t="s">
        <v>104</v>
      </c>
      <c r="B29" s="45">
        <v>45703</v>
      </c>
      <c r="C29" s="45">
        <v>45689</v>
      </c>
    </row>
    <row r="30" spans="1:3">
      <c r="A30" s="49" t="s">
        <v>105</v>
      </c>
      <c r="B30" s="45">
        <v>45693</v>
      </c>
      <c r="C30" s="45">
        <v>45566</v>
      </c>
    </row>
    <row r="31" spans="1:3">
      <c r="A31" s="49" t="s">
        <v>106</v>
      </c>
      <c r="B31" s="45">
        <v>45687</v>
      </c>
      <c r="C31" s="45">
        <v>45658</v>
      </c>
    </row>
    <row r="32" spans="1:3">
      <c r="A32" s="49" t="s">
        <v>107</v>
      </c>
      <c r="B32" s="45">
        <v>45687</v>
      </c>
      <c r="C32" s="45">
        <v>45566</v>
      </c>
    </row>
    <row r="33" spans="1:3">
      <c r="A33" s="49" t="s">
        <v>108</v>
      </c>
      <c r="B33" s="45">
        <v>45661</v>
      </c>
      <c r="C33" s="45">
        <v>45642</v>
      </c>
    </row>
    <row r="34" spans="1:3">
      <c r="A34" s="49" t="s">
        <v>109</v>
      </c>
      <c r="B34" s="45">
        <v>1099057</v>
      </c>
      <c r="C34" s="45">
        <v>1095931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CB2AC-8395-4862-93AC-CC18D71C6B71}">
  <sheetPr>
    <tabColor rgb="FF7030A0"/>
  </sheetPr>
  <dimension ref="A1:U45"/>
  <sheetViews>
    <sheetView zoomScaleNormal="100" workbookViewId="0">
      <pane xSplit="3" ySplit="1" topLeftCell="D13" activePane="bottomRight" state="frozen"/>
      <selection pane="bottomRight" activeCell="E20" sqref="E20"/>
      <selection pane="bottomLeft" activeCell="A2" sqref="A2"/>
      <selection pane="topRight" activeCell="B1" sqref="B1"/>
    </sheetView>
  </sheetViews>
  <sheetFormatPr defaultColWidth="13.28515625" defaultRowHeight="15"/>
  <cols>
    <col min="1" max="1" width="0" style="342" hidden="1" customWidth="1"/>
    <col min="2" max="2" width="46.85546875" style="342" customWidth="1"/>
    <col min="3" max="3" width="13.85546875" style="343" customWidth="1"/>
    <col min="4" max="4" width="29.28515625" style="344" customWidth="1"/>
    <col min="5" max="5" width="71.7109375" style="622" customWidth="1"/>
    <col min="6" max="6" width="71" style="624" customWidth="1"/>
    <col min="7" max="7" width="15.140625" style="342" customWidth="1"/>
    <col min="8" max="8" width="17" style="342" customWidth="1"/>
    <col min="9" max="9" width="25.42578125" style="345" customWidth="1"/>
    <col min="10" max="10" width="22.7109375" style="345" customWidth="1"/>
    <col min="11" max="11" width="27.7109375" style="345" customWidth="1"/>
    <col min="12" max="12" width="28.140625" style="346" customWidth="1"/>
    <col min="13" max="13" width="26.140625" style="345" customWidth="1"/>
    <col min="14" max="14" width="31.5703125" style="347" customWidth="1"/>
    <col min="15" max="15" width="14.140625" style="347" customWidth="1"/>
    <col min="16" max="16" width="21.85546875" style="344" customWidth="1"/>
    <col min="17" max="17" width="21.7109375" style="344" customWidth="1"/>
    <col min="18" max="18" width="33.7109375" style="344" customWidth="1"/>
    <col min="19" max="19" width="33.5703125" style="344" customWidth="1"/>
    <col min="20" max="20" width="20" style="347" customWidth="1"/>
    <col min="21" max="21" width="7" style="342" bestFit="1" customWidth="1"/>
    <col min="22" max="16384" width="13.28515625" style="342"/>
  </cols>
  <sheetData>
    <row r="1" spans="1:20" s="335" customFormat="1" ht="16.5">
      <c r="A1" s="335" t="s">
        <v>50</v>
      </c>
      <c r="B1" s="335" t="s">
        <v>9</v>
      </c>
      <c r="C1" s="384" t="s">
        <v>10</v>
      </c>
      <c r="D1" s="335" t="s">
        <v>11</v>
      </c>
      <c r="E1" s="384" t="s">
        <v>12</v>
      </c>
      <c r="F1" s="384" t="s">
        <v>13</v>
      </c>
      <c r="G1" s="335" t="s">
        <v>14</v>
      </c>
      <c r="H1" s="335" t="s">
        <v>15</v>
      </c>
      <c r="I1" s="385" t="s">
        <v>16</v>
      </c>
      <c r="J1" s="385" t="s">
        <v>17</v>
      </c>
      <c r="K1" s="385" t="s">
        <v>18</v>
      </c>
      <c r="L1" s="386" t="s">
        <v>19</v>
      </c>
      <c r="M1" s="385" t="s">
        <v>20</v>
      </c>
      <c r="N1" s="387" t="s">
        <v>21</v>
      </c>
      <c r="O1" s="387" t="s">
        <v>22</v>
      </c>
      <c r="P1" s="335" t="s">
        <v>23</v>
      </c>
      <c r="Q1" s="335" t="s">
        <v>24</v>
      </c>
      <c r="R1" s="335" t="s">
        <v>25</v>
      </c>
      <c r="S1" s="335" t="s">
        <v>26</v>
      </c>
      <c r="T1" s="387" t="s">
        <v>27</v>
      </c>
    </row>
    <row r="2" spans="1:20" s="1" customFormat="1" ht="18.75" customHeight="1">
      <c r="B2" s="328" t="s">
        <v>110</v>
      </c>
      <c r="C2" s="310"/>
      <c r="D2" s="25"/>
      <c r="E2" s="5"/>
      <c r="F2" s="5"/>
      <c r="G2" s="261"/>
      <c r="H2" s="261"/>
      <c r="I2" s="262"/>
      <c r="J2" s="262"/>
      <c r="K2" s="262"/>
      <c r="L2" s="287"/>
      <c r="M2" s="262"/>
      <c r="N2" s="262"/>
      <c r="O2" s="262"/>
      <c r="P2" s="263"/>
      <c r="Q2" s="263"/>
      <c r="R2" s="263"/>
      <c r="S2" s="263"/>
      <c r="T2" s="329"/>
    </row>
    <row r="3" spans="1:20" s="4" customFormat="1" ht="409.6">
      <c r="A3" s="4">
        <v>1</v>
      </c>
      <c r="B3" s="528" t="s">
        <v>111</v>
      </c>
      <c r="C3" s="529" t="s">
        <v>112</v>
      </c>
      <c r="D3" s="316" t="s">
        <v>113</v>
      </c>
      <c r="E3" s="616" t="s">
        <v>114</v>
      </c>
      <c r="F3" s="616" t="s">
        <v>115</v>
      </c>
      <c r="G3" s="161" t="s">
        <v>49</v>
      </c>
      <c r="H3" s="137" t="s">
        <v>116</v>
      </c>
      <c r="I3" s="66"/>
      <c r="J3" s="66"/>
      <c r="K3" s="138"/>
      <c r="L3" s="67">
        <f>SUM(I3:K3)</f>
        <v>0</v>
      </c>
      <c r="M3" s="66"/>
      <c r="N3" s="68">
        <f>IFERROR(M3-L3,"0")</f>
        <v>0</v>
      </c>
      <c r="O3" s="69" t="str">
        <f>IFERROR((M3-L3)/L3,"No Input")</f>
        <v>No Input</v>
      </c>
      <c r="P3" s="70"/>
      <c r="Q3" s="70"/>
      <c r="R3" s="70"/>
      <c r="S3" s="70"/>
      <c r="T3" s="140">
        <f>DAYS360(R3,S3)</f>
        <v>0</v>
      </c>
    </row>
    <row r="4" spans="1:20" s="1" customFormat="1" ht="15.75">
      <c r="B4" s="148" t="s">
        <v>117</v>
      </c>
      <c r="C4" s="313"/>
      <c r="D4" s="154"/>
      <c r="E4" s="149"/>
      <c r="F4" s="149"/>
      <c r="G4" s="150"/>
      <c r="H4" s="150"/>
      <c r="I4" s="152"/>
      <c r="J4" s="152"/>
      <c r="K4" s="152"/>
      <c r="L4" s="153"/>
      <c r="M4" s="152"/>
      <c r="N4" s="152"/>
      <c r="O4" s="152"/>
      <c r="P4" s="154"/>
      <c r="Q4" s="154"/>
      <c r="R4" s="154"/>
      <c r="S4" s="154"/>
      <c r="T4" s="155"/>
    </row>
    <row r="5" spans="1:20" s="4" customFormat="1" ht="194.25">
      <c r="A5" s="4">
        <v>1</v>
      </c>
      <c r="B5" s="530" t="s">
        <v>118</v>
      </c>
      <c r="C5" s="531" t="s">
        <v>119</v>
      </c>
      <c r="D5" s="532" t="s">
        <v>120</v>
      </c>
      <c r="E5" s="617" t="s">
        <v>121</v>
      </c>
      <c r="F5" s="617" t="s">
        <v>122</v>
      </c>
      <c r="G5" s="533" t="s">
        <v>49</v>
      </c>
      <c r="H5" s="533" t="s">
        <v>49</v>
      </c>
      <c r="I5" s="534">
        <v>75747</v>
      </c>
      <c r="J5" s="534">
        <v>759539</v>
      </c>
      <c r="K5" s="535">
        <v>13486196</v>
      </c>
      <c r="L5" s="536">
        <v>14321482</v>
      </c>
      <c r="M5" s="534">
        <v>14321482</v>
      </c>
      <c r="N5" s="537">
        <f>IFERROR(M5-L5,"0")</f>
        <v>0</v>
      </c>
      <c r="O5" s="538">
        <f>IFERROR((M5-L5)/L5,"No Input")</f>
        <v>0</v>
      </c>
      <c r="P5" s="539">
        <v>45566</v>
      </c>
      <c r="Q5" s="539">
        <v>45566</v>
      </c>
      <c r="R5" s="539" t="s">
        <v>123</v>
      </c>
      <c r="S5" s="540" t="s">
        <v>124</v>
      </c>
      <c r="T5" s="541" t="e">
        <f>DAYS360(R5,S5)</f>
        <v>#VALUE!</v>
      </c>
    </row>
    <row r="6" spans="1:20" s="4" customFormat="1" ht="48.75">
      <c r="A6" s="4">
        <v>1</v>
      </c>
      <c r="B6" s="122" t="s">
        <v>125</v>
      </c>
      <c r="C6" s="294" t="s">
        <v>126</v>
      </c>
      <c r="D6" s="308" t="s">
        <v>127</v>
      </c>
      <c r="E6" s="401" t="s">
        <v>128</v>
      </c>
      <c r="F6" s="401" t="s">
        <v>129</v>
      </c>
      <c r="G6" s="188"/>
      <c r="H6" s="188"/>
      <c r="I6" s="125">
        <v>42000</v>
      </c>
      <c r="J6" s="125">
        <v>2457096</v>
      </c>
      <c r="K6" s="146">
        <v>0</v>
      </c>
      <c r="L6" s="298">
        <f>Table3[[#This Row],[A &amp; E / Pre-Con Capp]]+Table3[[#This Row],[Construction Capp]]+Table3[[#This Row],[Add-CAPP (Cumulative)]]</f>
        <v>2499096</v>
      </c>
      <c r="M6" s="125">
        <v>2330078</v>
      </c>
      <c r="N6" s="68">
        <f t="shared" ref="N6:N9" si="0">IFERROR(M6-L6,"0")</f>
        <v>-169018</v>
      </c>
      <c r="O6" s="69">
        <f t="shared" ref="O6:O9" si="1">IFERROR((M6-L6)/L6,"No Input")</f>
        <v>-6.7631655606667368E-2</v>
      </c>
      <c r="P6" s="124">
        <v>45839</v>
      </c>
      <c r="Q6" s="124">
        <v>45839</v>
      </c>
      <c r="R6" s="124">
        <v>46111</v>
      </c>
      <c r="S6" s="394">
        <v>46210</v>
      </c>
      <c r="T6" s="140">
        <f>DAYS360(R6,S6)</f>
        <v>97</v>
      </c>
    </row>
    <row r="7" spans="1:20" s="4" customFormat="1" ht="64.5">
      <c r="B7" s="122" t="s">
        <v>130</v>
      </c>
      <c r="C7" s="294" t="s">
        <v>131</v>
      </c>
      <c r="D7" s="308" t="s">
        <v>132</v>
      </c>
      <c r="E7" s="401" t="s">
        <v>133</v>
      </c>
      <c r="F7" s="401" t="s">
        <v>134</v>
      </c>
      <c r="G7" s="188"/>
      <c r="H7" s="188"/>
      <c r="I7" s="125">
        <v>135300</v>
      </c>
      <c r="J7" s="125">
        <v>0</v>
      </c>
      <c r="K7" s="146">
        <v>0</v>
      </c>
      <c r="L7" s="298">
        <f>Table3[[#This Row],[A &amp; E / Pre-Con Capp]]+Table3[[#This Row],[Construction Capp]]+Table3[[#This Row],[Add-CAPP (Cumulative)]]</f>
        <v>135300</v>
      </c>
      <c r="M7" s="125">
        <v>0</v>
      </c>
      <c r="N7" s="68">
        <f t="shared" si="0"/>
        <v>-135300</v>
      </c>
      <c r="O7" s="69">
        <f t="shared" si="1"/>
        <v>-1</v>
      </c>
      <c r="P7" s="124">
        <v>46295</v>
      </c>
      <c r="Q7" s="124">
        <v>45839</v>
      </c>
      <c r="R7" s="124" t="s">
        <v>135</v>
      </c>
      <c r="S7" s="394" t="s">
        <v>135</v>
      </c>
      <c r="T7" s="140" t="e">
        <f t="shared" ref="T7:T9" si="2">DAYS360(R7,S7)</f>
        <v>#VALUE!</v>
      </c>
    </row>
    <row r="8" spans="1:20" s="4" customFormat="1" ht="64.5">
      <c r="B8" s="122" t="s">
        <v>136</v>
      </c>
      <c r="C8" s="294" t="s">
        <v>137</v>
      </c>
      <c r="D8" s="308" t="s">
        <v>132</v>
      </c>
      <c r="E8" s="629" t="s">
        <v>138</v>
      </c>
      <c r="F8" s="629" t="s">
        <v>139</v>
      </c>
      <c r="G8" s="188"/>
      <c r="H8" s="188"/>
      <c r="I8" s="125">
        <v>127600</v>
      </c>
      <c r="J8" s="125">
        <v>0</v>
      </c>
      <c r="K8" s="146">
        <v>0</v>
      </c>
      <c r="L8" s="298">
        <f>Table3[[#This Row],[A &amp; E / Pre-Con Capp]]+Table3[[#This Row],[Construction Capp]]+Table3[[#This Row],[Add-CAPP (Cumulative)]]</f>
        <v>127600</v>
      </c>
      <c r="M8" s="125">
        <v>2100000</v>
      </c>
      <c r="N8" s="68">
        <f t="shared" si="0"/>
        <v>1972400</v>
      </c>
      <c r="O8" s="69">
        <f t="shared" si="1"/>
        <v>15.457680250783699</v>
      </c>
      <c r="P8" s="124">
        <v>46295</v>
      </c>
      <c r="Q8" s="124">
        <v>45839</v>
      </c>
      <c r="R8" s="124" t="s">
        <v>135</v>
      </c>
      <c r="S8" s="394" t="s">
        <v>135</v>
      </c>
      <c r="T8" s="140" t="e">
        <f t="shared" si="2"/>
        <v>#VALUE!</v>
      </c>
    </row>
    <row r="9" spans="1:20" s="4" customFormat="1" ht="64.5">
      <c r="B9" s="122" t="s">
        <v>140</v>
      </c>
      <c r="C9" s="294" t="s">
        <v>141</v>
      </c>
      <c r="D9" s="308" t="s">
        <v>132</v>
      </c>
      <c r="E9" s="401" t="s">
        <v>142</v>
      </c>
      <c r="F9" s="401" t="s">
        <v>143</v>
      </c>
      <c r="G9" s="188"/>
      <c r="H9" s="188"/>
      <c r="I9" s="125">
        <v>22275</v>
      </c>
      <c r="J9" s="125">
        <v>0</v>
      </c>
      <c r="K9" s="146">
        <v>0</v>
      </c>
      <c r="L9" s="298">
        <f>Table3[[#This Row],[A &amp; E / Pre-Con Capp]]+Table3[[#This Row],[Construction Capp]]+Table3[[#This Row],[Add-CAPP (Cumulative)]]</f>
        <v>22275</v>
      </c>
      <c r="M9" s="125">
        <v>1400000</v>
      </c>
      <c r="N9" s="68">
        <f t="shared" si="0"/>
        <v>1377725</v>
      </c>
      <c r="O9" s="69">
        <f t="shared" si="1"/>
        <v>61.850729517396182</v>
      </c>
      <c r="P9" s="124">
        <v>46387</v>
      </c>
      <c r="Q9" s="124">
        <v>45839</v>
      </c>
      <c r="R9" s="124" t="s">
        <v>135</v>
      </c>
      <c r="S9" s="394" t="s">
        <v>135</v>
      </c>
      <c r="T9" s="140" t="e">
        <f t="shared" si="2"/>
        <v>#VALUE!</v>
      </c>
    </row>
    <row r="10" spans="1:20" s="1" customFormat="1" ht="15.75">
      <c r="B10" s="148" t="s">
        <v>144</v>
      </c>
      <c r="C10" s="313"/>
      <c r="D10" s="154"/>
      <c r="E10" s="149"/>
      <c r="F10" s="149"/>
      <c r="G10" s="150"/>
      <c r="H10" s="150"/>
      <c r="I10" s="152"/>
      <c r="J10" s="152"/>
      <c r="K10" s="152"/>
      <c r="L10" s="153"/>
      <c r="M10" s="152"/>
      <c r="N10" s="152"/>
      <c r="O10" s="152"/>
      <c r="P10" s="154"/>
      <c r="Q10" s="154"/>
      <c r="R10" s="154"/>
      <c r="S10" s="154"/>
      <c r="T10" s="155"/>
    </row>
    <row r="11" spans="1:20" s="1" customFormat="1" ht="146.25">
      <c r="A11" s="1">
        <v>1</v>
      </c>
      <c r="B11" s="301" t="s">
        <v>145</v>
      </c>
      <c r="C11" s="311" t="s">
        <v>146</v>
      </c>
      <c r="D11" s="305" t="s">
        <v>147</v>
      </c>
      <c r="E11" s="618" t="s">
        <v>148</v>
      </c>
      <c r="F11" s="618" t="s">
        <v>149</v>
      </c>
      <c r="G11" s="145" t="s">
        <v>49</v>
      </c>
      <c r="H11" s="122" t="s">
        <v>49</v>
      </c>
      <c r="I11" s="184">
        <v>291650</v>
      </c>
      <c r="J11" s="302">
        <v>19286517</v>
      </c>
      <c r="K11" s="302">
        <v>0</v>
      </c>
      <c r="L11" s="298">
        <v>99343000</v>
      </c>
      <c r="M11" s="302">
        <v>99343000</v>
      </c>
      <c r="N11" s="141"/>
      <c r="O11" s="142"/>
      <c r="P11" s="143">
        <v>45672</v>
      </c>
      <c r="Q11" s="143">
        <v>45672</v>
      </c>
      <c r="R11" s="124">
        <v>46660</v>
      </c>
      <c r="S11" s="392">
        <v>46660</v>
      </c>
      <c r="T11" s="391">
        <v>0</v>
      </c>
    </row>
    <row r="12" spans="1:20" s="1" customFormat="1" ht="64.5">
      <c r="A12" s="1">
        <v>1</v>
      </c>
      <c r="B12" s="304" t="s">
        <v>150</v>
      </c>
      <c r="C12" s="312" t="s">
        <v>151</v>
      </c>
      <c r="D12" s="305" t="s">
        <v>147</v>
      </c>
      <c r="E12" s="618" t="s">
        <v>152</v>
      </c>
      <c r="F12" s="618" t="s">
        <v>153</v>
      </c>
      <c r="G12" s="145" t="s">
        <v>49</v>
      </c>
      <c r="H12" s="122" t="s">
        <v>49</v>
      </c>
      <c r="I12" s="184">
        <v>99000</v>
      </c>
      <c r="J12" s="302">
        <v>0</v>
      </c>
      <c r="K12" s="302">
        <v>0</v>
      </c>
      <c r="L12" s="298">
        <v>99000</v>
      </c>
      <c r="M12" s="302">
        <v>502191</v>
      </c>
      <c r="N12" s="141"/>
      <c r="O12" s="142"/>
      <c r="P12" s="143">
        <v>46028</v>
      </c>
      <c r="Q12" s="143">
        <v>46028</v>
      </c>
      <c r="R12" s="124">
        <v>46174</v>
      </c>
      <c r="S12" s="392">
        <v>46174</v>
      </c>
      <c r="T12" s="391">
        <v>0</v>
      </c>
    </row>
    <row r="13" spans="1:20" s="1" customFormat="1" ht="64.5">
      <c r="A13" s="1">
        <v>1</v>
      </c>
      <c r="B13" s="304" t="s">
        <v>154</v>
      </c>
      <c r="C13" s="312" t="s">
        <v>155</v>
      </c>
      <c r="D13" s="305" t="s">
        <v>147</v>
      </c>
      <c r="E13" s="618" t="s">
        <v>156</v>
      </c>
      <c r="F13" s="618" t="s">
        <v>157</v>
      </c>
      <c r="G13" s="145" t="s">
        <v>49</v>
      </c>
      <c r="H13" s="122" t="s">
        <v>49</v>
      </c>
      <c r="I13" s="184">
        <v>0</v>
      </c>
      <c r="J13" s="302">
        <v>0</v>
      </c>
      <c r="K13" s="302">
        <f>SUM(Table3[[#This Row],[A &amp; E / Pre-Con Capp]:[Construction Capp]])</f>
        <v>0</v>
      </c>
      <c r="L13" s="298">
        <v>0</v>
      </c>
      <c r="M13" s="446" t="s">
        <v>135</v>
      </c>
      <c r="N13" s="141"/>
      <c r="O13" s="142"/>
      <c r="P13" s="143" t="s">
        <v>135</v>
      </c>
      <c r="Q13" s="143" t="s">
        <v>135</v>
      </c>
      <c r="R13" s="143" t="s">
        <v>135</v>
      </c>
      <c r="S13" s="143" t="s">
        <v>135</v>
      </c>
      <c r="T13" s="391"/>
    </row>
    <row r="14" spans="1:20" s="1" customFormat="1" ht="48.75">
      <c r="A14" s="1">
        <v>1</v>
      </c>
      <c r="B14" s="304" t="s">
        <v>158</v>
      </c>
      <c r="C14" s="312" t="s">
        <v>159</v>
      </c>
      <c r="D14" s="305" t="s">
        <v>147</v>
      </c>
      <c r="E14" s="618" t="s">
        <v>160</v>
      </c>
      <c r="F14" s="618" t="s">
        <v>161</v>
      </c>
      <c r="G14" s="145" t="s">
        <v>49</v>
      </c>
      <c r="H14" s="122" t="s">
        <v>49</v>
      </c>
      <c r="I14" s="184">
        <v>0</v>
      </c>
      <c r="J14" s="302">
        <v>0</v>
      </c>
      <c r="K14" s="302">
        <f>SUM(Table3[[#This Row],[A &amp; E / Pre-Con Capp]:[Construction Capp]])</f>
        <v>0</v>
      </c>
      <c r="L14" s="298">
        <v>0</v>
      </c>
      <c r="M14" s="302">
        <v>1200000</v>
      </c>
      <c r="N14" s="141"/>
      <c r="O14" s="142"/>
      <c r="P14" s="143" t="s">
        <v>135</v>
      </c>
      <c r="Q14" s="143" t="s">
        <v>135</v>
      </c>
      <c r="R14" s="143" t="s">
        <v>135</v>
      </c>
      <c r="S14" s="143" t="s">
        <v>135</v>
      </c>
      <c r="T14" s="391"/>
    </row>
    <row r="15" spans="1:20" s="1" customFormat="1" ht="15.75">
      <c r="B15" s="148" t="s">
        <v>162</v>
      </c>
      <c r="C15" s="313"/>
      <c r="D15" s="154"/>
      <c r="E15" s="149"/>
      <c r="F15" s="149"/>
      <c r="G15" s="150"/>
      <c r="H15" s="150"/>
      <c r="I15" s="152"/>
      <c r="J15" s="152"/>
      <c r="K15" s="152"/>
      <c r="L15" s="153"/>
      <c r="M15" s="152"/>
      <c r="N15" s="152"/>
      <c r="O15" s="152"/>
      <c r="P15" s="154"/>
      <c r="Q15" s="154"/>
      <c r="R15" s="154"/>
      <c r="S15" s="154"/>
      <c r="T15" s="155"/>
    </row>
    <row r="16" spans="1:20" s="338" customFormat="1" ht="32.25">
      <c r="A16" s="338">
        <v>1</v>
      </c>
      <c r="B16" s="132" t="s">
        <v>163</v>
      </c>
      <c r="C16" s="337" t="s">
        <v>164</v>
      </c>
      <c r="D16" s="321" t="s">
        <v>127</v>
      </c>
      <c r="E16" s="619" t="s">
        <v>165</v>
      </c>
      <c r="F16" s="619" t="s">
        <v>166</v>
      </c>
      <c r="G16" s="145" t="s">
        <v>49</v>
      </c>
      <c r="H16" s="145" t="s">
        <v>49</v>
      </c>
      <c r="I16" s="184">
        <v>273042</v>
      </c>
      <c r="J16" s="184">
        <v>2539645</v>
      </c>
      <c r="K16" s="182">
        <v>0</v>
      </c>
      <c r="L16" s="298">
        <f>SUM(I16:K16)</f>
        <v>2812687</v>
      </c>
      <c r="M16" s="184">
        <v>2812687</v>
      </c>
      <c r="N16" s="141">
        <v>0</v>
      </c>
      <c r="O16" s="189">
        <f>IFERROR((M16-L16)/L16,"No Input")</f>
        <v>0</v>
      </c>
      <c r="P16" s="143">
        <v>45176</v>
      </c>
      <c r="Q16" s="124">
        <v>45530</v>
      </c>
      <c r="R16" s="124">
        <v>45600</v>
      </c>
      <c r="S16" s="392">
        <v>45603</v>
      </c>
      <c r="T16" s="396">
        <v>3</v>
      </c>
    </row>
    <row r="17" spans="1:21" s="1" customFormat="1" ht="48.75">
      <c r="A17" s="1">
        <v>1</v>
      </c>
      <c r="B17" s="339" t="s">
        <v>167</v>
      </c>
      <c r="C17" s="330" t="s">
        <v>168</v>
      </c>
      <c r="D17" s="316" t="s">
        <v>127</v>
      </c>
      <c r="E17" s="638" t="s">
        <v>169</v>
      </c>
      <c r="F17" s="638" t="s">
        <v>169</v>
      </c>
      <c r="G17" s="215" t="s">
        <v>49</v>
      </c>
      <c r="H17" s="215" t="s">
        <v>49</v>
      </c>
      <c r="I17" s="331">
        <v>160000</v>
      </c>
      <c r="J17" s="331">
        <v>10034401</v>
      </c>
      <c r="K17" s="332">
        <v>0</v>
      </c>
      <c r="L17" s="317">
        <f>SUM(I17:K17)</f>
        <v>10194401</v>
      </c>
      <c r="M17" s="331">
        <v>10194401</v>
      </c>
      <c r="N17" s="318">
        <f>IFERROR(M17-L17,"0")</f>
        <v>0</v>
      </c>
      <c r="O17" s="333">
        <f>IFERROR((M17-L17)/L17,"No Input")</f>
        <v>0</v>
      </c>
      <c r="P17" s="124">
        <v>45887</v>
      </c>
      <c r="Q17" s="124">
        <v>45887</v>
      </c>
      <c r="R17" s="124">
        <v>46022</v>
      </c>
      <c r="S17" s="392">
        <v>46072</v>
      </c>
      <c r="T17" s="391">
        <f>DAYS360(R17,S17)</f>
        <v>49</v>
      </c>
    </row>
    <row r="18" spans="1:21" s="1" customFormat="1" ht="64.5">
      <c r="A18" s="1">
        <v>1</v>
      </c>
      <c r="B18" s="270" t="s">
        <v>170</v>
      </c>
      <c r="C18" s="294" t="s">
        <v>171</v>
      </c>
      <c r="D18" s="292" t="s">
        <v>127</v>
      </c>
      <c r="E18" s="633" t="s">
        <v>172</v>
      </c>
      <c r="F18" s="447" t="s">
        <v>173</v>
      </c>
      <c r="G18" s="145" t="s">
        <v>49</v>
      </c>
      <c r="H18" s="145" t="s">
        <v>49</v>
      </c>
      <c r="I18" s="184">
        <v>56500</v>
      </c>
      <c r="J18" s="184">
        <v>2401100</v>
      </c>
      <c r="K18" s="182">
        <v>0</v>
      </c>
      <c r="L18" s="317">
        <f>SUM(I18:K18)</f>
        <v>2457600</v>
      </c>
      <c r="M18" s="184">
        <v>2457600</v>
      </c>
      <c r="N18" s="318">
        <f>IFERROR(M18-L18,"0")</f>
        <v>0</v>
      </c>
      <c r="O18" s="333">
        <f>IFERROR((M18-L18)/L18,"No Input")</f>
        <v>0</v>
      </c>
      <c r="P18" s="124">
        <v>46048</v>
      </c>
      <c r="Q18" s="124">
        <v>46048</v>
      </c>
      <c r="R18" s="124">
        <v>46269</v>
      </c>
      <c r="S18" s="392">
        <v>46269</v>
      </c>
      <c r="T18" s="391">
        <f>DAYS360(R18,S18)</f>
        <v>0</v>
      </c>
    </row>
    <row r="19" spans="1:21" s="1" customFormat="1" ht="48.75">
      <c r="A19" s="1">
        <v>1</v>
      </c>
      <c r="B19" s="270" t="s">
        <v>174</v>
      </c>
      <c r="C19" s="294" t="s">
        <v>175</v>
      </c>
      <c r="D19" s="292" t="s">
        <v>127</v>
      </c>
      <c r="E19" s="447" t="s">
        <v>176</v>
      </c>
      <c r="F19" s="447" t="s">
        <v>177</v>
      </c>
      <c r="G19" s="145" t="s">
        <v>49</v>
      </c>
      <c r="H19" s="145" t="s">
        <v>49</v>
      </c>
      <c r="I19" s="184">
        <v>50000</v>
      </c>
      <c r="J19" s="184">
        <v>0</v>
      </c>
      <c r="K19" s="182">
        <v>0</v>
      </c>
      <c r="L19" s="317">
        <f>SUM(I19:K19)</f>
        <v>50000</v>
      </c>
      <c r="M19" s="184">
        <v>50000</v>
      </c>
      <c r="N19" s="318">
        <f>IFERROR(M19-L19,"0")</f>
        <v>0</v>
      </c>
      <c r="O19" s="333">
        <f>IFERROR((M19-L19)/L19,"No Input")</f>
        <v>0</v>
      </c>
      <c r="P19" s="124">
        <v>46204</v>
      </c>
      <c r="Q19" s="124">
        <v>46204</v>
      </c>
      <c r="R19" s="124">
        <v>46296</v>
      </c>
      <c r="S19" s="392">
        <v>46296</v>
      </c>
      <c r="T19" s="391">
        <f>DAYS360(R19,S19)</f>
        <v>0</v>
      </c>
    </row>
    <row r="20" spans="1:21" s="1" customFormat="1" ht="16.5">
      <c r="B20" s="270" t="s">
        <v>178</v>
      </c>
      <c r="C20" s="294" t="s">
        <v>179</v>
      </c>
      <c r="D20" s="292" t="s">
        <v>127</v>
      </c>
      <c r="E20" s="447" t="s">
        <v>180</v>
      </c>
      <c r="F20" s="447" t="s">
        <v>180</v>
      </c>
      <c r="G20" s="145" t="s">
        <v>49</v>
      </c>
      <c r="H20" s="145" t="s">
        <v>49</v>
      </c>
      <c r="I20" s="184">
        <v>0</v>
      </c>
      <c r="J20" s="184">
        <v>516000</v>
      </c>
      <c r="K20" s="182">
        <v>0</v>
      </c>
      <c r="L20" s="317">
        <f>SUM(I20:K20)</f>
        <v>516000</v>
      </c>
      <c r="M20" s="184">
        <v>500000</v>
      </c>
      <c r="N20" s="318">
        <f>IFERROR(M20-L20,"0")</f>
        <v>-16000</v>
      </c>
      <c r="O20" s="333">
        <f>IFERROR((M20-L20)/L20,"No Input")</f>
        <v>-3.1007751937984496E-2</v>
      </c>
      <c r="P20" s="124">
        <v>46273</v>
      </c>
      <c r="Q20" s="124">
        <v>46273</v>
      </c>
      <c r="R20" s="124">
        <v>46371</v>
      </c>
      <c r="S20" s="392">
        <v>46371</v>
      </c>
      <c r="T20" s="391">
        <f>DAYS360(R20,S20)</f>
        <v>0</v>
      </c>
    </row>
    <row r="21" spans="1:21" s="1" customFormat="1" ht="81">
      <c r="B21" s="270" t="s">
        <v>181</v>
      </c>
      <c r="C21" s="294" t="s">
        <v>182</v>
      </c>
      <c r="D21" s="292" t="s">
        <v>127</v>
      </c>
      <c r="E21" s="447" t="s">
        <v>183</v>
      </c>
      <c r="F21" s="447" t="s">
        <v>183</v>
      </c>
      <c r="G21" s="145" t="s">
        <v>49</v>
      </c>
      <c r="H21" s="145" t="s">
        <v>49</v>
      </c>
      <c r="I21" s="184">
        <v>48195</v>
      </c>
      <c r="J21" s="184">
        <v>0</v>
      </c>
      <c r="K21" s="182">
        <v>0</v>
      </c>
      <c r="L21" s="317">
        <f>SUM(I21:K21)</f>
        <v>48195</v>
      </c>
      <c r="M21" s="184">
        <v>1800000</v>
      </c>
      <c r="N21" s="318">
        <f>IFERROR(M21-L21,"0")</f>
        <v>1751805</v>
      </c>
      <c r="O21" s="333">
        <f>IFERROR((M21-L21)/L21,"No Input")</f>
        <v>36.348272642390292</v>
      </c>
      <c r="P21" s="124" t="s">
        <v>135</v>
      </c>
      <c r="Q21" s="124" t="s">
        <v>135</v>
      </c>
      <c r="R21" s="124" t="s">
        <v>135</v>
      </c>
      <c r="S21" s="392" t="s">
        <v>135</v>
      </c>
      <c r="T21" s="391" t="e">
        <f>DAYS360(R21,S21)</f>
        <v>#VALUE!</v>
      </c>
    </row>
    <row r="22" spans="1:21" s="1" customFormat="1" ht="16.5">
      <c r="A22" s="1">
        <v>1</v>
      </c>
      <c r="B22" s="270" t="s">
        <v>184</v>
      </c>
      <c r="C22" s="294" t="s">
        <v>185</v>
      </c>
      <c r="D22" s="292" t="s">
        <v>127</v>
      </c>
      <c r="E22" s="447" t="s">
        <v>186</v>
      </c>
      <c r="F22" s="447" t="s">
        <v>186</v>
      </c>
      <c r="G22" s="145" t="s">
        <v>49</v>
      </c>
      <c r="H22" s="145" t="s">
        <v>49</v>
      </c>
      <c r="I22" s="184">
        <v>0</v>
      </c>
      <c r="J22" s="184">
        <v>400000</v>
      </c>
      <c r="K22" s="182">
        <v>0</v>
      </c>
      <c r="L22" s="317">
        <f>SUM(I22:K22)</f>
        <v>400000</v>
      </c>
      <c r="M22" s="184">
        <v>400000</v>
      </c>
      <c r="N22" s="318">
        <f>IFERROR(M22-L22,"0")</f>
        <v>0</v>
      </c>
      <c r="O22" s="333">
        <f>IFERROR((M22-L22)/L22,"No Input")</f>
        <v>0</v>
      </c>
      <c r="P22" s="124">
        <v>46174</v>
      </c>
      <c r="Q22" s="124">
        <v>46168</v>
      </c>
      <c r="R22" s="124">
        <v>46234</v>
      </c>
      <c r="S22" s="392">
        <v>46239</v>
      </c>
      <c r="T22" s="391">
        <f>DAYS360(R22,S22)</f>
        <v>5</v>
      </c>
    </row>
    <row r="23" spans="1:21" s="1" customFormat="1" ht="15.75">
      <c r="B23" s="177" t="s">
        <v>187</v>
      </c>
      <c r="C23" s="334"/>
      <c r="D23" s="299"/>
      <c r="E23" s="620"/>
      <c r="F23" s="620"/>
      <c r="G23" s="166"/>
      <c r="H23" s="166"/>
      <c r="I23" s="268"/>
      <c r="J23" s="268"/>
      <c r="K23" s="268"/>
      <c r="L23" s="153"/>
      <c r="M23" s="262"/>
      <c r="N23" s="152"/>
      <c r="O23" s="152"/>
      <c r="P23" s="263"/>
      <c r="Q23" s="262"/>
      <c r="R23" s="299"/>
      <c r="S23" s="299"/>
      <c r="T23" s="397"/>
    </row>
    <row r="24" spans="1:21" s="1" customFormat="1" ht="81">
      <c r="A24" s="1">
        <v>1</v>
      </c>
      <c r="B24" s="270" t="s">
        <v>188</v>
      </c>
      <c r="C24" s="294" t="s">
        <v>189</v>
      </c>
      <c r="D24" s="292" t="s">
        <v>127</v>
      </c>
      <c r="E24" s="633" t="s">
        <v>190</v>
      </c>
      <c r="F24" s="633" t="s">
        <v>191</v>
      </c>
      <c r="G24" s="145" t="s">
        <v>49</v>
      </c>
      <c r="H24" s="145" t="s">
        <v>49</v>
      </c>
      <c r="I24" s="184">
        <v>0</v>
      </c>
      <c r="J24" s="184">
        <v>166600</v>
      </c>
      <c r="K24" s="182">
        <v>0</v>
      </c>
      <c r="L24" s="298">
        <f t="shared" ref="L24" si="3">SUM(I24:K24)</f>
        <v>166600</v>
      </c>
      <c r="M24" s="184">
        <v>115000</v>
      </c>
      <c r="N24" s="141">
        <f>IFERROR(M24-L24,"0")</f>
        <v>-51600</v>
      </c>
      <c r="O24" s="189">
        <f>IFERROR((M24-L24)/L24,"No Input")</f>
        <v>-0.30972388955582231</v>
      </c>
      <c r="P24" s="124" t="s">
        <v>135</v>
      </c>
      <c r="Q24" s="124" t="s">
        <v>135</v>
      </c>
      <c r="R24" s="124">
        <v>46204</v>
      </c>
      <c r="S24" s="124">
        <v>46204</v>
      </c>
      <c r="T24" s="265">
        <f>DAYS360(R24,S24)</f>
        <v>0</v>
      </c>
    </row>
    <row r="25" spans="1:21" s="1" customFormat="1" ht="96.75">
      <c r="B25" s="547" t="s">
        <v>192</v>
      </c>
      <c r="C25" s="294" t="s">
        <v>135</v>
      </c>
      <c r="D25" s="292" t="s">
        <v>193</v>
      </c>
      <c r="E25" s="447" t="s">
        <v>194</v>
      </c>
      <c r="F25" s="447" t="s">
        <v>195</v>
      </c>
      <c r="G25" s="145"/>
      <c r="H25" s="145"/>
      <c r="I25" s="184"/>
      <c r="J25" s="184"/>
      <c r="K25" s="182"/>
      <c r="L25" s="298"/>
      <c r="M25" s="184"/>
      <c r="N25" s="141"/>
      <c r="O25" s="189"/>
      <c r="P25" s="124"/>
      <c r="Q25" s="124"/>
      <c r="R25" s="124"/>
      <c r="S25" s="124"/>
      <c r="T25" s="265"/>
    </row>
    <row r="26" spans="1:21" s="1" customFormat="1" ht="15.75">
      <c r="B26" s="177" t="s">
        <v>196</v>
      </c>
      <c r="C26" s="334"/>
      <c r="D26" s="299"/>
      <c r="E26" s="620"/>
      <c r="F26" s="620"/>
      <c r="G26" s="166"/>
      <c r="H26" s="166"/>
      <c r="I26" s="268"/>
      <c r="J26" s="268"/>
      <c r="K26" s="268"/>
      <c r="L26" s="153"/>
      <c r="M26" s="262"/>
      <c r="N26" s="152"/>
      <c r="O26" s="152"/>
      <c r="P26" s="263"/>
      <c r="Q26" s="262"/>
      <c r="R26" s="299"/>
      <c r="S26" s="299"/>
      <c r="T26" s="397"/>
    </row>
    <row r="27" spans="1:21" s="1" customFormat="1" ht="81">
      <c r="A27" s="1">
        <v>1</v>
      </c>
      <c r="B27" s="270" t="s">
        <v>197</v>
      </c>
      <c r="C27" s="294" t="s">
        <v>198</v>
      </c>
      <c r="D27" s="292" t="s">
        <v>127</v>
      </c>
      <c r="E27" s="447" t="s">
        <v>199</v>
      </c>
      <c r="F27" s="447" t="s">
        <v>200</v>
      </c>
      <c r="G27" s="145" t="s">
        <v>49</v>
      </c>
      <c r="H27" s="145" t="s">
        <v>49</v>
      </c>
      <c r="I27" s="184">
        <v>235000</v>
      </c>
      <c r="J27" s="184">
        <v>3939150</v>
      </c>
      <c r="K27" s="182">
        <v>913507</v>
      </c>
      <c r="L27" s="298">
        <f t="shared" ref="L27" si="4">SUM(I27:K27)</f>
        <v>5087657</v>
      </c>
      <c r="M27" s="184">
        <f>4992127.21+50000</f>
        <v>5042127.21</v>
      </c>
      <c r="N27" s="141">
        <f>IFERROR(M27-L27,"0")</f>
        <v>-45529.790000000037</v>
      </c>
      <c r="O27" s="189">
        <f>IFERROR((M27-L27)/L27,"No Input")</f>
        <v>-8.9490683039363771E-3</v>
      </c>
      <c r="P27" s="124">
        <v>45908</v>
      </c>
      <c r="Q27" s="124">
        <v>45936</v>
      </c>
      <c r="R27" s="124">
        <v>46118</v>
      </c>
      <c r="S27" s="124">
        <v>46167</v>
      </c>
      <c r="T27" s="265">
        <f>DAYS360(R27,S27)</f>
        <v>49</v>
      </c>
    </row>
    <row r="28" spans="1:21" s="1" customFormat="1" ht="81.75" customHeight="1">
      <c r="B28" s="270" t="s">
        <v>201</v>
      </c>
      <c r="C28" s="294"/>
      <c r="D28" s="292" t="s">
        <v>147</v>
      </c>
      <c r="E28" s="447" t="s">
        <v>202</v>
      </c>
      <c r="F28" s="447" t="s">
        <v>203</v>
      </c>
      <c r="G28" s="145" t="s">
        <v>49</v>
      </c>
      <c r="H28" s="145" t="s">
        <v>49</v>
      </c>
      <c r="I28" s="184"/>
      <c r="J28" s="184"/>
      <c r="K28" s="182"/>
      <c r="L28" s="298">
        <f t="shared" ref="L28" si="5">SUM(I28:K28)</f>
        <v>0</v>
      </c>
      <c r="M28" s="184"/>
      <c r="N28" s="141">
        <f>IFERROR(M28-L28,"0")</f>
        <v>0</v>
      </c>
      <c r="O28" s="189" t="str">
        <f>IFERROR((M28-L28)/L28,"No Input")</f>
        <v>No Input</v>
      </c>
      <c r="P28" s="124"/>
      <c r="Q28" s="124"/>
      <c r="R28" s="124"/>
      <c r="S28" s="124"/>
      <c r="T28" s="265">
        <f>DAYS360(R28,S28)</f>
        <v>0</v>
      </c>
    </row>
    <row r="29" spans="1:21" s="340" customFormat="1" ht="15.75">
      <c r="A29" s="1"/>
      <c r="B29" s="177" t="s">
        <v>204</v>
      </c>
      <c r="C29" s="334"/>
      <c r="D29" s="299"/>
      <c r="E29" s="620"/>
      <c r="F29" s="620"/>
      <c r="G29" s="166"/>
      <c r="H29" s="166"/>
      <c r="I29" s="268"/>
      <c r="J29" s="268"/>
      <c r="K29" s="268"/>
      <c r="L29" s="153"/>
      <c r="M29" s="262"/>
      <c r="N29" s="152"/>
      <c r="O29" s="152"/>
      <c r="P29" s="263"/>
      <c r="Q29" s="262"/>
      <c r="R29" s="299"/>
      <c r="S29" s="299"/>
      <c r="T29" s="397"/>
      <c r="U29" s="1"/>
    </row>
    <row r="30" spans="1:21" s="341" customFormat="1" ht="204" customHeight="1">
      <c r="A30" s="341">
        <v>1</v>
      </c>
      <c r="B30" s="301" t="s">
        <v>205</v>
      </c>
      <c r="C30" s="311" t="s">
        <v>206</v>
      </c>
      <c r="D30" s="303" t="s">
        <v>147</v>
      </c>
      <c r="E30" s="447" t="s">
        <v>207</v>
      </c>
      <c r="F30" s="447" t="s">
        <v>208</v>
      </c>
      <c r="G30" s="145" t="s">
        <v>49</v>
      </c>
      <c r="H30" s="122" t="s">
        <v>49</v>
      </c>
      <c r="I30" s="184">
        <v>299775</v>
      </c>
      <c r="J30" s="302">
        <v>0</v>
      </c>
      <c r="K30" s="302">
        <v>0</v>
      </c>
      <c r="L30" s="298">
        <v>299775</v>
      </c>
      <c r="M30" s="302">
        <v>299775</v>
      </c>
      <c r="N30" s="141"/>
      <c r="O30" s="142"/>
      <c r="P30" s="143">
        <v>45991</v>
      </c>
      <c r="Q30" s="143">
        <v>46030</v>
      </c>
      <c r="R30" s="124" t="s">
        <v>135</v>
      </c>
      <c r="S30" s="395" t="s">
        <v>135</v>
      </c>
      <c r="T30" s="391"/>
    </row>
    <row r="31" spans="1:21" ht="97.5" customHeight="1">
      <c r="A31" s="342">
        <v>1</v>
      </c>
      <c r="B31" s="301" t="s">
        <v>209</v>
      </c>
      <c r="C31" s="311" t="s">
        <v>135</v>
      </c>
      <c r="D31" s="303" t="s">
        <v>147</v>
      </c>
      <c r="E31" s="447" t="s">
        <v>210</v>
      </c>
      <c r="F31" s="447" t="s">
        <v>211</v>
      </c>
      <c r="G31" s="145" t="s">
        <v>49</v>
      </c>
      <c r="H31" s="122" t="s">
        <v>49</v>
      </c>
      <c r="I31" s="184"/>
      <c r="J31" s="302"/>
      <c r="K31" s="302"/>
      <c r="L31" s="298">
        <v>0</v>
      </c>
      <c r="M31" s="302">
        <v>0</v>
      </c>
      <c r="N31" s="141"/>
      <c r="O31" s="142"/>
      <c r="P31" s="143">
        <v>45991</v>
      </c>
      <c r="Q31" s="143">
        <v>46030</v>
      </c>
      <c r="R31" s="124" t="s">
        <v>135</v>
      </c>
      <c r="S31" s="395" t="s">
        <v>135</v>
      </c>
      <c r="T31" s="391"/>
    </row>
    <row r="32" spans="1:21" ht="97.5" customHeight="1">
      <c r="A32" s="342">
        <v>1</v>
      </c>
      <c r="B32" s="301" t="s">
        <v>212</v>
      </c>
      <c r="C32" s="311" t="s">
        <v>135</v>
      </c>
      <c r="D32" s="303" t="s">
        <v>147</v>
      </c>
      <c r="E32" s="447" t="s">
        <v>210</v>
      </c>
      <c r="F32" s="447" t="s">
        <v>213</v>
      </c>
      <c r="G32" s="145" t="s">
        <v>49</v>
      </c>
      <c r="H32" s="122" t="s">
        <v>49</v>
      </c>
      <c r="I32" s="184"/>
      <c r="J32" s="302"/>
      <c r="K32" s="302"/>
      <c r="L32" s="298">
        <v>0</v>
      </c>
      <c r="M32" s="302">
        <v>0</v>
      </c>
      <c r="N32" s="141"/>
      <c r="O32" s="142"/>
      <c r="P32" s="143">
        <v>45991</v>
      </c>
      <c r="Q32" s="143">
        <v>46030</v>
      </c>
      <c r="R32" s="124" t="s">
        <v>135</v>
      </c>
      <c r="S32" s="395" t="s">
        <v>135</v>
      </c>
      <c r="T32" s="391"/>
    </row>
    <row r="33" spans="1:21" ht="97.5" customHeight="1">
      <c r="A33" s="342">
        <v>1</v>
      </c>
      <c r="B33" s="301" t="s">
        <v>214</v>
      </c>
      <c r="C33" s="311" t="s">
        <v>135</v>
      </c>
      <c r="D33" s="303" t="s">
        <v>147</v>
      </c>
      <c r="E33" s="447" t="s">
        <v>210</v>
      </c>
      <c r="F33" s="447" t="s">
        <v>213</v>
      </c>
      <c r="G33" s="145" t="s">
        <v>49</v>
      </c>
      <c r="H33" s="122" t="s">
        <v>49</v>
      </c>
      <c r="I33" s="184"/>
      <c r="J33" s="302"/>
      <c r="K33" s="302"/>
      <c r="L33" s="298">
        <v>0</v>
      </c>
      <c r="M33" s="302">
        <v>0</v>
      </c>
      <c r="N33" s="141"/>
      <c r="O33" s="142"/>
      <c r="P33" s="143">
        <v>45991</v>
      </c>
      <c r="Q33" s="143">
        <v>46030</v>
      </c>
      <c r="R33" s="124" t="s">
        <v>135</v>
      </c>
      <c r="S33" s="395" t="s">
        <v>135</v>
      </c>
      <c r="T33" s="391"/>
    </row>
    <row r="34" spans="1:21" ht="97.5" customHeight="1">
      <c r="A34" s="342">
        <v>1</v>
      </c>
      <c r="B34" s="301" t="s">
        <v>215</v>
      </c>
      <c r="C34" s="311" t="s">
        <v>135</v>
      </c>
      <c r="D34" s="303" t="s">
        <v>147</v>
      </c>
      <c r="E34" s="447" t="s">
        <v>210</v>
      </c>
      <c r="F34" s="447" t="s">
        <v>216</v>
      </c>
      <c r="G34" s="145" t="s">
        <v>49</v>
      </c>
      <c r="H34" s="122" t="s">
        <v>49</v>
      </c>
      <c r="I34" s="184"/>
      <c r="J34" s="302"/>
      <c r="K34" s="302"/>
      <c r="L34" s="298">
        <v>0</v>
      </c>
      <c r="M34" s="302">
        <v>0</v>
      </c>
      <c r="N34" s="141"/>
      <c r="O34" s="142"/>
      <c r="P34" s="143">
        <v>45991</v>
      </c>
      <c r="Q34" s="143">
        <v>46030</v>
      </c>
      <c r="R34" s="124" t="s">
        <v>135</v>
      </c>
      <c r="S34" s="395" t="s">
        <v>135</v>
      </c>
      <c r="T34" s="391"/>
    </row>
    <row r="35" spans="1:21" ht="97.5" customHeight="1">
      <c r="A35" s="342">
        <v>1</v>
      </c>
      <c r="B35" s="301" t="s">
        <v>217</v>
      </c>
      <c r="C35" s="311" t="s">
        <v>135</v>
      </c>
      <c r="D35" s="303" t="s">
        <v>147</v>
      </c>
      <c r="E35" s="447" t="s">
        <v>210</v>
      </c>
      <c r="F35" s="447" t="s">
        <v>218</v>
      </c>
      <c r="G35" s="145" t="s">
        <v>49</v>
      </c>
      <c r="H35" s="122" t="s">
        <v>49</v>
      </c>
      <c r="I35" s="184"/>
      <c r="J35" s="302"/>
      <c r="K35" s="302"/>
      <c r="L35" s="298">
        <v>0</v>
      </c>
      <c r="M35" s="302">
        <v>0</v>
      </c>
      <c r="N35" s="141"/>
      <c r="O35" s="142"/>
      <c r="P35" s="143">
        <v>45991</v>
      </c>
      <c r="Q35" s="143">
        <v>46030</v>
      </c>
      <c r="R35" s="124" t="s">
        <v>135</v>
      </c>
      <c r="S35" s="395" t="s">
        <v>135</v>
      </c>
      <c r="T35" s="391"/>
    </row>
    <row r="36" spans="1:21" ht="15.75">
      <c r="B36" s="388" t="s">
        <v>219</v>
      </c>
      <c r="C36" s="310"/>
      <c r="D36" s="25"/>
      <c r="E36" s="5"/>
      <c r="F36" s="5"/>
      <c r="G36" s="2"/>
      <c r="H36" s="2"/>
      <c r="I36" s="11"/>
      <c r="J36" s="11"/>
      <c r="K36" s="11"/>
      <c r="L36" s="14"/>
      <c r="M36" s="11"/>
      <c r="N36" s="11"/>
      <c r="O36" s="11"/>
      <c r="P36" s="25"/>
      <c r="Q36" s="11"/>
      <c r="R36" s="25"/>
      <c r="S36" s="25"/>
      <c r="T36" s="389"/>
    </row>
    <row r="37" spans="1:21" ht="162.75" customHeight="1">
      <c r="A37" s="342">
        <v>1</v>
      </c>
      <c r="B37" s="301" t="s">
        <v>220</v>
      </c>
      <c r="C37" s="311" t="s">
        <v>221</v>
      </c>
      <c r="D37" s="303" t="s">
        <v>120</v>
      </c>
      <c r="E37" s="447" t="s">
        <v>222</v>
      </c>
      <c r="F37" s="447" t="s">
        <v>222</v>
      </c>
      <c r="G37" s="145" t="s">
        <v>49</v>
      </c>
      <c r="H37" s="122" t="s">
        <v>49</v>
      </c>
      <c r="I37" s="448" t="s">
        <v>61</v>
      </c>
      <c r="J37" s="445" t="s">
        <v>61</v>
      </c>
      <c r="K37" s="445" t="s">
        <v>61</v>
      </c>
      <c r="L37" s="449" t="s">
        <v>61</v>
      </c>
      <c r="M37" s="302">
        <v>850000000</v>
      </c>
      <c r="N37" s="141"/>
      <c r="O37" s="142"/>
      <c r="P37" s="143" t="s">
        <v>135</v>
      </c>
      <c r="Q37" s="143" t="s">
        <v>135</v>
      </c>
      <c r="R37" s="124">
        <v>47848</v>
      </c>
      <c r="S37" s="124">
        <v>47849</v>
      </c>
      <c r="T37" s="391"/>
    </row>
    <row r="38" spans="1:21" s="274" customFormat="1" ht="18.75">
      <c r="A38" s="274">
        <f>SUM(A1:A37)</f>
        <v>21</v>
      </c>
      <c r="B38" s="271" t="s">
        <v>74</v>
      </c>
      <c r="C38" s="356"/>
      <c r="D38" s="273"/>
      <c r="E38" s="621"/>
      <c r="F38" s="623"/>
      <c r="G38" s="272"/>
      <c r="H38" s="272"/>
      <c r="I38" s="64">
        <f>SUM(I1:I37)</f>
        <v>1916084</v>
      </c>
      <c r="J38" s="64">
        <f>SUM(J1:J37)</f>
        <v>42500048</v>
      </c>
      <c r="K38" s="64">
        <f>SUM(K1:K37)</f>
        <v>14399703</v>
      </c>
      <c r="L38" s="64">
        <f>SUM(L1:L37)</f>
        <v>138580668</v>
      </c>
      <c r="M38" s="64">
        <f>SUM(M1:M37)</f>
        <v>994868341.21000004</v>
      </c>
      <c r="N38" s="450">
        <f>SUM(N1:N37)</f>
        <v>4684482.21</v>
      </c>
      <c r="O38" s="189">
        <f>SUM(O1:O37)</f>
        <v>112.23937004516576</v>
      </c>
      <c r="P38" s="273"/>
      <c r="Q38" s="273"/>
      <c r="R38" s="273"/>
      <c r="S38" s="322"/>
      <c r="T38" s="309"/>
      <c r="U38" s="323"/>
    </row>
    <row r="39" spans="1:21" ht="15.75"/>
    <row r="40" spans="1:21" ht="15.75"/>
    <row r="41" spans="1:21" ht="15.75">
      <c r="E41" s="447"/>
    </row>
    <row r="42" spans="1:21" ht="15.75"/>
    <row r="43" spans="1:21" ht="15.75"/>
    <row r="44" spans="1:21" ht="15.75"/>
    <row r="45" spans="1:21" ht="15.75"/>
  </sheetData>
  <sheetProtection formatCells="0" formatColumns="0" formatRows="0" insertColumns="0" insertRows="0" insertHyperlinks="0" deleteColumns="0" deleteRows="0" sort="0" autoFilter="0" pivotTables="0"/>
  <conditionalFormatting sqref="G3">
    <cfRule type="colorScale" priority="157">
      <colorScale>
        <cfvo type="min"/>
        <cfvo type="max"/>
        <color rgb="FFFFFF00"/>
        <color rgb="FFFFEF9C"/>
      </colorScale>
    </cfRule>
    <cfRule type="cellIs" dxfId="391" priority="158" operator="equal">
      <formula>"low"</formula>
    </cfRule>
    <cfRule type="cellIs" dxfId="390" priority="159" operator="equal">
      <formula>"medium"</formula>
    </cfRule>
    <cfRule type="cellIs" dxfId="389" priority="160" operator="equal">
      <formula>"low"</formula>
    </cfRule>
    <cfRule type="cellIs" dxfId="388" priority="161" operator="equal">
      <formula>"medium"</formula>
    </cfRule>
    <cfRule type="cellIs" dxfId="387" priority="162" operator="equal">
      <formula>"high"</formula>
    </cfRule>
    <cfRule type="cellIs" dxfId="386" priority="163" operator="equal">
      <formula>"medium"</formula>
    </cfRule>
    <cfRule type="cellIs" dxfId="385" priority="164" operator="equal">
      <formula>"low"</formula>
    </cfRule>
    <cfRule type="cellIs" dxfId="384" priority="165" operator="equal">
      <formula>"high"</formula>
    </cfRule>
    <cfRule type="cellIs" dxfId="383" priority="166" operator="equal">
      <formula>"green"</formula>
    </cfRule>
    <cfRule type="cellIs" dxfId="382" priority="167" operator="equal">
      <formula>"red"</formula>
    </cfRule>
    <cfRule type="cellIs" dxfId="381" priority="168" operator="equal">
      <formula>"yellow"</formula>
    </cfRule>
  </conditionalFormatting>
  <conditionalFormatting sqref="G11:G14">
    <cfRule type="cellIs" dxfId="380" priority="104" operator="equal">
      <formula>"low"</formula>
    </cfRule>
    <cfRule type="cellIs" dxfId="379" priority="105" operator="equal">
      <formula>"medium"</formula>
    </cfRule>
    <cfRule type="cellIs" dxfId="378" priority="106" operator="equal">
      <formula>"low"</formula>
    </cfRule>
    <cfRule type="cellIs" dxfId="377" priority="107" operator="equal">
      <formula>"medium"</formula>
    </cfRule>
    <cfRule type="cellIs" dxfId="376" priority="108" operator="equal">
      <formula>"high"</formula>
    </cfRule>
    <cfRule type="cellIs" dxfId="375" priority="109" operator="equal">
      <formula>"medium"</formula>
    </cfRule>
    <cfRule type="cellIs" dxfId="374" priority="110" operator="equal">
      <formula>"low"</formula>
    </cfRule>
    <cfRule type="cellIs" dxfId="373" priority="111" operator="equal">
      <formula>"high"</formula>
    </cfRule>
    <cfRule type="cellIs" dxfId="372" priority="112" operator="equal">
      <formula>"green"</formula>
    </cfRule>
    <cfRule type="cellIs" dxfId="371" priority="113" operator="equal">
      <formula>"red"</formula>
    </cfRule>
    <cfRule type="cellIs" dxfId="370" priority="114" operator="equal">
      <formula>"yellow"</formula>
    </cfRule>
    <cfRule type="colorScale" priority="117">
      <colorScale>
        <cfvo type="min"/>
        <cfvo type="max"/>
        <color rgb="FFFFFF00"/>
        <color rgb="FFFFEF9C"/>
      </colorScale>
    </cfRule>
  </conditionalFormatting>
  <conditionalFormatting sqref="G27:G28 G24:G25 G16:G22">
    <cfRule type="colorScale" priority="3815">
      <colorScale>
        <cfvo type="min"/>
        <cfvo type="max"/>
        <color rgb="FFFFFF00"/>
        <color rgb="FFFFEF9C"/>
      </colorScale>
    </cfRule>
  </conditionalFormatting>
  <conditionalFormatting sqref="G27:G28 G24:G25 G16:G22 H17:H22">
    <cfRule type="cellIs" dxfId="369" priority="220" operator="equal">
      <formula>"low"</formula>
    </cfRule>
    <cfRule type="cellIs" dxfId="368" priority="221" operator="equal">
      <formula>"medium"</formula>
    </cfRule>
    <cfRule type="cellIs" dxfId="367" priority="222" operator="equal">
      <formula>"low"</formula>
    </cfRule>
    <cfRule type="cellIs" dxfId="366" priority="223" operator="equal">
      <formula>"medium"</formula>
    </cfRule>
    <cfRule type="cellIs" dxfId="365" priority="224" operator="equal">
      <formula>"high"</formula>
    </cfRule>
    <cfRule type="cellIs" dxfId="364" priority="225" operator="equal">
      <formula>"medium"</formula>
    </cfRule>
    <cfRule type="cellIs" dxfId="363" priority="226" operator="equal">
      <formula>"low"</formula>
    </cfRule>
    <cfRule type="cellIs" dxfId="362" priority="227" operator="equal">
      <formula>"high"</formula>
    </cfRule>
    <cfRule type="cellIs" dxfId="361" priority="228" operator="equal">
      <formula>"green"</formula>
    </cfRule>
    <cfRule type="cellIs" dxfId="360" priority="229" operator="equal">
      <formula>"red"</formula>
    </cfRule>
    <cfRule type="cellIs" dxfId="359" priority="230" operator="equal">
      <formula>"yellow"</formula>
    </cfRule>
  </conditionalFormatting>
  <conditionalFormatting sqref="G30:G35">
    <cfRule type="cellIs" dxfId="358" priority="64" operator="equal">
      <formula>"low"</formula>
    </cfRule>
    <cfRule type="cellIs" dxfId="357" priority="65" operator="equal">
      <formula>"medium"</formula>
    </cfRule>
    <cfRule type="cellIs" dxfId="356" priority="66" operator="equal">
      <formula>"low"</formula>
    </cfRule>
    <cfRule type="cellIs" dxfId="355" priority="67" operator="equal">
      <formula>"medium"</formula>
    </cfRule>
    <cfRule type="cellIs" dxfId="354" priority="68" operator="equal">
      <formula>"high"</formula>
    </cfRule>
    <cfRule type="cellIs" dxfId="353" priority="69" operator="equal">
      <formula>"medium"</formula>
    </cfRule>
    <cfRule type="cellIs" dxfId="352" priority="70" operator="equal">
      <formula>"low"</formula>
    </cfRule>
    <cfRule type="cellIs" dxfId="351" priority="71" operator="equal">
      <formula>"high"</formula>
    </cfRule>
    <cfRule type="cellIs" dxfId="350" priority="72" operator="equal">
      <formula>"green"</formula>
    </cfRule>
    <cfRule type="cellIs" dxfId="349" priority="73" operator="equal">
      <formula>"red"</formula>
    </cfRule>
    <cfRule type="cellIs" dxfId="348" priority="74" operator="equal">
      <formula>"yellow"</formula>
    </cfRule>
    <cfRule type="colorScale" priority="4407">
      <colorScale>
        <cfvo type="min"/>
        <cfvo type="max"/>
        <color rgb="FFFFFF00"/>
        <color rgb="FFFFEF9C"/>
      </colorScale>
    </cfRule>
  </conditionalFormatting>
  <conditionalFormatting sqref="H3">
    <cfRule type="colorScale" priority="169">
      <colorScale>
        <cfvo type="min"/>
        <cfvo type="max"/>
        <color rgb="FFFFFF00"/>
        <color rgb="FFFFEF9C"/>
      </colorScale>
    </cfRule>
    <cfRule type="cellIs" dxfId="347" priority="170" operator="equal">
      <formula>"low"</formula>
    </cfRule>
    <cfRule type="cellIs" dxfId="346" priority="171" operator="equal">
      <formula>"medium"</formula>
    </cfRule>
    <cfRule type="cellIs" dxfId="345" priority="172" operator="equal">
      <formula>"low"</formula>
    </cfRule>
    <cfRule type="cellIs" dxfId="344" priority="173" operator="equal">
      <formula>"medium"</formula>
    </cfRule>
    <cfRule type="cellIs" dxfId="343" priority="174" operator="equal">
      <formula>"high"</formula>
    </cfRule>
    <cfRule type="cellIs" dxfId="342" priority="175" operator="equal">
      <formula>"medium"</formula>
    </cfRule>
    <cfRule type="cellIs" dxfId="341" priority="176" operator="equal">
      <formula>"low"</formula>
    </cfRule>
    <cfRule type="cellIs" dxfId="340" priority="177" operator="equal">
      <formula>"high"</formula>
    </cfRule>
    <cfRule type="cellIs" dxfId="339" priority="178" operator="equal">
      <formula>"green"</formula>
    </cfRule>
    <cfRule type="cellIs" dxfId="338" priority="179" operator="equal">
      <formula>"red"</formula>
    </cfRule>
    <cfRule type="cellIs" dxfId="337" priority="180" operator="equal">
      <formula>"yellow"</formula>
    </cfRule>
  </conditionalFormatting>
  <conditionalFormatting sqref="H11:H14">
    <cfRule type="colorScale" priority="4554">
      <colorScale>
        <cfvo type="min"/>
        <cfvo type="max"/>
        <color rgb="FFFFFF00"/>
        <color rgb="FFFFEF9C"/>
      </colorScale>
    </cfRule>
    <cfRule type="cellIs" dxfId="336" priority="4555" operator="equal">
      <formula>"low"</formula>
    </cfRule>
    <cfRule type="cellIs" dxfId="335" priority="4556" operator="equal">
      <formula>"medium"</formula>
    </cfRule>
    <cfRule type="cellIs" dxfId="334" priority="4557" operator="equal">
      <formula>"low"</formula>
    </cfRule>
    <cfRule type="cellIs" dxfId="333" priority="4558" operator="equal">
      <formula>"medium"</formula>
    </cfRule>
    <cfRule type="cellIs" dxfId="332" priority="4559" operator="equal">
      <formula>"high"</formula>
    </cfRule>
    <cfRule type="cellIs" dxfId="331" priority="4560" operator="equal">
      <formula>"medium"</formula>
    </cfRule>
    <cfRule type="cellIs" dxfId="330" priority="4561" operator="equal">
      <formula>"low"</formula>
    </cfRule>
    <cfRule type="cellIs" dxfId="329" priority="4562" operator="equal">
      <formula>"high"</formula>
    </cfRule>
    <cfRule type="cellIs" dxfId="328" priority="4563" operator="equal">
      <formula>"green"</formula>
    </cfRule>
    <cfRule type="cellIs" dxfId="327" priority="4564" operator="equal">
      <formula>"red"</formula>
    </cfRule>
    <cfRule type="cellIs" dxfId="326" priority="4565" operator="equal">
      <formula>"yellow"</formula>
    </cfRule>
  </conditionalFormatting>
  <conditionalFormatting sqref="H16">
    <cfRule type="colorScale" priority="3838">
      <colorScale>
        <cfvo type="min"/>
        <cfvo type="max"/>
        <color rgb="FFFFFF00"/>
        <color rgb="FFFFEF9C"/>
      </colorScale>
    </cfRule>
    <cfRule type="cellIs" dxfId="325" priority="3839" operator="equal">
      <formula>"low"</formula>
    </cfRule>
    <cfRule type="cellIs" dxfId="324" priority="3840" operator="equal">
      <formula>"medium"</formula>
    </cfRule>
    <cfRule type="cellIs" dxfId="323" priority="3841" operator="equal">
      <formula>"low"</formula>
    </cfRule>
    <cfRule type="cellIs" dxfId="322" priority="3842" operator="equal">
      <formula>"medium"</formula>
    </cfRule>
    <cfRule type="cellIs" dxfId="321" priority="3843" operator="equal">
      <formula>"high"</formula>
    </cfRule>
    <cfRule type="cellIs" dxfId="320" priority="3844" operator="equal">
      <formula>"medium"</formula>
    </cfRule>
    <cfRule type="cellIs" dxfId="319" priority="3845" operator="equal">
      <formula>"low"</formula>
    </cfRule>
    <cfRule type="cellIs" dxfId="318" priority="3846" operator="equal">
      <formula>"high"</formula>
    </cfRule>
    <cfRule type="cellIs" dxfId="317" priority="3847" operator="equal">
      <formula>"green"</formula>
    </cfRule>
    <cfRule type="cellIs" dxfId="316" priority="3848" operator="equal">
      <formula>"red"</formula>
    </cfRule>
    <cfRule type="cellIs" dxfId="315" priority="3849" operator="equal">
      <formula>"yellow"</formula>
    </cfRule>
  </conditionalFormatting>
  <conditionalFormatting sqref="H27:H28 H24:H25 H17:H22">
    <cfRule type="colorScale" priority="207">
      <colorScale>
        <cfvo type="min"/>
        <cfvo type="max"/>
        <color rgb="FFFFFF00"/>
        <color rgb="FFFFEF9C"/>
      </colorScale>
    </cfRule>
  </conditionalFormatting>
  <conditionalFormatting sqref="H27:H28">
    <cfRule type="cellIs" dxfId="314" priority="208" operator="equal">
      <formula>"low"</formula>
    </cfRule>
    <cfRule type="cellIs" dxfId="313" priority="209" operator="equal">
      <formula>"medium"</formula>
    </cfRule>
    <cfRule type="cellIs" dxfId="312" priority="210" operator="equal">
      <formula>"low"</formula>
    </cfRule>
    <cfRule type="cellIs" dxfId="311" priority="211" operator="equal">
      <formula>"medium"</formula>
    </cfRule>
    <cfRule type="cellIs" dxfId="310" priority="212" operator="equal">
      <formula>"high"</formula>
    </cfRule>
    <cfRule type="cellIs" dxfId="309" priority="213" operator="equal">
      <formula>"medium"</formula>
    </cfRule>
    <cfRule type="cellIs" dxfId="308" priority="214" operator="equal">
      <formula>"low"</formula>
    </cfRule>
    <cfRule type="cellIs" dxfId="307" priority="215" operator="equal">
      <formula>"high"</formula>
    </cfRule>
    <cfRule type="cellIs" dxfId="306" priority="216" operator="equal">
      <formula>"green"</formula>
    </cfRule>
    <cfRule type="cellIs" dxfId="305" priority="217" operator="equal">
      <formula>"red"</formula>
    </cfRule>
    <cfRule type="cellIs" dxfId="304" priority="218" operator="equal">
      <formula>"yellow"</formula>
    </cfRule>
  </conditionalFormatting>
  <conditionalFormatting sqref="H30:H35">
    <cfRule type="colorScale" priority="4395">
      <colorScale>
        <cfvo type="min"/>
        <cfvo type="max"/>
        <color rgb="FFFFFF00"/>
        <color rgb="FFFFEF9C"/>
      </colorScale>
    </cfRule>
    <cfRule type="cellIs" dxfId="303" priority="4396" operator="equal">
      <formula>"low"</formula>
    </cfRule>
    <cfRule type="cellIs" dxfId="302" priority="4397" operator="equal">
      <formula>"medium"</formula>
    </cfRule>
    <cfRule type="cellIs" dxfId="301" priority="4398" operator="equal">
      <formula>"low"</formula>
    </cfRule>
    <cfRule type="cellIs" dxfId="300" priority="4399" operator="equal">
      <formula>"medium"</formula>
    </cfRule>
    <cfRule type="cellIs" dxfId="299" priority="4400" operator="equal">
      <formula>"high"</formula>
    </cfRule>
    <cfRule type="cellIs" dxfId="298" priority="4401" operator="equal">
      <formula>"medium"</formula>
    </cfRule>
    <cfRule type="cellIs" dxfId="297" priority="4402" operator="equal">
      <formula>"low"</formula>
    </cfRule>
    <cfRule type="cellIs" dxfId="296" priority="4403" operator="equal">
      <formula>"high"</formula>
    </cfRule>
    <cfRule type="cellIs" dxfId="295" priority="4404" operator="equal">
      <formula>"green"</formula>
    </cfRule>
    <cfRule type="cellIs" dxfId="294" priority="4405" operator="equal">
      <formula>"red"</formula>
    </cfRule>
    <cfRule type="cellIs" dxfId="293" priority="4406" operator="equal">
      <formula>"yellow"</formula>
    </cfRule>
  </conditionalFormatting>
  <conditionalFormatting sqref="N3 N27:N28 N24:N25 N5:N9 N16:N22">
    <cfRule type="cellIs" dxfId="292" priority="428" operator="greaterThanOrEqual">
      <formula>1</formula>
    </cfRule>
  </conditionalFormatting>
  <conditionalFormatting sqref="N11:N14">
    <cfRule type="cellIs" dxfId="291" priority="116" operator="greaterThanOrEqual">
      <formula>1</formula>
    </cfRule>
  </conditionalFormatting>
  <conditionalFormatting sqref="N30:N35">
    <cfRule type="cellIs" dxfId="290" priority="76" operator="greaterThanOrEqual">
      <formula>1</formula>
    </cfRule>
  </conditionalFormatting>
  <conditionalFormatting sqref="N37">
    <cfRule type="cellIs" dxfId="289" priority="34" operator="greaterThanOrEqual">
      <formula>1</formula>
    </cfRule>
  </conditionalFormatting>
  <conditionalFormatting sqref="N3:O3 N5:O9 N16:O22">
    <cfRule type="containsBlanks" dxfId="288" priority="424">
      <formula>LEN(TRIM(N3))=0</formula>
    </cfRule>
    <cfRule type="cellIs" dxfId="287" priority="425" operator="lessThanOrEqual">
      <formula>0</formula>
    </cfRule>
  </conditionalFormatting>
  <conditionalFormatting sqref="N3:O3 N27:O28">
    <cfRule type="containsBlanks" dxfId="286" priority="155">
      <formula>LEN(TRIM(N3))=0</formula>
    </cfRule>
    <cfRule type="cellIs" dxfId="285" priority="156" operator="lessThanOrEqual">
      <formula>0</formula>
    </cfRule>
  </conditionalFormatting>
  <conditionalFormatting sqref="N11:O14">
    <cfRule type="containsBlanks" dxfId="284" priority="102">
      <formula>LEN(TRIM(N11))=0</formula>
    </cfRule>
    <cfRule type="cellIs" dxfId="283" priority="103" operator="lessThanOrEqual">
      <formula>0</formula>
    </cfRule>
  </conditionalFormatting>
  <conditionalFormatting sqref="N30:O35">
    <cfRule type="containsBlanks" dxfId="282" priority="48">
      <formula>LEN(TRIM(N30))=0</formula>
    </cfRule>
    <cfRule type="cellIs" dxfId="281" priority="49" operator="lessThanOrEqual">
      <formula>0</formula>
    </cfRule>
  </conditionalFormatting>
  <conditionalFormatting sqref="N37:O37">
    <cfRule type="containsBlanks" dxfId="280" priority="20">
      <formula>LEN(TRIM(N37))=0</formula>
    </cfRule>
    <cfRule type="cellIs" dxfId="279" priority="21" operator="lessThanOrEqual">
      <formula>0</formula>
    </cfRule>
  </conditionalFormatting>
  <conditionalFormatting sqref="O3 O27:O28 O24:O25 O5:O9 O16:O22">
    <cfRule type="cellIs" dxfId="278" priority="426" operator="greaterThan">
      <formula>0.01</formula>
    </cfRule>
  </conditionalFormatting>
  <conditionalFormatting sqref="O11:O14">
    <cfRule type="cellIs" dxfId="277" priority="115" operator="greaterThan">
      <formula>0.01</formula>
    </cfRule>
  </conditionalFormatting>
  <conditionalFormatting sqref="O30:O35">
    <cfRule type="cellIs" dxfId="276" priority="75" operator="greaterThan">
      <formula>0.01</formula>
    </cfRule>
  </conditionalFormatting>
  <conditionalFormatting sqref="O37">
    <cfRule type="cellIs" dxfId="275" priority="33" operator="greaterThan">
      <formula>0.01</formula>
    </cfRule>
  </conditionalFormatting>
  <conditionalFormatting sqref="O38">
    <cfRule type="containsBlanks" dxfId="274" priority="14">
      <formula>LEN(TRIM(O38))=0</formula>
    </cfRule>
    <cfRule type="cellIs" dxfId="273" priority="15" operator="lessThanOrEqual">
      <formula>0</formula>
    </cfRule>
    <cfRule type="cellIs" dxfId="272" priority="16" operator="greaterThan">
      <formula>0.01</formula>
    </cfRule>
  </conditionalFormatting>
  <conditionalFormatting sqref="T39:T1048576 T1:T37">
    <cfRule type="expression" dxfId="271" priority="355">
      <formula>#REF!&gt;0</formula>
    </cfRule>
  </conditionalFormatting>
  <conditionalFormatting sqref="H24:H25">
    <cfRule type="cellIs" dxfId="270" priority="3" operator="equal">
      <formula>"low"</formula>
    </cfRule>
    <cfRule type="cellIs" dxfId="269" priority="4" operator="equal">
      <formula>"medium"</formula>
    </cfRule>
    <cfRule type="cellIs" dxfId="268" priority="5" operator="equal">
      <formula>"low"</formula>
    </cfRule>
    <cfRule type="cellIs" dxfId="267" priority="6" operator="equal">
      <formula>"medium"</formula>
    </cfRule>
    <cfRule type="cellIs" dxfId="266" priority="7" operator="equal">
      <formula>"high"</formula>
    </cfRule>
    <cfRule type="cellIs" dxfId="265" priority="8" operator="equal">
      <formula>"medium"</formula>
    </cfRule>
    <cfRule type="cellIs" dxfId="264" priority="9" operator="equal">
      <formula>"low"</formula>
    </cfRule>
    <cfRule type="cellIs" dxfId="263" priority="10" operator="equal">
      <formula>"high"</formula>
    </cfRule>
    <cfRule type="cellIs" dxfId="262" priority="11" operator="equal">
      <formula>"green"</formula>
    </cfRule>
    <cfRule type="cellIs" dxfId="261" priority="12" operator="equal">
      <formula>"red"</formula>
    </cfRule>
    <cfRule type="cellIs" dxfId="260" priority="13" operator="equal">
      <formula>"yellow"</formula>
    </cfRule>
  </conditionalFormatting>
  <conditionalFormatting sqref="N24:O25">
    <cfRule type="containsBlanks" dxfId="259" priority="1">
      <formula>LEN(TRIM(N24))=0</formula>
    </cfRule>
    <cfRule type="cellIs" dxfId="258" priority="2" operator="lessThanOrEqual">
      <formula>0</formula>
    </cfRule>
  </conditionalFormatting>
  <conditionalFormatting sqref="G37">
    <cfRule type="cellIs" dxfId="257" priority="4741" operator="equal">
      <formula>"low"</formula>
    </cfRule>
    <cfRule type="cellIs" dxfId="256" priority="4742" operator="equal">
      <formula>"medium"</formula>
    </cfRule>
    <cfRule type="cellIs" dxfId="255" priority="4743" operator="equal">
      <formula>"low"</formula>
    </cfRule>
    <cfRule type="cellIs" dxfId="254" priority="4744" operator="equal">
      <formula>"medium"</formula>
    </cfRule>
    <cfRule type="cellIs" dxfId="253" priority="4745" operator="equal">
      <formula>"high"</formula>
    </cfRule>
    <cfRule type="cellIs" dxfId="252" priority="4746" operator="equal">
      <formula>"medium"</formula>
    </cfRule>
    <cfRule type="cellIs" dxfId="251" priority="4747" operator="equal">
      <formula>"low"</formula>
    </cfRule>
    <cfRule type="cellIs" dxfId="250" priority="4748" operator="equal">
      <formula>"high"</formula>
    </cfRule>
    <cfRule type="cellIs" dxfId="249" priority="4749" operator="equal">
      <formula>"green"</formula>
    </cfRule>
    <cfRule type="cellIs" dxfId="248" priority="4750" operator="equal">
      <formula>"red"</formula>
    </cfRule>
    <cfRule type="cellIs" dxfId="247" priority="4751" operator="equal">
      <formula>"yellow"</formula>
    </cfRule>
    <cfRule type="colorScale" priority="4752">
      <colorScale>
        <cfvo type="min"/>
        <cfvo type="max"/>
        <color rgb="FFFFFF00"/>
        <color rgb="FFFFEF9C"/>
      </colorScale>
    </cfRule>
  </conditionalFormatting>
  <conditionalFormatting sqref="H37">
    <cfRule type="colorScale" priority="4753">
      <colorScale>
        <cfvo type="min"/>
        <cfvo type="max"/>
        <color rgb="FFFFFF00"/>
        <color rgb="FFFFEF9C"/>
      </colorScale>
    </cfRule>
    <cfRule type="cellIs" dxfId="246" priority="4754" operator="equal">
      <formula>"low"</formula>
    </cfRule>
    <cfRule type="cellIs" dxfId="245" priority="4755" operator="equal">
      <formula>"medium"</formula>
    </cfRule>
    <cfRule type="cellIs" dxfId="244" priority="4756" operator="equal">
      <formula>"low"</formula>
    </cfRule>
    <cfRule type="cellIs" dxfId="243" priority="4757" operator="equal">
      <formula>"medium"</formula>
    </cfRule>
    <cfRule type="cellIs" dxfId="242" priority="4758" operator="equal">
      <formula>"high"</formula>
    </cfRule>
    <cfRule type="cellIs" dxfId="241" priority="4759" operator="equal">
      <formula>"medium"</formula>
    </cfRule>
    <cfRule type="cellIs" dxfId="240" priority="4760" operator="equal">
      <formula>"low"</formula>
    </cfRule>
    <cfRule type="cellIs" dxfId="239" priority="4761" operator="equal">
      <formula>"high"</formula>
    </cfRule>
    <cfRule type="cellIs" dxfId="238" priority="4762" operator="equal">
      <formula>"green"</formula>
    </cfRule>
    <cfRule type="cellIs" dxfId="237" priority="4763" operator="equal">
      <formula>"red"</formula>
    </cfRule>
    <cfRule type="cellIs" dxfId="236" priority="4764" operator="equal">
      <formula>"yellow"</formula>
    </cfRule>
  </conditionalFormatting>
  <conditionalFormatting sqref="G5:G9">
    <cfRule type="colorScale" priority="4777">
      <colorScale>
        <cfvo type="min"/>
        <cfvo type="max"/>
        <color rgb="FFFFFF00"/>
        <color rgb="FFFFEF9C"/>
      </colorScale>
    </cfRule>
    <cfRule type="cellIs" dxfId="235" priority="4778" operator="equal">
      <formula>"low"</formula>
    </cfRule>
    <cfRule type="cellIs" dxfId="234" priority="4779" operator="equal">
      <formula>"medium"</formula>
    </cfRule>
    <cfRule type="cellIs" dxfId="233" priority="4780" operator="equal">
      <formula>"low"</formula>
    </cfRule>
    <cfRule type="cellIs" dxfId="232" priority="4781" operator="equal">
      <formula>"medium"</formula>
    </cfRule>
    <cfRule type="cellIs" dxfId="231" priority="4782" operator="equal">
      <formula>"high"</formula>
    </cfRule>
    <cfRule type="cellIs" dxfId="230" priority="4783" operator="equal">
      <formula>"medium"</formula>
    </cfRule>
    <cfRule type="cellIs" dxfId="229" priority="4784" operator="equal">
      <formula>"low"</formula>
    </cfRule>
    <cfRule type="cellIs" dxfId="228" priority="4785" operator="equal">
      <formula>"high"</formula>
    </cfRule>
    <cfRule type="cellIs" dxfId="227" priority="4786" operator="equal">
      <formula>"green"</formula>
    </cfRule>
    <cfRule type="cellIs" dxfId="226" priority="4787" operator="equal">
      <formula>"red"</formula>
    </cfRule>
    <cfRule type="cellIs" dxfId="225" priority="4788" operator="equal">
      <formula>"yellow"</formula>
    </cfRule>
  </conditionalFormatting>
  <conditionalFormatting sqref="H5:H9">
    <cfRule type="colorScale" priority="4804">
      <colorScale>
        <cfvo type="min"/>
        <cfvo type="max"/>
        <color rgb="FFFFFF00"/>
        <color rgb="FFFFEF9C"/>
      </colorScale>
    </cfRule>
    <cfRule type="cellIs" dxfId="224" priority="4805" operator="equal">
      <formula>"low"</formula>
    </cfRule>
    <cfRule type="cellIs" dxfId="223" priority="4806" operator="equal">
      <formula>"medium"</formula>
    </cfRule>
    <cfRule type="cellIs" dxfId="222" priority="4807" operator="equal">
      <formula>"low"</formula>
    </cfRule>
    <cfRule type="cellIs" dxfId="221" priority="4808" operator="equal">
      <formula>"medium"</formula>
    </cfRule>
    <cfRule type="cellIs" dxfId="220" priority="4809" operator="equal">
      <formula>"high"</formula>
    </cfRule>
    <cfRule type="cellIs" dxfId="219" priority="4810" operator="equal">
      <formula>"medium"</formula>
    </cfRule>
    <cfRule type="cellIs" dxfId="218" priority="4811" operator="equal">
      <formula>"low"</formula>
    </cfRule>
    <cfRule type="cellIs" dxfId="217" priority="4812" operator="equal">
      <formula>"high"</formula>
    </cfRule>
    <cfRule type="cellIs" dxfId="216" priority="4813" operator="equal">
      <formula>"green"</formula>
    </cfRule>
    <cfRule type="cellIs" dxfId="215" priority="4814" operator="equal">
      <formula>"red"</formula>
    </cfRule>
    <cfRule type="cellIs" dxfId="214" priority="4815" operator="equal">
      <formula>"yellow"</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F22-0DF0-4E3C-B2E4-B0007D7A0741}">
  <sheetPr>
    <tabColor theme="9"/>
  </sheetPr>
  <dimension ref="A1:BZ242"/>
  <sheetViews>
    <sheetView workbookViewId="0">
      <pane xSplit="3" ySplit="1" topLeftCell="D2" activePane="bottomRight" state="frozen"/>
      <selection pane="bottomRight" activeCell="E10" sqref="E10"/>
      <selection pane="bottomLeft" activeCell="A2" sqref="A2"/>
      <selection pane="topRight" activeCell="B1" sqref="B1"/>
    </sheetView>
  </sheetViews>
  <sheetFormatPr defaultColWidth="9.140625" defaultRowHeight="15" customHeight="1"/>
  <cols>
    <col min="1" max="1" width="0" style="16" hidden="1" customWidth="1"/>
    <col min="2" max="2" width="43.28515625" style="16" customWidth="1"/>
    <col min="3" max="3" width="10.140625" style="314" customWidth="1"/>
    <col min="4" max="4" width="38.7109375" style="27" customWidth="1"/>
    <col min="5" max="5" width="79.28515625" style="16" customWidth="1"/>
    <col min="6" max="6" width="72.85546875" style="19" customWidth="1"/>
    <col min="7" max="7" width="15.140625" style="16" customWidth="1"/>
    <col min="8" max="8" width="17" style="16" customWidth="1"/>
    <col min="9" max="9" width="25.42578125" style="20" customWidth="1"/>
    <col min="10" max="10" width="26.28515625" style="20" customWidth="1"/>
    <col min="11" max="11" width="27.7109375" style="20" customWidth="1"/>
    <col min="12" max="12" width="28.140625" style="21" customWidth="1"/>
    <col min="13" max="13" width="26.140625" style="20" customWidth="1"/>
    <col min="14" max="14" width="31.5703125" customWidth="1"/>
    <col min="15" max="15" width="14.140625" customWidth="1"/>
    <col min="16" max="16" width="21.85546875" style="27" customWidth="1"/>
    <col min="17" max="17" width="21.7109375" style="27" customWidth="1"/>
    <col min="18" max="18" width="33.7109375" style="27" customWidth="1"/>
    <col min="19" max="19" width="33.5703125" style="27" customWidth="1"/>
    <col min="20" max="20" width="20" customWidth="1"/>
    <col min="21" max="21" width="7" style="16" bestFit="1" customWidth="1"/>
    <col min="22" max="24" width="13.28515625" style="16"/>
    <col min="25" max="25" width="25.28515625" style="16" bestFit="1" customWidth="1"/>
    <col min="26" max="26" width="13.28515625" style="16"/>
    <col min="27" max="27" width="14.7109375" style="16" bestFit="1" customWidth="1"/>
    <col min="28" max="38" width="13.28515625" style="16"/>
    <col min="39" max="39" width="25.28515625" style="16" bestFit="1" customWidth="1"/>
    <col min="40" max="16384" width="9.140625" style="16"/>
  </cols>
  <sheetData>
    <row r="1" spans="1:78" s="24" customFormat="1" ht="34.5">
      <c r="A1" s="24" t="s">
        <v>50</v>
      </c>
      <c r="B1" s="28" t="s">
        <v>9</v>
      </c>
      <c r="C1" s="29" t="s">
        <v>10</v>
      </c>
      <c r="D1" s="28" t="s">
        <v>11</v>
      </c>
      <c r="E1" s="28" t="s">
        <v>12</v>
      </c>
      <c r="F1" s="28" t="s">
        <v>13</v>
      </c>
      <c r="G1" s="28" t="s">
        <v>14</v>
      </c>
      <c r="H1" s="28" t="s">
        <v>15</v>
      </c>
      <c r="I1" s="30" t="s">
        <v>16</v>
      </c>
      <c r="J1" s="30" t="s">
        <v>17</v>
      </c>
      <c r="K1" s="30" t="s">
        <v>18</v>
      </c>
      <c r="L1" s="31" t="s">
        <v>19</v>
      </c>
      <c r="M1" s="30" t="s">
        <v>20</v>
      </c>
      <c r="N1" s="32" t="s">
        <v>21</v>
      </c>
      <c r="O1" s="32" t="s">
        <v>22</v>
      </c>
      <c r="P1" s="28" t="s">
        <v>23</v>
      </c>
      <c r="Q1" s="28" t="s">
        <v>24</v>
      </c>
      <c r="R1" s="28" t="s">
        <v>25</v>
      </c>
      <c r="S1" s="28" t="s">
        <v>26</v>
      </c>
      <c r="T1" s="32" t="s">
        <v>27</v>
      </c>
      <c r="U1" s="28" t="s">
        <v>223</v>
      </c>
    </row>
    <row r="2" spans="1:78" s="24" customFormat="1" ht="17.25">
      <c r="B2" s="433" t="s">
        <v>224</v>
      </c>
      <c r="C2" s="434"/>
      <c r="D2" s="435"/>
      <c r="E2" s="167"/>
      <c r="F2" s="436"/>
      <c r="G2" s="167"/>
      <c r="H2" s="167"/>
      <c r="I2" s="437"/>
      <c r="J2" s="437"/>
      <c r="K2" s="437"/>
      <c r="L2" s="438"/>
      <c r="M2" s="437"/>
      <c r="N2" s="437"/>
      <c r="O2" s="437"/>
      <c r="P2" s="435"/>
      <c r="Q2" s="435"/>
      <c r="R2" s="435"/>
      <c r="S2" s="435"/>
      <c r="T2" s="435"/>
    </row>
    <row r="3" spans="1:78" s="24" customFormat="1" ht="66.75" customHeight="1">
      <c r="B3" s="432" t="s">
        <v>225</v>
      </c>
      <c r="C3" s="294" t="s">
        <v>226</v>
      </c>
      <c r="D3" s="292" t="s">
        <v>227</v>
      </c>
      <c r="E3" s="336" t="s">
        <v>228</v>
      </c>
      <c r="F3" s="336" t="s">
        <v>229</v>
      </c>
      <c r="G3" s="8" t="s">
        <v>49</v>
      </c>
      <c r="H3" s="8" t="s">
        <v>49</v>
      </c>
      <c r="I3" s="66">
        <v>281660</v>
      </c>
      <c r="J3" s="66">
        <v>0</v>
      </c>
      <c r="K3" s="66">
        <v>0</v>
      </c>
      <c r="L3" s="67">
        <f>SUM(I3:K3)</f>
        <v>281660</v>
      </c>
      <c r="M3" s="66">
        <v>0</v>
      </c>
      <c r="N3" s="141"/>
      <c r="O3" s="189"/>
      <c r="P3" s="306" t="s">
        <v>135</v>
      </c>
      <c r="Q3" s="306" t="s">
        <v>135</v>
      </c>
      <c r="R3" s="306" t="s">
        <v>135</v>
      </c>
      <c r="S3" s="306" t="s">
        <v>135</v>
      </c>
      <c r="T3" s="140" t="e">
        <f>DAYS360(R3,S3)</f>
        <v>#VALUE!</v>
      </c>
    </row>
    <row r="4" spans="1:78" s="1" customFormat="1" ht="15.75">
      <c r="B4" s="149" t="s">
        <v>230</v>
      </c>
      <c r="C4" s="313"/>
      <c r="D4" s="154"/>
      <c r="E4" s="150"/>
      <c r="F4" s="151"/>
      <c r="G4" s="150"/>
      <c r="H4" s="150"/>
      <c r="I4" s="152"/>
      <c r="J4" s="152"/>
      <c r="K4" s="152"/>
      <c r="L4" s="153"/>
      <c r="M4" s="152"/>
      <c r="N4" s="152"/>
      <c r="O4" s="152"/>
      <c r="P4" s="154"/>
      <c r="Q4" s="154"/>
      <c r="R4" s="154"/>
      <c r="S4" s="154"/>
      <c r="T4" s="154"/>
    </row>
    <row r="5" spans="1:78" s="4" customFormat="1" ht="81">
      <c r="A5" s="4">
        <v>1</v>
      </c>
      <c r="B5" s="156" t="s">
        <v>231</v>
      </c>
      <c r="C5" s="293" t="s">
        <v>232</v>
      </c>
      <c r="D5" s="307" t="s">
        <v>127</v>
      </c>
      <c r="E5" s="279" t="s">
        <v>233</v>
      </c>
      <c r="F5" s="279" t="s">
        <v>234</v>
      </c>
      <c r="G5" s="8" t="s">
        <v>49</v>
      </c>
      <c r="H5" s="8" t="s">
        <v>49</v>
      </c>
      <c r="I5" s="12">
        <v>446800</v>
      </c>
      <c r="J5" s="66">
        <v>4061567</v>
      </c>
      <c r="K5" s="17">
        <v>105000</v>
      </c>
      <c r="L5" s="22">
        <f>SUM(I5:K5)</f>
        <v>4613367</v>
      </c>
      <c r="M5" s="12">
        <v>4613367</v>
      </c>
      <c r="N5" s="15">
        <f t="shared" ref="N5" si="0">IFERROR(M5-L5,"0")</f>
        <v>0</v>
      </c>
      <c r="O5" s="3">
        <v>0</v>
      </c>
      <c r="P5" s="26">
        <v>45870</v>
      </c>
      <c r="Q5" s="26">
        <v>45870</v>
      </c>
      <c r="R5" s="26">
        <v>46174</v>
      </c>
      <c r="S5" s="26">
        <v>46204</v>
      </c>
      <c r="T5" s="23">
        <f t="shared" ref="T5" si="1">DAYS360(R5,S5)</f>
        <v>30</v>
      </c>
    </row>
    <row r="6" spans="1:78" s="1" customFormat="1" ht="15.75">
      <c r="B6" s="149" t="s">
        <v>235</v>
      </c>
      <c r="C6" s="313"/>
      <c r="D6" s="154"/>
      <c r="E6" s="150"/>
      <c r="F6" s="150"/>
      <c r="G6" s="150"/>
      <c r="H6" s="150"/>
      <c r="I6" s="152"/>
      <c r="J6" s="152"/>
      <c r="K6" s="152"/>
      <c r="L6" s="153"/>
      <c r="M6" s="152"/>
      <c r="N6" s="152"/>
      <c r="O6" s="152"/>
      <c r="P6" s="154"/>
      <c r="Q6" s="154"/>
      <c r="R6" s="154"/>
      <c r="S6" s="154"/>
      <c r="T6" s="154"/>
    </row>
    <row r="7" spans="1:78" s="41" customFormat="1" ht="103.5" customHeight="1">
      <c r="A7" s="41">
        <v>1</v>
      </c>
      <c r="B7" s="300" t="s">
        <v>236</v>
      </c>
      <c r="C7" s="320" t="s">
        <v>237</v>
      </c>
      <c r="D7" s="307" t="s">
        <v>127</v>
      </c>
      <c r="E7" s="164" t="s">
        <v>238</v>
      </c>
      <c r="F7" s="164" t="s">
        <v>239</v>
      </c>
      <c r="G7" s="178"/>
      <c r="H7" s="179"/>
      <c r="I7" s="12">
        <v>89570</v>
      </c>
      <c r="J7" s="12">
        <v>5210604</v>
      </c>
      <c r="K7" s="134">
        <v>98342</v>
      </c>
      <c r="L7" s="22">
        <f>SUM(I7:K7)</f>
        <v>5398516</v>
      </c>
      <c r="M7" s="12">
        <f>85781+5300174+2561</f>
        <v>5388516</v>
      </c>
      <c r="N7" s="15">
        <f>IFERROR(M7-L7,"0")</f>
        <v>-10000</v>
      </c>
      <c r="O7" s="135">
        <v>0</v>
      </c>
      <c r="P7" s="26">
        <v>46023</v>
      </c>
      <c r="Q7" s="26">
        <v>46023</v>
      </c>
      <c r="R7" s="26">
        <v>46185</v>
      </c>
      <c r="S7" s="26">
        <v>46188</v>
      </c>
      <c r="T7" s="136">
        <f>DAYS360(R7,S7)</f>
        <v>3</v>
      </c>
    </row>
    <row r="8" spans="1:78" s="41" customFormat="1" ht="15.75">
      <c r="B8" s="424" t="s">
        <v>240</v>
      </c>
      <c r="C8" s="451"/>
      <c r="D8" s="452"/>
      <c r="E8" s="453"/>
      <c r="F8" s="425"/>
      <c r="G8" s="426"/>
      <c r="H8" s="427"/>
      <c r="I8" s="428"/>
      <c r="J8" s="428"/>
      <c r="K8" s="428"/>
      <c r="L8" s="429"/>
      <c r="M8" s="428"/>
      <c r="N8" s="428"/>
      <c r="O8" s="428"/>
      <c r="P8" s="430"/>
      <c r="Q8" s="430"/>
      <c r="R8" s="430"/>
      <c r="S8" s="430"/>
      <c r="T8" s="431"/>
    </row>
    <row r="9" spans="1:78" s="41" customFormat="1" ht="48" customHeight="1">
      <c r="B9" s="270" t="s">
        <v>241</v>
      </c>
      <c r="C9" s="294" t="s">
        <v>242</v>
      </c>
      <c r="D9" s="292" t="s">
        <v>227</v>
      </c>
      <c r="E9" s="509" t="s">
        <v>243</v>
      </c>
      <c r="F9" s="509" t="s">
        <v>244</v>
      </c>
      <c r="G9" s="456"/>
      <c r="H9" s="454"/>
      <c r="I9" s="12">
        <v>0</v>
      </c>
      <c r="J9" s="12">
        <v>0</v>
      </c>
      <c r="K9" s="12">
        <v>0</v>
      </c>
      <c r="L9" s="22">
        <v>5500000</v>
      </c>
      <c r="M9" s="12">
        <v>5500000</v>
      </c>
      <c r="N9" s="470">
        <f>IFERROR(M9-L9,"0")</f>
        <v>0</v>
      </c>
      <c r="O9" s="135">
        <v>0</v>
      </c>
      <c r="P9" s="124" t="s">
        <v>135</v>
      </c>
      <c r="Q9" s="124" t="s">
        <v>135</v>
      </c>
      <c r="R9" s="124">
        <v>46508</v>
      </c>
      <c r="S9" s="124">
        <v>46508</v>
      </c>
      <c r="T9" s="455">
        <f>DAYS360(R9,S9)</f>
        <v>0</v>
      </c>
    </row>
    <row r="10" spans="1:78" s="41" customFormat="1" ht="24" customHeight="1">
      <c r="B10" s="424" t="s">
        <v>245</v>
      </c>
      <c r="C10" s="521"/>
      <c r="D10" s="522"/>
      <c r="E10" s="523"/>
      <c r="F10" s="425"/>
      <c r="G10" s="426"/>
      <c r="H10" s="427"/>
      <c r="I10" s="428"/>
      <c r="J10" s="428"/>
      <c r="K10" s="428"/>
      <c r="L10" s="428"/>
      <c r="M10" s="428"/>
      <c r="N10" s="428"/>
      <c r="O10" s="428"/>
      <c r="P10" s="430"/>
      <c r="Q10" s="430"/>
      <c r="R10" s="430"/>
      <c r="S10" s="430"/>
      <c r="T10" s="431"/>
    </row>
    <row r="11" spans="1:78" s="41" customFormat="1" ht="32.25" customHeight="1">
      <c r="B11" s="270" t="s">
        <v>246</v>
      </c>
      <c r="C11" s="294" t="s">
        <v>247</v>
      </c>
      <c r="D11" s="292" t="s">
        <v>227</v>
      </c>
      <c r="E11" s="510" t="s">
        <v>248</v>
      </c>
      <c r="F11" s="510" t="s">
        <v>249</v>
      </c>
      <c r="G11" s="443"/>
      <c r="H11" s="444"/>
      <c r="I11" s="12">
        <v>11000</v>
      </c>
      <c r="J11" s="12">
        <v>52000</v>
      </c>
      <c r="K11" s="12">
        <v>0</v>
      </c>
      <c r="L11" s="22">
        <f>SUM(I11:K11)</f>
        <v>63000</v>
      </c>
      <c r="M11" s="12">
        <v>13922000</v>
      </c>
      <c r="N11" s="470">
        <f>IFERROR(M11-L11,"0")</f>
        <v>13859000</v>
      </c>
      <c r="O11" s="135">
        <v>0</v>
      </c>
      <c r="P11" s="124" t="s">
        <v>135</v>
      </c>
      <c r="Q11" s="124" t="s">
        <v>135</v>
      </c>
      <c r="R11" s="124" t="s">
        <v>135</v>
      </c>
      <c r="S11" s="124" t="s">
        <v>135</v>
      </c>
      <c r="T11" s="455" t="e">
        <f>DAYS360(R11,S11)</f>
        <v>#VALUE!</v>
      </c>
    </row>
    <row r="12" spans="1:78" s="41" customFormat="1" ht="22.5" customHeight="1">
      <c r="A12" s="1"/>
      <c r="B12" s="148" t="s">
        <v>250</v>
      </c>
      <c r="C12" s="313"/>
      <c r="D12" s="299"/>
      <c r="E12" s="457"/>
      <c r="F12" s="458"/>
      <c r="G12" s="2"/>
      <c r="H12" s="2"/>
      <c r="I12" s="11"/>
      <c r="J12" s="11"/>
      <c r="K12" s="11"/>
      <c r="L12" s="14"/>
      <c r="M12" s="11"/>
      <c r="N12" s="11"/>
      <c r="O12" s="11"/>
      <c r="P12" s="25"/>
      <c r="Q12" s="25"/>
      <c r="R12" s="25"/>
      <c r="S12" s="25"/>
      <c r="T12" s="524"/>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row>
    <row r="13" spans="1:78" s="41" customFormat="1" ht="51" customHeight="1">
      <c r="B13" s="520" t="s">
        <v>251</v>
      </c>
      <c r="C13" s="294" t="s">
        <v>252</v>
      </c>
      <c r="D13" s="292" t="s">
        <v>227</v>
      </c>
      <c r="E13" s="543" t="s">
        <v>253</v>
      </c>
      <c r="F13" s="543" t="s">
        <v>254</v>
      </c>
      <c r="G13" s="443"/>
      <c r="H13" s="444"/>
      <c r="I13" s="12">
        <v>0</v>
      </c>
      <c r="J13" s="12">
        <v>0</v>
      </c>
      <c r="K13" s="12">
        <v>0</v>
      </c>
      <c r="L13" s="22">
        <f>SUM(I13:K13)</f>
        <v>0</v>
      </c>
      <c r="M13" s="12">
        <v>0</v>
      </c>
      <c r="N13" s="469">
        <f t="shared" ref="N13" si="2">IFERROR(M13-L13,"0")</f>
        <v>0</v>
      </c>
      <c r="O13" s="69" t="str">
        <f t="shared" ref="O13" si="3">IFERROR((M13-L13)/L13,"No Input")</f>
        <v>No Input</v>
      </c>
      <c r="P13" s="124"/>
      <c r="Q13" s="124"/>
      <c r="R13" s="124"/>
      <c r="S13" s="124"/>
      <c r="T13" s="136">
        <f>DAYS360(R13,S13)</f>
        <v>0</v>
      </c>
      <c r="U13" s="462"/>
    </row>
    <row r="14" spans="1:78" s="1" customFormat="1" ht="15.75">
      <c r="B14" s="148" t="s">
        <v>255</v>
      </c>
      <c r="C14" s="313"/>
      <c r="D14" s="299"/>
      <c r="E14" s="526" t="s">
        <v>256</v>
      </c>
      <c r="F14" s="458"/>
      <c r="G14" s="166"/>
      <c r="H14" s="166"/>
      <c r="I14" s="268"/>
      <c r="J14" s="268"/>
      <c r="K14" s="268"/>
      <c r="L14" s="269"/>
      <c r="M14" s="268"/>
      <c r="N14" s="268"/>
      <c r="O14" s="268"/>
      <c r="P14" s="25"/>
      <c r="Q14" s="25"/>
      <c r="R14" s="25"/>
      <c r="S14" s="25"/>
      <c r="T14" s="525"/>
    </row>
    <row r="15" spans="1:78" s="1" customFormat="1" ht="92.25" customHeight="1">
      <c r="A15" s="1">
        <v>1</v>
      </c>
      <c r="B15" s="270" t="s">
        <v>257</v>
      </c>
      <c r="C15" s="294" t="s">
        <v>258</v>
      </c>
      <c r="D15" s="292" t="s">
        <v>227</v>
      </c>
      <c r="E15" s="527" t="s">
        <v>259</v>
      </c>
      <c r="F15" s="527" t="s">
        <v>260</v>
      </c>
      <c r="G15" s="285" t="s">
        <v>116</v>
      </c>
      <c r="H15" s="286" t="s">
        <v>261</v>
      </c>
      <c r="I15" s="125">
        <v>200000</v>
      </c>
      <c r="J15" s="125">
        <v>5300000</v>
      </c>
      <c r="K15" s="146">
        <v>284000</v>
      </c>
      <c r="L15" s="67">
        <f>SUM(I15:K15)</f>
        <v>5784000</v>
      </c>
      <c r="M15" s="146">
        <v>5784000</v>
      </c>
      <c r="N15" s="469">
        <f t="shared" ref="N15" si="4">IFERROR(M15-L15,"0")</f>
        <v>0</v>
      </c>
      <c r="O15" s="69">
        <f t="shared" ref="O15" si="5">IFERROR((M15-L15)/L15,"No Input")</f>
        <v>0</v>
      </c>
      <c r="P15" s="267">
        <v>45962</v>
      </c>
      <c r="Q15" s="267">
        <v>46003</v>
      </c>
      <c r="R15" s="284">
        <v>46111</v>
      </c>
      <c r="S15" s="284">
        <v>46175</v>
      </c>
      <c r="T15" s="140">
        <f t="shared" ref="T15" si="6">DAYS360(R15,S15)</f>
        <v>62</v>
      </c>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row>
    <row r="16" spans="1:78" s="219" customFormat="1" ht="15.75">
      <c r="B16" s="177" t="s">
        <v>262</v>
      </c>
      <c r="C16" s="313"/>
      <c r="D16" s="299"/>
      <c r="E16" s="166"/>
      <c r="F16" s="162"/>
      <c r="G16" s="166"/>
      <c r="H16" s="166"/>
      <c r="I16" s="268"/>
      <c r="J16" s="268"/>
      <c r="K16" s="268"/>
      <c r="L16" s="269"/>
      <c r="M16" s="268"/>
      <c r="N16" s="268"/>
      <c r="O16" s="268"/>
      <c r="P16" s="25"/>
      <c r="Q16" s="25"/>
      <c r="R16" s="25"/>
      <c r="S16" s="25"/>
      <c r="T16" s="158"/>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row>
    <row r="17" spans="1:78" s="219" customFormat="1" ht="64.5">
      <c r="A17" s="219">
        <v>1</v>
      </c>
      <c r="B17" s="300" t="s">
        <v>263</v>
      </c>
      <c r="C17" s="320" t="s">
        <v>264</v>
      </c>
      <c r="D17" s="307" t="s">
        <v>127</v>
      </c>
      <c r="E17" s="164" t="s">
        <v>265</v>
      </c>
      <c r="F17" s="164" t="s">
        <v>266</v>
      </c>
      <c r="G17" s="178"/>
      <c r="H17" s="179"/>
      <c r="I17" s="12">
        <v>132350</v>
      </c>
      <c r="J17" s="12">
        <v>0</v>
      </c>
      <c r="K17" s="134">
        <v>0</v>
      </c>
      <c r="L17" s="22">
        <f>SUM(I17:K17)</f>
        <v>132350</v>
      </c>
      <c r="M17" s="12">
        <v>132350</v>
      </c>
      <c r="N17" s="15">
        <f>IFERROR(M17-L17,"0")</f>
        <v>0</v>
      </c>
      <c r="O17" s="135">
        <v>0</v>
      </c>
      <c r="P17" s="26">
        <v>45962</v>
      </c>
      <c r="Q17" s="26">
        <v>45962</v>
      </c>
      <c r="R17" s="26">
        <v>46204</v>
      </c>
      <c r="S17" s="26">
        <v>46204</v>
      </c>
      <c r="T17" s="136">
        <f>DAYS360(R17,S17)</f>
        <v>0</v>
      </c>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row>
    <row r="18" spans="1:78" s="4" customFormat="1" ht="15.75">
      <c r="B18" s="177" t="s">
        <v>267</v>
      </c>
      <c r="C18" s="313"/>
      <c r="D18" s="299"/>
      <c r="E18" s="166"/>
      <c r="F18" s="162"/>
      <c r="G18" s="166"/>
      <c r="H18" s="166"/>
      <c r="I18" s="268"/>
      <c r="J18" s="268"/>
      <c r="K18" s="268"/>
      <c r="L18" s="269"/>
      <c r="M18" s="268"/>
      <c r="N18" s="268"/>
      <c r="O18" s="268"/>
      <c r="P18" s="25"/>
      <c r="Q18" s="25"/>
      <c r="R18" s="25"/>
      <c r="S18" s="25"/>
      <c r="T18" s="158"/>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row>
    <row r="19" spans="1:78" s="1" customFormat="1" ht="120" customHeight="1">
      <c r="A19" s="1">
        <v>1</v>
      </c>
      <c r="B19" s="164" t="s">
        <v>268</v>
      </c>
      <c r="C19" s="294" t="s">
        <v>269</v>
      </c>
      <c r="D19" s="324" t="s">
        <v>270</v>
      </c>
      <c r="E19" s="48" t="s">
        <v>271</v>
      </c>
      <c r="F19" s="48" t="s">
        <v>272</v>
      </c>
      <c r="G19" s="157" t="s">
        <v>49</v>
      </c>
      <c r="H19" s="8" t="s">
        <v>49</v>
      </c>
      <c r="I19" s="134">
        <v>250000</v>
      </c>
      <c r="J19" s="134">
        <v>4021385</v>
      </c>
      <c r="K19" s="182">
        <v>353954</v>
      </c>
      <c r="L19" s="364">
        <f t="shared" ref="L19:L26" si="7">SUM(I19:K19)</f>
        <v>4625339</v>
      </c>
      <c r="M19" s="134">
        <v>4122787</v>
      </c>
      <c r="N19" s="365">
        <f t="shared" ref="N19:N26" si="8">IFERROR(M19-L19,"0")</f>
        <v>-502552</v>
      </c>
      <c r="O19" s="366">
        <f t="shared" ref="O19:O26" si="9">IFERROR((M19-L19)/L19,"No Input")</f>
        <v>-0.10865192799922341</v>
      </c>
      <c r="P19" s="466">
        <v>45505</v>
      </c>
      <c r="Q19" s="467">
        <v>45909</v>
      </c>
      <c r="R19" s="467">
        <v>45747</v>
      </c>
      <c r="S19" s="467">
        <v>46127</v>
      </c>
      <c r="T19" s="265">
        <f>DAYS360(R19,S19)</f>
        <v>375</v>
      </c>
    </row>
    <row r="20" spans="1:78" s="4" customFormat="1" ht="120" customHeight="1">
      <c r="A20" s="4">
        <v>1</v>
      </c>
      <c r="B20" s="164" t="s">
        <v>273</v>
      </c>
      <c r="C20" s="294" t="s">
        <v>274</v>
      </c>
      <c r="D20" s="324" t="s">
        <v>270</v>
      </c>
      <c r="E20" s="545" t="s">
        <v>275</v>
      </c>
      <c r="F20" s="545" t="s">
        <v>276</v>
      </c>
      <c r="G20" s="161" t="s">
        <v>49</v>
      </c>
      <c r="H20" s="137" t="s">
        <v>49</v>
      </c>
      <c r="I20" s="134">
        <v>120000</v>
      </c>
      <c r="J20" s="134">
        <v>3972534</v>
      </c>
      <c r="K20" s="182">
        <v>0</v>
      </c>
      <c r="L20" s="364">
        <f t="shared" si="7"/>
        <v>4092534</v>
      </c>
      <c r="M20" s="134">
        <v>4074560</v>
      </c>
      <c r="N20" s="365">
        <f t="shared" si="8"/>
        <v>-17974</v>
      </c>
      <c r="O20" s="366">
        <f t="shared" si="9"/>
        <v>-4.3918999817716851E-3</v>
      </c>
      <c r="P20" s="468">
        <v>45593</v>
      </c>
      <c r="Q20" s="463">
        <v>45909</v>
      </c>
      <c r="R20" s="463">
        <v>45747</v>
      </c>
      <c r="S20" s="463">
        <v>46127</v>
      </c>
      <c r="T20" s="265">
        <f>DAYS360(R20,S20)</f>
        <v>375</v>
      </c>
      <c r="AA20" s="180" t="s">
        <v>277</v>
      </c>
    </row>
    <row r="21" spans="1:78" s="4" customFormat="1" ht="53.25" customHeight="1">
      <c r="B21" s="471" t="s">
        <v>278</v>
      </c>
      <c r="C21" s="294" t="s">
        <v>279</v>
      </c>
      <c r="D21" s="326" t="s">
        <v>270</v>
      </c>
      <c r="E21" s="546" t="s">
        <v>280</v>
      </c>
      <c r="F21" s="546" t="s">
        <v>280</v>
      </c>
      <c r="G21" s="161" t="s">
        <v>49</v>
      </c>
      <c r="H21" s="137" t="s">
        <v>49</v>
      </c>
      <c r="I21" s="200">
        <v>0</v>
      </c>
      <c r="J21" s="134">
        <v>585601</v>
      </c>
      <c r="K21" s="182">
        <v>0</v>
      </c>
      <c r="L21" s="364">
        <f t="shared" si="7"/>
        <v>585601</v>
      </c>
      <c r="M21" s="134">
        <v>585601</v>
      </c>
      <c r="N21" s="365">
        <f t="shared" si="8"/>
        <v>0</v>
      </c>
      <c r="O21" s="366">
        <f t="shared" si="9"/>
        <v>0</v>
      </c>
      <c r="P21" s="468">
        <v>45725</v>
      </c>
      <c r="Q21" s="468">
        <v>45725</v>
      </c>
      <c r="R21" s="463">
        <v>46127</v>
      </c>
      <c r="S21" s="463">
        <v>46122</v>
      </c>
      <c r="T21" s="265">
        <f>DAYS360(R21,S21)</f>
        <v>-5</v>
      </c>
      <c r="AA21" s="180"/>
    </row>
    <row r="22" spans="1:78" s="4" customFormat="1" ht="60" customHeight="1">
      <c r="A22" s="4">
        <v>1</v>
      </c>
      <c r="B22" s="472" t="s">
        <v>281</v>
      </c>
      <c r="C22" s="475" t="s">
        <v>282</v>
      </c>
      <c r="D22" s="325" t="s">
        <v>270</v>
      </c>
      <c r="E22" s="545" t="s">
        <v>283</v>
      </c>
      <c r="F22" s="545" t="s">
        <v>284</v>
      </c>
      <c r="G22" s="327" t="s">
        <v>49</v>
      </c>
      <c r="H22" s="145" t="s">
        <v>49</v>
      </c>
      <c r="I22" s="200">
        <v>125000</v>
      </c>
      <c r="J22" s="134">
        <v>963029</v>
      </c>
      <c r="K22" s="182">
        <v>0</v>
      </c>
      <c r="L22" s="364">
        <f t="shared" si="7"/>
        <v>1088029</v>
      </c>
      <c r="M22" s="134">
        <v>1011025</v>
      </c>
      <c r="N22" s="365">
        <f t="shared" si="8"/>
        <v>-77004</v>
      </c>
      <c r="O22" s="366">
        <f t="shared" si="9"/>
        <v>-7.0773848858807997E-2</v>
      </c>
      <c r="P22" s="468">
        <v>45607</v>
      </c>
      <c r="Q22" s="463">
        <v>45817</v>
      </c>
      <c r="R22" s="463">
        <v>45747</v>
      </c>
      <c r="S22" s="463">
        <v>46110</v>
      </c>
      <c r="T22" s="265">
        <f>DAYS360(R22,S22)</f>
        <v>359</v>
      </c>
      <c r="AA22" s="180" t="s">
        <v>285</v>
      </c>
    </row>
    <row r="23" spans="1:78" s="4" customFormat="1" ht="77.25" customHeight="1">
      <c r="A23" s="4">
        <v>1</v>
      </c>
      <c r="B23" s="473" t="s">
        <v>286</v>
      </c>
      <c r="C23" s="476" t="s">
        <v>287</v>
      </c>
      <c r="D23" s="324" t="s">
        <v>270</v>
      </c>
      <c r="E23" s="544" t="s">
        <v>288</v>
      </c>
      <c r="F23" s="544" t="s">
        <v>289</v>
      </c>
      <c r="G23" s="327" t="s">
        <v>49</v>
      </c>
      <c r="H23" s="145" t="s">
        <v>49</v>
      </c>
      <c r="I23" s="182">
        <v>114000</v>
      </c>
      <c r="J23" s="182">
        <v>2062884</v>
      </c>
      <c r="K23" s="182">
        <v>0</v>
      </c>
      <c r="L23" s="364">
        <f t="shared" si="7"/>
        <v>2176884</v>
      </c>
      <c r="M23" s="182">
        <v>2176884</v>
      </c>
      <c r="N23" s="365">
        <f t="shared" si="8"/>
        <v>0</v>
      </c>
      <c r="O23" s="366">
        <f t="shared" si="9"/>
        <v>0</v>
      </c>
      <c r="P23" s="465">
        <v>45501</v>
      </c>
      <c r="Q23" s="464">
        <v>46104</v>
      </c>
      <c r="R23" s="464">
        <v>46003</v>
      </c>
      <c r="S23" s="464">
        <v>46206</v>
      </c>
      <c r="T23" s="265">
        <f>DAYS360(R23,S23)</f>
        <v>201</v>
      </c>
      <c r="AI23" s="175"/>
      <c r="AJ23" s="175"/>
      <c r="AK23" s="175"/>
      <c r="AL23" s="175"/>
      <c r="AM23" s="175"/>
      <c r="AN23" s="175"/>
      <c r="AO23" s="175"/>
    </row>
    <row r="24" spans="1:78" s="4" customFormat="1" ht="114.75" customHeight="1">
      <c r="A24" s="4">
        <v>1</v>
      </c>
      <c r="B24" s="164" t="s">
        <v>290</v>
      </c>
      <c r="C24" s="294" t="s">
        <v>291</v>
      </c>
      <c r="D24" s="324" t="s">
        <v>270</v>
      </c>
      <c r="E24" s="544" t="s">
        <v>292</v>
      </c>
      <c r="F24" s="544" t="s">
        <v>293</v>
      </c>
      <c r="G24" s="327" t="s">
        <v>49</v>
      </c>
      <c r="H24" s="145" t="s">
        <v>49</v>
      </c>
      <c r="I24" s="182">
        <v>263100</v>
      </c>
      <c r="J24" s="182">
        <v>2590589</v>
      </c>
      <c r="K24" s="182">
        <v>0</v>
      </c>
      <c r="L24" s="364">
        <f t="shared" si="7"/>
        <v>2853689</v>
      </c>
      <c r="M24" s="182">
        <v>2852356</v>
      </c>
      <c r="N24" s="365">
        <f t="shared" si="8"/>
        <v>-1333</v>
      </c>
      <c r="O24" s="366">
        <f t="shared" si="9"/>
        <v>-4.6711467157072825E-4</v>
      </c>
      <c r="P24" s="465">
        <v>45501</v>
      </c>
      <c r="Q24" s="464">
        <v>46104</v>
      </c>
      <c r="R24" s="464">
        <v>46003</v>
      </c>
      <c r="S24" s="464">
        <v>46179</v>
      </c>
      <c r="T24" s="265">
        <f>DAYS360(R24,S24)</f>
        <v>174</v>
      </c>
      <c r="AI24" s="175"/>
      <c r="AJ24" s="175"/>
      <c r="AK24" s="175"/>
      <c r="AL24" s="175"/>
      <c r="AM24" s="175"/>
      <c r="AN24" s="175"/>
      <c r="AO24" s="175"/>
    </row>
    <row r="25" spans="1:78" s="4" customFormat="1" ht="104.25" customHeight="1">
      <c r="A25" s="4">
        <v>1</v>
      </c>
      <c r="B25" s="474" t="s">
        <v>294</v>
      </c>
      <c r="C25" s="294" t="s">
        <v>295</v>
      </c>
      <c r="D25" s="324" t="s">
        <v>270</v>
      </c>
      <c r="E25" s="544" t="s">
        <v>296</v>
      </c>
      <c r="F25" s="544" t="s">
        <v>297</v>
      </c>
      <c r="G25" s="327" t="s">
        <v>49</v>
      </c>
      <c r="H25" s="145" t="s">
        <v>49</v>
      </c>
      <c r="I25" s="182">
        <v>500000</v>
      </c>
      <c r="J25" s="182">
        <v>16372100</v>
      </c>
      <c r="K25" s="182">
        <v>0</v>
      </c>
      <c r="L25" s="364">
        <f t="shared" si="7"/>
        <v>16872100</v>
      </c>
      <c r="M25" s="182">
        <v>16872100</v>
      </c>
      <c r="N25" s="365">
        <f t="shared" si="8"/>
        <v>0</v>
      </c>
      <c r="O25" s="366">
        <f t="shared" si="9"/>
        <v>0</v>
      </c>
      <c r="P25" s="183">
        <v>45501</v>
      </c>
      <c r="Q25" s="183">
        <v>46237</v>
      </c>
      <c r="R25" s="183">
        <v>46871</v>
      </c>
      <c r="S25" s="183" t="s">
        <v>135</v>
      </c>
      <c r="T25" s="265" t="e">
        <f>DAYS360(R25,S25)</f>
        <v>#VALUE!</v>
      </c>
      <c r="AI25" s="175"/>
      <c r="AJ25" s="175"/>
      <c r="AK25" s="175"/>
      <c r="AL25" s="175"/>
      <c r="AM25" s="175"/>
      <c r="AN25" s="175"/>
      <c r="AO25" s="175"/>
    </row>
    <row r="26" spans="1:78" s="4" customFormat="1" ht="90.75" customHeight="1">
      <c r="A26" s="4">
        <v>1</v>
      </c>
      <c r="B26" s="473" t="s">
        <v>298</v>
      </c>
      <c r="C26" s="476" t="s">
        <v>299</v>
      </c>
      <c r="D26" s="324" t="s">
        <v>270</v>
      </c>
      <c r="E26" s="48" t="s">
        <v>300</v>
      </c>
      <c r="F26" s="48" t="s">
        <v>301</v>
      </c>
      <c r="G26" s="327" t="s">
        <v>49</v>
      </c>
      <c r="H26" s="145" t="s">
        <v>49</v>
      </c>
      <c r="I26" s="182">
        <v>146100</v>
      </c>
      <c r="J26" s="182">
        <v>0</v>
      </c>
      <c r="K26" s="182">
        <v>0</v>
      </c>
      <c r="L26" s="364">
        <f t="shared" si="7"/>
        <v>146100</v>
      </c>
      <c r="M26" s="182">
        <v>3000000</v>
      </c>
      <c r="N26" s="365">
        <f t="shared" si="8"/>
        <v>2853900</v>
      </c>
      <c r="O26" s="366">
        <f t="shared" si="9"/>
        <v>19.533880903490761</v>
      </c>
      <c r="P26" s="465">
        <v>45501</v>
      </c>
      <c r="Q26" s="464">
        <v>45989</v>
      </c>
      <c r="R26" s="464">
        <v>46003</v>
      </c>
      <c r="S26" s="464">
        <v>46505</v>
      </c>
      <c r="T26" s="265">
        <f>DAYS360(R26,S26)</f>
        <v>496</v>
      </c>
      <c r="AA26" s="180" t="s">
        <v>302</v>
      </c>
    </row>
    <row r="27" spans="1:78" s="4" customFormat="1" ht="18.75">
      <c r="A27" s="4">
        <f>SUM(A1:A25)</f>
        <v>10</v>
      </c>
      <c r="B27" s="350" t="s">
        <v>74</v>
      </c>
      <c r="C27" s="348"/>
      <c r="D27" s="349"/>
      <c r="E27" s="544"/>
      <c r="F27" s="383"/>
      <c r="G27" s="281"/>
      <c r="H27" s="272"/>
      <c r="I27" s="64">
        <f>SUM(I4:I25)</f>
        <v>2251820</v>
      </c>
      <c r="J27" s="64">
        <f>SUM(J4:J25)</f>
        <v>45192293</v>
      </c>
      <c r="K27" s="64">
        <f>SUM(K4:K25)</f>
        <v>841296</v>
      </c>
      <c r="L27" s="404">
        <f>SUM(L4:L25)</f>
        <v>53785409</v>
      </c>
      <c r="M27" s="64">
        <f>SUM(M4:M25)</f>
        <v>67035546</v>
      </c>
      <c r="N27" s="64">
        <f>SUM(N4:N25)</f>
        <v>13250137</v>
      </c>
      <c r="O27" s="64"/>
      <c r="P27" s="280"/>
      <c r="Q27" s="280"/>
      <c r="R27" s="280"/>
      <c r="S27" s="280"/>
      <c r="T27" s="266">
        <f t="shared" ref="T19:T27" si="10">DAYS360(R27,S27)</f>
        <v>0</v>
      </c>
    </row>
    <row r="28" spans="1:78" s="274" customFormat="1" ht="18.75">
      <c r="B28" s="351"/>
      <c r="C28" s="352"/>
      <c r="D28" s="353"/>
      <c r="E28" s="354"/>
      <c r="F28" s="355"/>
      <c r="G28" s="275"/>
      <c r="H28" s="275"/>
      <c r="I28" s="276"/>
      <c r="J28" s="276"/>
      <c r="K28" s="276"/>
      <c r="L28" s="277"/>
      <c r="M28" s="276"/>
      <c r="N28" s="41"/>
      <c r="O28" s="41"/>
      <c r="P28" s="278"/>
      <c r="Q28" s="278"/>
      <c r="R28" s="278"/>
      <c r="S28" s="278"/>
      <c r="T28" s="41"/>
    </row>
    <row r="99" spans="9:13" ht="15" customHeight="1">
      <c r="I99" s="213"/>
      <c r="J99" s="213"/>
      <c r="K99" s="213"/>
      <c r="L99" s="214"/>
      <c r="M99" s="213"/>
    </row>
    <row r="100" spans="9:13" ht="15" customHeight="1">
      <c r="I100" s="213"/>
      <c r="J100" s="213"/>
      <c r="K100" s="213"/>
      <c r="L100" s="214"/>
      <c r="M100" s="213"/>
    </row>
    <row r="101" spans="9:13" ht="15" customHeight="1">
      <c r="I101" s="213"/>
      <c r="J101" s="213"/>
      <c r="K101" s="213"/>
      <c r="L101" s="214"/>
      <c r="M101" s="213"/>
    </row>
    <row r="102" spans="9:13" ht="15" customHeight="1">
      <c r="I102" s="213"/>
      <c r="J102" s="213"/>
      <c r="K102" s="213"/>
      <c r="L102" s="214"/>
      <c r="M102" s="213"/>
    </row>
    <row r="103" spans="9:13" ht="15" customHeight="1">
      <c r="I103" s="213"/>
      <c r="J103" s="213"/>
      <c r="K103" s="213"/>
      <c r="L103" s="214"/>
      <c r="M103" s="213"/>
    </row>
    <row r="104" spans="9:13" ht="15" customHeight="1">
      <c r="I104" s="213"/>
      <c r="J104" s="213"/>
      <c r="K104" s="213"/>
      <c r="L104" s="214"/>
      <c r="M104" s="213"/>
    </row>
    <row r="105" spans="9:13" ht="15" customHeight="1">
      <c r="I105" s="213"/>
      <c r="J105" s="213"/>
      <c r="K105" s="213"/>
      <c r="L105" s="214"/>
      <c r="M105" s="213"/>
    </row>
    <row r="106" spans="9:13" ht="15" customHeight="1">
      <c r="I106" s="213"/>
      <c r="J106" s="213"/>
      <c r="K106" s="213"/>
      <c r="L106" s="214"/>
      <c r="M106" s="213"/>
    </row>
    <row r="107" spans="9:13" ht="15" customHeight="1">
      <c r="I107" s="213"/>
      <c r="J107" s="213"/>
      <c r="K107" s="213"/>
      <c r="L107" s="214"/>
      <c r="M107" s="213"/>
    </row>
    <row r="108" spans="9:13" ht="15" customHeight="1">
      <c r="I108" s="213"/>
      <c r="J108" s="213"/>
      <c r="K108" s="213"/>
      <c r="L108" s="214"/>
      <c r="M108" s="213"/>
    </row>
    <row r="109" spans="9:13" ht="15" customHeight="1">
      <c r="I109" s="213"/>
      <c r="J109" s="213"/>
      <c r="K109" s="213"/>
      <c r="L109" s="214"/>
      <c r="M109" s="213"/>
    </row>
    <row r="110" spans="9:13" ht="15" customHeight="1">
      <c r="I110" s="213"/>
      <c r="J110" s="213"/>
      <c r="K110" s="213"/>
      <c r="L110" s="214"/>
      <c r="M110" s="213"/>
    </row>
    <row r="111" spans="9:13" ht="15" customHeight="1">
      <c r="I111" s="213"/>
      <c r="J111" s="213"/>
      <c r="K111" s="213"/>
      <c r="L111" s="214"/>
      <c r="M111" s="213"/>
    </row>
    <row r="112" spans="9:13" ht="15" customHeight="1">
      <c r="I112" s="213"/>
      <c r="J112" s="213"/>
      <c r="K112" s="213"/>
      <c r="L112" s="214"/>
      <c r="M112" s="213"/>
    </row>
    <row r="113" spans="9:13" ht="15" customHeight="1">
      <c r="I113" s="213"/>
      <c r="J113" s="213"/>
      <c r="K113" s="213"/>
      <c r="L113" s="214"/>
      <c r="M113" s="213"/>
    </row>
    <row r="114" spans="9:13" ht="15" customHeight="1">
      <c r="I114" s="213"/>
      <c r="J114" s="213"/>
      <c r="K114" s="213"/>
      <c r="L114" s="214"/>
      <c r="M114" s="213"/>
    </row>
    <row r="115" spans="9:13" ht="15" customHeight="1">
      <c r="I115" s="213"/>
      <c r="J115" s="213"/>
      <c r="K115" s="213"/>
      <c r="L115" s="214"/>
      <c r="M115" s="213"/>
    </row>
    <row r="116" spans="9:13" ht="15" customHeight="1">
      <c r="I116" s="213"/>
      <c r="J116" s="213"/>
      <c r="K116" s="213"/>
      <c r="L116" s="214"/>
      <c r="M116" s="213"/>
    </row>
    <row r="117" spans="9:13" ht="15" customHeight="1">
      <c r="I117" s="213"/>
      <c r="J117" s="213"/>
      <c r="K117" s="213"/>
      <c r="L117" s="214"/>
      <c r="M117" s="213"/>
    </row>
    <row r="118" spans="9:13" ht="15" customHeight="1">
      <c r="I118" s="213"/>
      <c r="J118" s="213"/>
      <c r="K118" s="213"/>
      <c r="L118" s="214"/>
      <c r="M118" s="213"/>
    </row>
    <row r="119" spans="9:13" ht="15" customHeight="1">
      <c r="I119" s="213"/>
      <c r="J119" s="213"/>
      <c r="K119" s="213"/>
      <c r="L119" s="214"/>
      <c r="M119" s="213"/>
    </row>
    <row r="120" spans="9:13" ht="15" customHeight="1">
      <c r="I120" s="213"/>
      <c r="J120" s="213"/>
      <c r="K120" s="213"/>
      <c r="L120" s="214"/>
      <c r="M120" s="213"/>
    </row>
    <row r="121" spans="9:13" ht="15" customHeight="1">
      <c r="I121" s="213"/>
      <c r="J121" s="213"/>
      <c r="K121" s="213"/>
      <c r="L121" s="214"/>
      <c r="M121" s="213"/>
    </row>
    <row r="122" spans="9:13" ht="15" customHeight="1">
      <c r="I122" s="213"/>
      <c r="J122" s="213"/>
      <c r="K122" s="213"/>
      <c r="L122" s="214"/>
      <c r="M122" s="213"/>
    </row>
    <row r="123" spans="9:13" ht="15" customHeight="1">
      <c r="I123" s="213"/>
      <c r="J123" s="213"/>
      <c r="K123" s="213"/>
      <c r="L123" s="214"/>
      <c r="M123" s="213"/>
    </row>
    <row r="124" spans="9:13" ht="15" customHeight="1">
      <c r="I124" s="213"/>
      <c r="J124" s="213"/>
      <c r="K124" s="213"/>
      <c r="L124" s="214"/>
      <c r="M124" s="213"/>
    </row>
    <row r="125" spans="9:13" ht="15" customHeight="1">
      <c r="I125" s="213"/>
      <c r="J125" s="213"/>
      <c r="K125" s="213"/>
      <c r="L125" s="214"/>
      <c r="M125" s="213"/>
    </row>
    <row r="126" spans="9:13" ht="15" customHeight="1">
      <c r="I126" s="213"/>
      <c r="J126" s="213"/>
      <c r="K126" s="213"/>
      <c r="L126" s="214"/>
      <c r="M126" s="213"/>
    </row>
    <row r="127" spans="9:13" ht="15" customHeight="1">
      <c r="I127" s="213"/>
      <c r="J127" s="213"/>
      <c r="K127" s="213"/>
      <c r="L127" s="214"/>
      <c r="M127" s="213"/>
    </row>
    <row r="128" spans="9:13" ht="15" customHeight="1">
      <c r="I128" s="213"/>
      <c r="J128" s="213"/>
      <c r="K128" s="213"/>
      <c r="L128" s="214"/>
      <c r="M128" s="213"/>
    </row>
    <row r="129" spans="9:13" ht="15" customHeight="1">
      <c r="I129" s="213"/>
      <c r="J129" s="213"/>
      <c r="K129" s="213"/>
      <c r="L129" s="214"/>
      <c r="M129" s="213"/>
    </row>
    <row r="130" spans="9:13" ht="15" customHeight="1">
      <c r="I130" s="213"/>
      <c r="J130" s="213"/>
      <c r="K130" s="213"/>
      <c r="L130" s="214"/>
      <c r="M130" s="213"/>
    </row>
    <row r="131" spans="9:13" ht="15" customHeight="1">
      <c r="I131" s="213"/>
      <c r="J131" s="213"/>
      <c r="K131" s="213"/>
      <c r="L131" s="214"/>
      <c r="M131" s="213"/>
    </row>
    <row r="132" spans="9:13" ht="15" customHeight="1">
      <c r="I132" s="213"/>
      <c r="J132" s="213"/>
      <c r="K132" s="213"/>
      <c r="L132" s="214"/>
      <c r="M132" s="213"/>
    </row>
    <row r="133" spans="9:13" ht="15" customHeight="1">
      <c r="I133" s="213"/>
      <c r="J133" s="213"/>
      <c r="K133" s="213"/>
      <c r="L133" s="214"/>
      <c r="M133" s="213"/>
    </row>
    <row r="134" spans="9:13" ht="15" customHeight="1">
      <c r="I134" s="213"/>
      <c r="J134" s="213"/>
      <c r="K134" s="213"/>
      <c r="L134" s="214"/>
      <c r="M134" s="213"/>
    </row>
    <row r="135" spans="9:13" ht="15" customHeight="1">
      <c r="I135" s="213"/>
      <c r="J135" s="213"/>
      <c r="K135" s="213"/>
      <c r="L135" s="214"/>
      <c r="M135" s="213"/>
    </row>
    <row r="136" spans="9:13" ht="15" customHeight="1">
      <c r="I136" s="213"/>
      <c r="J136" s="213"/>
      <c r="K136" s="213"/>
      <c r="L136" s="214"/>
      <c r="M136" s="213"/>
    </row>
    <row r="137" spans="9:13" ht="15" customHeight="1">
      <c r="I137" s="213"/>
      <c r="J137" s="213"/>
      <c r="K137" s="213"/>
      <c r="L137" s="214"/>
      <c r="M137" s="213"/>
    </row>
    <row r="138" spans="9:13" ht="15" customHeight="1">
      <c r="I138" s="213"/>
      <c r="J138" s="213"/>
      <c r="K138" s="213"/>
      <c r="L138" s="214"/>
      <c r="M138" s="213"/>
    </row>
    <row r="139" spans="9:13" ht="15" customHeight="1">
      <c r="I139" s="213"/>
      <c r="J139" s="213"/>
      <c r="K139" s="213"/>
      <c r="L139" s="214"/>
      <c r="M139" s="213"/>
    </row>
    <row r="140" spans="9:13" ht="15" customHeight="1">
      <c r="I140" s="213"/>
      <c r="J140" s="213"/>
      <c r="K140" s="213"/>
      <c r="L140" s="214"/>
      <c r="M140" s="213"/>
    </row>
    <row r="141" spans="9:13" ht="15" customHeight="1">
      <c r="I141" s="213"/>
      <c r="J141" s="213"/>
      <c r="K141" s="213"/>
      <c r="L141" s="214"/>
      <c r="M141" s="213"/>
    </row>
    <row r="142" spans="9:13" ht="15" customHeight="1">
      <c r="I142" s="213"/>
      <c r="J142" s="213"/>
      <c r="K142" s="213"/>
      <c r="L142" s="214"/>
      <c r="M142" s="213"/>
    </row>
    <row r="143" spans="9:13" ht="15" customHeight="1">
      <c r="I143" s="213"/>
      <c r="J143" s="213"/>
      <c r="K143" s="213"/>
      <c r="L143" s="214"/>
      <c r="M143" s="213"/>
    </row>
    <row r="144" spans="9:13" ht="15" customHeight="1">
      <c r="I144" s="213"/>
      <c r="J144" s="213"/>
      <c r="K144" s="213"/>
      <c r="L144" s="214"/>
      <c r="M144" s="213"/>
    </row>
    <row r="145" spans="9:13" ht="15" customHeight="1">
      <c r="I145" s="213"/>
      <c r="J145" s="213"/>
      <c r="K145" s="213"/>
      <c r="L145" s="214"/>
      <c r="M145" s="213"/>
    </row>
    <row r="146" spans="9:13" ht="15" customHeight="1">
      <c r="I146" s="213"/>
      <c r="J146" s="213"/>
      <c r="K146" s="213"/>
      <c r="L146" s="214"/>
      <c r="M146" s="213"/>
    </row>
    <row r="147" spans="9:13" ht="15" customHeight="1">
      <c r="I147" s="213"/>
      <c r="J147" s="213"/>
      <c r="K147" s="213"/>
      <c r="L147" s="214"/>
      <c r="M147" s="213"/>
    </row>
    <row r="148" spans="9:13" ht="15" customHeight="1">
      <c r="I148" s="213"/>
      <c r="J148" s="213"/>
      <c r="K148" s="213"/>
      <c r="L148" s="214"/>
      <c r="M148" s="213"/>
    </row>
    <row r="149" spans="9:13" ht="15" customHeight="1">
      <c r="I149" s="213"/>
      <c r="J149" s="213"/>
      <c r="K149" s="213"/>
      <c r="L149" s="214"/>
      <c r="M149" s="213"/>
    </row>
    <row r="150" spans="9:13" ht="15" customHeight="1">
      <c r="I150" s="213"/>
      <c r="J150" s="213"/>
      <c r="K150" s="213"/>
      <c r="L150" s="214"/>
      <c r="M150" s="213"/>
    </row>
    <row r="151" spans="9:13" ht="15" customHeight="1">
      <c r="I151" s="213"/>
      <c r="J151" s="213"/>
      <c r="K151" s="213"/>
      <c r="L151" s="214"/>
      <c r="M151" s="213"/>
    </row>
    <row r="152" spans="9:13" ht="15" customHeight="1">
      <c r="I152" s="213"/>
      <c r="J152" s="213"/>
      <c r="K152" s="213"/>
      <c r="L152" s="214"/>
      <c r="M152" s="213"/>
    </row>
    <row r="153" spans="9:13" ht="15" customHeight="1">
      <c r="I153" s="213"/>
      <c r="J153" s="213"/>
      <c r="K153" s="213"/>
      <c r="L153" s="214"/>
      <c r="M153" s="213"/>
    </row>
    <row r="154" spans="9:13" ht="15" customHeight="1">
      <c r="I154" s="213"/>
      <c r="J154" s="213"/>
      <c r="K154" s="213"/>
      <c r="L154" s="214"/>
      <c r="M154" s="213"/>
    </row>
    <row r="155" spans="9:13" ht="15" customHeight="1">
      <c r="I155" s="213"/>
      <c r="J155" s="213"/>
      <c r="K155" s="213"/>
      <c r="L155" s="214"/>
      <c r="M155" s="213"/>
    </row>
    <row r="156" spans="9:13" ht="15" customHeight="1">
      <c r="I156" s="213"/>
      <c r="J156" s="213"/>
      <c r="K156" s="213"/>
      <c r="L156" s="214"/>
      <c r="M156" s="213"/>
    </row>
    <row r="157" spans="9:13" ht="15" customHeight="1">
      <c r="I157" s="213"/>
      <c r="J157" s="213"/>
      <c r="K157" s="213"/>
      <c r="L157" s="214"/>
      <c r="M157" s="213"/>
    </row>
    <row r="158" spans="9:13" ht="15" customHeight="1">
      <c r="I158" s="213"/>
      <c r="J158" s="213"/>
      <c r="K158" s="213"/>
      <c r="L158" s="214"/>
      <c r="M158" s="213"/>
    </row>
    <row r="159" spans="9:13" ht="15" customHeight="1">
      <c r="I159" s="213"/>
      <c r="J159" s="213"/>
      <c r="K159" s="213"/>
      <c r="L159" s="214"/>
      <c r="M159" s="213"/>
    </row>
    <row r="160" spans="9:13" ht="15" customHeight="1">
      <c r="I160" s="213"/>
      <c r="J160" s="213"/>
      <c r="K160" s="213"/>
      <c r="L160" s="214"/>
      <c r="M160" s="213"/>
    </row>
    <row r="161" spans="9:13" ht="15" customHeight="1">
      <c r="I161" s="213"/>
      <c r="J161" s="213"/>
      <c r="K161" s="213"/>
      <c r="L161" s="214"/>
      <c r="M161" s="213"/>
    </row>
    <row r="162" spans="9:13" ht="15" customHeight="1">
      <c r="I162" s="213"/>
      <c r="J162" s="213"/>
      <c r="K162" s="213"/>
      <c r="L162" s="214"/>
      <c r="M162" s="213"/>
    </row>
    <row r="163" spans="9:13" ht="15" customHeight="1">
      <c r="I163" s="213"/>
      <c r="J163" s="213"/>
      <c r="K163" s="213"/>
      <c r="L163" s="214"/>
      <c r="M163" s="213"/>
    </row>
    <row r="164" spans="9:13" ht="15" customHeight="1">
      <c r="I164" s="213"/>
      <c r="J164" s="213"/>
      <c r="K164" s="213"/>
      <c r="L164" s="214"/>
      <c r="M164" s="213"/>
    </row>
    <row r="165" spans="9:13" ht="15" customHeight="1">
      <c r="I165" s="213"/>
      <c r="J165" s="213"/>
      <c r="K165" s="213"/>
      <c r="L165" s="214"/>
      <c r="M165" s="213"/>
    </row>
    <row r="166" spans="9:13" ht="15" customHeight="1">
      <c r="I166" s="213"/>
      <c r="J166" s="213"/>
      <c r="K166" s="213"/>
      <c r="L166" s="214"/>
      <c r="M166" s="213"/>
    </row>
    <row r="167" spans="9:13" ht="15" customHeight="1">
      <c r="I167" s="213"/>
      <c r="J167" s="213"/>
      <c r="K167" s="213"/>
      <c r="L167" s="214"/>
      <c r="M167" s="213"/>
    </row>
    <row r="168" spans="9:13" ht="15" customHeight="1">
      <c r="I168" s="213"/>
      <c r="J168" s="213"/>
      <c r="K168" s="213"/>
      <c r="L168" s="214"/>
      <c r="M168" s="213"/>
    </row>
    <row r="169" spans="9:13" ht="15" customHeight="1">
      <c r="I169" s="213"/>
      <c r="J169" s="213"/>
      <c r="K169" s="213"/>
      <c r="L169" s="214"/>
      <c r="M169" s="213"/>
    </row>
    <row r="170" spans="9:13" ht="15" customHeight="1">
      <c r="I170" s="213"/>
      <c r="J170" s="213"/>
      <c r="K170" s="213"/>
      <c r="L170" s="214"/>
      <c r="M170" s="213"/>
    </row>
    <row r="171" spans="9:13" ht="15" customHeight="1">
      <c r="I171" s="213"/>
      <c r="J171" s="213"/>
      <c r="K171" s="213"/>
      <c r="L171" s="214"/>
      <c r="M171" s="213"/>
    </row>
    <row r="172" spans="9:13" ht="15" customHeight="1">
      <c r="I172" s="213"/>
      <c r="J172" s="213"/>
      <c r="K172" s="213"/>
      <c r="L172" s="214"/>
      <c r="M172" s="213"/>
    </row>
    <row r="173" spans="9:13" ht="15" customHeight="1">
      <c r="I173" s="213"/>
      <c r="J173" s="213"/>
      <c r="K173" s="213"/>
      <c r="L173" s="214"/>
      <c r="M173" s="213"/>
    </row>
    <row r="174" spans="9:13" ht="15" customHeight="1">
      <c r="I174" s="213"/>
      <c r="J174" s="213"/>
      <c r="K174" s="213"/>
      <c r="L174" s="214"/>
      <c r="M174" s="213"/>
    </row>
    <row r="175" spans="9:13" ht="15" customHeight="1">
      <c r="I175" s="213"/>
      <c r="J175" s="213"/>
      <c r="K175" s="213"/>
      <c r="L175" s="214"/>
      <c r="M175" s="213"/>
    </row>
    <row r="176" spans="9:13" ht="15" customHeight="1">
      <c r="I176" s="213"/>
      <c r="J176" s="213"/>
      <c r="K176" s="213"/>
      <c r="L176" s="214"/>
      <c r="M176" s="213"/>
    </row>
    <row r="177" spans="9:13" ht="15" customHeight="1">
      <c r="I177" s="213"/>
      <c r="J177" s="213"/>
      <c r="K177" s="213"/>
      <c r="L177" s="214"/>
      <c r="M177" s="213"/>
    </row>
    <row r="178" spans="9:13" ht="15" customHeight="1">
      <c r="I178" s="213"/>
      <c r="J178" s="213"/>
      <c r="K178" s="213"/>
      <c r="L178" s="214"/>
      <c r="M178" s="213"/>
    </row>
    <row r="179" spans="9:13" ht="15" customHeight="1">
      <c r="I179" s="213"/>
      <c r="J179" s="213"/>
      <c r="K179" s="213"/>
      <c r="L179" s="214"/>
      <c r="M179" s="213"/>
    </row>
    <row r="180" spans="9:13" ht="15" customHeight="1">
      <c r="I180" s="213"/>
      <c r="J180" s="213"/>
      <c r="K180" s="213"/>
      <c r="L180" s="214"/>
      <c r="M180" s="213"/>
    </row>
    <row r="181" spans="9:13" ht="15" customHeight="1">
      <c r="I181" s="213"/>
      <c r="J181" s="213"/>
      <c r="K181" s="213"/>
      <c r="L181" s="214"/>
      <c r="M181" s="213"/>
    </row>
    <row r="182" spans="9:13" ht="15" customHeight="1">
      <c r="I182" s="213"/>
      <c r="J182" s="213"/>
      <c r="K182" s="213"/>
      <c r="L182" s="214"/>
      <c r="M182" s="213"/>
    </row>
    <row r="183" spans="9:13" ht="15" customHeight="1">
      <c r="I183" s="213"/>
      <c r="J183" s="213"/>
      <c r="K183" s="213"/>
      <c r="L183" s="214"/>
      <c r="M183" s="213"/>
    </row>
    <row r="184" spans="9:13" ht="15" customHeight="1">
      <c r="I184" s="213"/>
      <c r="J184" s="213"/>
      <c r="K184" s="213"/>
      <c r="L184" s="214"/>
      <c r="M184" s="213"/>
    </row>
    <row r="185" spans="9:13" ht="15" customHeight="1">
      <c r="I185" s="213"/>
      <c r="J185" s="213"/>
      <c r="K185" s="213"/>
      <c r="L185" s="214"/>
      <c r="M185" s="213"/>
    </row>
    <row r="186" spans="9:13" ht="15" customHeight="1">
      <c r="I186" s="213"/>
      <c r="J186" s="213"/>
      <c r="K186" s="213"/>
      <c r="L186" s="214"/>
      <c r="M186" s="213"/>
    </row>
    <row r="187" spans="9:13" ht="15" customHeight="1">
      <c r="I187" s="213"/>
      <c r="J187" s="213"/>
      <c r="K187" s="213"/>
      <c r="L187" s="214"/>
      <c r="M187" s="213"/>
    </row>
    <row r="188" spans="9:13" ht="15" customHeight="1">
      <c r="I188" s="213"/>
      <c r="J188" s="213"/>
      <c r="K188" s="213"/>
      <c r="L188" s="214"/>
      <c r="M188" s="213"/>
    </row>
    <row r="189" spans="9:13" ht="15" customHeight="1">
      <c r="I189" s="213"/>
      <c r="J189" s="213"/>
      <c r="K189" s="213"/>
      <c r="L189" s="214"/>
      <c r="M189" s="213"/>
    </row>
    <row r="190" spans="9:13" ht="15" customHeight="1">
      <c r="I190" s="213"/>
      <c r="J190" s="213"/>
      <c r="K190" s="213"/>
      <c r="L190" s="214"/>
      <c r="M190" s="213"/>
    </row>
    <row r="191" spans="9:13" ht="15" customHeight="1">
      <c r="I191" s="213"/>
      <c r="J191" s="213"/>
      <c r="K191" s="213"/>
      <c r="L191" s="214"/>
      <c r="M191" s="213"/>
    </row>
    <row r="192" spans="9:13" ht="15" customHeight="1">
      <c r="I192" s="213"/>
      <c r="J192" s="213"/>
      <c r="K192" s="213"/>
      <c r="L192" s="214"/>
      <c r="M192" s="213"/>
    </row>
    <row r="193" spans="9:13" ht="15" customHeight="1">
      <c r="I193" s="213"/>
      <c r="J193" s="213"/>
      <c r="K193" s="213"/>
      <c r="L193" s="214"/>
      <c r="M193" s="213"/>
    </row>
    <row r="194" spans="9:13" ht="15" customHeight="1">
      <c r="I194" s="213"/>
      <c r="J194" s="213"/>
      <c r="K194" s="213"/>
      <c r="L194" s="214"/>
      <c r="M194" s="213"/>
    </row>
    <row r="195" spans="9:13" ht="15" customHeight="1">
      <c r="I195" s="213"/>
      <c r="J195" s="213"/>
      <c r="K195" s="213"/>
      <c r="L195" s="214"/>
      <c r="M195" s="213"/>
    </row>
    <row r="196" spans="9:13" ht="15" customHeight="1">
      <c r="I196" s="213"/>
      <c r="J196" s="213"/>
      <c r="K196" s="213"/>
      <c r="L196" s="214"/>
      <c r="M196" s="213"/>
    </row>
    <row r="197" spans="9:13" ht="15" customHeight="1">
      <c r="I197" s="213"/>
      <c r="J197" s="213"/>
      <c r="K197" s="213"/>
      <c r="L197" s="214"/>
      <c r="M197" s="213"/>
    </row>
    <row r="198" spans="9:13" ht="15" customHeight="1">
      <c r="I198" s="213"/>
      <c r="J198" s="213"/>
      <c r="K198" s="213"/>
      <c r="L198" s="214"/>
      <c r="M198" s="213"/>
    </row>
    <row r="199" spans="9:13" ht="15" customHeight="1">
      <c r="I199" s="213"/>
      <c r="J199" s="213"/>
      <c r="K199" s="213"/>
      <c r="L199" s="214"/>
      <c r="M199" s="213"/>
    </row>
    <row r="200" spans="9:13" ht="15" customHeight="1">
      <c r="I200" s="213"/>
      <c r="J200" s="213"/>
      <c r="K200" s="213"/>
      <c r="L200" s="214"/>
      <c r="M200" s="213"/>
    </row>
    <row r="201" spans="9:13" ht="15" customHeight="1">
      <c r="I201" s="213"/>
      <c r="J201" s="213"/>
      <c r="K201" s="213"/>
      <c r="L201" s="214"/>
      <c r="M201" s="213"/>
    </row>
    <row r="202" spans="9:13" ht="15" customHeight="1">
      <c r="I202" s="213"/>
      <c r="J202" s="213"/>
      <c r="K202" s="213"/>
      <c r="L202" s="214"/>
      <c r="M202" s="213"/>
    </row>
    <row r="203" spans="9:13" ht="15" customHeight="1">
      <c r="I203" s="213"/>
      <c r="J203" s="213"/>
      <c r="K203" s="213"/>
      <c r="L203" s="214"/>
      <c r="M203" s="213"/>
    </row>
    <row r="204" spans="9:13" ht="15" customHeight="1">
      <c r="I204" s="213"/>
      <c r="J204" s="213"/>
      <c r="K204" s="213"/>
      <c r="L204" s="214"/>
      <c r="M204" s="213"/>
    </row>
    <row r="205" spans="9:13" ht="15" customHeight="1">
      <c r="I205" s="213"/>
      <c r="J205" s="213"/>
      <c r="K205" s="213"/>
      <c r="L205" s="214"/>
      <c r="M205" s="213"/>
    </row>
    <row r="206" spans="9:13" ht="15" customHeight="1">
      <c r="I206" s="213"/>
      <c r="J206" s="213"/>
      <c r="K206" s="213"/>
      <c r="L206" s="214"/>
      <c r="M206" s="213"/>
    </row>
    <row r="207" spans="9:13" ht="15" customHeight="1">
      <c r="I207" s="213"/>
      <c r="J207" s="213"/>
      <c r="K207" s="213"/>
      <c r="L207" s="214"/>
      <c r="M207" s="213"/>
    </row>
    <row r="208" spans="9:13" ht="15" customHeight="1">
      <c r="I208" s="213"/>
      <c r="J208" s="213"/>
      <c r="K208" s="213"/>
      <c r="L208" s="214"/>
      <c r="M208" s="213"/>
    </row>
    <row r="209" spans="9:13" ht="15" customHeight="1">
      <c r="I209" s="213"/>
      <c r="J209" s="213"/>
      <c r="K209" s="213"/>
      <c r="L209" s="214"/>
      <c r="M209" s="213"/>
    </row>
    <row r="210" spans="9:13" ht="15" customHeight="1">
      <c r="I210" s="213"/>
      <c r="J210" s="213"/>
      <c r="K210" s="213"/>
      <c r="L210" s="214"/>
      <c r="M210" s="213"/>
    </row>
    <row r="211" spans="9:13" ht="15" customHeight="1">
      <c r="I211" s="213"/>
      <c r="J211" s="213"/>
      <c r="K211" s="213"/>
      <c r="L211" s="214"/>
      <c r="M211" s="213"/>
    </row>
    <row r="212" spans="9:13" ht="15" customHeight="1">
      <c r="I212" s="213"/>
      <c r="J212" s="213"/>
      <c r="K212" s="213"/>
      <c r="L212" s="214"/>
      <c r="M212" s="213"/>
    </row>
    <row r="213" spans="9:13" ht="15" customHeight="1">
      <c r="I213" s="213"/>
      <c r="J213" s="213"/>
      <c r="K213" s="213"/>
      <c r="L213" s="214"/>
      <c r="M213" s="213"/>
    </row>
    <row r="214" spans="9:13" ht="15" customHeight="1">
      <c r="I214" s="213"/>
      <c r="J214" s="213"/>
      <c r="K214" s="213"/>
      <c r="L214" s="214"/>
      <c r="M214" s="213"/>
    </row>
    <row r="215" spans="9:13" ht="15" customHeight="1">
      <c r="I215" s="213"/>
      <c r="J215" s="213"/>
      <c r="K215" s="213"/>
      <c r="L215" s="214"/>
      <c r="M215" s="213"/>
    </row>
    <row r="216" spans="9:13" ht="15" customHeight="1">
      <c r="I216" s="213"/>
      <c r="J216" s="213"/>
      <c r="K216" s="213"/>
      <c r="L216" s="214"/>
      <c r="M216" s="213"/>
    </row>
    <row r="217" spans="9:13" ht="15" customHeight="1">
      <c r="I217" s="213"/>
      <c r="J217" s="213"/>
      <c r="K217" s="213"/>
      <c r="L217" s="214"/>
      <c r="M217" s="213"/>
    </row>
    <row r="218" spans="9:13" ht="15" customHeight="1">
      <c r="I218" s="213"/>
      <c r="J218" s="213"/>
      <c r="K218" s="213"/>
      <c r="L218" s="214"/>
      <c r="M218" s="213"/>
    </row>
    <row r="219" spans="9:13" ht="15" customHeight="1">
      <c r="I219" s="213"/>
      <c r="J219" s="213"/>
      <c r="K219" s="213"/>
      <c r="L219" s="214"/>
      <c r="M219" s="213"/>
    </row>
    <row r="220" spans="9:13" ht="15" customHeight="1">
      <c r="I220" s="213"/>
      <c r="J220" s="213"/>
      <c r="K220" s="213"/>
      <c r="L220" s="214"/>
      <c r="M220" s="213"/>
    </row>
    <row r="221" spans="9:13" ht="15" customHeight="1">
      <c r="I221" s="213"/>
      <c r="J221" s="213"/>
      <c r="K221" s="213"/>
      <c r="L221" s="214"/>
      <c r="M221" s="213"/>
    </row>
    <row r="222" spans="9:13" ht="15" customHeight="1">
      <c r="I222" s="213"/>
      <c r="J222" s="213"/>
      <c r="K222" s="213"/>
      <c r="L222" s="214"/>
      <c r="M222" s="213"/>
    </row>
    <row r="223" spans="9:13" ht="15" customHeight="1">
      <c r="I223" s="213"/>
      <c r="J223" s="213"/>
      <c r="K223" s="213"/>
      <c r="L223" s="214"/>
      <c r="M223" s="213"/>
    </row>
    <row r="224" spans="9:13" ht="15" customHeight="1">
      <c r="I224" s="213"/>
      <c r="J224" s="213"/>
      <c r="K224" s="213"/>
      <c r="L224" s="214"/>
      <c r="M224" s="213"/>
    </row>
    <row r="225" spans="9:13" ht="15" customHeight="1">
      <c r="I225" s="213"/>
      <c r="J225" s="213"/>
      <c r="K225" s="213"/>
      <c r="L225" s="214"/>
      <c r="M225" s="213"/>
    </row>
    <row r="226" spans="9:13" ht="15" customHeight="1">
      <c r="I226" s="213"/>
      <c r="J226" s="213"/>
      <c r="K226" s="213"/>
      <c r="L226" s="214"/>
      <c r="M226" s="213"/>
    </row>
    <row r="227" spans="9:13" ht="15" customHeight="1">
      <c r="I227" s="213"/>
      <c r="J227" s="213"/>
      <c r="K227" s="213"/>
      <c r="L227" s="214"/>
      <c r="M227" s="213"/>
    </row>
    <row r="228" spans="9:13" ht="15" customHeight="1">
      <c r="I228" s="213"/>
      <c r="J228" s="213"/>
      <c r="K228" s="213"/>
      <c r="L228" s="214"/>
      <c r="M228" s="213"/>
    </row>
    <row r="229" spans="9:13" ht="15" customHeight="1">
      <c r="I229" s="213"/>
      <c r="J229" s="213"/>
      <c r="K229" s="213"/>
      <c r="L229" s="214"/>
      <c r="M229" s="213"/>
    </row>
    <row r="230" spans="9:13" ht="15" customHeight="1">
      <c r="I230" s="213"/>
      <c r="J230" s="213"/>
      <c r="K230" s="213"/>
      <c r="L230" s="214"/>
      <c r="M230" s="213"/>
    </row>
    <row r="231" spans="9:13" ht="15" customHeight="1">
      <c r="I231" s="213"/>
      <c r="J231" s="213"/>
      <c r="K231" s="213"/>
      <c r="L231" s="214"/>
      <c r="M231" s="213"/>
    </row>
    <row r="232" spans="9:13" ht="15" customHeight="1">
      <c r="I232" s="213"/>
      <c r="J232" s="213"/>
      <c r="K232" s="213"/>
      <c r="L232" s="214"/>
      <c r="M232" s="213"/>
    </row>
    <row r="233" spans="9:13" ht="15" customHeight="1">
      <c r="I233" s="213"/>
      <c r="J233" s="213"/>
      <c r="K233" s="213"/>
      <c r="L233" s="214"/>
      <c r="M233" s="213"/>
    </row>
    <row r="234" spans="9:13" ht="15" customHeight="1">
      <c r="I234" s="213"/>
      <c r="J234" s="213"/>
      <c r="K234" s="213"/>
      <c r="L234" s="214"/>
      <c r="M234" s="213"/>
    </row>
    <row r="235" spans="9:13" ht="15" customHeight="1">
      <c r="I235" s="213"/>
      <c r="J235" s="213"/>
      <c r="K235" s="213"/>
      <c r="L235" s="214"/>
      <c r="M235" s="213"/>
    </row>
    <row r="236" spans="9:13" ht="15" customHeight="1">
      <c r="I236" s="213"/>
      <c r="J236" s="213"/>
      <c r="K236" s="213"/>
      <c r="L236" s="214"/>
      <c r="M236" s="213"/>
    </row>
    <row r="237" spans="9:13" ht="15" customHeight="1">
      <c r="I237" s="213"/>
      <c r="J237" s="213"/>
      <c r="K237" s="213"/>
      <c r="L237" s="214"/>
      <c r="M237" s="213"/>
    </row>
    <row r="238" spans="9:13" ht="15" customHeight="1">
      <c r="I238" s="213"/>
      <c r="J238" s="213"/>
      <c r="K238" s="213"/>
      <c r="L238" s="214"/>
      <c r="M238" s="213"/>
    </row>
    <row r="239" spans="9:13" ht="15" customHeight="1">
      <c r="I239" s="213"/>
      <c r="J239" s="213"/>
      <c r="K239" s="213"/>
      <c r="L239" s="214"/>
      <c r="M239" s="213"/>
    </row>
    <row r="240" spans="9:13" ht="15" customHeight="1">
      <c r="I240" s="213"/>
      <c r="J240" s="213"/>
      <c r="K240" s="213"/>
      <c r="L240" s="214"/>
      <c r="M240" s="213"/>
    </row>
    <row r="241" spans="9:13" ht="15" customHeight="1">
      <c r="I241" s="213"/>
      <c r="J241" s="213"/>
      <c r="K241" s="213"/>
      <c r="L241" s="214"/>
      <c r="M241" s="213"/>
    </row>
    <row r="242" spans="9:13" ht="15" customHeight="1">
      <c r="I242" s="213"/>
      <c r="J242" s="213"/>
      <c r="K242" s="213"/>
      <c r="L242" s="214"/>
      <c r="M242" s="213"/>
    </row>
  </sheetData>
  <sheetProtection formatCells="0" formatColumns="0" formatRows="0" insertColumns="0" insertRows="0" insertHyperlinks="0" deleteColumns="0" deleteRows="0" sort="0" autoFilter="0" pivotTables="0"/>
  <conditionalFormatting sqref="G3">
    <cfRule type="colorScale" priority="11">
      <colorScale>
        <cfvo type="min"/>
        <cfvo type="max"/>
        <color rgb="FFFFFF00"/>
        <color rgb="FFFFEF9C"/>
      </colorScale>
    </cfRule>
    <cfRule type="cellIs" dxfId="191" priority="12" operator="equal">
      <formula>"low"</formula>
    </cfRule>
    <cfRule type="cellIs" dxfId="190" priority="13" operator="equal">
      <formula>"medium"</formula>
    </cfRule>
    <cfRule type="cellIs" dxfId="189" priority="14" operator="equal">
      <formula>"low"</formula>
    </cfRule>
    <cfRule type="cellIs" dxfId="188" priority="15" operator="equal">
      <formula>"medium"</formula>
    </cfRule>
    <cfRule type="cellIs" dxfId="187" priority="16" operator="equal">
      <formula>"high"</formula>
    </cfRule>
    <cfRule type="cellIs" dxfId="186" priority="17" operator="equal">
      <formula>"medium"</formula>
    </cfRule>
    <cfRule type="cellIs" dxfId="185" priority="18" operator="equal">
      <formula>"low"</formula>
    </cfRule>
    <cfRule type="cellIs" dxfId="184" priority="19" operator="equal">
      <formula>"high"</formula>
    </cfRule>
    <cfRule type="cellIs" dxfId="183" priority="20" operator="equal">
      <formula>"green"</formula>
    </cfRule>
    <cfRule type="cellIs" dxfId="182" priority="21" operator="equal">
      <formula>"red"</formula>
    </cfRule>
    <cfRule type="cellIs" dxfId="181" priority="22" operator="equal">
      <formula>"yellow"</formula>
    </cfRule>
  </conditionalFormatting>
  <conditionalFormatting sqref="G15">
    <cfRule type="colorScale" priority="4502">
      <colorScale>
        <cfvo type="min"/>
        <cfvo type="max"/>
        <color rgb="FFFFFF00"/>
        <color rgb="FFFFEF9C"/>
      </colorScale>
    </cfRule>
    <cfRule type="cellIs" dxfId="180" priority="4503" operator="equal">
      <formula>"low"</formula>
    </cfRule>
    <cfRule type="cellIs" dxfId="179" priority="4504" operator="equal">
      <formula>"medium"</formula>
    </cfRule>
    <cfRule type="cellIs" dxfId="178" priority="4505" operator="equal">
      <formula>"low"</formula>
    </cfRule>
    <cfRule type="cellIs" dxfId="177" priority="4506" operator="equal">
      <formula>"medium"</formula>
    </cfRule>
    <cfRule type="cellIs" dxfId="176" priority="4507" operator="equal">
      <formula>"high"</formula>
    </cfRule>
    <cfRule type="cellIs" dxfId="175" priority="4508" operator="equal">
      <formula>"medium"</formula>
    </cfRule>
    <cfRule type="cellIs" dxfId="174" priority="4509" operator="equal">
      <formula>"low"</formula>
    </cfRule>
    <cfRule type="cellIs" dxfId="173" priority="4510" operator="equal">
      <formula>"high"</formula>
    </cfRule>
    <cfRule type="cellIs" dxfId="172" priority="4511" operator="equal">
      <formula>"green"</formula>
    </cfRule>
    <cfRule type="cellIs" dxfId="171" priority="4512" operator="equal">
      <formula>"red"</formula>
    </cfRule>
    <cfRule type="cellIs" dxfId="170" priority="4513" operator="equal">
      <formula>"yellow"</formula>
    </cfRule>
  </conditionalFormatting>
  <conditionalFormatting sqref="G19:G26">
    <cfRule type="colorScale" priority="4690">
      <colorScale>
        <cfvo type="min"/>
        <cfvo type="max"/>
        <color rgb="FFFFFF00"/>
        <color rgb="FFFFEF9C"/>
      </colorScale>
    </cfRule>
  </conditionalFormatting>
  <conditionalFormatting sqref="G23:G26">
    <cfRule type="colorScale" priority="143">
      <colorScale>
        <cfvo type="min"/>
        <cfvo type="max"/>
        <color rgb="FFFFFF00"/>
        <color rgb="FFFFEF9C"/>
      </colorScale>
    </cfRule>
  </conditionalFormatting>
  <conditionalFormatting sqref="G19:H26">
    <cfRule type="cellIs" dxfId="169" priority="717" operator="equal">
      <formula>"low"</formula>
    </cfRule>
    <cfRule type="cellIs" dxfId="168" priority="718" operator="equal">
      <formula>"medium"</formula>
    </cfRule>
    <cfRule type="cellIs" dxfId="167" priority="720" operator="equal">
      <formula>"medium"</formula>
    </cfRule>
    <cfRule type="cellIs" dxfId="166" priority="721" operator="equal">
      <formula>"low"</formula>
    </cfRule>
  </conditionalFormatting>
  <conditionalFormatting sqref="G19:H26">
    <cfRule type="cellIs" dxfId="165" priority="715" operator="equal">
      <formula>"low"</formula>
    </cfRule>
    <cfRule type="cellIs" dxfId="164" priority="716" operator="equal">
      <formula>"medium"</formula>
    </cfRule>
    <cfRule type="cellIs" dxfId="163" priority="719" operator="equal">
      <formula>"high"</formula>
    </cfRule>
    <cfRule type="cellIs" dxfId="162" priority="722" operator="equal">
      <formula>"high"</formula>
    </cfRule>
    <cfRule type="cellIs" dxfId="161" priority="723" operator="equal">
      <formula>"green"</formula>
    </cfRule>
    <cfRule type="cellIs" dxfId="160" priority="724" operator="equal">
      <formula>"red"</formula>
    </cfRule>
    <cfRule type="cellIs" dxfId="159" priority="725" operator="equal">
      <formula>"yellow"</formula>
    </cfRule>
  </conditionalFormatting>
  <conditionalFormatting sqref="H3">
    <cfRule type="colorScale" priority="23">
      <colorScale>
        <cfvo type="min"/>
        <cfvo type="max"/>
        <color rgb="FFFFFF00"/>
        <color rgb="FFFFEF9C"/>
      </colorScale>
    </cfRule>
    <cfRule type="cellIs" dxfId="158" priority="24" operator="equal">
      <formula>"low"</formula>
    </cfRule>
    <cfRule type="cellIs" dxfId="157" priority="25" operator="equal">
      <formula>"medium"</formula>
    </cfRule>
    <cfRule type="cellIs" dxfId="156" priority="26" operator="equal">
      <formula>"low"</formula>
    </cfRule>
    <cfRule type="cellIs" dxfId="155" priority="27" operator="equal">
      <formula>"medium"</formula>
    </cfRule>
    <cfRule type="cellIs" dxfId="154" priority="28" operator="equal">
      <formula>"high"</formula>
    </cfRule>
    <cfRule type="cellIs" dxfId="153" priority="29" operator="equal">
      <formula>"medium"</formula>
    </cfRule>
    <cfRule type="cellIs" dxfId="152" priority="30" operator="equal">
      <formula>"low"</formula>
    </cfRule>
    <cfRule type="cellIs" dxfId="151" priority="31" operator="equal">
      <formula>"high"</formula>
    </cfRule>
    <cfRule type="cellIs" dxfId="150" priority="32" operator="equal">
      <formula>"green"</formula>
    </cfRule>
    <cfRule type="cellIs" dxfId="149" priority="33" operator="equal">
      <formula>"red"</formula>
    </cfRule>
    <cfRule type="cellIs" dxfId="148" priority="34" operator="equal">
      <formula>"yellow"</formula>
    </cfRule>
  </conditionalFormatting>
  <conditionalFormatting sqref="H19:H26">
    <cfRule type="colorScale" priority="4692">
      <colorScale>
        <cfvo type="min"/>
        <cfvo type="max"/>
        <color rgb="FFFFFF00"/>
        <color rgb="FFFFEF9C"/>
      </colorScale>
    </cfRule>
  </conditionalFormatting>
  <conditionalFormatting sqref="H23:H26">
    <cfRule type="colorScale" priority="144">
      <colorScale>
        <cfvo type="min"/>
        <cfvo type="max"/>
        <color rgb="FFFFFF00"/>
        <color rgb="FFFFEF9C"/>
      </colorScale>
    </cfRule>
  </conditionalFormatting>
  <conditionalFormatting sqref="N5 N17 N9 N7 N19:N26 N11 N15">
    <cfRule type="cellIs" dxfId="147" priority="114" operator="greaterThanOrEqual">
      <formula>1</formula>
    </cfRule>
  </conditionalFormatting>
  <conditionalFormatting sqref="N5:O5 N19:O26 N15:O15">
    <cfRule type="containsBlanks" dxfId="146" priority="111">
      <formula>LEN(TRIM(N5))=0</formula>
    </cfRule>
    <cfRule type="cellIs" dxfId="145" priority="112" operator="lessThanOrEqual">
      <formula>0</formula>
    </cfRule>
  </conditionalFormatting>
  <conditionalFormatting sqref="N7:O7">
    <cfRule type="containsBlanks" dxfId="144" priority="224">
      <formula>LEN(TRIM(N7))=0</formula>
    </cfRule>
    <cfRule type="cellIs" dxfId="143" priority="225" operator="lessThanOrEqual">
      <formula>0</formula>
    </cfRule>
  </conditionalFormatting>
  <conditionalFormatting sqref="N9:O9 N11:O11">
    <cfRule type="containsBlanks" dxfId="142" priority="5">
      <formula>LEN(TRIM(N9))=0</formula>
    </cfRule>
    <cfRule type="cellIs" dxfId="141" priority="6" operator="lessThanOrEqual">
      <formula>0</formula>
    </cfRule>
  </conditionalFormatting>
  <conditionalFormatting sqref="N17:O17">
    <cfRule type="containsBlanks" dxfId="140" priority="35">
      <formula>LEN(TRIM(N17))=0</formula>
    </cfRule>
    <cfRule type="cellIs" dxfId="139" priority="36" operator="lessThanOrEqual">
      <formula>0</formula>
    </cfRule>
  </conditionalFormatting>
  <conditionalFormatting sqref="O5 O17 O9 O7 O19:O26 O11 O15">
    <cfRule type="cellIs" dxfId="138" priority="113" operator="greaterThan">
      <formula>0.01</formula>
    </cfRule>
  </conditionalFormatting>
  <conditionalFormatting sqref="G5">
    <cfRule type="colorScale" priority="4693">
      <colorScale>
        <cfvo type="min"/>
        <cfvo type="max"/>
        <color rgb="FFFFFF00"/>
        <color rgb="FFFFEF9C"/>
      </colorScale>
    </cfRule>
    <cfRule type="cellIs" dxfId="137" priority="4694" operator="equal">
      <formula>"low"</formula>
    </cfRule>
    <cfRule type="cellIs" dxfId="136" priority="4695" operator="equal">
      <formula>"medium"</formula>
    </cfRule>
    <cfRule type="cellIs" dxfId="135" priority="4696" operator="equal">
      <formula>"low"</formula>
    </cfRule>
    <cfRule type="cellIs" dxfId="134" priority="4697" operator="equal">
      <formula>"medium"</formula>
    </cfRule>
    <cfRule type="cellIs" dxfId="133" priority="4698" operator="equal">
      <formula>"high"</formula>
    </cfRule>
    <cfRule type="cellIs" dxfId="132" priority="4699" operator="equal">
      <formula>"medium"</formula>
    </cfRule>
    <cfRule type="cellIs" dxfId="131" priority="4700" operator="equal">
      <formula>"low"</formula>
    </cfRule>
    <cfRule type="cellIs" dxfId="130" priority="4701" operator="equal">
      <formula>"high"</formula>
    </cfRule>
    <cfRule type="cellIs" dxfId="129" priority="4702" operator="equal">
      <formula>"green"</formula>
    </cfRule>
    <cfRule type="cellIs" dxfId="128" priority="4703" operator="equal">
      <formula>"red"</formula>
    </cfRule>
    <cfRule type="cellIs" dxfId="127" priority="4704" operator="equal">
      <formula>"yellow"</formula>
    </cfRule>
  </conditionalFormatting>
  <conditionalFormatting sqref="H5">
    <cfRule type="colorScale" priority="4705">
      <colorScale>
        <cfvo type="min"/>
        <cfvo type="max"/>
        <color rgb="FFFFFF00"/>
        <color rgb="FFFFEF9C"/>
      </colorScale>
    </cfRule>
    <cfRule type="cellIs" dxfId="126" priority="4706" operator="equal">
      <formula>"low"</formula>
    </cfRule>
    <cfRule type="cellIs" dxfId="125" priority="4707" operator="equal">
      <formula>"medium"</formula>
    </cfRule>
    <cfRule type="cellIs" dxfId="124" priority="4708" operator="equal">
      <formula>"low"</formula>
    </cfRule>
    <cfRule type="cellIs" dxfId="123" priority="4709" operator="equal">
      <formula>"medium"</formula>
    </cfRule>
    <cfRule type="cellIs" dxfId="122" priority="4710" operator="equal">
      <formula>"high"</formula>
    </cfRule>
    <cfRule type="cellIs" dxfId="121" priority="4711" operator="equal">
      <formula>"medium"</formula>
    </cfRule>
    <cfRule type="cellIs" dxfId="120" priority="4712" operator="equal">
      <formula>"low"</formula>
    </cfRule>
    <cfRule type="cellIs" dxfId="119" priority="4713" operator="equal">
      <formula>"high"</formula>
    </cfRule>
    <cfRule type="cellIs" dxfId="118" priority="4714" operator="equal">
      <formula>"green"</formula>
    </cfRule>
    <cfRule type="cellIs" dxfId="117" priority="4715" operator="equal">
      <formula>"red"</formula>
    </cfRule>
    <cfRule type="cellIs" dxfId="116" priority="4716" operator="equal">
      <formula>"yellow"</formula>
    </cfRule>
  </conditionalFormatting>
  <conditionalFormatting sqref="N13">
    <cfRule type="cellIs" dxfId="115" priority="4" operator="greaterThanOrEqual">
      <formula>1</formula>
    </cfRule>
  </conditionalFormatting>
  <conditionalFormatting sqref="N13:O13">
    <cfRule type="containsBlanks" dxfId="114" priority="1">
      <formula>LEN(TRIM(N13))=0</formula>
    </cfRule>
    <cfRule type="cellIs" dxfId="113" priority="2" operator="lessThanOrEqual">
      <formula>0</formula>
    </cfRule>
  </conditionalFormatting>
  <conditionalFormatting sqref="O13">
    <cfRule type="cellIs" dxfId="112" priority="3" operator="greaterThan">
      <formula>0.01</formula>
    </cfRule>
  </conditionalFormatting>
  <conditionalFormatting sqref="H15">
    <cfRule type="colorScale" priority="4765">
      <colorScale>
        <cfvo type="min"/>
        <cfvo type="max"/>
        <color rgb="FFFFFF00"/>
        <color rgb="FFFFEF9C"/>
      </colorScale>
    </cfRule>
    <cfRule type="cellIs" dxfId="111" priority="4766" operator="equal">
      <formula>"low"</formula>
    </cfRule>
    <cfRule type="cellIs" dxfId="110" priority="4767" operator="equal">
      <formula>"medium"</formula>
    </cfRule>
    <cfRule type="cellIs" dxfId="109" priority="4768" operator="equal">
      <formula>"low"</formula>
    </cfRule>
    <cfRule type="cellIs" dxfId="108" priority="4769" operator="equal">
      <formula>"medium"</formula>
    </cfRule>
    <cfRule type="cellIs" dxfId="107" priority="4770" operator="equal">
      <formula>"high"</formula>
    </cfRule>
    <cfRule type="cellIs" dxfId="106" priority="4771" operator="equal">
      <formula>"medium"</formula>
    </cfRule>
    <cfRule type="cellIs" dxfId="105" priority="4772" operator="equal">
      <formula>"low"</formula>
    </cfRule>
    <cfRule type="cellIs" dxfId="104" priority="4773" operator="equal">
      <formula>"high"</formula>
    </cfRule>
    <cfRule type="cellIs" dxfId="103" priority="4774" operator="equal">
      <formula>"green"</formula>
    </cfRule>
    <cfRule type="cellIs" dxfId="102" priority="4775" operator="equal">
      <formula>"red"</formula>
    </cfRule>
    <cfRule type="cellIs" dxfId="101" priority="4776" operator="equal">
      <formula>"yellow"</formula>
    </cfRule>
  </conditionalFormatting>
  <hyperlinks>
    <hyperlink ref="AA26" r:id="rId1" xr:uid="{A6615725-3C75-43A4-85A0-678F9F6B42FA}"/>
    <hyperlink ref="AA22" r:id="rId2" xr:uid="{1EF5CD6C-DE65-4C4F-9FAF-C6159D19DD1F}"/>
    <hyperlink ref="AA20" r:id="rId3" xr:uid="{749CA9DB-09CF-4CFD-B1DE-AC24AE0EBFC6}"/>
  </hyperlinks>
  <pageMargins left="0.7" right="0.7" top="0.75" bottom="0.75" header="0.3" footer="0.3"/>
  <pageSetup orientation="portrait"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419E-86B4-4CB3-9542-124B96C04200}">
  <sheetPr>
    <tabColor rgb="FFFF0000"/>
  </sheetPr>
  <dimension ref="A1:AM6"/>
  <sheetViews>
    <sheetView workbookViewId="0">
      <pane xSplit="3" ySplit="1" topLeftCell="D2" activePane="bottomRight" state="frozen"/>
      <selection pane="bottomRight" activeCell="E8" sqref="E8"/>
      <selection pane="bottomLeft" activeCell="A2" sqref="A2"/>
      <selection pane="topRight" activeCell="B1" sqref="B1"/>
    </sheetView>
  </sheetViews>
  <sheetFormatPr defaultColWidth="13.28515625" defaultRowHeight="15"/>
  <cols>
    <col min="1" max="1" width="7.28515625" style="16" hidden="1" customWidth="1"/>
    <col min="2" max="2" width="24" style="16" customWidth="1"/>
    <col min="3" max="3" width="12.85546875" style="18" bestFit="1" customWidth="1"/>
    <col min="4" max="4" width="14.28515625" style="16" bestFit="1" customWidth="1"/>
    <col min="5" max="5" width="42.5703125" style="46" customWidth="1"/>
    <col min="6" max="6" width="50.42578125" style="47" bestFit="1" customWidth="1"/>
    <col min="7" max="7" width="18" style="16" bestFit="1" customWidth="1"/>
    <col min="8" max="8" width="19.85546875" style="16" bestFit="1" customWidth="1"/>
    <col min="9" max="9" width="28" style="20" bestFit="1" customWidth="1"/>
    <col min="10" max="10" width="25.140625" style="20" bestFit="1" customWidth="1"/>
    <col min="11" max="11" width="30.42578125" style="20" bestFit="1" customWidth="1"/>
    <col min="12" max="12" width="30.85546875" style="21" bestFit="1" customWidth="1"/>
    <col min="13" max="13" width="28.7109375" style="20" bestFit="1" customWidth="1"/>
    <col min="14" max="14" width="35" bestFit="1" customWidth="1"/>
    <col min="15" max="15" width="16.85546875" bestFit="1" customWidth="1"/>
    <col min="16" max="16" width="24.85546875" style="27" bestFit="1" customWidth="1"/>
    <col min="17" max="17" width="24.7109375" style="27" bestFit="1" customWidth="1"/>
    <col min="18" max="18" width="37.140625" style="27" bestFit="1" customWidth="1"/>
    <col min="19" max="19" width="37" style="27" bestFit="1" customWidth="1"/>
    <col min="20" max="20" width="23" bestFit="1" customWidth="1"/>
    <col min="21" max="21" width="7" style="16" bestFit="1" customWidth="1"/>
    <col min="22" max="24" width="13.28515625" style="16"/>
    <col min="25" max="25" width="25.28515625" style="16" bestFit="1" customWidth="1"/>
    <col min="26" max="38" width="13.28515625" style="16"/>
    <col min="39" max="39" width="25.28515625" style="16" bestFit="1" customWidth="1"/>
    <col min="40" max="16384" width="13.28515625" style="16"/>
  </cols>
  <sheetData>
    <row r="1" spans="1:39" s="24" customFormat="1" ht="18.75" thickBot="1">
      <c r="A1" s="24" t="s">
        <v>50</v>
      </c>
      <c r="B1" s="28" t="s">
        <v>9</v>
      </c>
      <c r="C1" s="29" t="s">
        <v>10</v>
      </c>
      <c r="D1" s="28" t="s">
        <v>11</v>
      </c>
      <c r="E1" s="28" t="s">
        <v>12</v>
      </c>
      <c r="F1" s="28" t="s">
        <v>13</v>
      </c>
      <c r="G1" s="28" t="s">
        <v>14</v>
      </c>
      <c r="H1" s="28" t="s">
        <v>15</v>
      </c>
      <c r="I1" s="30" t="s">
        <v>16</v>
      </c>
      <c r="J1" s="30" t="s">
        <v>17</v>
      </c>
      <c r="K1" s="30" t="s">
        <v>18</v>
      </c>
      <c r="L1" s="31" t="s">
        <v>19</v>
      </c>
      <c r="M1" s="30" t="s">
        <v>20</v>
      </c>
      <c r="N1" s="32" t="s">
        <v>21</v>
      </c>
      <c r="O1" s="32" t="s">
        <v>22</v>
      </c>
      <c r="P1" s="28" t="s">
        <v>23</v>
      </c>
      <c r="Q1" s="28" t="s">
        <v>24</v>
      </c>
      <c r="R1" s="28" t="s">
        <v>25</v>
      </c>
      <c r="S1" s="28" t="s">
        <v>26</v>
      </c>
      <c r="T1" s="32" t="s">
        <v>27</v>
      </c>
    </row>
    <row r="2" spans="1:39" s="1" customFormat="1" ht="15.75">
      <c r="B2" s="148"/>
      <c r="C2" s="149"/>
      <c r="D2" s="150"/>
      <c r="E2" s="168"/>
      <c r="F2" s="169"/>
      <c r="G2" s="150"/>
      <c r="H2" s="150"/>
      <c r="I2" s="152"/>
      <c r="J2" s="152"/>
      <c r="K2" s="152"/>
      <c r="L2" s="153"/>
      <c r="M2" s="152"/>
      <c r="N2" s="170"/>
      <c r="O2" s="170"/>
      <c r="P2" s="154"/>
      <c r="Q2" s="154"/>
      <c r="R2" s="154"/>
      <c r="S2" s="154"/>
      <c r="T2" s="155"/>
    </row>
    <row r="3" spans="1:39" s="1" customFormat="1" ht="18.75">
      <c r="B3" s="156"/>
      <c r="C3" s="319"/>
      <c r="D3" s="156"/>
      <c r="E3" s="156"/>
      <c r="F3" s="156"/>
      <c r="G3" s="157"/>
      <c r="H3" s="157"/>
      <c r="I3" s="159"/>
      <c r="J3" s="159"/>
      <c r="K3" s="160"/>
      <c r="L3" s="404"/>
      <c r="M3" s="159"/>
      <c r="N3" s="15"/>
      <c r="O3" s="135"/>
      <c r="P3" s="171"/>
      <c r="Q3" s="171"/>
      <c r="R3" s="171"/>
      <c r="S3" s="171"/>
      <c r="T3" s="172"/>
      <c r="U3" s="4"/>
      <c r="V3" s="4"/>
      <c r="W3" s="4"/>
      <c r="X3" s="4"/>
      <c r="Y3" s="4"/>
      <c r="Z3" s="4"/>
      <c r="AA3" s="4"/>
      <c r="AB3" s="4"/>
      <c r="AC3" s="4"/>
      <c r="AD3" s="4"/>
      <c r="AE3" s="4"/>
      <c r="AF3" s="4"/>
      <c r="AG3" s="4"/>
      <c r="AH3" s="4"/>
      <c r="AI3" s="4"/>
      <c r="AJ3" s="4"/>
      <c r="AK3" s="4"/>
      <c r="AL3" s="4"/>
      <c r="AM3" s="4"/>
    </row>
    <row r="4" spans="1:39" s="77" customFormat="1" ht="18.75">
      <c r="A4" s="77">
        <f>SUM(A1:A3)</f>
        <v>0</v>
      </c>
      <c r="B4" s="71" t="s">
        <v>74</v>
      </c>
      <c r="C4" s="72"/>
      <c r="D4" s="73"/>
      <c r="E4" s="73"/>
      <c r="F4" s="74"/>
      <c r="G4" s="73"/>
      <c r="H4" s="73"/>
      <c r="I4" s="64">
        <f>SUBTOTAL(109,I2:I3)</f>
        <v>0</v>
      </c>
      <c r="J4" s="64">
        <f>SUM(J2:J3)</f>
        <v>0</v>
      </c>
      <c r="K4" s="64">
        <f>SUM(K2:K3)</f>
        <v>0</v>
      </c>
      <c r="L4" s="404">
        <f>SUM(L2:L3)</f>
        <v>0</v>
      </c>
      <c r="M4" s="64">
        <f>SUM(M2:M3)</f>
        <v>0</v>
      </c>
      <c r="N4" s="64">
        <f>SUM(N2:N3)</f>
        <v>0</v>
      </c>
      <c r="O4" s="64"/>
      <c r="P4" s="75"/>
      <c r="Q4" s="75"/>
      <c r="R4" s="75"/>
      <c r="S4" s="75"/>
      <c r="T4" s="76"/>
    </row>
    <row r="5" spans="1:39">
      <c r="B5" s="163"/>
    </row>
    <row r="6" spans="1:39">
      <c r="K6" s="20" t="s">
        <v>303</v>
      </c>
    </row>
  </sheetData>
  <sheetProtection formatCells="0" formatColumns="0" formatRows="0" insertColumns="0" insertRows="0" insertHyperlinks="0" deleteColumns="0" deleteRows="0" sort="0" autoFilter="0" pivotTables="0"/>
  <conditionalFormatting sqref="G3:H3">
    <cfRule type="colorScale" priority="65">
      <colorScale>
        <cfvo type="min"/>
        <cfvo type="max"/>
        <color rgb="FFFFFF00"/>
        <color rgb="FFFFEF9C"/>
      </colorScale>
    </cfRule>
  </conditionalFormatting>
  <conditionalFormatting sqref="G3:H3">
    <cfRule type="cellIs" dxfId="77" priority="54" operator="equal">
      <formula>"low"</formula>
    </cfRule>
    <cfRule type="cellIs" dxfId="76" priority="55" operator="equal">
      <formula>"medium"</formula>
    </cfRule>
    <cfRule type="cellIs" dxfId="75" priority="56" operator="equal">
      <formula>"low"</formula>
    </cfRule>
    <cfRule type="cellIs" dxfId="74" priority="57" operator="equal">
      <formula>"medium"</formula>
    </cfRule>
    <cfRule type="cellIs" dxfId="73" priority="58" operator="equal">
      <formula>"high"</formula>
    </cfRule>
    <cfRule type="cellIs" dxfId="72" priority="59" operator="equal">
      <formula>"medium"</formula>
    </cfRule>
    <cfRule type="cellIs" dxfId="71" priority="60" operator="equal">
      <formula>"low"</formula>
    </cfRule>
    <cfRule type="cellIs" dxfId="70" priority="61" operator="equal">
      <formula>"high"</formula>
    </cfRule>
    <cfRule type="cellIs" dxfId="69" priority="62" operator="equal">
      <formula>"green"</formula>
    </cfRule>
    <cfRule type="cellIs" dxfId="68" priority="63" operator="equal">
      <formula>"red"</formula>
    </cfRule>
    <cfRule type="cellIs" dxfId="67" priority="64" operator="equal">
      <formula>"yellow"</formula>
    </cfRule>
  </conditionalFormatting>
  <conditionalFormatting sqref="H3">
    <cfRule type="colorScale" priority="66">
      <colorScale>
        <cfvo type="min"/>
        <cfvo type="max"/>
        <color rgb="FFFFFF00"/>
        <color rgb="FFFFEF9C"/>
      </colorScale>
    </cfRule>
  </conditionalFormatting>
  <conditionalFormatting sqref="N3">
    <cfRule type="cellIs" dxfId="66" priority="53" operator="greaterThanOrEqual">
      <formula>1</formula>
    </cfRule>
  </conditionalFormatting>
  <conditionalFormatting sqref="N3:O3">
    <cfRule type="containsBlanks" dxfId="65" priority="50">
      <formula>LEN(TRIM(N3))=0</formula>
    </cfRule>
    <cfRule type="cellIs" dxfId="64" priority="51" operator="lessThanOrEqual">
      <formula>0</formula>
    </cfRule>
  </conditionalFormatting>
  <conditionalFormatting sqref="O3">
    <cfRule type="cellIs" dxfId="63" priority="52" operator="greaterThan">
      <formula>0.01</formula>
    </cfRule>
  </conditionalFormatting>
  <conditionalFormatting sqref="T1:T1048576">
    <cfRule type="expression" dxfId="62" priority="205">
      <formula>#REF!&gt;0</formula>
    </cfRule>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471B-A5A6-4D1F-9663-C835227F75FB}">
  <sheetPr>
    <tabColor rgb="FF808080"/>
  </sheetPr>
  <dimension ref="A1:S48"/>
  <sheetViews>
    <sheetView workbookViewId="0">
      <pane xSplit="1" ySplit="1" topLeftCell="C5" activePane="bottomRight" state="frozen"/>
      <selection pane="bottomRight" activeCell="B1" sqref="B1"/>
      <selection pane="bottomLeft" activeCell="A2" sqref="A2"/>
      <selection pane="topRight" activeCell="B1" sqref="B1"/>
    </sheetView>
  </sheetViews>
  <sheetFormatPr defaultColWidth="28.5703125" defaultRowHeight="15"/>
  <cols>
    <col min="1" max="1" width="28.42578125" bestFit="1" customWidth="1"/>
    <col min="2" max="2" width="10.28515625" style="52" customWidth="1"/>
    <col min="3" max="3" width="27.42578125" style="49" bestFit="1" customWidth="1"/>
    <col min="4" max="4" width="47.85546875" bestFit="1" customWidth="1"/>
    <col min="5" max="5" width="48.28515625" customWidth="1"/>
    <col min="6" max="6" width="9.7109375" customWidth="1"/>
    <col min="7" max="7" width="14.140625" bestFit="1" customWidth="1"/>
    <col min="8" max="8" width="12.85546875" customWidth="1"/>
    <col min="9" max="9" width="16.5703125" bestFit="1" customWidth="1"/>
    <col min="10" max="10" width="19.7109375" customWidth="1"/>
    <col min="11" max="11" width="13.140625" customWidth="1"/>
    <col min="12" max="12" width="13.28515625" bestFit="1" customWidth="1"/>
    <col min="13" max="13" width="19.42578125" style="62" bestFit="1" customWidth="1"/>
    <col min="14" max="14" width="14.7109375" style="62" bestFit="1" customWidth="1"/>
    <col min="15" max="15" width="14.7109375" style="45" customWidth="1"/>
    <col min="16" max="16" width="9.42578125" style="62" bestFit="1" customWidth="1"/>
    <col min="17" max="17" width="14.7109375" style="45" customWidth="1"/>
  </cols>
  <sheetData>
    <row r="1" spans="1:19" s="39" customFormat="1" ht="30">
      <c r="A1" s="44" t="s">
        <v>9</v>
      </c>
      <c r="B1" s="53" t="s">
        <v>304</v>
      </c>
      <c r="C1" s="44" t="s">
        <v>305</v>
      </c>
      <c r="D1" s="44" t="s">
        <v>306</v>
      </c>
      <c r="E1" s="44" t="s">
        <v>307</v>
      </c>
      <c r="F1" s="44" t="s">
        <v>308</v>
      </c>
      <c r="G1" s="44" t="s">
        <v>309</v>
      </c>
      <c r="H1" s="44" t="s">
        <v>310</v>
      </c>
      <c r="I1" s="44" t="s">
        <v>311</v>
      </c>
      <c r="J1" s="44" t="s">
        <v>312</v>
      </c>
      <c r="K1" s="44" t="s">
        <v>313</v>
      </c>
      <c r="L1" s="44" t="s">
        <v>314</v>
      </c>
      <c r="M1" s="59" t="s">
        <v>315</v>
      </c>
      <c r="N1" s="59" t="s">
        <v>316</v>
      </c>
      <c r="O1" s="55" t="s">
        <v>317</v>
      </c>
      <c r="P1" s="59" t="s">
        <v>318</v>
      </c>
      <c r="Q1" s="55" t="s">
        <v>319</v>
      </c>
      <c r="R1" s="34"/>
      <c r="S1" s="33"/>
    </row>
    <row r="2" spans="1:19">
      <c r="A2" s="50" t="s">
        <v>320</v>
      </c>
      <c r="B2" s="50"/>
      <c r="C2" s="54"/>
      <c r="D2" s="43"/>
      <c r="E2" s="43"/>
      <c r="F2" s="43"/>
      <c r="G2" s="43"/>
      <c r="H2" s="43"/>
      <c r="I2" s="43"/>
      <c r="J2" s="43"/>
      <c r="K2" s="43"/>
      <c r="L2" s="43"/>
      <c r="M2" s="63"/>
      <c r="N2" s="60"/>
      <c r="O2" s="56"/>
      <c r="P2" s="60"/>
      <c r="Q2" s="57"/>
      <c r="R2" s="35"/>
      <c r="S2" s="36"/>
    </row>
    <row r="3" spans="1:19" s="41" customFormat="1" ht="27.75">
      <c r="A3" s="38" t="s">
        <v>321</v>
      </c>
      <c r="B3" s="51"/>
      <c r="C3" s="48" t="s">
        <v>40</v>
      </c>
      <c r="D3" s="38" t="s">
        <v>322</v>
      </c>
      <c r="E3" s="38" t="s">
        <v>323</v>
      </c>
      <c r="F3" s="37" t="s">
        <v>324</v>
      </c>
      <c r="G3" s="42">
        <v>44848</v>
      </c>
      <c r="H3" s="38" t="s">
        <v>325</v>
      </c>
      <c r="I3" s="42">
        <v>44883</v>
      </c>
      <c r="J3" s="38"/>
      <c r="K3" s="38"/>
      <c r="L3" s="38"/>
      <c r="M3" s="61"/>
      <c r="N3" s="61"/>
      <c r="O3" s="58"/>
      <c r="P3" s="61"/>
      <c r="Q3" s="58"/>
      <c r="R3" s="40"/>
      <c r="S3" s="40"/>
    </row>
    <row r="4" spans="1:19" s="41" customFormat="1" ht="27.75">
      <c r="A4" s="38" t="s">
        <v>326</v>
      </c>
      <c r="B4" s="51"/>
      <c r="C4" s="48" t="s">
        <v>40</v>
      </c>
      <c r="D4" s="38" t="s">
        <v>327</v>
      </c>
      <c r="E4" s="38" t="s">
        <v>328</v>
      </c>
      <c r="F4" s="37" t="s">
        <v>324</v>
      </c>
      <c r="G4" s="42">
        <v>44811</v>
      </c>
      <c r="H4" s="38" t="s">
        <v>329</v>
      </c>
      <c r="I4" s="42">
        <v>44862</v>
      </c>
      <c r="J4" s="38" t="s">
        <v>330</v>
      </c>
      <c r="K4" s="38" t="s">
        <v>331</v>
      </c>
      <c r="L4" s="38"/>
      <c r="M4" s="61"/>
      <c r="N4" s="61">
        <v>782000</v>
      </c>
      <c r="O4" s="58">
        <v>44842</v>
      </c>
      <c r="P4" s="61"/>
      <c r="Q4" s="58"/>
      <c r="R4" s="40"/>
      <c r="S4" s="40"/>
    </row>
    <row r="5" spans="1:19" s="41" customFormat="1" ht="27.75">
      <c r="A5" s="38" t="s">
        <v>332</v>
      </c>
      <c r="B5" s="51" t="s">
        <v>333</v>
      </c>
      <c r="C5" s="48" t="s">
        <v>40</v>
      </c>
      <c r="D5" s="38" t="s">
        <v>334</v>
      </c>
      <c r="E5" s="38" t="s">
        <v>335</v>
      </c>
      <c r="F5" s="37" t="s">
        <v>336</v>
      </c>
      <c r="G5" s="42">
        <v>44819</v>
      </c>
      <c r="H5" s="38" t="s">
        <v>329</v>
      </c>
      <c r="I5" s="42">
        <v>44867</v>
      </c>
      <c r="J5" s="38" t="s">
        <v>337</v>
      </c>
      <c r="K5" s="38"/>
      <c r="L5" s="38"/>
      <c r="M5" s="61"/>
      <c r="N5" s="61">
        <v>124190</v>
      </c>
      <c r="O5" s="58">
        <v>44866</v>
      </c>
      <c r="P5" s="61"/>
      <c r="Q5" s="58"/>
      <c r="R5" s="40"/>
      <c r="S5" s="40"/>
    </row>
    <row r="6" spans="1:19" s="41" customFormat="1" ht="27.75">
      <c r="A6" s="38" t="s">
        <v>338</v>
      </c>
      <c r="B6" s="51"/>
      <c r="C6" s="48" t="s">
        <v>40</v>
      </c>
      <c r="D6" s="38" t="s">
        <v>339</v>
      </c>
      <c r="E6" s="38" t="s">
        <v>340</v>
      </c>
      <c r="F6" s="37" t="s">
        <v>336</v>
      </c>
      <c r="G6" s="42">
        <v>44858</v>
      </c>
      <c r="H6" s="38" t="s">
        <v>325</v>
      </c>
      <c r="I6" s="42">
        <v>44855</v>
      </c>
      <c r="J6" s="38"/>
      <c r="K6" s="38"/>
      <c r="L6" s="38"/>
      <c r="M6" s="61"/>
      <c r="N6" s="61">
        <v>1505000</v>
      </c>
      <c r="O6" s="58">
        <v>44803</v>
      </c>
      <c r="P6" s="61"/>
      <c r="Q6" s="58"/>
      <c r="R6" s="40"/>
      <c r="S6" s="40"/>
    </row>
    <row r="7" spans="1:19" s="41" customFormat="1" ht="27.75">
      <c r="A7" s="38" t="s">
        <v>341</v>
      </c>
      <c r="B7" s="51"/>
      <c r="C7" s="48" t="s">
        <v>342</v>
      </c>
      <c r="D7" s="38" t="s">
        <v>343</v>
      </c>
      <c r="E7" s="38" t="s">
        <v>344</v>
      </c>
      <c r="F7" s="37" t="s">
        <v>324</v>
      </c>
      <c r="G7" s="42">
        <v>44762</v>
      </c>
      <c r="H7" s="38"/>
      <c r="I7" s="42">
        <v>44774</v>
      </c>
      <c r="J7" s="38"/>
      <c r="K7" s="38"/>
      <c r="L7" s="38"/>
      <c r="M7" s="61"/>
      <c r="N7" s="61"/>
      <c r="O7" s="58"/>
      <c r="P7" s="61"/>
      <c r="Q7" s="58"/>
      <c r="R7" s="40"/>
      <c r="S7" s="40"/>
    </row>
    <row r="8" spans="1:19" s="41" customFormat="1" ht="27.75">
      <c r="A8" s="38" t="s">
        <v>345</v>
      </c>
      <c r="B8" s="51" t="s">
        <v>346</v>
      </c>
      <c r="C8" s="48" t="s">
        <v>347</v>
      </c>
      <c r="D8" s="38" t="s">
        <v>348</v>
      </c>
      <c r="E8" s="38" t="s">
        <v>349</v>
      </c>
      <c r="F8" s="37" t="s">
        <v>324</v>
      </c>
      <c r="G8" s="42"/>
      <c r="H8" s="38" t="s">
        <v>329</v>
      </c>
      <c r="I8" s="42">
        <v>44727</v>
      </c>
      <c r="J8" s="38"/>
      <c r="K8" s="38"/>
      <c r="L8" s="38"/>
      <c r="M8" s="61"/>
      <c r="N8" s="61"/>
      <c r="O8" s="58"/>
      <c r="P8" s="61"/>
      <c r="Q8" s="58"/>
      <c r="R8" s="40"/>
      <c r="S8" s="40"/>
    </row>
    <row r="9" spans="1:19" s="41" customFormat="1">
      <c r="A9" s="38" t="s">
        <v>350</v>
      </c>
      <c r="B9" s="51"/>
      <c r="C9" s="48" t="s">
        <v>347</v>
      </c>
      <c r="D9" s="38" t="s">
        <v>256</v>
      </c>
      <c r="E9" s="38"/>
      <c r="F9" s="37"/>
      <c r="G9" s="42"/>
      <c r="H9" s="38"/>
      <c r="I9" s="42"/>
      <c r="J9" s="38"/>
      <c r="K9" s="38"/>
      <c r="L9" s="38"/>
      <c r="M9" s="61"/>
      <c r="N9" s="61"/>
      <c r="O9" s="58"/>
      <c r="P9" s="61"/>
      <c r="Q9" s="58"/>
      <c r="R9" s="40"/>
      <c r="S9" s="40"/>
    </row>
    <row r="10" spans="1:19" s="41" customFormat="1" ht="27.75">
      <c r="A10" s="38" t="s">
        <v>351</v>
      </c>
      <c r="B10" s="51"/>
      <c r="C10" s="48" t="s">
        <v>342</v>
      </c>
      <c r="D10" s="38" t="s">
        <v>352</v>
      </c>
      <c r="E10" s="38" t="s">
        <v>353</v>
      </c>
      <c r="F10" s="37"/>
      <c r="G10" s="42"/>
      <c r="H10" s="38" t="s">
        <v>354</v>
      </c>
      <c r="I10" s="42"/>
      <c r="J10" s="38"/>
      <c r="K10" s="38"/>
      <c r="L10" s="38"/>
      <c r="M10" s="61"/>
      <c r="N10" s="61"/>
      <c r="O10" s="58"/>
      <c r="P10" s="61"/>
      <c r="Q10" s="58"/>
      <c r="R10" s="40"/>
      <c r="S10" s="40"/>
    </row>
    <row r="11" spans="1:19" s="41" customFormat="1" ht="27.75">
      <c r="A11" s="38" t="s">
        <v>355</v>
      </c>
      <c r="B11" s="51" t="s">
        <v>356</v>
      </c>
      <c r="C11" s="48" t="s">
        <v>347</v>
      </c>
      <c r="D11" s="38" t="s">
        <v>357</v>
      </c>
      <c r="E11" s="38" t="s">
        <v>358</v>
      </c>
      <c r="F11" s="37" t="s">
        <v>324</v>
      </c>
      <c r="G11" s="42">
        <v>44848</v>
      </c>
      <c r="H11" s="38" t="s">
        <v>325</v>
      </c>
      <c r="I11" s="42">
        <v>44945</v>
      </c>
      <c r="J11" s="38" t="s">
        <v>359</v>
      </c>
      <c r="K11" s="38" t="s">
        <v>360</v>
      </c>
      <c r="L11" s="38"/>
      <c r="M11" s="61"/>
      <c r="N11" s="126">
        <v>1531000</v>
      </c>
      <c r="O11" s="58">
        <v>44895</v>
      </c>
      <c r="P11" s="127">
        <v>799964</v>
      </c>
      <c r="Q11" s="58">
        <v>44945</v>
      </c>
      <c r="R11" s="40"/>
      <c r="S11" s="40"/>
    </row>
    <row r="12" spans="1:19">
      <c r="A12" s="78" t="s">
        <v>361</v>
      </c>
      <c r="B12" s="78"/>
      <c r="C12" s="79"/>
      <c r="D12" s="80"/>
      <c r="E12" s="80"/>
      <c r="F12" s="80"/>
      <c r="G12" s="80"/>
      <c r="H12" s="80"/>
      <c r="I12" s="80"/>
      <c r="J12" s="80"/>
      <c r="K12" s="80"/>
      <c r="L12" s="80"/>
      <c r="M12" s="81"/>
      <c r="N12" s="82"/>
      <c r="O12" s="83"/>
      <c r="P12" s="82"/>
      <c r="Q12" s="84"/>
      <c r="R12" s="35"/>
      <c r="S12" s="36"/>
    </row>
    <row r="13" spans="1:19" s="41" customFormat="1">
      <c r="A13" s="38" t="s">
        <v>362</v>
      </c>
      <c r="B13" s="51"/>
      <c r="C13" s="48" t="s">
        <v>40</v>
      </c>
      <c r="D13" s="38" t="s">
        <v>363</v>
      </c>
      <c r="E13" s="38" t="s">
        <v>364</v>
      </c>
      <c r="F13" s="37" t="s">
        <v>336</v>
      </c>
      <c r="G13" s="42">
        <v>44774</v>
      </c>
      <c r="H13" s="38" t="s">
        <v>365</v>
      </c>
      <c r="I13" s="42"/>
      <c r="J13" s="38"/>
      <c r="K13" s="38"/>
      <c r="L13" s="38"/>
      <c r="M13" s="61"/>
      <c r="N13" s="61"/>
      <c r="O13" s="58"/>
      <c r="P13" s="61"/>
      <c r="Q13" s="58"/>
      <c r="R13" s="40"/>
      <c r="S13" s="40"/>
    </row>
    <row r="14" spans="1:19" s="41" customFormat="1">
      <c r="A14" s="38" t="s">
        <v>366</v>
      </c>
      <c r="B14" s="51"/>
      <c r="C14" s="48" t="s">
        <v>40</v>
      </c>
      <c r="D14" s="38" t="s">
        <v>367</v>
      </c>
      <c r="E14" s="38" t="s">
        <v>368</v>
      </c>
      <c r="F14" s="37" t="s">
        <v>336</v>
      </c>
      <c r="G14" s="42">
        <v>44595</v>
      </c>
      <c r="H14" s="38" t="s">
        <v>369</v>
      </c>
      <c r="I14" s="42">
        <v>44818</v>
      </c>
      <c r="J14" s="38" t="s">
        <v>370</v>
      </c>
      <c r="K14" s="38"/>
      <c r="L14" s="38"/>
      <c r="M14" s="61"/>
      <c r="N14" s="61">
        <v>26310000</v>
      </c>
      <c r="O14" s="58">
        <v>44819</v>
      </c>
      <c r="P14" s="61"/>
      <c r="Q14" s="58"/>
      <c r="R14" s="40"/>
      <c r="S14" s="40"/>
    </row>
    <row r="15" spans="1:19" s="41" customFormat="1">
      <c r="A15" s="38" t="s">
        <v>371</v>
      </c>
      <c r="B15" s="51"/>
      <c r="C15" s="48" t="s">
        <v>40</v>
      </c>
      <c r="D15" s="38" t="s">
        <v>372</v>
      </c>
      <c r="E15" s="38" t="s">
        <v>373</v>
      </c>
      <c r="F15" s="37" t="s">
        <v>336</v>
      </c>
      <c r="G15" s="42"/>
      <c r="H15" s="38" t="s">
        <v>374</v>
      </c>
      <c r="I15" s="42">
        <v>44838</v>
      </c>
      <c r="J15" s="38" t="s">
        <v>375</v>
      </c>
      <c r="K15" s="38" t="s">
        <v>376</v>
      </c>
      <c r="L15" s="38"/>
      <c r="M15" s="61"/>
      <c r="N15" s="61">
        <v>6130000</v>
      </c>
      <c r="O15" s="58">
        <v>44782</v>
      </c>
      <c r="P15" s="61"/>
      <c r="Q15" s="58"/>
      <c r="R15" s="40"/>
      <c r="S15" s="40"/>
    </row>
    <row r="16" spans="1:19" s="41" customFormat="1">
      <c r="A16" s="38" t="s">
        <v>377</v>
      </c>
      <c r="B16" s="51"/>
      <c r="C16" s="48" t="s">
        <v>40</v>
      </c>
      <c r="D16" s="38" t="s">
        <v>367</v>
      </c>
      <c r="E16" s="38" t="s">
        <v>378</v>
      </c>
      <c r="F16" s="37" t="s">
        <v>324</v>
      </c>
      <c r="G16" s="42">
        <v>44637</v>
      </c>
      <c r="H16" s="38" t="s">
        <v>379</v>
      </c>
      <c r="I16" s="42">
        <v>44774</v>
      </c>
      <c r="J16" s="38" t="s">
        <v>375</v>
      </c>
      <c r="K16" s="38" t="s">
        <v>380</v>
      </c>
      <c r="L16" s="38"/>
      <c r="M16" s="61"/>
      <c r="N16" s="61"/>
      <c r="O16" s="58"/>
      <c r="P16" s="61"/>
      <c r="Q16" s="58"/>
      <c r="R16" s="40"/>
      <c r="S16" s="40"/>
    </row>
    <row r="17" spans="1:19" s="41" customFormat="1">
      <c r="A17" s="38" t="s">
        <v>381</v>
      </c>
      <c r="B17" s="51"/>
      <c r="C17" s="48" t="s">
        <v>40</v>
      </c>
      <c r="D17" s="38" t="s">
        <v>382</v>
      </c>
      <c r="E17" s="38" t="s">
        <v>383</v>
      </c>
      <c r="F17" s="37" t="s">
        <v>336</v>
      </c>
      <c r="G17" s="42"/>
      <c r="H17" s="38" t="s">
        <v>379</v>
      </c>
      <c r="I17" s="42">
        <v>44763</v>
      </c>
      <c r="J17" s="38" t="s">
        <v>375</v>
      </c>
      <c r="K17" s="38"/>
      <c r="L17" s="38"/>
      <c r="M17" s="61"/>
      <c r="N17" s="61">
        <v>2087000</v>
      </c>
      <c r="O17" s="58">
        <v>44763</v>
      </c>
      <c r="P17" s="61"/>
      <c r="Q17" s="58"/>
      <c r="R17" s="40"/>
      <c r="S17" s="40"/>
    </row>
    <row r="18" spans="1:19" s="41" customFormat="1">
      <c r="A18" s="38" t="s">
        <v>384</v>
      </c>
      <c r="B18" s="51"/>
      <c r="C18" s="48" t="s">
        <v>342</v>
      </c>
      <c r="D18" s="38" t="s">
        <v>367</v>
      </c>
      <c r="E18" s="38" t="s">
        <v>385</v>
      </c>
      <c r="F18" s="37" t="s">
        <v>324</v>
      </c>
      <c r="G18" s="42">
        <v>44637</v>
      </c>
      <c r="H18" s="38" t="s">
        <v>386</v>
      </c>
      <c r="I18" s="42">
        <v>44713</v>
      </c>
      <c r="J18" s="38" t="s">
        <v>387</v>
      </c>
      <c r="K18" s="38"/>
      <c r="L18" s="38"/>
      <c r="M18" s="61"/>
      <c r="N18" s="61"/>
      <c r="O18" s="58"/>
      <c r="P18" s="61"/>
      <c r="Q18" s="58"/>
      <c r="R18" s="40"/>
      <c r="S18" s="40"/>
    </row>
    <row r="19" spans="1:19" s="41" customFormat="1" ht="27.75">
      <c r="A19" s="38" t="s">
        <v>388</v>
      </c>
      <c r="B19" s="51" t="s">
        <v>389</v>
      </c>
      <c r="C19" s="48" t="s">
        <v>40</v>
      </c>
      <c r="D19" s="38" t="s">
        <v>390</v>
      </c>
      <c r="E19" s="38" t="s">
        <v>391</v>
      </c>
      <c r="F19" s="37" t="s">
        <v>324</v>
      </c>
      <c r="G19" s="42">
        <v>44715</v>
      </c>
      <c r="H19" s="38" t="s">
        <v>392</v>
      </c>
      <c r="I19" s="42">
        <v>44896</v>
      </c>
      <c r="J19" s="38" t="s">
        <v>393</v>
      </c>
      <c r="K19" s="38"/>
      <c r="L19" s="38"/>
      <c r="M19" s="61"/>
      <c r="N19" s="61"/>
      <c r="O19" s="58"/>
      <c r="P19" s="61"/>
      <c r="Q19" s="58"/>
      <c r="R19" s="40"/>
      <c r="S19" s="40"/>
    </row>
    <row r="20" spans="1:19" s="41" customFormat="1" ht="27.75">
      <c r="A20" s="38" t="s">
        <v>394</v>
      </c>
      <c r="B20" s="51"/>
      <c r="C20" s="48" t="s">
        <v>40</v>
      </c>
      <c r="D20" s="38" t="s">
        <v>390</v>
      </c>
      <c r="E20" s="38" t="s">
        <v>395</v>
      </c>
      <c r="F20" s="37" t="s">
        <v>324</v>
      </c>
      <c r="G20" s="42">
        <v>44846</v>
      </c>
      <c r="H20" s="38" t="s">
        <v>396</v>
      </c>
      <c r="I20" s="42"/>
      <c r="J20" s="38"/>
      <c r="K20" s="38"/>
      <c r="L20" s="38"/>
      <c r="M20" s="61"/>
      <c r="N20" s="61"/>
      <c r="O20" s="58"/>
      <c r="P20" s="61"/>
      <c r="Q20" s="58"/>
      <c r="R20" s="40"/>
      <c r="S20" s="40"/>
    </row>
    <row r="21" spans="1:19" s="41" customFormat="1" ht="27.75">
      <c r="A21" s="38" t="s">
        <v>397</v>
      </c>
      <c r="B21" s="51"/>
      <c r="C21" s="48" t="s">
        <v>40</v>
      </c>
      <c r="D21" s="38" t="s">
        <v>398</v>
      </c>
      <c r="E21" s="38" t="s">
        <v>399</v>
      </c>
      <c r="F21" s="37" t="s">
        <v>336</v>
      </c>
      <c r="G21" s="42">
        <v>44775</v>
      </c>
      <c r="H21" s="38" t="s">
        <v>392</v>
      </c>
      <c r="I21" s="42"/>
      <c r="J21" s="38"/>
      <c r="K21" s="38"/>
      <c r="L21" s="38"/>
      <c r="M21" s="61"/>
      <c r="N21" s="61"/>
      <c r="O21" s="58"/>
      <c r="P21" s="61"/>
      <c r="Q21" s="58"/>
      <c r="R21" s="40"/>
      <c r="S21" s="40"/>
    </row>
    <row r="22" spans="1:19">
      <c r="A22" s="85" t="s">
        <v>400</v>
      </c>
      <c r="B22" s="85"/>
      <c r="C22" s="86"/>
      <c r="D22" s="87"/>
      <c r="E22" s="87"/>
      <c r="F22" s="87"/>
      <c r="G22" s="87"/>
      <c r="H22" s="87"/>
      <c r="I22" s="87"/>
      <c r="J22" s="87"/>
      <c r="K22" s="87"/>
      <c r="L22" s="87"/>
      <c r="M22" s="88"/>
      <c r="N22" s="89"/>
      <c r="O22" s="90"/>
      <c r="P22" s="89"/>
      <c r="Q22" s="91"/>
      <c r="R22" s="35"/>
      <c r="S22" s="36"/>
    </row>
    <row r="23" spans="1:19" s="41" customFormat="1" ht="27.75">
      <c r="A23" s="38" t="s">
        <v>401</v>
      </c>
      <c r="B23" s="51" t="s">
        <v>402</v>
      </c>
      <c r="C23" s="48" t="s">
        <v>40</v>
      </c>
      <c r="D23" s="38" t="s">
        <v>403</v>
      </c>
      <c r="E23" s="38" t="s">
        <v>404</v>
      </c>
      <c r="F23" s="37" t="s">
        <v>336</v>
      </c>
      <c r="G23" s="42">
        <v>44849</v>
      </c>
      <c r="H23" s="38" t="s">
        <v>405</v>
      </c>
      <c r="I23" s="42">
        <v>44869</v>
      </c>
      <c r="J23" s="38" t="s">
        <v>406</v>
      </c>
      <c r="K23" s="38"/>
      <c r="L23" s="38"/>
      <c r="M23" s="61"/>
      <c r="N23" s="61">
        <v>4321000</v>
      </c>
      <c r="O23" s="58">
        <v>44872</v>
      </c>
      <c r="P23" s="61"/>
      <c r="Q23" s="58"/>
      <c r="R23" s="40"/>
      <c r="S23" s="40"/>
    </row>
    <row r="24" spans="1:19" s="41" customFormat="1">
      <c r="A24" s="38" t="s">
        <v>407</v>
      </c>
      <c r="B24" s="51"/>
      <c r="C24" s="48" t="s">
        <v>40</v>
      </c>
      <c r="D24" s="38" t="s">
        <v>408</v>
      </c>
      <c r="E24" s="38"/>
      <c r="F24" s="37"/>
      <c r="G24" s="42"/>
      <c r="H24" s="38"/>
      <c r="I24" s="42"/>
      <c r="J24" s="38"/>
      <c r="K24" s="38"/>
      <c r="L24" s="38"/>
      <c r="M24" s="61"/>
      <c r="N24" s="61"/>
      <c r="O24" s="58"/>
      <c r="P24" s="61"/>
      <c r="Q24" s="58"/>
      <c r="R24" s="40"/>
      <c r="S24" s="40"/>
    </row>
    <row r="25" spans="1:19" s="41" customFormat="1">
      <c r="A25" s="38" t="s">
        <v>409</v>
      </c>
      <c r="B25" s="51"/>
      <c r="C25" s="48" t="s">
        <v>40</v>
      </c>
      <c r="D25" s="38"/>
      <c r="E25" s="38"/>
      <c r="F25" s="37"/>
      <c r="G25" s="42"/>
      <c r="H25" s="38"/>
      <c r="I25" s="42"/>
      <c r="J25" s="38"/>
      <c r="K25" s="38"/>
      <c r="L25" s="38"/>
      <c r="M25" s="61"/>
      <c r="N25" s="61"/>
      <c r="O25" s="58"/>
      <c r="P25" s="61"/>
      <c r="Q25" s="58"/>
      <c r="R25" s="40"/>
      <c r="S25" s="40"/>
    </row>
    <row r="26" spans="1:19" s="41" customFormat="1">
      <c r="A26" s="38" t="s">
        <v>410</v>
      </c>
      <c r="B26" s="51"/>
      <c r="C26" s="48" t="s">
        <v>40</v>
      </c>
      <c r="D26" s="38" t="s">
        <v>411</v>
      </c>
      <c r="E26" s="38" t="s">
        <v>412</v>
      </c>
      <c r="F26" s="37" t="s">
        <v>413</v>
      </c>
      <c r="G26" s="42">
        <v>44854</v>
      </c>
      <c r="H26" s="38" t="s">
        <v>414</v>
      </c>
      <c r="I26" s="42">
        <v>44860</v>
      </c>
      <c r="J26" s="38"/>
      <c r="K26" s="38"/>
      <c r="L26" s="38"/>
      <c r="M26" s="61"/>
      <c r="N26" s="61">
        <v>13581620</v>
      </c>
      <c r="O26" s="58">
        <v>44869</v>
      </c>
      <c r="P26" s="61"/>
      <c r="Q26" s="58"/>
      <c r="R26" s="40"/>
      <c r="S26" s="40"/>
    </row>
    <row r="27" spans="1:19" s="41" customFormat="1" ht="41.25">
      <c r="A27" s="38" t="s">
        <v>415</v>
      </c>
      <c r="B27" s="51" t="s">
        <v>416</v>
      </c>
      <c r="C27" s="48" t="s">
        <v>417</v>
      </c>
      <c r="D27" s="38" t="s">
        <v>418</v>
      </c>
      <c r="E27" s="38" t="s">
        <v>419</v>
      </c>
      <c r="F27" s="37" t="s">
        <v>324</v>
      </c>
      <c r="G27" s="42">
        <v>44501</v>
      </c>
      <c r="H27" s="38" t="s">
        <v>420</v>
      </c>
      <c r="I27" s="42">
        <v>45214</v>
      </c>
      <c r="J27" s="38"/>
      <c r="K27" s="38"/>
      <c r="L27" s="38"/>
      <c r="M27" s="61"/>
      <c r="N27" s="61"/>
      <c r="O27" s="58"/>
      <c r="P27" s="61"/>
      <c r="Q27" s="58"/>
      <c r="R27" s="40"/>
      <c r="S27" s="40"/>
    </row>
    <row r="28" spans="1:19" s="41" customFormat="1" ht="41.25">
      <c r="A28" s="38" t="s">
        <v>421</v>
      </c>
      <c r="B28" s="51" t="s">
        <v>422</v>
      </c>
      <c r="C28" s="48" t="s">
        <v>347</v>
      </c>
      <c r="D28" s="38" t="s">
        <v>423</v>
      </c>
      <c r="E28" s="38" t="s">
        <v>424</v>
      </c>
      <c r="F28" s="37"/>
      <c r="G28" s="42">
        <v>44593</v>
      </c>
      <c r="H28" s="38" t="s">
        <v>425</v>
      </c>
      <c r="I28" s="42"/>
      <c r="J28" s="38"/>
      <c r="K28" s="38"/>
      <c r="L28" s="38"/>
      <c r="M28" s="61"/>
      <c r="N28" s="61"/>
      <c r="O28" s="58"/>
      <c r="P28" s="61"/>
      <c r="Q28" s="58"/>
      <c r="R28" s="40"/>
      <c r="S28" s="40"/>
    </row>
    <row r="29" spans="1:19" s="41" customFormat="1" ht="41.25">
      <c r="A29" s="38" t="s">
        <v>426</v>
      </c>
      <c r="B29" s="51" t="s">
        <v>427</v>
      </c>
      <c r="C29" s="48" t="s">
        <v>40</v>
      </c>
      <c r="D29" s="38" t="s">
        <v>428</v>
      </c>
      <c r="E29" s="38" t="s">
        <v>429</v>
      </c>
      <c r="F29" s="37"/>
      <c r="G29" s="42">
        <v>44515</v>
      </c>
      <c r="H29" s="38" t="s">
        <v>420</v>
      </c>
      <c r="I29" s="42"/>
      <c r="J29" s="38"/>
      <c r="K29" s="38"/>
      <c r="L29" s="38"/>
      <c r="M29" s="61"/>
      <c r="N29" s="61"/>
      <c r="O29" s="58"/>
      <c r="P29" s="61"/>
      <c r="Q29" s="58"/>
      <c r="R29" s="40"/>
      <c r="S29" s="40"/>
    </row>
    <row r="30" spans="1:19" s="41" customFormat="1" ht="68.25">
      <c r="A30" s="38" t="s">
        <v>430</v>
      </c>
      <c r="B30" s="51" t="s">
        <v>431</v>
      </c>
      <c r="C30" s="48" t="s">
        <v>347</v>
      </c>
      <c r="D30" s="38" t="s">
        <v>432</v>
      </c>
      <c r="E30" s="38" t="s">
        <v>433</v>
      </c>
      <c r="F30" s="37"/>
      <c r="G30" s="42"/>
      <c r="H30" s="38" t="s">
        <v>434</v>
      </c>
      <c r="I30" s="42"/>
      <c r="J30" s="38"/>
      <c r="K30" s="38"/>
      <c r="L30" s="38"/>
      <c r="M30" s="61"/>
      <c r="N30" s="61"/>
      <c r="O30" s="58"/>
      <c r="P30" s="61"/>
      <c r="Q30" s="58"/>
      <c r="R30" s="40"/>
      <c r="S30" s="40"/>
    </row>
    <row r="31" spans="1:19" s="41" customFormat="1" ht="41.25">
      <c r="A31" s="38" t="s">
        <v>435</v>
      </c>
      <c r="B31" s="51" t="s">
        <v>422</v>
      </c>
      <c r="C31" s="48" t="s">
        <v>342</v>
      </c>
      <c r="D31" s="38" t="s">
        <v>436</v>
      </c>
      <c r="E31" s="38" t="s">
        <v>437</v>
      </c>
      <c r="F31" s="37"/>
      <c r="G31" s="42"/>
      <c r="H31" s="38"/>
      <c r="I31" s="42"/>
      <c r="J31" s="38"/>
      <c r="K31" s="38"/>
      <c r="L31" s="38"/>
      <c r="M31" s="61"/>
      <c r="N31" s="61"/>
      <c r="O31" s="58"/>
      <c r="P31" s="61"/>
      <c r="Q31" s="58"/>
      <c r="R31" s="40"/>
      <c r="S31" s="40"/>
    </row>
    <row r="32" spans="1:19" s="41" customFormat="1" ht="27.75">
      <c r="A32" s="38" t="s">
        <v>438</v>
      </c>
      <c r="B32" s="51" t="s">
        <v>439</v>
      </c>
      <c r="C32" s="48" t="s">
        <v>342</v>
      </c>
      <c r="D32" s="38" t="s">
        <v>440</v>
      </c>
      <c r="E32" s="38" t="s">
        <v>441</v>
      </c>
      <c r="F32" s="37"/>
      <c r="G32" s="42"/>
      <c r="H32" s="38"/>
      <c r="I32" s="42"/>
      <c r="J32" s="38"/>
      <c r="K32" s="38"/>
      <c r="L32" s="38"/>
      <c r="M32" s="61"/>
      <c r="N32" s="61"/>
      <c r="O32" s="58"/>
      <c r="P32" s="61"/>
      <c r="Q32" s="58"/>
      <c r="R32" s="40"/>
      <c r="S32" s="40"/>
    </row>
    <row r="33" spans="1:19" s="4" customFormat="1" ht="59.25">
      <c r="A33" s="121" t="s">
        <v>442</v>
      </c>
      <c r="B33" s="6" t="s">
        <v>443</v>
      </c>
      <c r="C33" s="7" t="s">
        <v>227</v>
      </c>
      <c r="D33" s="121" t="s">
        <v>444</v>
      </c>
      <c r="E33" s="10" t="s">
        <v>445</v>
      </c>
      <c r="F33" s="8" t="s">
        <v>49</v>
      </c>
      <c r="G33" s="8" t="s">
        <v>49</v>
      </c>
      <c r="H33" s="12">
        <v>0</v>
      </c>
      <c r="I33" s="12">
        <v>0</v>
      </c>
      <c r="J33" s="134">
        <v>0</v>
      </c>
      <c r="K33" s="22">
        <f>SUM(H33:J33)</f>
        <v>0</v>
      </c>
      <c r="L33" s="12">
        <v>600000</v>
      </c>
      <c r="M33" s="15"/>
      <c r="N33" s="135"/>
      <c r="O33" s="26">
        <v>44681</v>
      </c>
      <c r="P33" s="26">
        <v>44681</v>
      </c>
      <c r="Q33" s="26">
        <v>44713</v>
      </c>
      <c r="R33" s="26">
        <v>44713</v>
      </c>
      <c r="S33" s="136">
        <f>DAYS360(Q33,R33)</f>
        <v>0</v>
      </c>
    </row>
    <row r="34" spans="1:19" s="4" customFormat="1" ht="30">
      <c r="A34" s="173" t="s">
        <v>446</v>
      </c>
      <c r="B34" s="65" t="s">
        <v>447</v>
      </c>
      <c r="C34" s="139" t="s">
        <v>448</v>
      </c>
      <c r="D34" s="164" t="s">
        <v>449</v>
      </c>
      <c r="E34" s="164" t="s">
        <v>450</v>
      </c>
      <c r="F34" s="8" t="s">
        <v>451</v>
      </c>
      <c r="G34" s="8" t="s">
        <v>452</v>
      </c>
      <c r="H34" s="134" t="s">
        <v>434</v>
      </c>
      <c r="I34" s="134" t="s">
        <v>453</v>
      </c>
      <c r="J34" s="17" t="s">
        <v>454</v>
      </c>
      <c r="K34" s="22" t="s">
        <v>380</v>
      </c>
      <c r="L34" s="12">
        <v>250000</v>
      </c>
      <c r="M34" s="15"/>
      <c r="N34" s="3"/>
      <c r="O34" s="26"/>
      <c r="P34" s="26"/>
      <c r="Q34" s="26"/>
      <c r="R34" s="26"/>
      <c r="S34" s="23">
        <f t="shared" ref="S34:S36" si="0">DAYS360(Q34,R34)</f>
        <v>0</v>
      </c>
    </row>
    <row r="35" spans="1:19" s="4" customFormat="1" ht="30">
      <c r="A35" s="174" t="s">
        <v>455</v>
      </c>
      <c r="B35" s="123" t="s">
        <v>456</v>
      </c>
      <c r="C35" s="139" t="s">
        <v>448</v>
      </c>
      <c r="D35" s="165" t="s">
        <v>457</v>
      </c>
      <c r="E35" s="165" t="s">
        <v>458</v>
      </c>
      <c r="F35" s="8" t="s">
        <v>451</v>
      </c>
      <c r="G35" s="8" t="s">
        <v>452</v>
      </c>
      <c r="H35" s="134" t="s">
        <v>434</v>
      </c>
      <c r="I35" s="134" t="s">
        <v>453</v>
      </c>
      <c r="J35" s="17" t="s">
        <v>454</v>
      </c>
      <c r="K35" s="22" t="s">
        <v>380</v>
      </c>
      <c r="L35" s="12">
        <v>100000</v>
      </c>
      <c r="M35" s="15"/>
      <c r="N35" s="3"/>
      <c r="O35" s="26"/>
      <c r="P35" s="26"/>
      <c r="Q35" s="26"/>
      <c r="R35" s="26"/>
      <c r="S35" s="23">
        <f t="shared" si="0"/>
        <v>0</v>
      </c>
    </row>
    <row r="36" spans="1:19" s="4" customFormat="1" ht="30">
      <c r="A36" s="174" t="s">
        <v>459</v>
      </c>
      <c r="B36" s="123" t="s">
        <v>460</v>
      </c>
      <c r="C36" s="139" t="s">
        <v>448</v>
      </c>
      <c r="D36" s="164" t="s">
        <v>461</v>
      </c>
      <c r="E36" s="164" t="s">
        <v>462</v>
      </c>
      <c r="F36" s="8" t="s">
        <v>451</v>
      </c>
      <c r="G36" s="8" t="s">
        <v>452</v>
      </c>
      <c r="H36" s="134" t="s">
        <v>434</v>
      </c>
      <c r="I36" s="134" t="s">
        <v>453</v>
      </c>
      <c r="J36" s="17" t="s">
        <v>454</v>
      </c>
      <c r="K36" s="22" t="s">
        <v>463</v>
      </c>
      <c r="L36" s="12">
        <v>125000</v>
      </c>
      <c r="M36" s="15"/>
      <c r="N36" s="3"/>
      <c r="O36" s="26"/>
      <c r="P36" s="26"/>
      <c r="Q36" s="26"/>
      <c r="R36" s="26"/>
      <c r="S36" s="23">
        <f t="shared" si="0"/>
        <v>0</v>
      </c>
    </row>
    <row r="37" spans="1:19">
      <c r="A37" s="99" t="s">
        <v>464</v>
      </c>
      <c r="B37" s="92"/>
      <c r="C37" s="93"/>
      <c r="D37" s="94"/>
      <c r="E37" s="94"/>
      <c r="F37" s="94"/>
      <c r="G37" s="94"/>
      <c r="H37" s="94"/>
      <c r="I37" s="94"/>
      <c r="J37" s="94"/>
      <c r="K37" s="94"/>
      <c r="L37" s="94"/>
      <c r="M37" s="95"/>
      <c r="N37" s="96"/>
      <c r="O37" s="97"/>
      <c r="P37" s="96"/>
      <c r="Q37" s="98"/>
      <c r="R37" s="35"/>
      <c r="S37" s="36"/>
    </row>
    <row r="38" spans="1:19" s="41" customFormat="1">
      <c r="A38" s="38" t="s">
        <v>465</v>
      </c>
      <c r="B38" s="51"/>
      <c r="C38" s="48"/>
      <c r="D38" s="38"/>
      <c r="E38" s="38"/>
      <c r="F38" s="37"/>
      <c r="G38" s="42"/>
      <c r="H38" s="38"/>
      <c r="I38" s="42"/>
      <c r="J38" s="38"/>
      <c r="K38" s="38"/>
      <c r="L38" s="38"/>
      <c r="M38" s="61"/>
      <c r="N38" s="61"/>
      <c r="O38" s="58"/>
      <c r="P38" s="61"/>
      <c r="Q38" s="58"/>
      <c r="R38" s="40"/>
      <c r="S38" s="40"/>
    </row>
    <row r="39" spans="1:19" s="41" customFormat="1">
      <c r="A39" s="38" t="s">
        <v>466</v>
      </c>
      <c r="B39" s="51"/>
      <c r="C39" s="48"/>
      <c r="D39" s="38"/>
      <c r="E39" s="38"/>
      <c r="F39" s="37"/>
      <c r="G39" s="42"/>
      <c r="H39" s="38"/>
      <c r="I39" s="42"/>
      <c r="J39" s="38"/>
      <c r="K39" s="38"/>
      <c r="L39" s="38"/>
      <c r="M39" s="61"/>
      <c r="N39" s="61"/>
      <c r="O39" s="58"/>
      <c r="P39" s="61"/>
      <c r="Q39" s="58"/>
      <c r="R39" s="40"/>
      <c r="S39" s="40"/>
    </row>
    <row r="40" spans="1:19" s="41" customFormat="1" ht="27.75">
      <c r="A40" s="38" t="s">
        <v>467</v>
      </c>
      <c r="B40" s="51" t="s">
        <v>112</v>
      </c>
      <c r="C40" s="48" t="s">
        <v>468</v>
      </c>
      <c r="D40" s="38" t="s">
        <v>469</v>
      </c>
      <c r="E40" s="38" t="s">
        <v>470</v>
      </c>
      <c r="F40" s="37" t="s">
        <v>324</v>
      </c>
      <c r="G40" s="42"/>
      <c r="H40" s="38" t="s">
        <v>471</v>
      </c>
      <c r="I40" s="42"/>
      <c r="J40" s="38"/>
      <c r="K40" s="38"/>
      <c r="L40" s="38"/>
      <c r="M40" s="61"/>
      <c r="N40" s="61"/>
      <c r="O40" s="58"/>
      <c r="P40" s="61"/>
      <c r="Q40" s="58"/>
      <c r="R40" s="40"/>
      <c r="S40" s="40"/>
    </row>
    <row r="41" spans="1:19" s="41" customFormat="1" ht="54.75">
      <c r="A41" s="38" t="s">
        <v>472</v>
      </c>
      <c r="B41" s="51" t="s">
        <v>473</v>
      </c>
      <c r="C41" s="48" t="s">
        <v>347</v>
      </c>
      <c r="D41" s="38" t="s">
        <v>474</v>
      </c>
      <c r="E41" s="38" t="s">
        <v>475</v>
      </c>
      <c r="F41" s="37" t="s">
        <v>324</v>
      </c>
      <c r="G41" s="42">
        <v>44792</v>
      </c>
      <c r="H41" s="38" t="s">
        <v>476</v>
      </c>
      <c r="I41" s="42"/>
      <c r="J41" s="38"/>
      <c r="K41" s="38"/>
      <c r="L41" s="38"/>
      <c r="M41" s="61"/>
      <c r="N41" s="61"/>
      <c r="O41" s="58"/>
      <c r="P41" s="61"/>
      <c r="Q41" s="58"/>
      <c r="R41" s="40"/>
      <c r="S41" s="40"/>
    </row>
    <row r="42" spans="1:19" s="41" customFormat="1" ht="27.75">
      <c r="A42" s="114" t="s">
        <v>477</v>
      </c>
      <c r="B42" s="133"/>
      <c r="C42" s="115" t="s">
        <v>478</v>
      </c>
      <c r="D42" s="114" t="s">
        <v>479</v>
      </c>
      <c r="E42" s="114" t="s">
        <v>480</v>
      </c>
      <c r="F42" s="116" t="s">
        <v>481</v>
      </c>
      <c r="G42" s="117">
        <v>45047</v>
      </c>
      <c r="H42" s="114" t="s">
        <v>471</v>
      </c>
      <c r="I42" s="117">
        <v>45082</v>
      </c>
      <c r="J42" s="114" t="s">
        <v>482</v>
      </c>
      <c r="K42" s="114"/>
      <c r="L42" s="114"/>
      <c r="M42" s="119"/>
      <c r="N42" s="130"/>
      <c r="O42" s="120"/>
      <c r="P42" s="128"/>
      <c r="Q42" s="120"/>
      <c r="R42" s="40"/>
      <c r="S42" s="40"/>
    </row>
    <row r="43" spans="1:19" s="41" customFormat="1" ht="27.75">
      <c r="A43" s="38" t="s">
        <v>483</v>
      </c>
      <c r="B43" s="51" t="s">
        <v>484</v>
      </c>
      <c r="C43" s="48" t="s">
        <v>40</v>
      </c>
      <c r="D43" s="38" t="s">
        <v>485</v>
      </c>
      <c r="E43" s="38" t="s">
        <v>486</v>
      </c>
      <c r="F43" s="37" t="s">
        <v>324</v>
      </c>
      <c r="G43" s="42">
        <v>44833</v>
      </c>
      <c r="H43" s="38" t="s">
        <v>487</v>
      </c>
      <c r="I43" s="42">
        <v>44876</v>
      </c>
      <c r="J43" s="38"/>
      <c r="K43" s="38"/>
      <c r="L43" s="38"/>
      <c r="M43" s="61"/>
      <c r="N43" s="61"/>
      <c r="O43" s="58"/>
    </row>
    <row r="44" spans="1:19">
      <c r="A44" s="100" t="s">
        <v>488</v>
      </c>
      <c r="B44" s="100"/>
      <c r="C44" s="101"/>
      <c r="D44" s="102"/>
      <c r="E44" s="102"/>
      <c r="F44" s="102"/>
      <c r="G44" s="102"/>
      <c r="H44" s="102"/>
      <c r="I44" s="102"/>
      <c r="J44" s="102"/>
      <c r="K44" s="102"/>
      <c r="L44" s="102"/>
      <c r="M44" s="103"/>
      <c r="N44" s="104"/>
      <c r="O44" s="105"/>
    </row>
    <row r="45" spans="1:19" s="41" customFormat="1" ht="27.75">
      <c r="A45" s="38" t="s">
        <v>489</v>
      </c>
      <c r="B45" s="51" t="s">
        <v>490</v>
      </c>
      <c r="C45" s="48" t="s">
        <v>58</v>
      </c>
      <c r="D45" s="38" t="s">
        <v>491</v>
      </c>
      <c r="E45" s="38" t="s">
        <v>492</v>
      </c>
      <c r="F45" s="37" t="s">
        <v>413</v>
      </c>
      <c r="G45" s="42">
        <v>44621</v>
      </c>
      <c r="H45" s="38" t="s">
        <v>493</v>
      </c>
      <c r="I45" s="42">
        <v>44810</v>
      </c>
      <c r="J45" s="38" t="s">
        <v>494</v>
      </c>
      <c r="K45" s="38" t="s">
        <v>495</v>
      </c>
      <c r="L45" s="38" t="s">
        <v>496</v>
      </c>
      <c r="M45" s="61">
        <v>36396</v>
      </c>
      <c r="N45" s="126">
        <v>7724000</v>
      </c>
      <c r="O45" s="58">
        <v>44662</v>
      </c>
    </row>
    <row r="46" spans="1:19" s="41" customFormat="1" ht="68.25">
      <c r="A46" s="38" t="s">
        <v>497</v>
      </c>
      <c r="B46" s="51" t="s">
        <v>498</v>
      </c>
      <c r="C46" s="48" t="s">
        <v>58</v>
      </c>
      <c r="D46" s="38" t="s">
        <v>499</v>
      </c>
      <c r="E46" s="38" t="s">
        <v>500</v>
      </c>
      <c r="F46" s="37" t="s">
        <v>413</v>
      </c>
      <c r="G46" s="42">
        <v>44713</v>
      </c>
      <c r="H46" s="38" t="s">
        <v>493</v>
      </c>
      <c r="I46" s="42"/>
      <c r="J46" s="38"/>
      <c r="K46" s="38"/>
      <c r="L46" s="38"/>
      <c r="M46" s="61"/>
      <c r="N46" s="61"/>
      <c r="O46" s="58"/>
    </row>
    <row r="47" spans="1:19">
      <c r="A47" s="106" t="s">
        <v>501</v>
      </c>
      <c r="B47" s="106"/>
      <c r="C47" s="107"/>
      <c r="D47" s="108"/>
      <c r="E47" s="108"/>
      <c r="F47" s="108"/>
      <c r="G47" s="108"/>
      <c r="H47" s="108"/>
      <c r="I47" s="108"/>
      <c r="J47" s="108"/>
      <c r="K47" s="108"/>
      <c r="L47" s="108"/>
      <c r="M47" s="109"/>
      <c r="N47" s="110"/>
      <c r="O47" s="111"/>
    </row>
    <row r="48" spans="1:19" s="41" customFormat="1" ht="41.25">
      <c r="A48" s="38" t="s">
        <v>502</v>
      </c>
      <c r="B48" s="51"/>
      <c r="C48" s="48" t="s">
        <v>40</v>
      </c>
      <c r="D48" s="38" t="s">
        <v>503</v>
      </c>
      <c r="E48" s="38" t="s">
        <v>504</v>
      </c>
      <c r="F48" s="37" t="s">
        <v>324</v>
      </c>
      <c r="G48" s="42">
        <v>44834</v>
      </c>
      <c r="H48" s="38" t="s">
        <v>468</v>
      </c>
      <c r="I48" s="42">
        <v>44847</v>
      </c>
      <c r="J48" s="38"/>
      <c r="K48" s="38" t="s">
        <v>376</v>
      </c>
      <c r="L48" s="38"/>
      <c r="M48" s="61"/>
      <c r="N48" s="61">
        <v>485000</v>
      </c>
      <c r="O48" s="58">
        <v>44848</v>
      </c>
    </row>
  </sheetData>
  <conditionalFormatting sqref="F33">
    <cfRule type="colorScale" priority="1957">
      <colorScale>
        <cfvo type="min"/>
        <cfvo type="max"/>
        <color rgb="FFFFFF00"/>
        <color rgb="FFFFEF9C"/>
      </colorScale>
    </cfRule>
  </conditionalFormatting>
  <conditionalFormatting sqref="F34">
    <cfRule type="colorScale" priority="72">
      <colorScale>
        <cfvo type="min"/>
        <cfvo type="max"/>
        <color rgb="FFFFFF00"/>
        <color rgb="FFFFEF9C"/>
      </colorScale>
    </cfRule>
  </conditionalFormatting>
  <conditionalFormatting sqref="F35">
    <cfRule type="colorScale" priority="55">
      <colorScale>
        <cfvo type="min"/>
        <cfvo type="max"/>
        <color rgb="FFFFFF00"/>
        <color rgb="FFFFEF9C"/>
      </colorScale>
    </cfRule>
  </conditionalFormatting>
  <conditionalFormatting sqref="F36">
    <cfRule type="colorScale" priority="38">
      <colorScale>
        <cfvo type="min"/>
        <cfvo type="max"/>
        <color rgb="FFFFFF00"/>
        <color rgb="FFFFEF9C"/>
      </colorScale>
    </cfRule>
  </conditionalFormatting>
  <conditionalFormatting sqref="F33:G36">
    <cfRule type="cellIs" dxfId="58" priority="1" operator="equal">
      <formula>"low"</formula>
    </cfRule>
    <cfRule type="cellIs" dxfId="57" priority="2" operator="equal">
      <formula>"medium"</formula>
    </cfRule>
    <cfRule type="cellIs" dxfId="56" priority="3" operator="equal">
      <formula>"low"</formula>
    </cfRule>
    <cfRule type="cellIs" dxfId="55" priority="4" operator="equal">
      <formula>"medium"</formula>
    </cfRule>
    <cfRule type="cellIs" dxfId="54" priority="5" operator="equal">
      <formula>"high"</formula>
    </cfRule>
    <cfRule type="cellIs" dxfId="53" priority="6" operator="equal">
      <formula>"medium"</formula>
    </cfRule>
    <cfRule type="cellIs" dxfId="52" priority="7" operator="equal">
      <formula>"low"</formula>
    </cfRule>
    <cfRule type="cellIs" dxfId="51" priority="8" operator="equal">
      <formula>"high"</formula>
    </cfRule>
    <cfRule type="cellIs" dxfId="50" priority="9" operator="equal">
      <formula>"green"</formula>
    </cfRule>
    <cfRule type="cellIs" dxfId="49" priority="10" operator="equal">
      <formula>"red"</formula>
    </cfRule>
    <cfRule type="cellIs" dxfId="48" priority="11" operator="equal">
      <formula>"yellow"</formula>
    </cfRule>
  </conditionalFormatting>
  <conditionalFormatting sqref="G33">
    <cfRule type="colorScale" priority="1958">
      <colorScale>
        <cfvo type="min"/>
        <cfvo type="max"/>
        <color rgb="FFFFFF00"/>
        <color rgb="FFFFEF9C"/>
      </colorScale>
    </cfRule>
  </conditionalFormatting>
  <conditionalFormatting sqref="G34:G36">
    <cfRule type="colorScale" priority="73">
      <colorScale>
        <cfvo type="min"/>
        <cfvo type="max"/>
        <color rgb="FFFFFF00"/>
        <color rgb="FFFFEF9C"/>
      </colorScale>
    </cfRule>
  </conditionalFormatting>
  <conditionalFormatting sqref="M33:M36">
    <cfRule type="cellIs" dxfId="47" priority="26" operator="greaterThanOrEqual">
      <formula>1</formula>
    </cfRule>
  </conditionalFormatting>
  <conditionalFormatting sqref="M33:N36">
    <cfRule type="containsBlanks" dxfId="46" priority="23">
      <formula>LEN(TRIM(M33))=0</formula>
    </cfRule>
    <cfRule type="cellIs" dxfId="45" priority="24" operator="lessThanOrEqual">
      <formula>0</formula>
    </cfRule>
  </conditionalFormatting>
  <conditionalFormatting sqref="N33:N36">
    <cfRule type="cellIs" dxfId="44" priority="25" operator="greaterThan">
      <formula>0.01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BBD7-C929-4F80-A80E-46759B77D83D}">
  <sheetPr>
    <tabColor theme="8" tint="0.59999389629810485"/>
    <pageSetUpPr fitToPage="1"/>
  </sheetPr>
  <dimension ref="A1:AO32"/>
  <sheetViews>
    <sheetView tabSelected="1" workbookViewId="0">
      <pane xSplit="2" ySplit="1" topLeftCell="C21" activePane="bottomRight" state="frozen"/>
      <selection pane="bottomRight" activeCell="E16" sqref="E16"/>
      <selection pane="bottomLeft" activeCell="A2" sqref="A2"/>
      <selection pane="topRight" activeCell="B1" sqref="B1"/>
    </sheetView>
  </sheetViews>
  <sheetFormatPr defaultColWidth="28.5703125" defaultRowHeight="15"/>
  <cols>
    <col min="1" max="1" width="0" style="41" hidden="1" customWidth="1"/>
    <col min="2" max="2" width="47" style="41" customWidth="1"/>
    <col min="3" max="3" width="13.5703125" style="374" customWidth="1"/>
    <col min="4" max="4" width="29" style="247" customWidth="1"/>
    <col min="5" max="5" width="66" style="41" customWidth="1"/>
    <col min="6" max="6" width="53" style="41" bestFit="1" customWidth="1"/>
    <col min="7" max="8" width="16.140625" style="41" customWidth="1"/>
    <col min="9" max="9" width="17.5703125" style="219" customWidth="1"/>
    <col min="10" max="10" width="23.7109375" style="219" customWidth="1"/>
    <col min="11" max="11" width="39" style="41" customWidth="1"/>
    <col min="12" max="12" width="22.5703125" style="41" customWidth="1"/>
    <col min="13" max="13" width="21" style="41" customWidth="1"/>
    <col min="14" max="14" width="19.42578125" style="248" hidden="1" customWidth="1"/>
    <col min="15" max="15" width="21" style="249" customWidth="1"/>
    <col min="16" max="16" width="25" style="239" customWidth="1"/>
    <col min="17" max="17" width="19.5703125" style="250" customWidth="1"/>
    <col min="18" max="18" width="18.5703125" style="239" customWidth="1"/>
    <col min="19" max="16384" width="28.5703125" style="41"/>
  </cols>
  <sheetData>
    <row r="1" spans="1:41" s="219" customFormat="1" ht="45">
      <c r="A1" s="219" t="s">
        <v>50</v>
      </c>
      <c r="B1" s="254" t="s">
        <v>9</v>
      </c>
      <c r="C1" s="255" t="s">
        <v>304</v>
      </c>
      <c r="D1" s="254" t="s">
        <v>305</v>
      </c>
      <c r="E1" s="254" t="s">
        <v>306</v>
      </c>
      <c r="F1" s="254" t="s">
        <v>307</v>
      </c>
      <c r="G1" s="256" t="s">
        <v>308</v>
      </c>
      <c r="H1" s="254" t="s">
        <v>309</v>
      </c>
      <c r="I1" s="254" t="s">
        <v>310</v>
      </c>
      <c r="J1" s="254" t="s">
        <v>311</v>
      </c>
      <c r="K1" s="254" t="s">
        <v>312</v>
      </c>
      <c r="L1" s="254" t="s">
        <v>313</v>
      </c>
      <c r="M1" s="254" t="s">
        <v>314</v>
      </c>
      <c r="N1" s="257" t="s">
        <v>315</v>
      </c>
      <c r="O1" s="258" t="s">
        <v>316</v>
      </c>
      <c r="P1" s="259" t="s">
        <v>317</v>
      </c>
      <c r="Q1" s="260" t="s">
        <v>318</v>
      </c>
      <c r="R1" s="259" t="s">
        <v>319</v>
      </c>
    </row>
    <row r="2" spans="1:41">
      <c r="A2" s="289">
        <f>SUM(A5:A5)</f>
        <v>1</v>
      </c>
      <c r="B2" s="220" t="s">
        <v>361</v>
      </c>
      <c r="C2" s="371"/>
      <c r="D2" s="221"/>
      <c r="E2" s="222"/>
      <c r="F2" s="222"/>
      <c r="G2" s="216"/>
      <c r="H2" s="216"/>
      <c r="I2" s="358"/>
      <c r="J2" s="358"/>
      <c r="K2" s="216"/>
      <c r="L2" s="216"/>
      <c r="M2" s="216"/>
      <c r="N2" s="223"/>
      <c r="O2" s="224"/>
      <c r="P2" s="225"/>
      <c r="Q2" s="226"/>
      <c r="R2" s="227"/>
    </row>
    <row r="3" spans="1:41" ht="30.75">
      <c r="A3" s="289"/>
      <c r="B3" s="511" t="s">
        <v>505</v>
      </c>
      <c r="C3" s="512"/>
      <c r="D3" s="264" t="s">
        <v>40</v>
      </c>
      <c r="E3" s="513" t="s">
        <v>506</v>
      </c>
      <c r="F3" s="477" t="s">
        <v>507</v>
      </c>
      <c r="G3" s="38" t="s">
        <v>336</v>
      </c>
      <c r="H3" s="42"/>
      <c r="I3" s="228"/>
      <c r="J3" s="42"/>
      <c r="K3" s="514"/>
      <c r="L3" s="514"/>
      <c r="M3" s="514"/>
      <c r="N3" s="514"/>
      <c r="O3" s="515"/>
      <c r="P3" s="516"/>
      <c r="Q3" s="517"/>
      <c r="R3" s="518"/>
      <c r="S3" s="519"/>
      <c r="T3" s="519"/>
      <c r="U3" s="519"/>
      <c r="V3" s="519"/>
      <c r="W3" s="519"/>
      <c r="X3" s="519"/>
      <c r="Y3" s="519"/>
      <c r="Z3" s="519"/>
      <c r="AA3" s="519"/>
      <c r="AB3" s="519"/>
      <c r="AC3" s="519"/>
      <c r="AD3" s="519"/>
      <c r="AE3" s="519"/>
      <c r="AF3" s="519"/>
      <c r="AG3" s="519"/>
      <c r="AH3" s="519"/>
      <c r="AI3" s="519"/>
      <c r="AJ3" s="519"/>
      <c r="AK3" s="519"/>
      <c r="AL3" s="519"/>
      <c r="AM3" s="519"/>
      <c r="AN3" s="519"/>
      <c r="AO3" s="519"/>
    </row>
    <row r="4" spans="1:41" ht="30.75">
      <c r="A4" s="289"/>
      <c r="B4" s="205" t="s">
        <v>508</v>
      </c>
      <c r="C4" s="319"/>
      <c r="D4" s="264" t="s">
        <v>40</v>
      </c>
      <c r="E4" s="363" t="s">
        <v>509</v>
      </c>
      <c r="F4" s="176" t="s">
        <v>510</v>
      </c>
      <c r="G4" s="38" t="s">
        <v>511</v>
      </c>
      <c r="H4" s="42">
        <v>46106</v>
      </c>
      <c r="I4" s="228" t="s">
        <v>512</v>
      </c>
      <c r="J4" s="42">
        <v>46107</v>
      </c>
      <c r="K4" s="206"/>
      <c r="L4" s="206" t="s">
        <v>513</v>
      </c>
      <c r="M4" s="206"/>
      <c r="N4" s="206"/>
      <c r="O4" s="483">
        <v>1080000</v>
      </c>
      <c r="P4" s="459">
        <v>46107</v>
      </c>
      <c r="Q4" s="413"/>
      <c r="R4" s="229"/>
      <c r="S4" s="204"/>
      <c r="T4" s="204"/>
      <c r="U4" s="204"/>
      <c r="V4" s="204"/>
      <c r="W4" s="204"/>
      <c r="X4" s="204"/>
      <c r="Y4" s="204"/>
      <c r="Z4" s="204"/>
      <c r="AA4" s="204"/>
      <c r="AB4" s="204"/>
      <c r="AC4" s="204"/>
      <c r="AD4" s="204"/>
      <c r="AE4" s="204"/>
      <c r="AF4" s="204"/>
      <c r="AG4" s="204"/>
      <c r="AH4" s="204"/>
      <c r="AI4" s="204"/>
      <c r="AJ4" s="204"/>
      <c r="AK4" s="204"/>
      <c r="AL4" s="204"/>
      <c r="AM4" s="204"/>
      <c r="AN4" s="204"/>
      <c r="AO4" s="204"/>
    </row>
    <row r="5" spans="1:41" ht="60.75">
      <c r="A5" s="289">
        <v>1</v>
      </c>
      <c r="B5" s="205" t="s">
        <v>514</v>
      </c>
      <c r="C5" s="319"/>
      <c r="D5" s="264" t="s">
        <v>40</v>
      </c>
      <c r="E5" s="363" t="s">
        <v>515</v>
      </c>
      <c r="F5" s="176" t="s">
        <v>516</v>
      </c>
      <c r="G5" s="38" t="s">
        <v>511</v>
      </c>
      <c r="H5" s="42">
        <v>45939</v>
      </c>
      <c r="I5" s="228" t="s">
        <v>512</v>
      </c>
      <c r="J5" s="42"/>
      <c r="K5" s="206"/>
      <c r="L5" s="206"/>
      <c r="M5" s="206"/>
      <c r="N5" s="206"/>
      <c r="O5" s="206"/>
      <c r="P5" s="206"/>
      <c r="Q5" s="413"/>
      <c r="R5" s="229"/>
      <c r="S5" s="204"/>
      <c r="T5" s="204"/>
      <c r="U5" s="204"/>
      <c r="V5" s="204"/>
      <c r="W5" s="204"/>
      <c r="X5" s="204"/>
      <c r="Y5" s="204"/>
      <c r="Z5" s="204"/>
      <c r="AA5" s="204"/>
      <c r="AB5" s="204"/>
      <c r="AC5" s="204"/>
      <c r="AD5" s="204"/>
      <c r="AE5" s="204"/>
      <c r="AF5" s="204"/>
      <c r="AG5" s="204"/>
      <c r="AH5" s="204"/>
      <c r="AI5" s="204"/>
      <c r="AJ5" s="204"/>
      <c r="AK5" s="204"/>
      <c r="AL5" s="204"/>
      <c r="AM5" s="204"/>
      <c r="AN5" s="204"/>
      <c r="AO5" s="204"/>
    </row>
    <row r="6" spans="1:41">
      <c r="A6" s="289" t="e">
        <f>SUM(#REF!)</f>
        <v>#REF!</v>
      </c>
      <c r="B6" s="414" t="s">
        <v>400</v>
      </c>
      <c r="C6" s="415"/>
      <c r="D6" s="416"/>
      <c r="E6" s="417"/>
      <c r="F6" s="417"/>
      <c r="G6" s="417"/>
      <c r="H6" s="417"/>
      <c r="I6" s="418"/>
      <c r="J6" s="418"/>
      <c r="K6" s="417"/>
      <c r="L6" s="417"/>
      <c r="M6" s="417"/>
      <c r="N6" s="419"/>
      <c r="O6" s="420"/>
      <c r="P6" s="421"/>
      <c r="Q6" s="422"/>
      <c r="R6" s="423"/>
    </row>
    <row r="7" spans="1:41" hidden="1">
      <c r="A7" s="289"/>
      <c r="B7" s="144" t="s">
        <v>517</v>
      </c>
      <c r="C7" s="369"/>
      <c r="D7" s="460" t="s">
        <v>40</v>
      </c>
      <c r="E7" s="112" t="s">
        <v>518</v>
      </c>
      <c r="F7" s="461" t="s">
        <v>519</v>
      </c>
      <c r="G7" s="38" t="s">
        <v>324</v>
      </c>
      <c r="H7" s="42">
        <v>46094</v>
      </c>
      <c r="I7" s="390" t="s">
        <v>520</v>
      </c>
      <c r="J7" s="113">
        <v>46084</v>
      </c>
      <c r="K7" s="441"/>
      <c r="L7" s="112"/>
      <c r="M7" s="112"/>
      <c r="N7" s="442"/>
      <c r="O7" s="131"/>
      <c r="P7" s="118"/>
      <c r="Q7" s="129"/>
      <c r="R7" s="118"/>
      <c r="S7" s="380"/>
      <c r="T7" s="251"/>
    </row>
    <row r="8" spans="1:41" ht="43.5" customHeight="1">
      <c r="A8" s="289"/>
      <c r="B8" s="38" t="s">
        <v>521</v>
      </c>
      <c r="C8" s="370"/>
      <c r="D8" s="48" t="s">
        <v>40</v>
      </c>
      <c r="E8" s="38" t="s">
        <v>522</v>
      </c>
      <c r="F8" s="38" t="s">
        <v>523</v>
      </c>
      <c r="G8" s="38" t="s">
        <v>336</v>
      </c>
      <c r="H8" s="42">
        <v>46164</v>
      </c>
      <c r="I8" s="390" t="s">
        <v>414</v>
      </c>
      <c r="J8" s="113">
        <v>46219</v>
      </c>
      <c r="K8" s="206" t="s">
        <v>524</v>
      </c>
      <c r="L8" s="38"/>
      <c r="M8" s="38"/>
      <c r="N8" s="479"/>
      <c r="O8" s="480">
        <v>5519000</v>
      </c>
      <c r="P8" s="459">
        <v>46190</v>
      </c>
      <c r="Q8" s="482">
        <v>3504000</v>
      </c>
      <c r="R8" s="481">
        <v>46204</v>
      </c>
      <c r="S8" s="40"/>
      <c r="T8" s="40"/>
    </row>
    <row r="9" spans="1:41" ht="42" customHeight="1">
      <c r="A9" s="289"/>
      <c r="B9" s="38" t="s">
        <v>525</v>
      </c>
      <c r="C9" s="370"/>
      <c r="D9" s="48" t="s">
        <v>227</v>
      </c>
      <c r="E9" s="38" t="s">
        <v>526</v>
      </c>
      <c r="F9" s="114" t="s">
        <v>527</v>
      </c>
      <c r="G9" s="114" t="s">
        <v>511</v>
      </c>
      <c r="H9" s="117">
        <v>46176</v>
      </c>
      <c r="I9" s="116" t="s">
        <v>528</v>
      </c>
      <c r="J9" s="542"/>
      <c r="K9" s="114" t="s">
        <v>529</v>
      </c>
      <c r="L9" s="114"/>
      <c r="M9" s="114"/>
      <c r="N9" s="606"/>
      <c r="O9" s="480"/>
      <c r="P9" s="481"/>
      <c r="Q9" s="482"/>
      <c r="R9" s="481"/>
      <c r="S9" s="40"/>
      <c r="T9" s="40"/>
    </row>
    <row r="10" spans="1:41" ht="75" customHeight="1">
      <c r="A10" s="289"/>
      <c r="B10" s="473" t="s">
        <v>530</v>
      </c>
      <c r="C10" s="565"/>
      <c r="D10" s="563" t="s">
        <v>270</v>
      </c>
      <c r="E10" s="605" t="s">
        <v>531</v>
      </c>
      <c r="F10" s="605" t="s">
        <v>532</v>
      </c>
      <c r="G10" s="112" t="s">
        <v>511</v>
      </c>
      <c r="H10" s="113"/>
      <c r="I10" s="603" t="s">
        <v>520</v>
      </c>
      <c r="J10" s="113"/>
      <c r="K10" s="112" t="s">
        <v>529</v>
      </c>
      <c r="L10" s="112"/>
      <c r="M10" s="112"/>
      <c r="N10" s="604"/>
      <c r="O10" s="131"/>
      <c r="P10" s="118"/>
      <c r="Q10" s="129"/>
      <c r="R10" s="118"/>
      <c r="S10" s="40"/>
      <c r="T10" s="40"/>
    </row>
    <row r="11" spans="1:41" ht="42" customHeight="1">
      <c r="A11" s="289"/>
      <c r="B11" s="607" t="s">
        <v>533</v>
      </c>
      <c r="C11" s="608"/>
      <c r="D11" s="563" t="s">
        <v>270</v>
      </c>
      <c r="E11" s="602" t="s">
        <v>534</v>
      </c>
      <c r="F11" s="602" t="s">
        <v>535</v>
      </c>
      <c r="G11" s="38" t="s">
        <v>511</v>
      </c>
      <c r="H11" s="42"/>
      <c r="I11" s="603" t="s">
        <v>520</v>
      </c>
      <c r="J11" s="542"/>
      <c r="K11" s="112" t="s">
        <v>529</v>
      </c>
      <c r="L11" s="38"/>
      <c r="M11" s="38"/>
      <c r="N11" s="61"/>
      <c r="O11" s="598"/>
      <c r="P11" s="599"/>
      <c r="Q11" s="600"/>
      <c r="R11" s="601"/>
      <c r="S11" s="40"/>
      <c r="T11" s="40"/>
    </row>
    <row r="12" spans="1:41">
      <c r="A12" s="289" t="e">
        <f>SUM(#REF!)</f>
        <v>#REF!</v>
      </c>
      <c r="B12" s="230" t="s">
        <v>464</v>
      </c>
      <c r="C12" s="372"/>
      <c r="D12" s="231"/>
      <c r="E12" s="217"/>
      <c r="F12" s="217"/>
      <c r="G12" s="217"/>
      <c r="H12" s="217"/>
      <c r="I12" s="359"/>
      <c r="J12" s="359"/>
      <c r="K12" s="232"/>
      <c r="L12" s="232"/>
      <c r="M12" s="232"/>
      <c r="N12" s="233"/>
      <c r="O12" s="234"/>
      <c r="P12" s="235"/>
      <c r="Q12" s="236"/>
      <c r="R12" s="237"/>
      <c r="S12" s="204"/>
      <c r="T12" s="204"/>
      <c r="U12" s="204"/>
      <c r="V12" s="204"/>
      <c r="W12" s="204"/>
      <c r="X12" s="204"/>
      <c r="Y12" s="204"/>
      <c r="Z12" s="204"/>
      <c r="AA12" s="204"/>
      <c r="AB12" s="204"/>
      <c r="AC12" s="204"/>
      <c r="AD12" s="204"/>
      <c r="AE12" s="204"/>
      <c r="AF12" s="204"/>
      <c r="AG12" s="204"/>
      <c r="AH12" s="204"/>
      <c r="AI12" s="204"/>
      <c r="AJ12" s="204"/>
      <c r="AK12" s="204"/>
      <c r="AL12" s="204"/>
      <c r="AM12" s="204"/>
      <c r="AN12" s="204"/>
      <c r="AO12" s="204"/>
    </row>
    <row r="13" spans="1:41" ht="30.75">
      <c r="A13" s="289"/>
      <c r="B13" s="38" t="s">
        <v>536</v>
      </c>
      <c r="C13" s="557"/>
      <c r="D13" s="115" t="s">
        <v>127</v>
      </c>
      <c r="E13" s="114" t="s">
        <v>537</v>
      </c>
      <c r="F13" s="114" t="s">
        <v>538</v>
      </c>
      <c r="G13" s="38" t="s">
        <v>539</v>
      </c>
      <c r="H13" s="42"/>
      <c r="I13" s="37" t="s">
        <v>476</v>
      </c>
      <c r="J13" s="42"/>
      <c r="K13" s="38"/>
      <c r="L13" s="38"/>
      <c r="M13" s="126"/>
      <c r="N13" s="61"/>
      <c r="O13" s="207"/>
      <c r="P13" s="201"/>
      <c r="Q13" s="208"/>
      <c r="R13" s="201"/>
    </row>
    <row r="14" spans="1:41">
      <c r="A14" s="289">
        <f>SUM(A15:A27)</f>
        <v>11</v>
      </c>
      <c r="B14" s="376" t="s">
        <v>488</v>
      </c>
      <c r="C14" s="562"/>
      <c r="D14" s="560"/>
      <c r="E14" s="560"/>
      <c r="F14" s="375"/>
      <c r="G14" s="375"/>
      <c r="H14" s="375"/>
      <c r="I14" s="377"/>
      <c r="J14" s="377"/>
      <c r="K14" s="375"/>
      <c r="L14" s="375"/>
      <c r="M14" s="375"/>
      <c r="N14" s="378"/>
      <c r="O14" s="379"/>
      <c r="P14" s="486"/>
      <c r="Q14" s="487"/>
      <c r="R14" s="488"/>
    </row>
    <row r="15" spans="1:41" ht="42" customHeight="1">
      <c r="A15" s="289">
        <v>1</v>
      </c>
      <c r="B15" s="38" t="s">
        <v>540</v>
      </c>
      <c r="C15" s="370" t="s">
        <v>541</v>
      </c>
      <c r="D15" s="612" t="s">
        <v>58</v>
      </c>
      <c r="E15" s="38" t="s">
        <v>542</v>
      </c>
      <c r="F15" s="38" t="s">
        <v>543</v>
      </c>
      <c r="G15" s="38" t="s">
        <v>511</v>
      </c>
      <c r="H15" s="42"/>
      <c r="I15" s="37"/>
      <c r="J15" s="613"/>
      <c r="K15" s="38"/>
      <c r="L15" s="38"/>
      <c r="M15" s="38"/>
      <c r="N15" s="61"/>
      <c r="O15" s="614"/>
      <c r="P15" s="614"/>
      <c r="Q15" s="615"/>
      <c r="R15" s="590"/>
    </row>
    <row r="16" spans="1:41" ht="45.75">
      <c r="A16" s="289">
        <v>1</v>
      </c>
      <c r="B16" s="38" t="s">
        <v>544</v>
      </c>
      <c r="C16" s="558"/>
      <c r="D16" s="559" t="s">
        <v>58</v>
      </c>
      <c r="E16" s="561" t="s">
        <v>545</v>
      </c>
      <c r="F16" s="478" t="s">
        <v>546</v>
      </c>
      <c r="G16" s="38" t="s">
        <v>511</v>
      </c>
      <c r="H16" s="42"/>
      <c r="I16" s="390"/>
      <c r="J16" s="553"/>
      <c r="K16" s="478"/>
      <c r="L16" s="38"/>
      <c r="M16" s="38"/>
      <c r="N16" s="479"/>
      <c r="O16" s="484"/>
      <c r="P16" s="554"/>
      <c r="Q16" s="484"/>
      <c r="R16" s="211"/>
    </row>
    <row r="17" spans="1:41" ht="30.75">
      <c r="A17" s="289">
        <v>1</v>
      </c>
      <c r="B17" s="38" t="s">
        <v>547</v>
      </c>
      <c r="C17" s="370"/>
      <c r="D17" s="203" t="s">
        <v>58</v>
      </c>
      <c r="E17" s="556" t="s">
        <v>548</v>
      </c>
      <c r="F17" s="38" t="s">
        <v>549</v>
      </c>
      <c r="G17" s="38" t="s">
        <v>511</v>
      </c>
      <c r="H17" s="42"/>
      <c r="I17" s="37"/>
      <c r="J17" s="367"/>
      <c r="K17" s="38"/>
      <c r="L17" s="38"/>
      <c r="M17" s="38"/>
      <c r="N17" s="61"/>
      <c r="O17" s="210"/>
      <c r="P17" s="485"/>
      <c r="Q17" s="484"/>
      <c r="R17" s="211"/>
    </row>
    <row r="18" spans="1:41">
      <c r="A18" s="289">
        <v>1</v>
      </c>
      <c r="B18" s="38" t="s">
        <v>550</v>
      </c>
      <c r="C18" s="370"/>
      <c r="D18" s="48" t="s">
        <v>58</v>
      </c>
      <c r="E18" s="38" t="s">
        <v>551</v>
      </c>
      <c r="F18" s="38" t="s">
        <v>552</v>
      </c>
      <c r="G18" s="38" t="s">
        <v>324</v>
      </c>
      <c r="H18" s="42">
        <v>45413</v>
      </c>
      <c r="I18" s="37" t="s">
        <v>553</v>
      </c>
      <c r="J18" s="42" t="s">
        <v>70</v>
      </c>
      <c r="K18" s="38" t="s">
        <v>70</v>
      </c>
      <c r="L18" s="38" t="s">
        <v>554</v>
      </c>
      <c r="M18" s="38" t="s">
        <v>554</v>
      </c>
      <c r="N18" s="61"/>
      <c r="O18" s="207"/>
      <c r="P18" s="489" t="s">
        <v>555</v>
      </c>
      <c r="Q18" s="490"/>
      <c r="R18" s="491"/>
    </row>
    <row r="19" spans="1:41">
      <c r="A19" s="289">
        <v>1</v>
      </c>
      <c r="B19" s="38" t="s">
        <v>556</v>
      </c>
      <c r="C19" s="370"/>
      <c r="D19" s="48" t="s">
        <v>58</v>
      </c>
      <c r="E19" s="38" t="s">
        <v>557</v>
      </c>
      <c r="F19" s="38" t="s">
        <v>552</v>
      </c>
      <c r="G19" s="38" t="s">
        <v>324</v>
      </c>
      <c r="H19" s="42"/>
      <c r="I19" s="37" t="s">
        <v>553</v>
      </c>
      <c r="J19" s="42"/>
      <c r="K19" s="38"/>
      <c r="L19" s="38"/>
      <c r="M19" s="38"/>
      <c r="N19" s="61"/>
      <c r="O19" s="492"/>
      <c r="P19" s="493" t="s">
        <v>555</v>
      </c>
      <c r="Q19" s="494"/>
      <c r="R19" s="209"/>
    </row>
    <row r="20" spans="1:41" ht="45.75">
      <c r="A20" s="289"/>
      <c r="B20" s="38" t="s">
        <v>556</v>
      </c>
      <c r="C20" s="370"/>
      <c r="D20" s="48" t="s">
        <v>58</v>
      </c>
      <c r="E20" s="38" t="s">
        <v>558</v>
      </c>
      <c r="F20" s="38" t="s">
        <v>559</v>
      </c>
      <c r="G20" s="38"/>
      <c r="H20" s="42"/>
      <c r="I20" s="37"/>
      <c r="J20" s="402"/>
      <c r="K20" s="38"/>
      <c r="L20" s="38"/>
      <c r="M20" s="38"/>
      <c r="N20" s="61"/>
      <c r="O20" s="630"/>
      <c r="P20" s="631"/>
      <c r="Q20" s="632"/>
      <c r="R20" s="552"/>
    </row>
    <row r="21" spans="1:41" ht="45.75">
      <c r="A21" s="289">
        <v>1</v>
      </c>
      <c r="B21" s="38" t="s">
        <v>556</v>
      </c>
      <c r="C21" s="370"/>
      <c r="D21" s="48" t="s">
        <v>58</v>
      </c>
      <c r="E21" s="38" t="s">
        <v>560</v>
      </c>
      <c r="F21" s="38" t="s">
        <v>561</v>
      </c>
      <c r="G21" s="38" t="s">
        <v>539</v>
      </c>
      <c r="H21" s="42"/>
      <c r="I21" s="37"/>
      <c r="J21" s="402"/>
      <c r="K21" s="38"/>
      <c r="L21" s="38"/>
      <c r="M21" s="38"/>
      <c r="N21" s="61"/>
      <c r="O21" s="207"/>
      <c r="P21" s="212" t="s">
        <v>555</v>
      </c>
      <c r="Q21" s="208"/>
      <c r="R21" s="209"/>
    </row>
    <row r="22" spans="1:41" ht="60.75">
      <c r="A22" s="289">
        <v>1</v>
      </c>
      <c r="B22" s="38" t="s">
        <v>556</v>
      </c>
      <c r="C22" s="370"/>
      <c r="D22" s="48" t="s">
        <v>58</v>
      </c>
      <c r="E22" s="38" t="s">
        <v>562</v>
      </c>
      <c r="F22" s="38" t="s">
        <v>563</v>
      </c>
      <c r="G22" s="38"/>
      <c r="H22" s="42"/>
      <c r="I22" s="37"/>
      <c r="J22" s="548"/>
      <c r="K22" s="38"/>
      <c r="L22" s="38"/>
      <c r="M22" s="38"/>
      <c r="N22" s="61"/>
      <c r="O22" s="549"/>
      <c r="P22" s="550"/>
      <c r="Q22" s="551"/>
      <c r="R22" s="552"/>
    </row>
    <row r="23" spans="1:41">
      <c r="A23" s="289">
        <v>1</v>
      </c>
      <c r="B23" s="38" t="s">
        <v>556</v>
      </c>
      <c r="C23" s="370"/>
      <c r="D23" s="48" t="s">
        <v>564</v>
      </c>
      <c r="E23" s="38" t="s">
        <v>565</v>
      </c>
      <c r="F23" s="38"/>
      <c r="G23" s="38"/>
      <c r="H23" s="42"/>
      <c r="I23" s="37"/>
      <c r="J23" s="548"/>
      <c r="K23" s="38"/>
      <c r="L23" s="38"/>
      <c r="M23" s="38"/>
      <c r="N23" s="61"/>
      <c r="O23" s="549"/>
      <c r="P23" s="550"/>
      <c r="Q23" s="551"/>
      <c r="R23" s="552"/>
    </row>
    <row r="24" spans="1:41" ht="30.75">
      <c r="A24" s="289">
        <v>1</v>
      </c>
      <c r="B24" s="238" t="s">
        <v>566</v>
      </c>
      <c r="C24" s="360">
        <v>8608</v>
      </c>
      <c r="D24" s="203" t="s">
        <v>58</v>
      </c>
      <c r="E24" s="203" t="s">
        <v>567</v>
      </c>
      <c r="F24" s="38" t="s">
        <v>552</v>
      </c>
      <c r="G24" s="38" t="s">
        <v>324</v>
      </c>
      <c r="H24" s="185">
        <v>45444</v>
      </c>
      <c r="I24" s="37" t="s">
        <v>553</v>
      </c>
      <c r="J24" s="360"/>
      <c r="K24" s="203"/>
      <c r="L24" s="203"/>
      <c r="M24" s="203"/>
      <c r="N24" s="203"/>
      <c r="O24" s="202"/>
      <c r="P24" s="288" t="s">
        <v>555</v>
      </c>
      <c r="Q24" s="210"/>
      <c r="R24" s="495"/>
    </row>
    <row r="25" spans="1:41">
      <c r="A25" s="289">
        <v>1</v>
      </c>
      <c r="B25" s="38" t="s">
        <v>568</v>
      </c>
      <c r="C25" s="370"/>
      <c r="D25" s="48" t="s">
        <v>58</v>
      </c>
      <c r="E25" s="38" t="s">
        <v>569</v>
      </c>
      <c r="F25" s="38" t="s">
        <v>552</v>
      </c>
      <c r="G25" s="38" t="s">
        <v>511</v>
      </c>
      <c r="H25" s="42"/>
      <c r="I25" s="37"/>
      <c r="J25" s="367"/>
      <c r="K25" s="38"/>
      <c r="L25" s="38"/>
      <c r="M25" s="38"/>
      <c r="N25" s="61"/>
      <c r="O25" s="202"/>
      <c r="P25" s="288"/>
      <c r="Q25" s="210"/>
      <c r="R25" s="211"/>
      <c r="AB25" s="205"/>
      <c r="AC25" s="206"/>
      <c r="AD25" s="206"/>
      <c r="AE25" s="206" t="s">
        <v>75</v>
      </c>
      <c r="AF25" s="206" t="s">
        <v>75</v>
      </c>
      <c r="AG25" s="147"/>
      <c r="AH25" s="147"/>
      <c r="AI25" s="147"/>
      <c r="AJ25" s="147"/>
      <c r="AK25" s="147"/>
      <c r="AL25" s="147"/>
      <c r="AM25" s="147"/>
      <c r="AN25" s="147"/>
      <c r="AO25" s="147"/>
    </row>
    <row r="26" spans="1:41" ht="33.75" customHeight="1">
      <c r="A26" s="289"/>
      <c r="B26" s="38" t="s">
        <v>570</v>
      </c>
      <c r="C26" s="370"/>
      <c r="D26" s="48" t="s">
        <v>58</v>
      </c>
      <c r="E26" s="38" t="s">
        <v>571</v>
      </c>
      <c r="F26" s="38" t="s">
        <v>572</v>
      </c>
      <c r="G26" s="38" t="s">
        <v>539</v>
      </c>
      <c r="H26" s="42">
        <v>45444</v>
      </c>
      <c r="I26" s="37" t="s">
        <v>553</v>
      </c>
      <c r="J26" s="42" t="s">
        <v>70</v>
      </c>
      <c r="K26" s="38" t="s">
        <v>573</v>
      </c>
      <c r="L26" s="38" t="s">
        <v>554</v>
      </c>
      <c r="M26" s="38" t="s">
        <v>554</v>
      </c>
      <c r="N26" s="61"/>
      <c r="O26" s="207">
        <v>4623000</v>
      </c>
      <c r="P26" s="212">
        <v>45702</v>
      </c>
      <c r="Q26" s="208"/>
      <c r="R26" s="209" t="s">
        <v>574</v>
      </c>
      <c r="AE26" s="147"/>
      <c r="AF26" s="147"/>
      <c r="AG26" s="147"/>
      <c r="AH26" s="147"/>
      <c r="AI26" s="147"/>
      <c r="AJ26" s="147"/>
      <c r="AK26" s="147"/>
      <c r="AL26" s="147"/>
      <c r="AM26" s="147"/>
      <c r="AN26" s="147"/>
      <c r="AO26" s="147"/>
    </row>
    <row r="27" spans="1:41">
      <c r="A27" s="289">
        <v>1</v>
      </c>
      <c r="B27" s="38"/>
      <c r="C27" s="370"/>
      <c r="D27" s="48"/>
      <c r="E27" s="38"/>
      <c r="F27" s="38"/>
      <c r="G27" s="38"/>
      <c r="H27" s="42"/>
      <c r="I27" s="37"/>
      <c r="J27" s="548"/>
      <c r="K27" s="38"/>
      <c r="L27" s="38"/>
      <c r="M27" s="38"/>
      <c r="N27" s="61"/>
      <c r="O27" s="609"/>
      <c r="P27" s="610"/>
      <c r="Q27" s="551"/>
      <c r="R27" s="552"/>
      <c r="AE27" s="147"/>
      <c r="AF27" s="147"/>
      <c r="AG27" s="147"/>
      <c r="AH27" s="147"/>
      <c r="AI27" s="147"/>
      <c r="AJ27" s="147"/>
      <c r="AK27" s="147"/>
      <c r="AL27" s="147"/>
      <c r="AM27" s="147"/>
      <c r="AN27" s="147"/>
      <c r="AO27" s="147"/>
    </row>
    <row r="28" spans="1:41">
      <c r="A28" s="289"/>
      <c r="B28" s="240" t="s">
        <v>501</v>
      </c>
      <c r="C28" s="373"/>
      <c r="D28" s="241"/>
      <c r="E28" s="218"/>
      <c r="F28" s="218"/>
      <c r="G28" s="218"/>
      <c r="H28" s="218"/>
      <c r="I28" s="361"/>
      <c r="J28" s="361"/>
      <c r="K28" s="218"/>
      <c r="L28" s="218"/>
      <c r="M28" s="218"/>
      <c r="N28" s="242"/>
      <c r="O28" s="243"/>
      <c r="P28" s="244"/>
      <c r="Q28" s="245"/>
      <c r="R28" s="246"/>
      <c r="AF28" s="147"/>
      <c r="AG28" s="147"/>
      <c r="AH28" s="147"/>
      <c r="AI28" s="147"/>
      <c r="AJ28" s="147"/>
      <c r="AK28" s="147"/>
      <c r="AL28" s="147"/>
      <c r="AM28" s="147"/>
      <c r="AN28" s="147"/>
      <c r="AO28" s="147"/>
    </row>
    <row r="29" spans="1:41" ht="61.5" customHeight="1">
      <c r="A29" s="289"/>
      <c r="B29" s="38"/>
      <c r="C29" s="370"/>
      <c r="D29" s="48"/>
      <c r="E29" s="114"/>
      <c r="F29" s="114"/>
      <c r="G29" s="114"/>
      <c r="H29" s="117"/>
      <c r="I29" s="116"/>
      <c r="J29" s="362"/>
      <c r="K29" s="114"/>
      <c r="L29" s="114"/>
      <c r="M29" s="114"/>
      <c r="N29" s="119"/>
      <c r="O29" s="290"/>
      <c r="Q29" s="291"/>
      <c r="AD29" s="147"/>
      <c r="AE29" s="147"/>
      <c r="AF29" s="147"/>
      <c r="AG29" s="147"/>
      <c r="AH29" s="147"/>
      <c r="AI29" s="147"/>
      <c r="AJ29" s="147"/>
      <c r="AK29" s="147"/>
      <c r="AL29" s="147"/>
      <c r="AM29" s="147"/>
      <c r="AN29" s="147"/>
      <c r="AO29" s="147"/>
    </row>
    <row r="30" spans="1:41" ht="61.5" customHeight="1">
      <c r="A30" s="289"/>
      <c r="E30" s="368"/>
      <c r="AD30" s="147"/>
      <c r="AE30" s="147"/>
      <c r="AF30" s="147"/>
      <c r="AG30" s="147"/>
      <c r="AH30" s="147"/>
      <c r="AI30" s="147"/>
      <c r="AJ30" s="147"/>
      <c r="AK30" s="147"/>
      <c r="AL30" s="147"/>
      <c r="AM30" s="147"/>
      <c r="AN30" s="147"/>
      <c r="AO30" s="147"/>
    </row>
    <row r="31" spans="1:41" ht="61.5" customHeight="1">
      <c r="A31" s="289"/>
      <c r="E31" s="368"/>
      <c r="AD31" s="147"/>
      <c r="AE31" s="147"/>
      <c r="AF31" s="147"/>
      <c r="AG31" s="147"/>
      <c r="AH31" s="147"/>
      <c r="AI31" s="147"/>
      <c r="AJ31" s="147"/>
      <c r="AK31" s="147"/>
      <c r="AL31" s="147"/>
      <c r="AM31" s="147"/>
      <c r="AN31" s="147"/>
      <c r="AO31" s="147"/>
    </row>
    <row r="32" spans="1:41" ht="61.5" customHeight="1">
      <c r="A32" s="289"/>
      <c r="AD32" s="147"/>
      <c r="AE32" s="147"/>
      <c r="AF32" s="147"/>
      <c r="AG32" s="147"/>
      <c r="AH32" s="147"/>
      <c r="AI32" s="147"/>
      <c r="AJ32" s="147"/>
      <c r="AK32" s="147"/>
      <c r="AL32" s="147"/>
      <c r="AM32" s="147"/>
      <c r="AN32" s="147"/>
      <c r="AO32" s="147"/>
    </row>
  </sheetData>
  <pageMargins left="0.7" right="0.7" top="0.75" bottom="0.75" header="0.3" footer="0.3"/>
  <pageSetup paperSize="3"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F2CF-0370-4B9E-8E19-71EF15845FD0}">
  <sheetPr>
    <tabColor theme="1"/>
  </sheetPr>
  <dimension ref="A1:S15"/>
  <sheetViews>
    <sheetView workbookViewId="0">
      <pane xSplit="1" ySplit="1" topLeftCell="D2" activePane="bottomRight" state="frozen"/>
      <selection pane="bottomRight" activeCell="A3" sqref="A3:XFD3"/>
      <selection pane="bottomLeft" activeCell="A2" sqref="A2"/>
      <selection pane="topRight" activeCell="B1" sqref="B1"/>
    </sheetView>
  </sheetViews>
  <sheetFormatPr defaultColWidth="13.28515625" defaultRowHeight="15"/>
  <cols>
    <col min="1" max="1" width="25.28515625" style="16" customWidth="1"/>
    <col min="2" max="2" width="8.28515625" style="18" bestFit="1" customWidth="1"/>
    <col min="3" max="3" width="15" style="16" bestFit="1" customWidth="1"/>
    <col min="4" max="4" width="44" style="16" bestFit="1" customWidth="1"/>
    <col min="5" max="5" width="42.28515625" style="19" bestFit="1" customWidth="1"/>
    <col min="6" max="6" width="10.28515625" style="16" customWidth="1"/>
    <col min="7" max="7" width="10.28515625" style="16" bestFit="1" customWidth="1"/>
    <col min="8" max="8" width="17.7109375" style="20" customWidth="1"/>
    <col min="9" max="9" width="14.85546875" style="20" bestFit="1" customWidth="1"/>
    <col min="10" max="10" width="14.28515625" style="20" bestFit="1" customWidth="1"/>
    <col min="11" max="11" width="17.5703125" style="21" bestFit="1" customWidth="1"/>
    <col min="12" max="12" width="13.5703125" style="20" bestFit="1" customWidth="1"/>
    <col min="13" max="13" width="15.5703125" bestFit="1" customWidth="1"/>
    <col min="14" max="14" width="12.28515625" bestFit="1" customWidth="1"/>
    <col min="15" max="15" width="14.7109375" style="27" bestFit="1" customWidth="1"/>
    <col min="16" max="16" width="11.5703125" style="27" bestFit="1" customWidth="1"/>
    <col min="17" max="17" width="19.140625" style="27" bestFit="1" customWidth="1"/>
    <col min="18" max="18" width="19" style="27" bestFit="1" customWidth="1"/>
    <col min="19" max="19" width="10.140625" bestFit="1" customWidth="1"/>
    <col min="20" max="20" width="7" style="16" bestFit="1" customWidth="1"/>
    <col min="21" max="23" width="13.28515625" style="16"/>
    <col min="24" max="24" width="25.28515625" style="16" bestFit="1" customWidth="1"/>
    <col min="25" max="37" width="13.28515625" style="16"/>
    <col min="38" max="38" width="25.28515625" style="16" bestFit="1" customWidth="1"/>
    <col min="39" max="16384" width="13.28515625" style="16"/>
  </cols>
  <sheetData>
    <row r="1" spans="1:19" s="24" customFormat="1" ht="36.75" customHeight="1" thickBot="1">
      <c r="A1" s="28" t="s">
        <v>9</v>
      </c>
      <c r="B1" s="29" t="s">
        <v>10</v>
      </c>
      <c r="C1" s="28" t="s">
        <v>11</v>
      </c>
      <c r="D1" s="28" t="s">
        <v>12</v>
      </c>
      <c r="E1" s="28" t="s">
        <v>13</v>
      </c>
      <c r="F1" s="28" t="s">
        <v>14</v>
      </c>
      <c r="G1" s="28" t="s">
        <v>15</v>
      </c>
      <c r="H1" s="30" t="s">
        <v>16</v>
      </c>
      <c r="I1" s="30" t="s">
        <v>17</v>
      </c>
      <c r="J1" s="30" t="s">
        <v>18</v>
      </c>
      <c r="K1" s="31" t="s">
        <v>19</v>
      </c>
      <c r="L1" s="30" t="s">
        <v>20</v>
      </c>
      <c r="M1" s="32" t="s">
        <v>21</v>
      </c>
      <c r="N1" s="32" t="s">
        <v>22</v>
      </c>
      <c r="O1" s="28" t="s">
        <v>23</v>
      </c>
      <c r="P1" s="28" t="s">
        <v>24</v>
      </c>
      <c r="Q1" s="28" t="s">
        <v>25</v>
      </c>
      <c r="R1" s="28" t="s">
        <v>26</v>
      </c>
      <c r="S1" s="32" t="s">
        <v>27</v>
      </c>
    </row>
    <row r="2" spans="1:19" s="1" customFormat="1">
      <c r="A2" s="5"/>
      <c r="B2" s="5"/>
      <c r="C2" s="2"/>
      <c r="D2" s="2"/>
      <c r="E2" s="9"/>
      <c r="F2" s="2"/>
      <c r="G2" s="2"/>
      <c r="H2" s="11"/>
      <c r="I2" s="11"/>
      <c r="J2" s="11"/>
      <c r="K2" s="14"/>
      <c r="L2" s="11"/>
      <c r="M2" s="13"/>
      <c r="N2" s="13"/>
      <c r="O2" s="25"/>
      <c r="P2" s="25"/>
      <c r="Q2" s="25"/>
      <c r="R2" s="25"/>
      <c r="S2" s="13"/>
    </row>
    <row r="3" spans="1:19" s="4" customFormat="1" ht="32.25" customHeight="1">
      <c r="A3" s="7"/>
      <c r="B3" s="6"/>
      <c r="C3" s="7"/>
      <c r="D3" s="7"/>
      <c r="E3" s="10"/>
      <c r="F3" s="8"/>
      <c r="G3" s="8"/>
      <c r="H3" s="12"/>
      <c r="I3" s="12"/>
      <c r="J3" s="17"/>
      <c r="K3" s="22"/>
      <c r="L3" s="12"/>
      <c r="M3" s="15"/>
      <c r="N3" s="3"/>
      <c r="O3" s="26"/>
      <c r="P3" s="26"/>
      <c r="Q3" s="26"/>
      <c r="R3" s="26"/>
      <c r="S3" s="23"/>
    </row>
    <row r="7" spans="1:19">
      <c r="S7" t="s">
        <v>303</v>
      </c>
    </row>
    <row r="15" spans="1:19">
      <c r="J15" s="20" t="s">
        <v>303</v>
      </c>
    </row>
  </sheetData>
  <sheetProtection formatCells="0" formatColumns="0" formatRows="0" insertColumns="0" insertRows="0" insertHyperlinks="0" deleteColumns="0" deleteRows="0" sort="0" autoFilter="0" pivotTables="0"/>
  <conditionalFormatting sqref="F3">
    <cfRule type="colorScale" priority="471">
      <colorScale>
        <cfvo type="min"/>
        <cfvo type="max"/>
        <color rgb="FFFFFF00"/>
        <color rgb="FFFFEF9C"/>
      </colorScale>
    </cfRule>
    <cfRule type="cellIs" dxfId="29" priority="472" operator="equal">
      <formula>"low"</formula>
    </cfRule>
    <cfRule type="cellIs" dxfId="28" priority="473" operator="equal">
      <formula>"medium"</formula>
    </cfRule>
    <cfRule type="cellIs" dxfId="27" priority="474" operator="equal">
      <formula>"low"</formula>
    </cfRule>
    <cfRule type="cellIs" dxfId="26" priority="475" operator="equal">
      <formula>"medium"</formula>
    </cfRule>
    <cfRule type="cellIs" dxfId="25" priority="476" operator="equal">
      <formula>"high"</formula>
    </cfRule>
    <cfRule type="cellIs" dxfId="24" priority="477" operator="equal">
      <formula>"medium"</formula>
    </cfRule>
    <cfRule type="cellIs" dxfId="23" priority="478" operator="equal">
      <formula>"low"</formula>
    </cfRule>
    <cfRule type="cellIs" dxfId="22" priority="479" operator="equal">
      <formula>"high"</formula>
    </cfRule>
    <cfRule type="cellIs" dxfId="21" priority="480" operator="equal">
      <formula>"green"</formula>
    </cfRule>
    <cfRule type="cellIs" dxfId="20" priority="481" operator="equal">
      <formula>"red"</formula>
    </cfRule>
    <cfRule type="cellIs" dxfId="19" priority="482" operator="equal">
      <formula>"yellow"</formula>
    </cfRule>
  </conditionalFormatting>
  <conditionalFormatting sqref="G3">
    <cfRule type="colorScale" priority="455">
      <colorScale>
        <cfvo type="min"/>
        <cfvo type="max"/>
        <color rgb="FFFFFF00"/>
        <color rgb="FFFFEF9C"/>
      </colorScale>
    </cfRule>
    <cfRule type="cellIs" dxfId="18" priority="456" operator="equal">
      <formula>"low"</formula>
    </cfRule>
    <cfRule type="cellIs" dxfId="17" priority="457" operator="equal">
      <formula>"medium"</formula>
    </cfRule>
    <cfRule type="cellIs" dxfId="16" priority="458" operator="equal">
      <formula>"low"</formula>
    </cfRule>
    <cfRule type="cellIs" dxfId="15" priority="459" operator="equal">
      <formula>"medium"</formula>
    </cfRule>
    <cfRule type="cellIs" dxfId="14" priority="460" operator="equal">
      <formula>"high"</formula>
    </cfRule>
    <cfRule type="cellIs" dxfId="13" priority="461" operator="equal">
      <formula>"medium"</formula>
    </cfRule>
    <cfRule type="cellIs" dxfId="12" priority="462" operator="equal">
      <formula>"low"</formula>
    </cfRule>
    <cfRule type="cellIs" dxfId="11" priority="463" operator="equal">
      <formula>"high"</formula>
    </cfRule>
    <cfRule type="cellIs" dxfId="10" priority="464" operator="equal">
      <formula>"green"</formula>
    </cfRule>
    <cfRule type="cellIs" dxfId="9" priority="465" operator="equal">
      <formula>"red"</formula>
    </cfRule>
    <cfRule type="cellIs" dxfId="8" priority="466" operator="equal">
      <formula>"yellow"</formula>
    </cfRule>
  </conditionalFormatting>
  <conditionalFormatting sqref="M3">
    <cfRule type="containsBlanks" dxfId="7" priority="37">
      <formula>LEN(TRIM(M3))=0</formula>
    </cfRule>
    <cfRule type="cellIs" dxfId="6" priority="38" operator="greaterThanOrEqual">
      <formula>1</formula>
    </cfRule>
    <cfRule type="cellIs" dxfId="5" priority="39" operator="lessThanOrEqual">
      <formula>0</formula>
    </cfRule>
  </conditionalFormatting>
  <conditionalFormatting sqref="N3">
    <cfRule type="expression" dxfId="4" priority="467">
      <formula>ISERROR(#REF!)</formula>
    </cfRule>
    <cfRule type="containsBlanks" dxfId="3" priority="468">
      <formula>LEN(TRIM(N3))=0</formula>
    </cfRule>
    <cfRule type="cellIs" dxfId="2" priority="469" operator="lessThanOrEqual">
      <formula>0</formula>
    </cfRule>
    <cfRule type="cellIs" dxfId="1" priority="470" operator="greaterThan">
      <formula>0.01</formula>
    </cfRule>
  </conditionalFormatting>
  <conditionalFormatting sqref="S1:S1048576">
    <cfRule type="expression" dxfId="0" priority="1">
      <formula>$S$3&gt;0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TaxCatchAll xmlns="c7104a9e-eb5b-4edb-8a4d-6fdc0efee879" xsi:nil="true"/>
    <lcf76f155ced4ddcb4097134ff3c332f xmlns="d508d720-4efa-42e1-b0d9-5d757e061d7c">
      <Terms xmlns="http://schemas.microsoft.com/office/infopath/2007/PartnerControls"/>
    </lcf76f155ced4ddcb4097134ff3c332f>
  </documentManagement>
</p:properties>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D31F81112AC6874084D4047282BB5BF6" ma:contentTypeVersion="16" ma:contentTypeDescription="Create a new document." ma:contentTypeScope="" ma:versionID="4128d16136553121f6f90a6a4b56b859">
  <xsd:schema xmlns:xsd="http://www.w3.org/2001/XMLSchema" xmlns:xs="http://www.w3.org/2001/XMLSchema" xmlns:p="http://schemas.microsoft.com/office/2006/metadata/properties" xmlns:ns2="d508d720-4efa-42e1-b0d9-5d757e061d7c" xmlns:ns3="c7104a9e-eb5b-4edb-8a4d-6fdc0efee879" targetNamespace="http://schemas.microsoft.com/office/2006/metadata/properties" ma:root="true" ma:fieldsID="25112718989ccaf5a2bad140f081d2a7" ns2:_="" ns3:_="">
    <xsd:import namespace="d508d720-4efa-42e1-b0d9-5d757e061d7c"/>
    <xsd:import namespace="c7104a9e-eb5b-4edb-8a4d-6fdc0efee87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08d720-4efa-42e1-b0d9-5d757e061d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c725d8e-a15a-464a-88f3-4653cf7e67d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104a9e-eb5b-4edb-8a4d-6fdc0efee87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cea5adc-0f9c-4372-b474-4f842e5cda69}" ma:internalName="TaxCatchAll" ma:showField="CatchAllData" ma:web="c7104a9e-eb5b-4edb-8a4d-6fdc0efee87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BC84782-EFCD-45E9-8623-73985DB43A91}"/>
</file>

<file path=customXml/itemProps2.xml><?xml version="1.0" encoding="utf-8"?>
<ds:datastoreItem xmlns:ds="http://schemas.openxmlformats.org/officeDocument/2006/customXml" ds:itemID="{EAA762B3-158D-44E4-99CF-046A1681FB25}"/>
</file>

<file path=customXml/itemProps3.xml><?xml version="1.0" encoding="utf-8"?>
<ds:datastoreItem xmlns:ds="http://schemas.openxmlformats.org/officeDocument/2006/customXml" ds:itemID="{630E283B-2D69-4C5C-B0EA-708288C4F309}"/>
</file>

<file path=customXml/itemProps4.xml><?xml version="1.0" encoding="utf-8"?>
<ds:datastoreItem xmlns:ds="http://schemas.openxmlformats.org/officeDocument/2006/customXml" ds:itemID="{52BC6F13-858E-4B61-B975-325BE889233D}"/>
</file>

<file path=customXml/itemProps5.xml><?xml version="1.0" encoding="utf-8"?>
<ds:datastoreItem xmlns:ds="http://schemas.openxmlformats.org/officeDocument/2006/customXml" ds:itemID="{D1262129-28E1-4319-B19F-D639709EDD16}"/>
</file>

<file path=customXml/itemProps6.xml><?xml version="1.0" encoding="utf-8"?>
<ds:datastoreItem xmlns:ds="http://schemas.openxmlformats.org/officeDocument/2006/customXml" ds:itemID="{7EC75B52-B584-4AD0-BE35-19AC69D0C473}"/>
</file>

<file path=customXml/itemProps7.xml><?xml version="1.0" encoding="utf-8"?>
<ds:datastoreItem xmlns:ds="http://schemas.openxmlformats.org/officeDocument/2006/customXml" ds:itemID="{44DB5C27-0F09-49AA-8594-90E9D931EE65}"/>
</file>

<file path=customXml/itemProps8.xml><?xml version="1.0" encoding="utf-8"?>
<ds:datastoreItem xmlns:ds="http://schemas.openxmlformats.org/officeDocument/2006/customXml" ds:itemID="{D5A1BBE9-A1CB-408E-ADE0-E1904D851690}"/>
</file>

<file path=customXml/itemProps9.xml><?xml version="1.0" encoding="utf-8"?>
<ds:datastoreItem xmlns:ds="http://schemas.openxmlformats.org/officeDocument/2006/customXml" ds:itemID="{A374036C-3505-4E8C-A3EF-8C25100A3E30}"/>
</file>

<file path=customXml/itemProps10.xml><?xml version="1.0" encoding="utf-8"?>
<ds:datastoreItem xmlns:ds="http://schemas.openxmlformats.org/officeDocument/2006/customXml" ds:itemID="{FEAD07CE-6E63-4934-A859-0580C33142E9}"/>
</file>

<file path=customXml/itemProps11.xml><?xml version="1.0" encoding="utf-8"?>
<ds:datastoreItem xmlns:ds="http://schemas.openxmlformats.org/officeDocument/2006/customXml" ds:itemID="{C31C4EA2-C457-4D7F-9E87-E1A99A121947}"/>
</file>

<file path=customXml/itemProps12.xml><?xml version="1.0" encoding="utf-8"?>
<ds:datastoreItem xmlns:ds="http://schemas.openxmlformats.org/officeDocument/2006/customXml" ds:itemID="{269B730B-99CB-401A-A722-340C2E423F63}"/>
</file>

<file path=customXml/itemProps13.xml><?xml version="1.0" encoding="utf-8"?>
<ds:datastoreItem xmlns:ds="http://schemas.openxmlformats.org/officeDocument/2006/customXml" ds:itemID="{F9AA43FC-8118-4BBC-A11D-E322DB1C457A}"/>
</file>

<file path=customXml/itemProps14.xml><?xml version="1.0" encoding="utf-8"?>
<ds:datastoreItem xmlns:ds="http://schemas.openxmlformats.org/officeDocument/2006/customXml" ds:itemID="{088A66CE-C9A2-4F90-9422-B0206BFB8637}"/>
</file>

<file path=customXml/itemProps15.xml><?xml version="1.0" encoding="utf-8"?>
<ds:datastoreItem xmlns:ds="http://schemas.openxmlformats.org/officeDocument/2006/customXml" ds:itemID="{479B1401-EBF4-4C9A-85FA-E8CCC0A8E409}"/>
</file>

<file path=customXml/itemProps16.xml><?xml version="1.0" encoding="utf-8"?>
<ds:datastoreItem xmlns:ds="http://schemas.openxmlformats.org/officeDocument/2006/customXml" ds:itemID="{9490A57A-C776-4F52-A8A7-56670112F6CA}"/>
</file>

<file path=customXml/itemProps17.xml><?xml version="1.0" encoding="utf-8"?>
<ds:datastoreItem xmlns:ds="http://schemas.openxmlformats.org/officeDocument/2006/customXml" ds:itemID="{A64E6E69-CD5B-4D79-9626-1DAAB39A616E}"/>
</file>

<file path=customXml/itemProps18.xml><?xml version="1.0" encoding="utf-8"?>
<ds:datastoreItem xmlns:ds="http://schemas.openxmlformats.org/officeDocument/2006/customXml" ds:itemID="{DE100D99-EAA1-41B9-911F-FFF85C5D1B34}"/>
</file>

<file path=customXml/itemProps19.xml><?xml version="1.0" encoding="utf-8"?>
<ds:datastoreItem xmlns:ds="http://schemas.openxmlformats.org/officeDocument/2006/customXml" ds:itemID="{CB778556-0A0C-4DA9-8800-C6C435AA3F45}"/>
</file>

<file path=customXml/itemProps20.xml><?xml version="1.0" encoding="utf-8"?>
<ds:datastoreItem xmlns:ds="http://schemas.openxmlformats.org/officeDocument/2006/customXml" ds:itemID="{24583853-635D-4711-8915-C6665A391B2C}"/>
</file>

<file path=customXml/itemProps21.xml><?xml version="1.0" encoding="utf-8"?>
<ds:datastoreItem xmlns:ds="http://schemas.openxmlformats.org/officeDocument/2006/customXml" ds:itemID="{5290E285-1C9B-429E-9A70-C454835D2168}"/>
</file>

<file path=customXml/itemProps22.xml><?xml version="1.0" encoding="utf-8"?>
<ds:datastoreItem xmlns:ds="http://schemas.openxmlformats.org/officeDocument/2006/customXml" ds:itemID="{EEA1C9B0-F26F-454C-BF8A-E4DBFBE68B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Kolkowski</dc:creator>
  <cp:keywords/>
  <dc:description/>
  <cp:lastModifiedBy/>
  <cp:revision/>
  <dcterms:created xsi:type="dcterms:W3CDTF">2022-11-18T14:53:42Z</dcterms:created>
  <dcterms:modified xsi:type="dcterms:W3CDTF">2026-09-14T19:14:18Z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0x010100D31F81112AC6874084D4047282BB5BF6</vt:lpwstr>
  </property>
  <property fmtid="{D5CDD505-2E9C-101B-9397-08002B2CF9AE}" pid="3" name="MediaServiceImageTags">
    <vt:lpwstr/>
  </property>
  <property fmtid="{D5CDD505-2E9C-101B-9397-08002B2CF9AE}" pid="4" name="_ExtendedDescription">
    <vt:lpwstr/>
  </property>
</Properties>
</file>