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exixing/Research/swiftUVOT/docs/"/>
    </mc:Choice>
  </mc:AlternateContent>
  <xr:revisionPtr revIDLastSave="0" documentId="8_{CF52FA67-31CE-5E48-A7E3-D1DD912C0BC0}" xr6:coauthVersionLast="43" xr6:coauthVersionMax="43" xr10:uidLastSave="{00000000-0000-0000-0000-000000000000}"/>
  <bookViews>
    <workbookView xWindow="700" yWindow="460" windowWidth="24900" windowHeight="15540" tabRatio="500" xr2:uid="{00000000-000D-0000-FFFF-FFFF00000000}"/>
  </bookViews>
  <sheets>
    <sheet name="log" sheetId="1" r:id="rId1"/>
    <sheet name="nice table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27" i="1" s="1"/>
  <c r="I28" i="1" s="1"/>
  <c r="I9" i="1"/>
  <c r="I10" i="1"/>
  <c r="I11" i="1"/>
  <c r="I12" i="1"/>
  <c r="I31" i="1"/>
  <c r="K19" i="2"/>
  <c r="K10" i="2"/>
  <c r="K8" i="2"/>
  <c r="K7" i="2"/>
  <c r="B30" i="2"/>
  <c r="B29" i="2"/>
  <c r="K27" i="2"/>
  <c r="K28" i="2"/>
  <c r="M30" i="1"/>
  <c r="M29" i="1"/>
  <c r="I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Bodewits</author>
  </authors>
  <commentList>
    <comment ref="L2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Dennis Bodewits:</t>
        </r>
        <r>
          <rPr>
            <sz val="9"/>
            <color indexed="81"/>
            <rFont val="Calibri"/>
            <family val="2"/>
          </rPr>
          <t xml:space="preserve">
images/spectra
</t>
        </r>
      </text>
    </comment>
  </commentList>
</comments>
</file>

<file path=xl/sharedStrings.xml><?xml version="1.0" encoding="utf-8"?>
<sst xmlns="http://schemas.openxmlformats.org/spreadsheetml/2006/main" count="268" uniqueCount="159">
  <si>
    <t>Target</t>
  </si>
  <si>
    <t>73P/Schwassmann-Wachmann 3C</t>
  </si>
  <si>
    <t>total exp time (s)</t>
  </si>
  <si>
    <t>remarks</t>
  </si>
  <si>
    <t>very good cadence sampling in all filters</t>
  </si>
  <si>
    <t>17P/Holmes</t>
  </si>
  <si>
    <t>8P/Tuttle</t>
  </si>
  <si>
    <t>-1.45 -- +1.55</t>
  </si>
  <si>
    <t>spectroscopic campaign with mostly UV images</t>
  </si>
  <si>
    <t>C/2007 N3 (Lulin)</t>
  </si>
  <si>
    <t>1.24 -- 1.46</t>
  </si>
  <si>
    <t>0.49 -- 1.06</t>
  </si>
  <si>
    <t>0.24 -- 0.29</t>
  </si>
  <si>
    <t>1.11 -- 1.21</t>
  </si>
  <si>
    <t>29P/Schwassmann-Wachmann 1</t>
  </si>
  <si>
    <t>81/Wild-2</t>
  </si>
  <si>
    <t>1.67 -- 1.72</t>
  </si>
  <si>
    <t>Stardust-NEXT</t>
  </si>
  <si>
    <t>spectroscopic campaign with UV-V-grism cadence; EPOXI</t>
  </si>
  <si>
    <t>2.15 -- 2.18</t>
  </si>
  <si>
    <t>9P/Tempel-1 (2011 apparition)</t>
  </si>
  <si>
    <t>9P/Tempel-1 (2005 apparition)</t>
  </si>
  <si>
    <t>2009 P1 (Garradd)</t>
  </si>
  <si>
    <t>long term campaign, spectroscopy+V+UVW1</t>
  </si>
  <si>
    <t>outburst; UV imaging only</t>
  </si>
  <si>
    <t>0.79 -- 1.08</t>
  </si>
  <si>
    <t>1.68 -- 2.0</t>
  </si>
  <si>
    <t>outburst; 6 AU from Sun!</t>
  </si>
  <si>
    <t>1.6 -- 1.7</t>
  </si>
  <si>
    <t>Stardust</t>
  </si>
  <si>
    <t>1.5 -- 1.7</t>
  </si>
  <si>
    <t>During Deep Impact. Paper by Mason et al.Dense sampling in uvw1</t>
  </si>
  <si>
    <t>0.78 -- 1.70</t>
  </si>
  <si>
    <t>-1.12 -- +0.94</t>
  </si>
  <si>
    <t>0.08 -- 0.26</t>
  </si>
  <si>
    <t>0.25 -- 1.24</t>
  </si>
  <si>
    <t>UT from</t>
  </si>
  <si>
    <t>UT to</t>
  </si>
  <si>
    <t>Delta (AU)</t>
  </si>
  <si>
    <t>rh (AU)</t>
  </si>
  <si>
    <t># images</t>
  </si>
  <si>
    <t># spectra</t>
  </si>
  <si>
    <t>total</t>
  </si>
  <si>
    <t>seconds</t>
  </si>
  <si>
    <t>hours</t>
  </si>
  <si>
    <t>-3.4 -- 3.99</t>
  </si>
  <si>
    <t>3.8 -- 4.48</t>
  </si>
  <si>
    <t>C/2012 S1 ISON</t>
  </si>
  <si>
    <t>C/2011 L4 (Panstarrs)</t>
  </si>
  <si>
    <t>103P/Hartley 2</t>
  </si>
  <si>
    <t>2P/Encke</t>
  </si>
  <si>
    <t>C/2012 K1 (Panstarrs)</t>
  </si>
  <si>
    <t>snapshot</t>
  </si>
  <si>
    <t>4.34 - 1</t>
  </si>
  <si>
    <t>-4.95 to -0.8</t>
  </si>
  <si>
    <t>-5AU  to  2.5</t>
  </si>
  <si>
    <t>2015-02</t>
  </si>
  <si>
    <t>ongoing; additional 27.3ksec approved for next cycle</t>
  </si>
  <si>
    <t>ongoing; additional 27.3 ksec approved for next cycle</t>
  </si>
  <si>
    <t>-4.54 to 2.5</t>
  </si>
  <si>
    <t xml:space="preserve">very dense rotational coverage </t>
  </si>
  <si>
    <t>rotation</t>
  </si>
  <si>
    <t>long term</t>
  </si>
  <si>
    <t>x</t>
  </si>
  <si>
    <t>Observations</t>
  </si>
  <si>
    <t>Geometry</t>
  </si>
  <si>
    <t>Campaign type</t>
  </si>
  <si>
    <t>-1.5 to +1.5</t>
  </si>
  <si>
    <t>ongoing</t>
  </si>
  <si>
    <t>1/a0</t>
  </si>
  <si>
    <t>Type</t>
  </si>
  <si>
    <t>C/2013 A1( Siding Spring)</t>
  </si>
  <si>
    <t>C/2014 E2 (Jacques)</t>
  </si>
  <si>
    <t>Tj</t>
  </si>
  <si>
    <t>DN</t>
  </si>
  <si>
    <t>external</t>
  </si>
  <si>
    <t>DY</t>
  </si>
  <si>
    <t>HT</t>
  </si>
  <si>
    <t>JF</t>
  </si>
  <si>
    <t>ET</t>
  </si>
  <si>
    <t>snapshot; Bodewits et al. 2011; Carter et al. 2012</t>
  </si>
  <si>
    <t>GALEX</t>
  </si>
  <si>
    <t>2.9h *</t>
  </si>
  <si>
    <t>2.1h (B) + 2.5h ©</t>
  </si>
  <si>
    <t>1.6h</t>
  </si>
  <si>
    <t>8.8h *</t>
  </si>
  <si>
    <t>2.9h</t>
  </si>
  <si>
    <t>* == FUV (CO2,CO)</t>
  </si>
  <si>
    <t>22P/Kopff</t>
  </si>
  <si>
    <t>Oort Cloud Comets</t>
  </si>
  <si>
    <t>Scattered Disc Comets</t>
  </si>
  <si>
    <t>75/2</t>
  </si>
  <si>
    <t>8/2</t>
  </si>
  <si>
    <t>73/24</t>
  </si>
  <si>
    <t>96/16</t>
  </si>
  <si>
    <t>80/0</t>
  </si>
  <si>
    <t>72/34</t>
  </si>
  <si>
    <t>54/101</t>
  </si>
  <si>
    <t>105/43</t>
  </si>
  <si>
    <t>221/2</t>
  </si>
  <si>
    <t>784/13</t>
  </si>
  <si>
    <t>Swift</t>
  </si>
  <si>
    <t>18/0</t>
  </si>
  <si>
    <t>16/15</t>
  </si>
  <si>
    <t>20/7</t>
  </si>
  <si>
    <t>50/8</t>
  </si>
  <si>
    <t>74/13</t>
  </si>
  <si>
    <t>22/4</t>
  </si>
  <si>
    <t>Obs.</t>
  </si>
  <si>
    <t>73P/S-W 3C</t>
  </si>
  <si>
    <t>73P/S-W 3B</t>
  </si>
  <si>
    <t>(hrs)</t>
  </si>
  <si>
    <t>29P/S-W 1</t>
  </si>
  <si>
    <t>9P/Tempel-1</t>
  </si>
  <si>
    <t>1.5 – 1.7</t>
  </si>
  <si>
    <t>1.6 – 1.7</t>
  </si>
  <si>
    <t>Target Name</t>
  </si>
  <si>
    <t>Start Date</t>
  </si>
  <si>
    <t>End Date</t>
  </si>
  <si>
    <t>D</t>
  </si>
  <si>
    <t>rh</t>
  </si>
  <si>
    <t>(AU)</t>
  </si>
  <si>
    <t>(UT)</t>
  </si>
  <si>
    <t>(1/AU)</t>
  </si>
  <si>
    <t>-4.5 – 2.5</t>
  </si>
  <si>
    <t>1.2 – 1.5</t>
  </si>
  <si>
    <t>-5.0 – -0.8</t>
  </si>
  <si>
    <t>-3.4 – 4.0</t>
  </si>
  <si>
    <t>-5.0 – 2.5</t>
  </si>
  <si>
    <t>-1.5 – 1.5</t>
  </si>
  <si>
    <t>-1.5 – 1.6</t>
  </si>
  <si>
    <t>-1.1 – 1.0</t>
  </si>
  <si>
    <t>1.7 – 2.0</t>
  </si>
  <si>
    <t>1.1 – 1.2</t>
  </si>
  <si>
    <t>0.5 – 1.1</t>
  </si>
  <si>
    <t>4.3 – 1</t>
  </si>
  <si>
    <t>3.8 – 4.5</t>
  </si>
  <si>
    <t>0.2 – 1.3</t>
  </si>
  <si>
    <t>0.8 – 1.7</t>
  </si>
  <si>
    <t>2.1 – 2.2</t>
  </si>
  <si>
    <t>0.08 – 0.3</t>
  </si>
  <si>
    <t>0.8 – 1.1</t>
  </si>
  <si>
    <t>0.2 – 0.3</t>
  </si>
  <si>
    <t>2015-04</t>
  </si>
  <si>
    <t>C/2013 US10 (Catalina)</t>
  </si>
  <si>
    <t>2014-8</t>
  </si>
  <si>
    <t>-6 - ..</t>
  </si>
  <si>
    <t>visits</t>
  </si>
  <si>
    <t>C/2015 V2</t>
  </si>
  <si>
    <t>…</t>
  </si>
  <si>
    <t>C/2013 X1</t>
  </si>
  <si>
    <t>C/2013 US10</t>
  </si>
  <si>
    <t>OCC</t>
  </si>
  <si>
    <t>41P/TGK</t>
  </si>
  <si>
    <t>2017-05</t>
  </si>
  <si>
    <t>C/2015 VL62</t>
  </si>
  <si>
    <t>46P</t>
  </si>
  <si>
    <t>2I/Borisov</t>
  </si>
  <si>
    <t>2018-12-?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</si>
</sst>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"/>
    <numFmt numFmtId="166" formatCode="0.0E+00"/>
    <numFmt numFmtId="167" formatCode="#,##0.0"/>
    <numFmt numFmtId="168" formatCode="yyyy\-mm"/>
  </numFmts>
  <fonts count="1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Symbol"/>
      <charset val="2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charset val="204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</borders>
  <cellStyleXfs count="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0">
    <xf numFmtId="0" fontId="0" fillId="0" borderId="0" xfId="0"/>
    <xf numFmtId="164" fontId="0" fillId="0" borderId="0" xfId="0" applyNumberFormat="1"/>
    <xf numFmtId="0" fontId="1" fillId="0" borderId="0" xfId="0" applyFont="1"/>
    <xf numFmtId="0" fontId="5" fillId="0" borderId="0" xfId="0" applyFont="1"/>
    <xf numFmtId="0" fontId="2" fillId="0" borderId="0" xfId="0" applyFon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/>
    <xf numFmtId="164" fontId="2" fillId="0" borderId="2" xfId="0" applyNumberFormat="1" applyFont="1" applyBorder="1"/>
    <xf numFmtId="164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164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/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3" xfId="0" applyFont="1" applyBorder="1"/>
    <xf numFmtId="11" fontId="0" fillId="0" borderId="0" xfId="0" applyNumberFormat="1" applyAlignment="1">
      <alignment horizontal="right"/>
    </xf>
    <xf numFmtId="11" fontId="7" fillId="0" borderId="0" xfId="0" applyNumberFormat="1" applyFont="1" applyAlignment="1">
      <alignment horizontal="right" vertical="center"/>
    </xf>
    <xf numFmtId="11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/>
    <xf numFmtId="0" fontId="0" fillId="0" borderId="0" xfId="0" applyAlignment="1"/>
    <xf numFmtId="0" fontId="2" fillId="0" borderId="4" xfId="0" applyFont="1" applyBorder="1"/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3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2" fillId="0" borderId="0" xfId="0" applyFont="1" applyBorder="1"/>
    <xf numFmtId="3" fontId="0" fillId="0" borderId="7" xfId="0" applyNumberFormat="1" applyBorder="1" applyAlignment="1">
      <alignment horizontal="center"/>
    </xf>
    <xf numFmtId="0" fontId="2" fillId="2" borderId="8" xfId="0" applyFont="1" applyFill="1" applyBorder="1"/>
    <xf numFmtId="0" fontId="2" fillId="2" borderId="7" xfId="0" applyFont="1" applyFill="1" applyBorder="1"/>
    <xf numFmtId="0" fontId="8" fillId="2" borderId="8" xfId="0" applyFont="1" applyFill="1" applyBorder="1"/>
    <xf numFmtId="0" fontId="8" fillId="2" borderId="8" xfId="0" applyFont="1" applyFill="1" applyBorder="1" applyAlignment="1">
      <alignment horizontal="center"/>
    </xf>
    <xf numFmtId="0" fontId="8" fillId="2" borderId="8" xfId="0" applyFont="1" applyFill="1" applyBorder="1" applyAlignment="1"/>
    <xf numFmtId="164" fontId="8" fillId="2" borderId="8" xfId="0" applyNumberFormat="1" applyFont="1" applyFill="1" applyBorder="1"/>
    <xf numFmtId="0" fontId="9" fillId="2" borderId="8" xfId="0" applyFont="1" applyFill="1" applyBorder="1" applyAlignment="1">
      <alignment horizontal="center"/>
    </xf>
    <xf numFmtId="0" fontId="10" fillId="2" borderId="8" xfId="0" applyFont="1" applyFill="1" applyBorder="1"/>
    <xf numFmtId="0" fontId="8" fillId="2" borderId="7" xfId="0" applyFont="1" applyFill="1" applyBorder="1"/>
    <xf numFmtId="0" fontId="8" fillId="2" borderId="7" xfId="0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1" fillId="0" borderId="0" xfId="0" applyFont="1"/>
    <xf numFmtId="0" fontId="8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8" fillId="0" borderId="0" xfId="0" applyFont="1" applyBorder="1"/>
    <xf numFmtId="0" fontId="10" fillId="0" borderId="0" xfId="0" applyFont="1" applyBorder="1"/>
    <xf numFmtId="0" fontId="12" fillId="0" borderId="0" xfId="0" applyFont="1"/>
    <xf numFmtId="166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5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167" fontId="12" fillId="0" borderId="0" xfId="0" applyNumberFormat="1" applyFont="1" applyAlignment="1">
      <alignment horizontal="center"/>
    </xf>
    <xf numFmtId="3" fontId="13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quotePrefix="1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 vertical="center"/>
    </xf>
    <xf numFmtId="0" fontId="13" fillId="0" borderId="0" xfId="0" applyFont="1"/>
    <xf numFmtId="11" fontId="12" fillId="0" borderId="0" xfId="0" applyNumberFormat="1" applyFont="1" applyAlignment="1">
      <alignment horizontal="center"/>
    </xf>
    <xf numFmtId="0" fontId="12" fillId="0" borderId="7" xfId="0" applyFont="1" applyBorder="1"/>
    <xf numFmtId="11" fontId="12" fillId="0" borderId="7" xfId="0" applyNumberFormat="1" applyFont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3" fontId="12" fillId="0" borderId="7" xfId="0" applyNumberFormat="1" applyFont="1" applyBorder="1" applyAlignment="1">
      <alignment horizontal="center"/>
    </xf>
    <xf numFmtId="168" fontId="12" fillId="0" borderId="7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165" fontId="12" fillId="0" borderId="7" xfId="0" applyNumberFormat="1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3" fontId="13" fillId="0" borderId="7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8" fillId="2" borderId="9" xfId="0" applyFont="1" applyFill="1" applyBorder="1" applyAlignment="1">
      <alignment horizont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3"/>
  <sheetViews>
    <sheetView tabSelected="1" zoomScale="87" workbookViewId="0">
      <selection activeCell="D33" sqref="D33"/>
    </sheetView>
  </sheetViews>
  <sheetFormatPr baseColWidth="10" defaultRowHeight="16" x14ac:dyDescent="0.2"/>
  <cols>
    <col min="1" max="1" width="29" bestFit="1" customWidth="1"/>
    <col min="2" max="2" width="11" style="1" bestFit="1" customWidth="1"/>
    <col min="3" max="3" width="10.83203125" style="1"/>
    <col min="5" max="5" width="12" bestFit="1" customWidth="1"/>
    <col min="6" max="6" width="12" customWidth="1"/>
    <col min="10" max="10" width="8" bestFit="1" customWidth="1"/>
    <col min="11" max="11" width="9.33203125" bestFit="1" customWidth="1"/>
    <col min="12" max="12" width="15.1640625" bestFit="1" customWidth="1"/>
    <col min="13" max="13" width="9" bestFit="1" customWidth="1"/>
    <col min="14" max="14" width="8" customWidth="1"/>
    <col min="15" max="15" width="9.33203125" bestFit="1" customWidth="1"/>
    <col min="16" max="16" width="55.6640625" bestFit="1" customWidth="1"/>
  </cols>
  <sheetData>
    <row r="1" spans="1:18" ht="17" thickBot="1" x14ac:dyDescent="0.25">
      <c r="A1" s="10" t="s">
        <v>0</v>
      </c>
      <c r="B1" s="11" t="s">
        <v>65</v>
      </c>
      <c r="C1" s="12"/>
      <c r="D1" s="13"/>
      <c r="E1" s="14"/>
      <c r="F1" s="13"/>
      <c r="G1" s="15" t="s">
        <v>64</v>
      </c>
      <c r="H1" s="13"/>
      <c r="I1" s="14"/>
      <c r="J1" s="15" t="s">
        <v>66</v>
      </c>
      <c r="K1" s="21"/>
      <c r="L1" s="29" t="s">
        <v>81</v>
      </c>
      <c r="M1" s="21"/>
      <c r="N1" s="21"/>
      <c r="O1" s="14"/>
      <c r="P1" s="10" t="s">
        <v>3</v>
      </c>
    </row>
    <row r="2" spans="1:18" ht="17" thickBot="1" x14ac:dyDescent="0.25">
      <c r="B2" s="16" t="s">
        <v>36</v>
      </c>
      <c r="C2" s="16" t="s">
        <v>37</v>
      </c>
      <c r="D2" s="10" t="s">
        <v>38</v>
      </c>
      <c r="E2" s="10" t="s">
        <v>39</v>
      </c>
      <c r="F2" s="10" t="s">
        <v>147</v>
      </c>
      <c r="G2" s="10" t="s">
        <v>40</v>
      </c>
      <c r="H2" s="10" t="s">
        <v>41</v>
      </c>
      <c r="I2" s="10" t="s">
        <v>2</v>
      </c>
      <c r="J2" s="10" t="s">
        <v>61</v>
      </c>
      <c r="K2" s="15" t="s">
        <v>62</v>
      </c>
      <c r="L2" s="30" t="s">
        <v>87</v>
      </c>
      <c r="M2" s="28" t="s">
        <v>69</v>
      </c>
      <c r="N2" s="10" t="s">
        <v>73</v>
      </c>
      <c r="O2" s="10" t="s">
        <v>70</v>
      </c>
      <c r="Q2" s="4"/>
      <c r="R2" s="4"/>
    </row>
    <row r="3" spans="1:18" x14ac:dyDescent="0.2">
      <c r="A3" t="s">
        <v>22</v>
      </c>
      <c r="B3" s="1">
        <v>40663</v>
      </c>
      <c r="C3" s="9">
        <v>41203</v>
      </c>
      <c r="D3" s="7" t="s">
        <v>46</v>
      </c>
      <c r="E3" s="8" t="s">
        <v>45</v>
      </c>
      <c r="F3" s="8"/>
      <c r="G3">
        <v>72</v>
      </c>
      <c r="H3">
        <v>34</v>
      </c>
      <c r="I3" s="5">
        <v>32915.489320999994</v>
      </c>
      <c r="J3" s="19"/>
      <c r="K3" s="19" t="s">
        <v>63</v>
      </c>
      <c r="L3" s="31" t="s">
        <v>84</v>
      </c>
      <c r="M3" s="22">
        <v>4.0880000000000002E-4</v>
      </c>
      <c r="N3" s="26"/>
      <c r="O3" s="19" t="s">
        <v>76</v>
      </c>
      <c r="P3" t="s">
        <v>80</v>
      </c>
    </row>
    <row r="4" spans="1:18" x14ac:dyDescent="0.2">
      <c r="A4" t="s">
        <v>6</v>
      </c>
      <c r="B4" s="1">
        <v>39404</v>
      </c>
      <c r="C4" s="9">
        <v>39553</v>
      </c>
      <c r="D4" s="8" t="s">
        <v>35</v>
      </c>
      <c r="E4" s="8" t="s">
        <v>7</v>
      </c>
      <c r="F4" s="8"/>
      <c r="G4">
        <v>54</v>
      </c>
      <c r="H4">
        <v>101</v>
      </c>
      <c r="I4" s="5">
        <v>46093</v>
      </c>
      <c r="J4" s="19" t="s">
        <v>63</v>
      </c>
      <c r="K4" s="19" t="s">
        <v>63</v>
      </c>
      <c r="L4" s="31" t="s">
        <v>85</v>
      </c>
      <c r="M4" s="22"/>
      <c r="N4" s="26">
        <v>1.6</v>
      </c>
      <c r="O4" s="19" t="s">
        <v>77</v>
      </c>
      <c r="P4" s="3" t="s">
        <v>52</v>
      </c>
    </row>
    <row r="5" spans="1:18" x14ac:dyDescent="0.2">
      <c r="A5" t="s">
        <v>9</v>
      </c>
      <c r="B5" s="1">
        <v>39841</v>
      </c>
      <c r="C5" s="9">
        <v>39876</v>
      </c>
      <c r="D5" s="7" t="s">
        <v>11</v>
      </c>
      <c r="E5" s="7" t="s">
        <v>10</v>
      </c>
      <c r="F5" s="7"/>
      <c r="G5">
        <v>75</v>
      </c>
      <c r="H5">
        <v>2</v>
      </c>
      <c r="I5" s="5">
        <v>17577</v>
      </c>
      <c r="J5" s="19"/>
      <c r="K5" s="19"/>
      <c r="L5" s="31" t="s">
        <v>82</v>
      </c>
      <c r="M5" s="22">
        <v>2.0999999999999999E-5</v>
      </c>
      <c r="N5" s="26"/>
      <c r="O5" s="19" t="s">
        <v>74</v>
      </c>
    </row>
    <row r="6" spans="1:18" x14ac:dyDescent="0.2">
      <c r="A6" t="s">
        <v>48</v>
      </c>
      <c r="B6" s="1">
        <v>41158</v>
      </c>
      <c r="C6" s="9">
        <v>41158</v>
      </c>
      <c r="D6" s="7">
        <v>3.59</v>
      </c>
      <c r="E6" s="7">
        <v>-3.57</v>
      </c>
      <c r="F6" s="7"/>
      <c r="G6">
        <v>8</v>
      </c>
      <c r="H6">
        <v>2</v>
      </c>
      <c r="I6" s="5">
        <v>3333</v>
      </c>
      <c r="J6" s="19"/>
      <c r="K6" s="19"/>
      <c r="L6" s="31"/>
      <c r="M6" s="22">
        <v>2.0000000000000002E-5</v>
      </c>
      <c r="N6" s="26"/>
      <c r="O6" s="19" t="s">
        <v>74</v>
      </c>
      <c r="P6" t="s">
        <v>57</v>
      </c>
    </row>
    <row r="7" spans="1:18" x14ac:dyDescent="0.2">
      <c r="A7" t="s">
        <v>51</v>
      </c>
      <c r="B7" s="1">
        <v>41426</v>
      </c>
      <c r="C7" s="9" t="s">
        <v>56</v>
      </c>
      <c r="D7" s="7"/>
      <c r="E7" s="8" t="s">
        <v>55</v>
      </c>
      <c r="F7" s="8"/>
      <c r="G7">
        <v>237</v>
      </c>
      <c r="H7">
        <v>69</v>
      </c>
      <c r="I7" s="5">
        <f>41558+20238</f>
        <v>61796</v>
      </c>
      <c r="J7" s="19"/>
      <c r="K7" s="19" t="s">
        <v>63</v>
      </c>
      <c r="L7" s="31"/>
      <c r="M7" s="22">
        <v>2.0000000000000002E-5</v>
      </c>
      <c r="N7" s="26"/>
      <c r="O7" s="19" t="s">
        <v>74</v>
      </c>
      <c r="P7" t="s">
        <v>58</v>
      </c>
    </row>
    <row r="8" spans="1:18" x14ac:dyDescent="0.2">
      <c r="A8" t="s">
        <v>47</v>
      </c>
      <c r="B8" s="1">
        <v>41304</v>
      </c>
      <c r="C8" s="9">
        <v>41586</v>
      </c>
      <c r="D8" s="7" t="s">
        <v>53</v>
      </c>
      <c r="E8" s="8" t="s">
        <v>54</v>
      </c>
      <c r="F8" s="8"/>
      <c r="G8">
        <v>73</v>
      </c>
      <c r="H8">
        <v>24</v>
      </c>
      <c r="I8" s="6">
        <v>23614</v>
      </c>
      <c r="J8" s="20"/>
      <c r="K8" s="20" t="s">
        <v>63</v>
      </c>
      <c r="L8" s="32"/>
      <c r="M8" s="22">
        <v>-1.1E-5</v>
      </c>
      <c r="N8" s="26"/>
      <c r="O8" s="20" t="s">
        <v>74</v>
      </c>
      <c r="P8" t="s">
        <v>23</v>
      </c>
    </row>
    <row r="9" spans="1:18" x14ac:dyDescent="0.2">
      <c r="A9" t="s">
        <v>71</v>
      </c>
      <c r="B9" s="1">
        <v>41580</v>
      </c>
      <c r="C9" s="9" t="s">
        <v>56</v>
      </c>
      <c r="D9" s="7"/>
      <c r="E9" s="8" t="s">
        <v>59</v>
      </c>
      <c r="F9" s="8"/>
      <c r="G9">
        <v>80</v>
      </c>
      <c r="H9">
        <v>0</v>
      </c>
      <c r="I9" s="5">
        <f>41558+27300</f>
        <v>68858</v>
      </c>
      <c r="J9" s="19"/>
      <c r="K9" s="19" t="s">
        <v>63</v>
      </c>
      <c r="L9" s="31"/>
      <c r="M9" s="22">
        <v>2.5000000000000001E-5</v>
      </c>
      <c r="N9" s="26"/>
      <c r="O9" s="19" t="s">
        <v>74</v>
      </c>
      <c r="P9" t="s">
        <v>68</v>
      </c>
    </row>
    <row r="10" spans="1:18" x14ac:dyDescent="0.2">
      <c r="A10" t="s">
        <v>151</v>
      </c>
      <c r="B10" s="1">
        <v>41865</v>
      </c>
      <c r="C10" s="9"/>
      <c r="E10" s="8">
        <v>-5.8</v>
      </c>
      <c r="F10" s="8"/>
      <c r="G10">
        <v>213</v>
      </c>
      <c r="H10">
        <v>48</v>
      </c>
      <c r="I10" s="5">
        <f>35328+12512</f>
        <v>47840</v>
      </c>
      <c r="J10" s="19"/>
      <c r="K10" s="19"/>
      <c r="L10" s="31"/>
      <c r="M10" s="22"/>
      <c r="N10" s="26"/>
      <c r="O10" s="19"/>
      <c r="P10" t="s">
        <v>8</v>
      </c>
    </row>
    <row r="11" spans="1:18" x14ac:dyDescent="0.2">
      <c r="A11" t="s">
        <v>150</v>
      </c>
      <c r="B11" s="1">
        <v>42239</v>
      </c>
      <c r="C11" s="9"/>
      <c r="D11" s="8"/>
      <c r="E11" s="8">
        <v>-3.43</v>
      </c>
      <c r="F11" s="8"/>
      <c r="G11">
        <v>291</v>
      </c>
      <c r="H11">
        <v>87</v>
      </c>
      <c r="I11" s="5">
        <f>46857+22515</f>
        <v>69372</v>
      </c>
      <c r="J11" s="19"/>
      <c r="K11" s="19" t="s">
        <v>63</v>
      </c>
      <c r="L11" s="31"/>
      <c r="M11" s="22"/>
      <c r="N11" s="26"/>
      <c r="O11" s="19"/>
    </row>
    <row r="12" spans="1:18" x14ac:dyDescent="0.2">
      <c r="A12" t="s">
        <v>72</v>
      </c>
      <c r="B12" s="1">
        <v>41749</v>
      </c>
      <c r="C12" s="1">
        <v>41902</v>
      </c>
      <c r="E12" s="8" t="s">
        <v>67</v>
      </c>
      <c r="F12" s="8"/>
      <c r="I12">
        <f>3*4*1300</f>
        <v>15600</v>
      </c>
      <c r="K12" s="19" t="s">
        <v>63</v>
      </c>
      <c r="L12" s="25"/>
      <c r="M12" s="23">
        <v>1.2999999999999999E-3</v>
      </c>
      <c r="N12" s="26"/>
      <c r="O12" s="19" t="s">
        <v>76</v>
      </c>
    </row>
    <row r="13" spans="1:18" x14ac:dyDescent="0.2">
      <c r="A13" t="s">
        <v>148</v>
      </c>
      <c r="B13" s="1">
        <v>42516</v>
      </c>
      <c r="C13" s="9" t="s">
        <v>149</v>
      </c>
      <c r="D13" s="8"/>
      <c r="E13" s="8">
        <v>-4.7</v>
      </c>
      <c r="F13" s="8"/>
      <c r="G13">
        <v>28</v>
      </c>
      <c r="H13">
        <v>0</v>
      </c>
      <c r="I13" s="5">
        <v>4774</v>
      </c>
      <c r="J13" s="19"/>
      <c r="K13" s="19" t="s">
        <v>63</v>
      </c>
      <c r="L13" s="31"/>
      <c r="M13" s="22"/>
      <c r="N13" s="26"/>
      <c r="O13" s="19"/>
    </row>
    <row r="14" spans="1:18" x14ac:dyDescent="0.2">
      <c r="A14" t="s">
        <v>155</v>
      </c>
      <c r="C14" s="9"/>
      <c r="D14" s="8"/>
      <c r="E14" s="8"/>
      <c r="F14" s="8"/>
      <c r="I14" s="5"/>
      <c r="J14" s="19"/>
      <c r="K14" s="19" t="s">
        <v>63</v>
      </c>
      <c r="L14" s="31"/>
      <c r="M14" s="22"/>
      <c r="N14" s="26"/>
      <c r="O14" s="19"/>
    </row>
    <row r="15" spans="1:18" x14ac:dyDescent="0.2">
      <c r="C15" s="9"/>
      <c r="D15" s="8"/>
      <c r="E15" s="8"/>
      <c r="F15" s="8"/>
      <c r="I15" s="5"/>
      <c r="J15" s="19"/>
      <c r="K15" s="19"/>
      <c r="L15" s="31"/>
      <c r="M15" s="22"/>
      <c r="N15" s="26"/>
      <c r="O15" s="19"/>
    </row>
    <row r="16" spans="1:18" x14ac:dyDescent="0.2">
      <c r="A16" t="s">
        <v>153</v>
      </c>
      <c r="B16" s="1" t="s">
        <v>154</v>
      </c>
      <c r="J16" s="78" t="s">
        <v>63</v>
      </c>
      <c r="L16" s="25"/>
    </row>
    <row r="17" spans="1:16" x14ac:dyDescent="0.2">
      <c r="A17" t="s">
        <v>50</v>
      </c>
      <c r="B17" s="1">
        <v>41540</v>
      </c>
      <c r="C17" s="9">
        <v>41578</v>
      </c>
      <c r="D17" s="7"/>
      <c r="E17">
        <v>1</v>
      </c>
      <c r="G17">
        <v>105</v>
      </c>
      <c r="H17">
        <v>43</v>
      </c>
      <c r="I17" s="5">
        <v>35195</v>
      </c>
      <c r="J17" s="19" t="s">
        <v>63</v>
      </c>
      <c r="K17" s="19"/>
      <c r="L17" s="31"/>
      <c r="M17" s="22"/>
      <c r="N17" s="26">
        <v>3.03</v>
      </c>
      <c r="O17" s="19" t="s">
        <v>79</v>
      </c>
      <c r="P17" t="s">
        <v>60</v>
      </c>
    </row>
    <row r="18" spans="1:16" x14ac:dyDescent="0.2">
      <c r="A18" t="s">
        <v>21</v>
      </c>
      <c r="B18" s="1">
        <v>38511</v>
      </c>
      <c r="C18" s="9">
        <v>38618</v>
      </c>
      <c r="D18" s="7" t="s">
        <v>32</v>
      </c>
      <c r="E18" s="7" t="s">
        <v>30</v>
      </c>
      <c r="F18" s="7"/>
      <c r="G18">
        <v>221</v>
      </c>
      <c r="H18">
        <v>2</v>
      </c>
      <c r="I18" s="5">
        <v>239776</v>
      </c>
      <c r="J18" s="19" t="s">
        <v>63</v>
      </c>
      <c r="K18" s="19"/>
      <c r="L18" s="31" t="s">
        <v>86</v>
      </c>
      <c r="M18" s="22"/>
      <c r="N18" s="26">
        <v>2.97</v>
      </c>
      <c r="O18" s="19" t="s">
        <v>78</v>
      </c>
      <c r="P18" t="s">
        <v>31</v>
      </c>
    </row>
    <row r="19" spans="1:16" x14ac:dyDescent="0.2">
      <c r="A19" t="s">
        <v>1</v>
      </c>
      <c r="B19" s="1">
        <v>38833</v>
      </c>
      <c r="C19" s="9">
        <v>38877</v>
      </c>
      <c r="D19" s="7" t="s">
        <v>34</v>
      </c>
      <c r="E19" s="8" t="s">
        <v>33</v>
      </c>
      <c r="F19" s="8"/>
      <c r="G19">
        <v>784</v>
      </c>
      <c r="H19">
        <v>13</v>
      </c>
      <c r="I19" s="5">
        <f>220.231*1000</f>
        <v>220231</v>
      </c>
      <c r="J19" s="19" t="s">
        <v>63</v>
      </c>
      <c r="K19" s="19"/>
      <c r="L19" s="31" t="s">
        <v>83</v>
      </c>
      <c r="M19" s="22"/>
      <c r="N19" s="26">
        <v>2.78</v>
      </c>
      <c r="O19" s="19" t="s">
        <v>78</v>
      </c>
      <c r="P19" t="s">
        <v>4</v>
      </c>
    </row>
    <row r="20" spans="1:16" x14ac:dyDescent="0.2">
      <c r="A20" t="s">
        <v>5</v>
      </c>
      <c r="B20" s="1">
        <v>39393</v>
      </c>
      <c r="C20" s="9">
        <v>39399</v>
      </c>
      <c r="D20" s="7">
        <v>2.5</v>
      </c>
      <c r="E20" s="7">
        <v>1.6</v>
      </c>
      <c r="F20" s="7"/>
      <c r="G20">
        <v>18</v>
      </c>
      <c r="H20">
        <v>0</v>
      </c>
      <c r="I20" s="5">
        <v>7803</v>
      </c>
      <c r="J20" s="19"/>
      <c r="K20" s="19"/>
      <c r="L20" s="31"/>
      <c r="M20" s="22"/>
      <c r="N20" s="26">
        <v>2.86</v>
      </c>
      <c r="O20" s="19" t="s">
        <v>78</v>
      </c>
      <c r="P20" s="3" t="s">
        <v>24</v>
      </c>
    </row>
    <row r="21" spans="1:16" x14ac:dyDescent="0.2">
      <c r="A21" t="s">
        <v>88</v>
      </c>
      <c r="B21" s="1">
        <v>40016</v>
      </c>
      <c r="C21" s="9">
        <v>40085</v>
      </c>
      <c r="D21" s="7" t="s">
        <v>25</v>
      </c>
      <c r="E21" s="7" t="s">
        <v>26</v>
      </c>
      <c r="F21" s="7"/>
      <c r="G21">
        <v>16</v>
      </c>
      <c r="H21">
        <v>15</v>
      </c>
      <c r="I21" s="5">
        <v>16495</v>
      </c>
      <c r="J21" s="19"/>
      <c r="K21" s="19"/>
      <c r="L21" s="31"/>
      <c r="M21" s="22"/>
      <c r="N21" s="26">
        <v>2.87</v>
      </c>
      <c r="O21" s="19" t="s">
        <v>78</v>
      </c>
      <c r="P21" s="2"/>
    </row>
    <row r="22" spans="1:16" x14ac:dyDescent="0.2">
      <c r="A22" t="s">
        <v>14</v>
      </c>
      <c r="B22" s="1">
        <v>40221</v>
      </c>
      <c r="C22" s="9">
        <v>40227</v>
      </c>
      <c r="D22" s="7">
        <v>5.2</v>
      </c>
      <c r="E22" s="7">
        <v>6.2</v>
      </c>
      <c r="F22" s="7"/>
      <c r="G22">
        <v>20</v>
      </c>
      <c r="H22">
        <v>7</v>
      </c>
      <c r="I22" s="5">
        <v>7791</v>
      </c>
      <c r="J22" s="19"/>
      <c r="K22" s="19"/>
      <c r="L22" s="31"/>
      <c r="M22" s="22"/>
      <c r="N22" s="26">
        <v>2.9</v>
      </c>
      <c r="O22" s="19" t="s">
        <v>78</v>
      </c>
      <c r="P22" t="s">
        <v>27</v>
      </c>
    </row>
    <row r="23" spans="1:16" x14ac:dyDescent="0.2">
      <c r="A23" t="s">
        <v>15</v>
      </c>
      <c r="B23" s="1">
        <v>40261</v>
      </c>
      <c r="C23" s="9">
        <v>40285</v>
      </c>
      <c r="D23" s="7">
        <v>0.68</v>
      </c>
      <c r="E23" s="7" t="s">
        <v>28</v>
      </c>
      <c r="F23" s="7"/>
      <c r="G23">
        <v>50</v>
      </c>
      <c r="H23">
        <v>8</v>
      </c>
      <c r="I23" s="5">
        <v>20715</v>
      </c>
      <c r="J23" s="19"/>
      <c r="K23" s="19" t="s">
        <v>63</v>
      </c>
      <c r="L23" s="31"/>
      <c r="M23" s="22"/>
      <c r="N23" s="27">
        <v>2.9</v>
      </c>
      <c r="O23" s="19" t="s">
        <v>78</v>
      </c>
      <c r="P23" s="3" t="s">
        <v>29</v>
      </c>
    </row>
    <row r="24" spans="1:16" x14ac:dyDescent="0.2">
      <c r="A24" t="s">
        <v>49</v>
      </c>
      <c r="B24" s="1">
        <v>40435</v>
      </c>
      <c r="C24" s="9">
        <v>40503</v>
      </c>
      <c r="D24" s="7" t="s">
        <v>12</v>
      </c>
      <c r="E24" s="7" t="s">
        <v>13</v>
      </c>
      <c r="F24" s="7"/>
      <c r="G24">
        <v>74</v>
      </c>
      <c r="H24">
        <v>13</v>
      </c>
      <c r="I24" s="5">
        <v>24625</v>
      </c>
      <c r="J24" s="19"/>
      <c r="K24" s="19"/>
      <c r="L24" s="31"/>
      <c r="M24" s="22"/>
      <c r="N24" s="26">
        <v>2.6</v>
      </c>
      <c r="O24" s="19" t="s">
        <v>78</v>
      </c>
      <c r="P24" t="s">
        <v>18</v>
      </c>
    </row>
    <row r="25" spans="1:16" x14ac:dyDescent="0.2">
      <c r="A25" t="s">
        <v>20</v>
      </c>
      <c r="B25" s="1">
        <v>40627</v>
      </c>
      <c r="C25" s="9">
        <v>40640</v>
      </c>
      <c r="D25" s="7" t="s">
        <v>19</v>
      </c>
      <c r="E25" s="7" t="s">
        <v>16</v>
      </c>
      <c r="F25" s="7"/>
      <c r="G25">
        <v>22</v>
      </c>
      <c r="H25">
        <v>4</v>
      </c>
      <c r="I25" s="5">
        <v>9518</v>
      </c>
      <c r="J25" s="19"/>
      <c r="K25" s="19"/>
      <c r="L25" s="31"/>
      <c r="M25" s="22"/>
      <c r="N25" s="26">
        <v>2.97</v>
      </c>
      <c r="O25" s="19" t="s">
        <v>78</v>
      </c>
      <c r="P25" s="3" t="s">
        <v>17</v>
      </c>
    </row>
    <row r="27" spans="1:16" x14ac:dyDescent="0.2">
      <c r="H27" s="4" t="s">
        <v>42</v>
      </c>
      <c r="I27" s="17">
        <f>SUM(I3:I25)</f>
        <v>973921.48932099994</v>
      </c>
      <c r="J27" s="4" t="s">
        <v>43</v>
      </c>
      <c r="K27" s="17"/>
      <c r="L27" s="17"/>
      <c r="M27" s="17"/>
      <c r="N27" s="17"/>
      <c r="O27" s="17"/>
    </row>
    <row r="28" spans="1:16" x14ac:dyDescent="0.2">
      <c r="H28" s="4"/>
      <c r="I28" s="18">
        <f>I27/3600</f>
        <v>270.53374703361112</v>
      </c>
      <c r="J28" s="4" t="s">
        <v>44</v>
      </c>
      <c r="K28" s="18"/>
      <c r="L28" s="18"/>
      <c r="M28" s="18"/>
      <c r="N28" s="18"/>
      <c r="O28" s="18"/>
    </row>
    <row r="29" spans="1:16" x14ac:dyDescent="0.2">
      <c r="M29" s="24">
        <f>1/10000</f>
        <v>1E-4</v>
      </c>
      <c r="N29" t="s">
        <v>74</v>
      </c>
    </row>
    <row r="30" spans="1:16" x14ac:dyDescent="0.2">
      <c r="M30" s="24">
        <f>1/40</f>
        <v>2.5000000000000001E-2</v>
      </c>
      <c r="N30" t="s">
        <v>75</v>
      </c>
    </row>
    <row r="31" spans="1:16" x14ac:dyDescent="0.2">
      <c r="H31" t="s">
        <v>152</v>
      </c>
      <c r="I31">
        <f>SUM(I3:I13)/3600</f>
        <v>108.82569147805556</v>
      </c>
    </row>
    <row r="32" spans="1:16" x14ac:dyDescent="0.2">
      <c r="A32" t="s">
        <v>156</v>
      </c>
      <c r="B32" s="1" t="s">
        <v>158</v>
      </c>
    </row>
    <row r="33" spans="1:2" x14ac:dyDescent="0.2">
      <c r="A33" t="s">
        <v>157</v>
      </c>
      <c r="B33" s="1">
        <v>43735</v>
      </c>
    </row>
  </sheetData>
  <sortState xmlns:xlrd2="http://schemas.microsoft.com/office/spreadsheetml/2017/richdata2" ref="A3:O13">
    <sortCondition ref="A3:A13"/>
  </sortState>
  <phoneticPr fontId="6" type="noConversion"/>
  <pageMargins left="0.75" right="0.75" top="1" bottom="1" header="0.5" footer="0.5"/>
  <pageSetup scale="63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zoomScale="125" zoomScaleNormal="125" zoomScalePageLayoutView="125" workbookViewId="0">
      <selection activeCell="K8" sqref="K8"/>
    </sheetView>
  </sheetViews>
  <sheetFormatPr baseColWidth="10" defaultRowHeight="16" x14ac:dyDescent="0.2"/>
  <cols>
    <col min="1" max="1" width="18.6640625" bestFit="1" customWidth="1"/>
    <col min="2" max="2" width="7" customWidth="1"/>
    <col min="3" max="3" width="8" hidden="1" customWidth="1"/>
    <col min="4" max="4" width="5.33203125" customWidth="1"/>
    <col min="5" max="5" width="8.1640625" style="1" customWidth="1"/>
    <col min="6" max="6" width="9" style="1" customWidth="1"/>
    <col min="7" max="7" width="8" bestFit="1" customWidth="1"/>
    <col min="8" max="8" width="8.1640625" bestFit="1" customWidth="1"/>
    <col min="9" max="9" width="0" hidden="1" customWidth="1"/>
    <col min="10" max="10" width="5.6640625" hidden="1" customWidth="1"/>
    <col min="11" max="11" width="4.5" customWidth="1"/>
    <col min="12" max="12" width="5.5" customWidth="1"/>
    <col min="13" max="13" width="4.83203125" customWidth="1"/>
    <col min="14" max="14" width="8" bestFit="1" customWidth="1"/>
    <col min="15" max="15" width="9.33203125" bestFit="1" customWidth="1"/>
    <col min="16" max="16" width="55.6640625" bestFit="1" customWidth="1"/>
  </cols>
  <sheetData>
    <row r="1" spans="1:18" ht="17" thickTop="1" x14ac:dyDescent="0.2">
      <c r="A1" s="37" t="s">
        <v>116</v>
      </c>
      <c r="B1" s="38" t="s">
        <v>69</v>
      </c>
      <c r="C1" s="39"/>
      <c r="D1" s="39"/>
      <c r="E1" s="40" t="s">
        <v>117</v>
      </c>
      <c r="F1" s="40" t="s">
        <v>118</v>
      </c>
      <c r="G1" s="41" t="s">
        <v>119</v>
      </c>
      <c r="H1" s="38" t="s">
        <v>120</v>
      </c>
      <c r="I1" s="39"/>
      <c r="J1" s="39"/>
      <c r="K1" s="79" t="s">
        <v>101</v>
      </c>
      <c r="L1" s="79"/>
      <c r="M1" s="38" t="s">
        <v>81</v>
      </c>
      <c r="N1" s="42" t="s">
        <v>66</v>
      </c>
      <c r="O1" s="35"/>
      <c r="P1" s="35" t="s">
        <v>3</v>
      </c>
    </row>
    <row r="2" spans="1:18" ht="17" thickBot="1" x14ac:dyDescent="0.25">
      <c r="A2" s="43"/>
      <c r="B2" s="44" t="s">
        <v>123</v>
      </c>
      <c r="C2" s="44" t="s">
        <v>73</v>
      </c>
      <c r="D2" s="44" t="s">
        <v>70</v>
      </c>
      <c r="E2" s="45" t="s">
        <v>122</v>
      </c>
      <c r="F2" s="45" t="s">
        <v>122</v>
      </c>
      <c r="G2" s="44" t="s">
        <v>121</v>
      </c>
      <c r="H2" s="44" t="s">
        <v>121</v>
      </c>
      <c r="I2" s="43" t="s">
        <v>40</v>
      </c>
      <c r="J2" s="43" t="s">
        <v>41</v>
      </c>
      <c r="K2" s="44" t="s">
        <v>111</v>
      </c>
      <c r="L2" s="44" t="s">
        <v>108</v>
      </c>
      <c r="M2" s="44" t="s">
        <v>111</v>
      </c>
      <c r="N2" s="46" t="s">
        <v>61</v>
      </c>
      <c r="O2" s="36" t="s">
        <v>62</v>
      </c>
      <c r="P2" s="36"/>
      <c r="Q2" s="4"/>
      <c r="R2" s="4"/>
    </row>
    <row r="3" spans="1:18" x14ac:dyDescent="0.2">
      <c r="A3" s="47" t="s">
        <v>89</v>
      </c>
      <c r="B3" s="48"/>
      <c r="C3" s="48"/>
      <c r="D3" s="48"/>
      <c r="E3" s="49"/>
      <c r="F3" s="49"/>
      <c r="G3" s="50"/>
      <c r="H3" s="50"/>
      <c r="I3" s="50"/>
      <c r="J3" s="50"/>
      <c r="K3" s="48"/>
      <c r="L3" s="48"/>
      <c r="M3" s="48"/>
      <c r="N3" s="51"/>
      <c r="O3" s="33"/>
      <c r="Q3" s="4"/>
      <c r="R3" s="4"/>
    </row>
    <row r="4" spans="1:18" x14ac:dyDescent="0.2">
      <c r="A4" s="52" t="s">
        <v>9</v>
      </c>
      <c r="B4" s="53">
        <v>2.0999999999999999E-5</v>
      </c>
      <c r="C4" s="54"/>
      <c r="D4" s="55" t="s">
        <v>74</v>
      </c>
      <c r="E4" s="56">
        <v>39841</v>
      </c>
      <c r="F4" s="56">
        <v>39876</v>
      </c>
      <c r="G4" s="57" t="s">
        <v>134</v>
      </c>
      <c r="H4" s="57" t="s">
        <v>125</v>
      </c>
      <c r="I4" s="52">
        <v>75</v>
      </c>
      <c r="J4" s="52">
        <v>2</v>
      </c>
      <c r="K4" s="58">
        <v>4.8825000000000003</v>
      </c>
      <c r="L4" s="59" t="s">
        <v>91</v>
      </c>
      <c r="M4" s="60">
        <v>2.9</v>
      </c>
      <c r="N4" s="61"/>
      <c r="O4" s="19"/>
      <c r="P4" t="s">
        <v>80</v>
      </c>
    </row>
    <row r="5" spans="1:18" x14ac:dyDescent="0.2">
      <c r="A5" s="52" t="s">
        <v>48</v>
      </c>
      <c r="B5" s="53">
        <v>2.0000000000000002E-5</v>
      </c>
      <c r="C5" s="54"/>
      <c r="D5" s="55" t="s">
        <v>74</v>
      </c>
      <c r="E5" s="56">
        <v>41158</v>
      </c>
      <c r="F5" s="56">
        <v>41158</v>
      </c>
      <c r="G5" s="57">
        <v>3.6</v>
      </c>
      <c r="H5" s="57">
        <v>-3.6</v>
      </c>
      <c r="I5" s="52">
        <v>8</v>
      </c>
      <c r="J5" s="52">
        <v>2</v>
      </c>
      <c r="K5" s="58">
        <v>0.92583333333333329</v>
      </c>
      <c r="L5" s="59" t="s">
        <v>92</v>
      </c>
      <c r="M5" s="60"/>
      <c r="N5" s="61"/>
      <c r="O5" s="19"/>
      <c r="P5" s="3" t="s">
        <v>52</v>
      </c>
    </row>
    <row r="6" spans="1:18" x14ac:dyDescent="0.2">
      <c r="A6" s="52" t="s">
        <v>47</v>
      </c>
      <c r="B6" s="53">
        <v>-1.1E-5</v>
      </c>
      <c r="C6" s="54"/>
      <c r="D6" s="62" t="s">
        <v>74</v>
      </c>
      <c r="E6" s="56">
        <v>41304</v>
      </c>
      <c r="F6" s="56">
        <v>41586</v>
      </c>
      <c r="G6" s="57" t="s">
        <v>135</v>
      </c>
      <c r="H6" s="63" t="s">
        <v>126</v>
      </c>
      <c r="I6" s="52">
        <v>73</v>
      </c>
      <c r="J6" s="52">
        <v>24</v>
      </c>
      <c r="K6" s="58">
        <v>6.5594444444444449</v>
      </c>
      <c r="L6" s="64" t="s">
        <v>93</v>
      </c>
      <c r="M6" s="60"/>
      <c r="N6" s="65"/>
      <c r="O6" s="20" t="s">
        <v>63</v>
      </c>
    </row>
    <row r="7" spans="1:18" x14ac:dyDescent="0.2">
      <c r="A7" s="52" t="s">
        <v>51</v>
      </c>
      <c r="B7" s="53">
        <v>2.0000000000000002E-5</v>
      </c>
      <c r="C7" s="54"/>
      <c r="D7" s="55" t="s">
        <v>74</v>
      </c>
      <c r="E7" s="56">
        <v>41426</v>
      </c>
      <c r="F7" s="56" t="s">
        <v>56</v>
      </c>
      <c r="G7" s="57"/>
      <c r="H7" s="63" t="s">
        <v>128</v>
      </c>
      <c r="I7" s="52">
        <v>96</v>
      </c>
      <c r="J7" s="52">
        <v>16</v>
      </c>
      <c r="K7" s="62">
        <f>(25214+27300)/3600</f>
        <v>14.587222222222222</v>
      </c>
      <c r="L7" s="64" t="s">
        <v>94</v>
      </c>
      <c r="M7" s="60"/>
      <c r="N7" s="61"/>
      <c r="O7" s="19" t="s">
        <v>63</v>
      </c>
    </row>
    <row r="8" spans="1:18" x14ac:dyDescent="0.2">
      <c r="A8" s="52" t="s">
        <v>71</v>
      </c>
      <c r="B8" s="53">
        <v>2.5000000000000001E-5</v>
      </c>
      <c r="C8" s="54"/>
      <c r="D8" s="55" t="s">
        <v>74</v>
      </c>
      <c r="E8" s="56">
        <v>41580</v>
      </c>
      <c r="F8" s="56" t="s">
        <v>143</v>
      </c>
      <c r="G8" s="57"/>
      <c r="H8" s="63" t="s">
        <v>124</v>
      </c>
      <c r="I8" s="52">
        <v>80</v>
      </c>
      <c r="J8" s="52">
        <v>0</v>
      </c>
      <c r="K8" s="62">
        <f>(14992+27300)/3600</f>
        <v>11.747777777777777</v>
      </c>
      <c r="L8" s="64" t="s">
        <v>95</v>
      </c>
      <c r="M8" s="60"/>
      <c r="N8" s="61"/>
      <c r="O8" s="19" t="s">
        <v>63</v>
      </c>
    </row>
    <row r="9" spans="1:18" x14ac:dyDescent="0.2">
      <c r="A9" s="52" t="s">
        <v>22</v>
      </c>
      <c r="B9" s="53">
        <v>4.0880000000000002E-4</v>
      </c>
      <c r="C9" s="54"/>
      <c r="D9" s="55" t="s">
        <v>76</v>
      </c>
      <c r="E9" s="56">
        <v>40663</v>
      </c>
      <c r="F9" s="56">
        <v>41203</v>
      </c>
      <c r="G9" s="57" t="s">
        <v>136</v>
      </c>
      <c r="H9" s="63" t="s">
        <v>127</v>
      </c>
      <c r="I9" s="52">
        <v>72</v>
      </c>
      <c r="J9" s="52">
        <v>34</v>
      </c>
      <c r="K9" s="58">
        <v>9.1431914780555541</v>
      </c>
      <c r="L9" s="64" t="s">
        <v>96</v>
      </c>
      <c r="M9" s="60">
        <v>1.6</v>
      </c>
      <c r="N9" s="61"/>
      <c r="O9" s="19" t="s">
        <v>63</v>
      </c>
      <c r="P9" t="s">
        <v>23</v>
      </c>
    </row>
    <row r="10" spans="1:18" x14ac:dyDescent="0.2">
      <c r="A10" s="52" t="s">
        <v>72</v>
      </c>
      <c r="B10" s="66">
        <v>1.2999999999999999E-3</v>
      </c>
      <c r="C10" s="54"/>
      <c r="D10" s="55" t="s">
        <v>76</v>
      </c>
      <c r="E10" s="56">
        <v>41749</v>
      </c>
      <c r="F10" s="56">
        <v>41902</v>
      </c>
      <c r="G10" s="57"/>
      <c r="H10" s="63" t="s">
        <v>129</v>
      </c>
      <c r="I10" s="52"/>
      <c r="J10" s="52"/>
      <c r="K10" s="58">
        <f>(3*4*1300)/3600</f>
        <v>4.333333333333333</v>
      </c>
      <c r="L10" s="64"/>
      <c r="M10" s="60"/>
      <c r="N10" s="67"/>
      <c r="O10" s="19" t="s">
        <v>63</v>
      </c>
      <c r="P10" t="s">
        <v>68</v>
      </c>
    </row>
    <row r="11" spans="1:18" x14ac:dyDescent="0.2">
      <c r="A11" s="52" t="s">
        <v>6</v>
      </c>
      <c r="B11" s="68"/>
      <c r="C11" s="54">
        <v>1.6</v>
      </c>
      <c r="D11" s="55" t="s">
        <v>77</v>
      </c>
      <c r="E11" s="56">
        <v>39404</v>
      </c>
      <c r="F11" s="56">
        <v>39553</v>
      </c>
      <c r="G11" s="63" t="s">
        <v>137</v>
      </c>
      <c r="H11" s="63" t="s">
        <v>130</v>
      </c>
      <c r="I11" s="52">
        <v>54</v>
      </c>
      <c r="J11" s="52">
        <v>101</v>
      </c>
      <c r="K11" s="62">
        <v>12.803611111111111</v>
      </c>
      <c r="L11" s="64" t="s">
        <v>97</v>
      </c>
      <c r="M11" s="60">
        <v>8.8000000000000007</v>
      </c>
      <c r="N11" s="61" t="s">
        <v>63</v>
      </c>
      <c r="O11" s="19" t="s">
        <v>63</v>
      </c>
      <c r="P11" t="s">
        <v>8</v>
      </c>
    </row>
    <row r="12" spans="1:18" x14ac:dyDescent="0.2">
      <c r="A12" s="52" t="s">
        <v>144</v>
      </c>
      <c r="B12" s="68"/>
      <c r="C12" s="54"/>
      <c r="D12" s="55" t="s">
        <v>74</v>
      </c>
      <c r="E12" s="56" t="s">
        <v>145</v>
      </c>
      <c r="F12" s="56"/>
      <c r="G12" s="63"/>
      <c r="H12" s="63" t="s">
        <v>146</v>
      </c>
      <c r="I12" s="52"/>
      <c r="J12" s="52"/>
      <c r="K12" s="62">
        <v>2</v>
      </c>
      <c r="L12" s="64"/>
      <c r="M12" s="60"/>
      <c r="N12" s="61"/>
      <c r="O12" s="19" t="s">
        <v>63</v>
      </c>
    </row>
    <row r="13" spans="1:18" x14ac:dyDescent="0.2">
      <c r="B13" s="68"/>
      <c r="C13" s="54"/>
      <c r="D13" s="55"/>
      <c r="E13" s="56"/>
      <c r="F13" s="56"/>
      <c r="G13" s="63"/>
      <c r="H13" s="63"/>
      <c r="I13" s="52"/>
      <c r="J13" s="52"/>
      <c r="K13" s="62"/>
      <c r="L13" s="64"/>
      <c r="M13" s="60"/>
      <c r="N13" s="61"/>
      <c r="O13" s="19"/>
    </row>
    <row r="14" spans="1:18" ht="11" customHeight="1" x14ac:dyDescent="0.2">
      <c r="A14" s="52"/>
      <c r="B14" s="57"/>
      <c r="C14" s="57"/>
      <c r="D14" s="57"/>
      <c r="E14" s="56"/>
      <c r="F14" s="56"/>
      <c r="G14" s="57"/>
      <c r="H14" s="57"/>
      <c r="I14" s="52"/>
      <c r="J14" s="52"/>
      <c r="K14" s="58"/>
      <c r="L14" s="59"/>
      <c r="M14" s="60"/>
      <c r="N14" s="67"/>
    </row>
    <row r="15" spans="1:18" x14ac:dyDescent="0.2">
      <c r="A15" s="47" t="s">
        <v>90</v>
      </c>
      <c r="B15" s="57"/>
      <c r="C15" s="57"/>
      <c r="D15" s="57"/>
      <c r="E15" s="56"/>
      <c r="F15" s="56"/>
      <c r="G15" s="57"/>
      <c r="H15" s="57"/>
      <c r="I15" s="52"/>
      <c r="J15" s="52"/>
      <c r="K15" s="58"/>
      <c r="L15" s="59"/>
      <c r="M15" s="60"/>
      <c r="N15" s="67"/>
    </row>
    <row r="16" spans="1:18" x14ac:dyDescent="0.2">
      <c r="A16" s="52" t="s">
        <v>50</v>
      </c>
      <c r="B16" s="68"/>
      <c r="C16" s="54">
        <v>3.03</v>
      </c>
      <c r="D16" s="55" t="s">
        <v>79</v>
      </c>
      <c r="E16" s="56">
        <v>41540</v>
      </c>
      <c r="F16" s="56">
        <v>41578</v>
      </c>
      <c r="G16" s="57"/>
      <c r="H16" s="57">
        <v>1</v>
      </c>
      <c r="I16" s="52">
        <v>105</v>
      </c>
      <c r="J16" s="52">
        <v>43</v>
      </c>
      <c r="K16" s="58">
        <v>9.7763888888888886</v>
      </c>
      <c r="L16" s="59" t="s">
        <v>98</v>
      </c>
      <c r="M16" s="60"/>
      <c r="N16" s="61" t="s">
        <v>63</v>
      </c>
      <c r="O16" s="19"/>
      <c r="P16" t="s">
        <v>60</v>
      </c>
    </row>
    <row r="17" spans="1:16" x14ac:dyDescent="0.2">
      <c r="A17" s="52" t="s">
        <v>113</v>
      </c>
      <c r="B17" s="68"/>
      <c r="C17" s="54">
        <v>2.97</v>
      </c>
      <c r="D17" s="55" t="s">
        <v>78</v>
      </c>
      <c r="E17" s="56">
        <v>38511</v>
      </c>
      <c r="F17" s="56">
        <v>38618</v>
      </c>
      <c r="G17" s="57" t="s">
        <v>138</v>
      </c>
      <c r="H17" s="57" t="s">
        <v>114</v>
      </c>
      <c r="I17" s="52">
        <v>221</v>
      </c>
      <c r="J17" s="52">
        <v>2</v>
      </c>
      <c r="K17" s="62">
        <v>66.604444444444439</v>
      </c>
      <c r="L17" s="59" t="s">
        <v>99</v>
      </c>
      <c r="M17" s="60">
        <v>2.9</v>
      </c>
      <c r="N17" s="61" t="s">
        <v>63</v>
      </c>
      <c r="O17" s="19"/>
      <c r="P17" t="s">
        <v>31</v>
      </c>
    </row>
    <row r="18" spans="1:16" x14ac:dyDescent="0.2">
      <c r="A18" s="52" t="s">
        <v>113</v>
      </c>
      <c r="B18" s="68"/>
      <c r="C18" s="54">
        <v>2.97</v>
      </c>
      <c r="D18" s="55" t="s">
        <v>78</v>
      </c>
      <c r="E18" s="56">
        <v>40627</v>
      </c>
      <c r="F18" s="56">
        <v>40640</v>
      </c>
      <c r="G18" s="57" t="s">
        <v>139</v>
      </c>
      <c r="H18" s="57" t="s">
        <v>115</v>
      </c>
      <c r="I18" s="52">
        <v>22</v>
      </c>
      <c r="J18" s="52">
        <v>4</v>
      </c>
      <c r="K18" s="58">
        <v>2.6438888888888887</v>
      </c>
      <c r="L18" s="59" t="s">
        <v>107</v>
      </c>
      <c r="M18" s="60"/>
      <c r="N18" s="61"/>
      <c r="O18" s="19"/>
      <c r="P18" s="3" t="s">
        <v>17</v>
      </c>
    </row>
    <row r="19" spans="1:16" x14ac:dyDescent="0.2">
      <c r="A19" s="52" t="s">
        <v>109</v>
      </c>
      <c r="B19" s="68"/>
      <c r="C19" s="54">
        <v>2.78</v>
      </c>
      <c r="D19" s="55" t="s">
        <v>78</v>
      </c>
      <c r="E19" s="56">
        <v>38833</v>
      </c>
      <c r="F19" s="56">
        <v>38877</v>
      </c>
      <c r="G19" s="57" t="s">
        <v>140</v>
      </c>
      <c r="H19" s="63" t="s">
        <v>131</v>
      </c>
      <c r="I19" s="52">
        <v>784</v>
      </c>
      <c r="J19" s="52">
        <v>13</v>
      </c>
      <c r="K19" s="62">
        <f>(220.231*1000)/3600</f>
        <v>61.175277777777779</v>
      </c>
      <c r="L19" s="64" t="s">
        <v>100</v>
      </c>
      <c r="M19" s="60">
        <v>2.5</v>
      </c>
      <c r="N19" s="61" t="s">
        <v>63</v>
      </c>
      <c r="O19" s="19"/>
      <c r="P19" t="s">
        <v>4</v>
      </c>
    </row>
    <row r="20" spans="1:16" x14ac:dyDescent="0.2">
      <c r="A20" s="52" t="s">
        <v>110</v>
      </c>
      <c r="B20" s="68"/>
      <c r="C20" s="54">
        <v>2.78</v>
      </c>
      <c r="D20" s="55" t="s">
        <v>78</v>
      </c>
      <c r="E20" s="56">
        <v>38833</v>
      </c>
      <c r="F20" s="56">
        <v>38877</v>
      </c>
      <c r="G20" s="57" t="s">
        <v>140</v>
      </c>
      <c r="H20" s="63" t="s">
        <v>131</v>
      </c>
      <c r="I20" s="52"/>
      <c r="J20" s="52"/>
      <c r="K20" s="58"/>
      <c r="L20" s="64"/>
      <c r="M20" s="60">
        <v>2.5</v>
      </c>
      <c r="N20" s="61" t="s">
        <v>63</v>
      </c>
      <c r="O20" s="19"/>
      <c r="P20" t="s">
        <v>4</v>
      </c>
    </row>
    <row r="21" spans="1:16" x14ac:dyDescent="0.2">
      <c r="A21" s="52" t="s">
        <v>5</v>
      </c>
      <c r="B21" s="68"/>
      <c r="C21" s="54">
        <v>2.86</v>
      </c>
      <c r="D21" s="55" t="s">
        <v>78</v>
      </c>
      <c r="E21" s="56">
        <v>39393</v>
      </c>
      <c r="F21" s="56">
        <v>39399</v>
      </c>
      <c r="G21" s="57">
        <v>2.5</v>
      </c>
      <c r="H21" s="57">
        <v>1.6</v>
      </c>
      <c r="I21" s="52">
        <v>18</v>
      </c>
      <c r="J21" s="52">
        <v>0</v>
      </c>
      <c r="K21" s="58">
        <v>2.1675</v>
      </c>
      <c r="L21" s="59" t="s">
        <v>102</v>
      </c>
      <c r="M21" s="55"/>
      <c r="N21" s="61"/>
      <c r="O21" s="19"/>
      <c r="P21" s="3" t="s">
        <v>24</v>
      </c>
    </row>
    <row r="22" spans="1:16" x14ac:dyDescent="0.2">
      <c r="A22" s="52" t="s">
        <v>88</v>
      </c>
      <c r="B22" s="68"/>
      <c r="C22" s="54">
        <v>2.87</v>
      </c>
      <c r="D22" s="55" t="s">
        <v>78</v>
      </c>
      <c r="E22" s="56">
        <v>40016</v>
      </c>
      <c r="F22" s="56">
        <v>40085</v>
      </c>
      <c r="G22" s="57" t="s">
        <v>141</v>
      </c>
      <c r="H22" s="57" t="s">
        <v>132</v>
      </c>
      <c r="I22" s="52">
        <v>16</v>
      </c>
      <c r="J22" s="52">
        <v>15</v>
      </c>
      <c r="K22" s="58">
        <v>4.5819444444444448</v>
      </c>
      <c r="L22" s="59" t="s">
        <v>103</v>
      </c>
      <c r="M22" s="55"/>
      <c r="N22" s="61"/>
      <c r="O22" s="19"/>
      <c r="P22" s="2"/>
    </row>
    <row r="23" spans="1:16" x14ac:dyDescent="0.2">
      <c r="A23" s="52" t="s">
        <v>112</v>
      </c>
      <c r="B23" s="68"/>
      <c r="C23" s="54">
        <v>2.9</v>
      </c>
      <c r="D23" s="55"/>
      <c r="E23" s="56">
        <v>40221</v>
      </c>
      <c r="F23" s="56">
        <v>40227</v>
      </c>
      <c r="G23" s="57">
        <v>5.2</v>
      </c>
      <c r="H23" s="57">
        <v>6.2</v>
      </c>
      <c r="I23" s="52">
        <v>20</v>
      </c>
      <c r="J23" s="52">
        <v>7</v>
      </c>
      <c r="K23" s="58">
        <v>2.1641666666666666</v>
      </c>
      <c r="L23" s="59" t="s">
        <v>104</v>
      </c>
      <c r="M23" s="55"/>
      <c r="N23" s="61"/>
      <c r="O23" s="19"/>
      <c r="P23" t="s">
        <v>27</v>
      </c>
    </row>
    <row r="24" spans="1:16" x14ac:dyDescent="0.2">
      <c r="A24" s="52" t="s">
        <v>15</v>
      </c>
      <c r="B24" s="68"/>
      <c r="C24" s="57">
        <v>2.9</v>
      </c>
      <c r="D24" s="55" t="s">
        <v>78</v>
      </c>
      <c r="E24" s="56">
        <v>40261</v>
      </c>
      <c r="F24" s="56">
        <v>40285</v>
      </c>
      <c r="G24" s="57">
        <v>0.7</v>
      </c>
      <c r="H24" s="57" t="s">
        <v>115</v>
      </c>
      <c r="I24" s="52">
        <v>50</v>
      </c>
      <c r="J24" s="52">
        <v>8</v>
      </c>
      <c r="K24" s="58">
        <v>5.7541666666666664</v>
      </c>
      <c r="L24" s="59" t="s">
        <v>105</v>
      </c>
      <c r="M24" s="55"/>
      <c r="N24" s="61"/>
      <c r="O24" s="19" t="s">
        <v>63</v>
      </c>
      <c r="P24" s="3" t="s">
        <v>29</v>
      </c>
    </row>
    <row r="25" spans="1:16" ht="17" thickBot="1" x14ac:dyDescent="0.25">
      <c r="A25" s="69" t="s">
        <v>49</v>
      </c>
      <c r="B25" s="70"/>
      <c r="C25" s="71">
        <v>2.6</v>
      </c>
      <c r="D25" s="72" t="s">
        <v>78</v>
      </c>
      <c r="E25" s="73">
        <v>40435</v>
      </c>
      <c r="F25" s="73">
        <v>40503</v>
      </c>
      <c r="G25" s="74" t="s">
        <v>142</v>
      </c>
      <c r="H25" s="74" t="s">
        <v>133</v>
      </c>
      <c r="I25" s="69">
        <v>74</v>
      </c>
      <c r="J25" s="69">
        <v>13</v>
      </c>
      <c r="K25" s="75">
        <v>6.8402777777777777</v>
      </c>
      <c r="L25" s="76" t="s">
        <v>106</v>
      </c>
      <c r="M25" s="72"/>
      <c r="N25" s="77"/>
      <c r="O25" s="34"/>
      <c r="P25" t="s">
        <v>18</v>
      </c>
    </row>
    <row r="27" spans="1:16" x14ac:dyDescent="0.2">
      <c r="B27" s="17"/>
      <c r="C27" s="17"/>
      <c r="D27" s="17"/>
      <c r="J27" s="4" t="s">
        <v>42</v>
      </c>
      <c r="K27" s="17">
        <f>SUM(K4:K25)</f>
        <v>228.69096925583329</v>
      </c>
      <c r="M27" s="17"/>
      <c r="N27" s="4" t="s">
        <v>43</v>
      </c>
      <c r="O27" s="17"/>
    </row>
    <row r="28" spans="1:16" x14ac:dyDescent="0.2">
      <c r="B28" s="18"/>
      <c r="C28" s="18"/>
      <c r="D28" s="18"/>
      <c r="J28" s="4"/>
      <c r="K28" s="18">
        <f>K27/3600</f>
        <v>6.3525269237731469E-2</v>
      </c>
      <c r="M28" s="18"/>
      <c r="N28" s="4" t="s">
        <v>44</v>
      </c>
      <c r="O28" s="18"/>
    </row>
    <row r="29" spans="1:16" x14ac:dyDescent="0.2">
      <c r="B29" s="24">
        <f>1/10000</f>
        <v>1E-4</v>
      </c>
      <c r="C29" t="s">
        <v>74</v>
      </c>
    </row>
    <row r="30" spans="1:16" x14ac:dyDescent="0.2">
      <c r="B30" s="24">
        <f>1/40</f>
        <v>2.5000000000000001E-2</v>
      </c>
      <c r="C30" t="s">
        <v>75</v>
      </c>
      <c r="K30">
        <v>3600</v>
      </c>
    </row>
  </sheetData>
  <mergeCells count="1">
    <mergeCell ref="K1:L1"/>
  </mergeCells>
  <pageMargins left="0.75" right="0.75" top="1" bottom="1" header="0.5" footer="0.5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nice table</vt:lpstr>
    </vt:vector>
  </TitlesOfParts>
  <Company>UMD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Bodewits</dc:creator>
  <cp:lastModifiedBy>Microsoft Office 用户</cp:lastModifiedBy>
  <cp:lastPrinted>2014-04-14T13:55:36Z</cp:lastPrinted>
  <dcterms:created xsi:type="dcterms:W3CDTF">2012-09-11T17:01:21Z</dcterms:created>
  <dcterms:modified xsi:type="dcterms:W3CDTF">2020-01-17T03:05:40Z</dcterms:modified>
</cp:coreProperties>
</file>