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 Measures" sheetId="1" r:id="rId4"/>
  </sheets>
  <definedNames/>
  <calcPr/>
</workbook>
</file>

<file path=xl/sharedStrings.xml><?xml version="1.0" encoding="utf-8"?>
<sst xmlns="http://schemas.openxmlformats.org/spreadsheetml/2006/main" count="42" uniqueCount="37">
  <si>
    <t>X</t>
  </si>
  <si>
    <t>Y</t>
  </si>
  <si>
    <t>(X-mean)^2</t>
  </si>
  <si>
    <t>(Y-mean)^2</t>
  </si>
  <si>
    <t>(X-mean)</t>
  </si>
  <si>
    <t>(Y-mean)</t>
  </si>
  <si>
    <t>F * G</t>
  </si>
  <si>
    <t>SCATTER PLOT Y vs. X</t>
  </si>
  <si>
    <t>Optional</t>
  </si>
  <si>
    <t>Use the data to calculate the following measures. 
(All measures shown in red)</t>
  </si>
  <si>
    <r>
      <rPr>
        <rFont val="Arial"/>
        <b/>
        <color rgb="FFFF0000"/>
        <sz val="12.0"/>
      </rPr>
      <t xml:space="preserve">COUNT </t>
    </r>
    <r>
      <rPr>
        <rFont val="Arial"/>
        <b/>
        <i/>
        <color rgb="FFFF0000"/>
        <sz val="12.0"/>
      </rPr>
      <t>Function</t>
    </r>
  </si>
  <si>
    <t>It is visible that both scatter plot and correlation are in line.</t>
  </si>
  <si>
    <r>
      <rPr>
        <rFont val="Arial"/>
        <b/>
        <color rgb="FFFF0000"/>
        <sz val="12.0"/>
      </rPr>
      <t xml:space="preserve">SUM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</si>
  <si>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MODE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</si>
  <si>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MEDIAN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</si>
  <si>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</si>
  <si>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Calculation</t>
    </r>
  </si>
  <si>
    <t>Sample Variance</t>
  </si>
  <si>
    <t>n - 1</t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</si>
  <si>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</si>
  <si>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</si>
  <si>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MIN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</si>
  <si>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Calculation</t>
    </r>
  </si>
  <si>
    <r>
      <rPr>
        <rFont val="Arial"/>
        <b/>
        <color rgb="FFFF0000"/>
        <sz val="12.0"/>
      </rPr>
      <t xml:space="preserve">MAX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</si>
  <si>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Function</t>
    </r>
  </si>
  <si>
    <r>
      <rPr>
        <rFont val="Arial"/>
        <b/>
        <color rgb="FFFF0000"/>
        <sz val="12.0"/>
      </rPr>
      <t xml:space="preserve">RANGE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</si>
  <si>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Q1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</si>
  <si>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Q2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</si>
  <si>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Q3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</si>
  <si>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IQR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</si>
  <si>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Calculation</t>
    </r>
  </si>
  <si>
    <t>(n-1)</t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</si>
  <si>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</si>
  <si>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</si>
  <si>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</si>
  <si>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SKEWNESS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</si>
  <si>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KURTOSIS </t>
    </r>
    <r>
      <rPr>
        <rFont val="Arial"/>
        <b/>
        <i/>
        <color rgb="FFFF0000"/>
        <sz val="12.0"/>
      </rPr>
      <t>Function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</si>
</sst>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000000"/>
      <name val="Arial"/>
    </font>
    <font>
      <b/>
      <sz val="12.0"/>
      <color rgb="FFFF0000"/>
      <name val="Arial"/>
    </font>
    <font>
      <b/>
      <i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sz val="11.0"/>
      <color rgb="FF1D1C1D"/>
      <name val="Slack-Lato"/>
    </font>
  </fonts>
  <fills count="1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EAD1DC"/>
        <bgColor rgb="FFEAD1DC"/>
      </patternFill>
    </fill>
    <fill>
      <patternFill patternType="solid">
        <fgColor rgb="FFFFFF94"/>
        <bgColor rgb="FFFFFF94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2" fillId="6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3" fillId="7" fontId="4" numFmtId="0" xfId="0" applyAlignment="1" applyBorder="1" applyFill="1" applyFont="1">
      <alignment readingOrder="0"/>
    </xf>
    <xf borderId="3" fillId="8" fontId="4" numFmtId="0" xfId="0" applyAlignment="1" applyBorder="1" applyFill="1" applyFont="1">
      <alignment readingOrder="0"/>
    </xf>
    <xf borderId="3" fillId="9" fontId="4" numFmtId="0" xfId="0" applyAlignment="1" applyBorder="1" applyFill="1" applyFont="1">
      <alignment readingOrder="0"/>
    </xf>
    <xf borderId="1" fillId="4" fontId="4" numFmtId="0" xfId="0" applyAlignment="1" applyBorder="1" applyFont="1">
      <alignment readingOrder="0"/>
    </xf>
    <xf borderId="3" fillId="7" fontId="4" numFmtId="2" xfId="0" applyAlignment="1" applyBorder="1" applyFont="1" applyNumberFormat="1">
      <alignment readingOrder="0"/>
    </xf>
    <xf borderId="3" fillId="8" fontId="4" numFmtId="2" xfId="0" applyAlignment="1" applyBorder="1" applyFont="1" applyNumberFormat="1">
      <alignment readingOrder="0"/>
    </xf>
    <xf borderId="1" fillId="9" fontId="4" numFmtId="0" xfId="0" applyAlignment="1" applyBorder="1" applyFont="1">
      <alignment readingOrder="0"/>
    </xf>
    <xf borderId="4" fillId="7" fontId="4" numFmtId="0" xfId="0" applyAlignment="1" applyBorder="1" applyFont="1">
      <alignment readingOrder="0"/>
    </xf>
    <xf borderId="4" fillId="8" fontId="4" numFmtId="0" xfId="0" applyAlignment="1" applyBorder="1" applyFont="1">
      <alignment readingOrder="0"/>
    </xf>
    <xf borderId="4" fillId="9" fontId="4" numFmtId="0" xfId="0" applyAlignment="1" applyBorder="1" applyFont="1">
      <alignment readingOrder="0"/>
    </xf>
    <xf borderId="5" fillId="4" fontId="4" numFmtId="0" xfId="0" applyAlignment="1" applyBorder="1" applyFont="1">
      <alignment readingOrder="0"/>
    </xf>
    <xf borderId="4" fillId="7" fontId="4" numFmtId="2" xfId="0" applyAlignment="1" applyBorder="1" applyFont="1" applyNumberFormat="1">
      <alignment readingOrder="0"/>
    </xf>
    <xf borderId="4" fillId="8" fontId="4" numFmtId="2" xfId="0" applyAlignment="1" applyBorder="1" applyFont="1" applyNumberFormat="1">
      <alignment readingOrder="0"/>
    </xf>
    <xf borderId="5" fillId="9" fontId="4" numFmtId="0" xfId="0" applyAlignment="1" applyBorder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6" fillId="7" fontId="4" numFmtId="0" xfId="0" applyAlignment="1" applyBorder="1" applyFont="1">
      <alignment readingOrder="0"/>
    </xf>
    <xf borderId="6" fillId="8" fontId="4" numFmtId="0" xfId="0" applyAlignment="1" applyBorder="1" applyFont="1">
      <alignment readingOrder="0"/>
    </xf>
    <xf borderId="6" fillId="9" fontId="4" numFmtId="0" xfId="0" applyAlignment="1" applyBorder="1" applyFont="1">
      <alignment readingOrder="0"/>
    </xf>
    <xf borderId="7" fillId="4" fontId="4" numFmtId="0" xfId="0" applyAlignment="1" applyBorder="1" applyFont="1">
      <alignment readingOrder="0"/>
    </xf>
    <xf borderId="6" fillId="7" fontId="4" numFmtId="2" xfId="0" applyAlignment="1" applyBorder="1" applyFont="1" applyNumberFormat="1">
      <alignment readingOrder="0"/>
    </xf>
    <xf borderId="6" fillId="8" fontId="4" numFmtId="2" xfId="0" applyAlignment="1" applyBorder="1" applyFont="1" applyNumberFormat="1">
      <alignment readingOrder="0"/>
    </xf>
    <xf borderId="7" fillId="9" fontId="4" numFmtId="0" xfId="0" applyAlignment="1" applyBorder="1" applyFont="1">
      <alignment readingOrder="0"/>
    </xf>
    <xf borderId="8" fillId="6" fontId="2" numFmtId="0" xfId="0" applyAlignment="1" applyBorder="1" applyFont="1">
      <alignment readingOrder="0"/>
    </xf>
    <xf borderId="9" fillId="7" fontId="6" numFmtId="0" xfId="0" applyBorder="1" applyFont="1"/>
    <xf borderId="9" fillId="8" fontId="6" numFmtId="0" xfId="0" applyBorder="1" applyFont="1"/>
    <xf borderId="0" fillId="0" fontId="7" numFmtId="0" xfId="0" applyAlignment="1" applyFont="1">
      <alignment readingOrder="0"/>
    </xf>
    <xf borderId="8" fillId="8" fontId="6" numFmtId="0" xfId="0" applyBorder="1" applyFont="1"/>
    <xf borderId="8" fillId="7" fontId="6" numFmtId="0" xfId="0" applyBorder="1" applyFont="1"/>
    <xf borderId="10" fillId="6" fontId="2" numFmtId="0" xfId="0" applyAlignment="1" applyBorder="1" applyFont="1">
      <alignment readingOrder="0"/>
    </xf>
    <xf borderId="10" fillId="7" fontId="6" numFmtId="2" xfId="0" applyBorder="1" applyFont="1" applyNumberFormat="1"/>
    <xf borderId="10" fillId="8" fontId="6" numFmtId="2" xfId="0" applyBorder="1" applyFont="1" applyNumberFormat="1"/>
    <xf borderId="11" fillId="6" fontId="2" numFmtId="0" xfId="0" applyAlignment="1" applyBorder="1" applyFont="1">
      <alignment readingOrder="0"/>
    </xf>
    <xf borderId="12" fillId="7" fontId="6" numFmtId="2" xfId="0" applyBorder="1" applyFont="1" applyNumberFormat="1"/>
    <xf borderId="13" fillId="8" fontId="6" numFmtId="2" xfId="0" applyBorder="1" applyFont="1" applyNumberFormat="1"/>
    <xf borderId="14" fillId="6" fontId="2" numFmtId="0" xfId="0" applyAlignment="1" applyBorder="1" applyFont="1">
      <alignment readingOrder="0"/>
    </xf>
    <xf borderId="15" fillId="10" fontId="6" numFmtId="2" xfId="0" applyBorder="1" applyFill="1" applyFont="1" applyNumberFormat="1"/>
    <xf borderId="0" fillId="0" fontId="6" numFmtId="0" xfId="0" applyAlignment="1" applyFont="1">
      <alignment readingOrder="0"/>
    </xf>
    <xf borderId="0" fillId="11" fontId="8" numFmtId="0" xfId="0" applyAlignment="1" applyFill="1" applyFont="1">
      <alignment horizontal="left"/>
    </xf>
    <xf borderId="16" fillId="6" fontId="2" numFmtId="0" xfId="0" applyAlignment="1" applyBorder="1" applyFont="1">
      <alignment readingOrder="0"/>
    </xf>
    <xf borderId="17" fillId="7" fontId="6" numFmtId="2" xfId="0" applyBorder="1" applyFont="1" applyNumberFormat="1"/>
    <xf borderId="18" fillId="8" fontId="6" numFmtId="2" xfId="0" applyBorder="1" applyFont="1" applyNumberFormat="1"/>
    <xf borderId="19" fillId="6" fontId="2" numFmtId="0" xfId="0" applyAlignment="1" applyBorder="1" applyFont="1">
      <alignment readingOrder="0"/>
    </xf>
    <xf borderId="20" fillId="10" fontId="6" numFmtId="2" xfId="0" applyAlignment="1" applyBorder="1" applyFont="1" applyNumberFormat="1">
      <alignment readingOrder="0"/>
    </xf>
    <xf borderId="9" fillId="6" fontId="2" numFmtId="0" xfId="0" applyAlignment="1" applyBorder="1" applyFont="1">
      <alignment readingOrder="0"/>
    </xf>
    <xf borderId="0" fillId="12" fontId="8" numFmtId="0" xfId="0" applyAlignment="1" applyFill="1" applyFont="1">
      <alignment horizontal="left"/>
    </xf>
    <xf borderId="20" fillId="10" fontId="6" numFmtId="2" xfId="0" applyBorder="1" applyFont="1" applyNumberFormat="1"/>
    <xf borderId="8" fillId="7" fontId="6" numFmtId="2" xfId="0" applyBorder="1" applyFont="1" applyNumberFormat="1"/>
    <xf borderId="8" fillId="8" fontId="6" numFmtId="2" xfId="0" applyBorder="1" applyFont="1" applyNumberFormat="1"/>
    <xf borderId="21" fillId="7" fontId="6" numFmtId="2" xfId="0" applyBorder="1" applyFont="1" applyNumberFormat="1"/>
    <xf borderId="22" fillId="7" fontId="6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'Statistical Measures'!$C$1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'Statistical Measures'!$B$2:$B$13</c:f>
            </c:numRef>
          </c:xVal>
          <c:yVal>
            <c:numRef>
              <c:f>'Statistical Measures'!$C$2:$C$13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051030"/>
        <c:axId val="1889906363"/>
      </c:scatterChart>
      <c:valAx>
        <c:axId val="17970510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9906363"/>
      </c:valAx>
      <c:valAx>
        <c:axId val="1889906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051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1</xdr:row>
      <xdr:rowOff>57150</xdr:rowOff>
    </xdr:from>
    <xdr:ext cx="4124325" cy="2543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2095500" cy="2095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21.29"/>
    <col customWidth="1" min="3" max="3" width="13.71"/>
    <col customWidth="1" min="4" max="4" width="16.29"/>
    <col customWidth="1" min="5" max="5" width="16.14"/>
    <col customWidth="1" min="10" max="10" width="36.57"/>
    <col customWidth="1" min="12" max="12" width="18.0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J1" s="5" t="s">
        <v>7</v>
      </c>
      <c r="K1" s="6" t="s">
        <v>8</v>
      </c>
    </row>
    <row r="2">
      <c r="B2" s="7">
        <v>12.0</v>
      </c>
      <c r="C2" s="8">
        <v>77.0</v>
      </c>
      <c r="D2" s="9">
        <f t="shared" ref="D2:D13" si="1">(B2-$B$19)^2</f>
        <v>3.0625</v>
      </c>
      <c r="E2" s="10">
        <f t="shared" ref="E2:E13" si="2">(C2-$C$19)^2</f>
        <v>357.8402778</v>
      </c>
      <c r="F2" s="11">
        <f t="shared" ref="F2:F13" si="3">B2-$B$19</f>
        <v>-1.75</v>
      </c>
      <c r="G2" s="12">
        <f t="shared" ref="G2:G13" si="4">C2-$C$19</f>
        <v>18.91666667</v>
      </c>
      <c r="H2" s="13">
        <f t="shared" ref="H2:H13" si="5">F2*G2</f>
        <v>-33.10416667</v>
      </c>
    </row>
    <row r="3">
      <c r="B3" s="14">
        <v>16.0</v>
      </c>
      <c r="C3" s="15">
        <v>64.0</v>
      </c>
      <c r="D3" s="16">
        <f t="shared" si="1"/>
        <v>5.0625</v>
      </c>
      <c r="E3" s="17">
        <f t="shared" si="2"/>
        <v>35.00694444</v>
      </c>
      <c r="F3" s="18">
        <f t="shared" si="3"/>
        <v>2.25</v>
      </c>
      <c r="G3" s="19">
        <f t="shared" si="4"/>
        <v>5.916666667</v>
      </c>
      <c r="H3" s="20">
        <f t="shared" si="5"/>
        <v>13.3125</v>
      </c>
    </row>
    <row r="4">
      <c r="B4" s="14">
        <v>18.0</v>
      </c>
      <c r="C4" s="15">
        <v>53.0</v>
      </c>
      <c r="D4" s="16">
        <f t="shared" si="1"/>
        <v>18.0625</v>
      </c>
      <c r="E4" s="17">
        <f t="shared" si="2"/>
        <v>25.84027778</v>
      </c>
      <c r="F4" s="18">
        <f t="shared" si="3"/>
        <v>4.25</v>
      </c>
      <c r="G4" s="19">
        <f t="shared" si="4"/>
        <v>-5.083333333</v>
      </c>
      <c r="H4" s="20">
        <f t="shared" si="5"/>
        <v>-21.60416667</v>
      </c>
    </row>
    <row r="5">
      <c r="B5" s="14">
        <v>20.0</v>
      </c>
      <c r="C5" s="15">
        <v>21.0</v>
      </c>
      <c r="D5" s="16">
        <f t="shared" si="1"/>
        <v>39.0625</v>
      </c>
      <c r="E5" s="17">
        <f t="shared" si="2"/>
        <v>1375.173611</v>
      </c>
      <c r="F5" s="18">
        <f t="shared" si="3"/>
        <v>6.25</v>
      </c>
      <c r="G5" s="19">
        <f t="shared" si="4"/>
        <v>-37.08333333</v>
      </c>
      <c r="H5" s="20">
        <f t="shared" si="5"/>
        <v>-231.7708333</v>
      </c>
    </row>
    <row r="6">
      <c r="B6" s="14">
        <v>19.0</v>
      </c>
      <c r="C6" s="15">
        <v>84.0</v>
      </c>
      <c r="D6" s="16">
        <f t="shared" si="1"/>
        <v>27.5625</v>
      </c>
      <c r="E6" s="17">
        <f t="shared" si="2"/>
        <v>671.6736111</v>
      </c>
      <c r="F6" s="18">
        <f t="shared" si="3"/>
        <v>5.25</v>
      </c>
      <c r="G6" s="19">
        <f t="shared" si="4"/>
        <v>25.91666667</v>
      </c>
      <c r="H6" s="20">
        <f t="shared" si="5"/>
        <v>136.0625</v>
      </c>
    </row>
    <row r="7">
      <c r="B7" s="14">
        <v>7.0</v>
      </c>
      <c r="C7" s="15">
        <v>90.0</v>
      </c>
      <c r="D7" s="16">
        <f t="shared" si="1"/>
        <v>45.5625</v>
      </c>
      <c r="E7" s="17">
        <f t="shared" si="2"/>
        <v>1018.673611</v>
      </c>
      <c r="F7" s="18">
        <f t="shared" si="3"/>
        <v>-6.75</v>
      </c>
      <c r="G7" s="19">
        <f t="shared" si="4"/>
        <v>31.91666667</v>
      </c>
      <c r="H7" s="20">
        <f t="shared" si="5"/>
        <v>-215.4375</v>
      </c>
    </row>
    <row r="8">
      <c r="A8" s="21"/>
      <c r="B8" s="14">
        <v>15.0</v>
      </c>
      <c r="C8" s="15">
        <v>26.0</v>
      </c>
      <c r="D8" s="16">
        <f t="shared" si="1"/>
        <v>1.5625</v>
      </c>
      <c r="E8" s="17">
        <f t="shared" si="2"/>
        <v>1029.340278</v>
      </c>
      <c r="F8" s="18">
        <f t="shared" si="3"/>
        <v>1.25</v>
      </c>
      <c r="G8" s="19">
        <f t="shared" si="4"/>
        <v>-32.08333333</v>
      </c>
      <c r="H8" s="20">
        <f t="shared" si="5"/>
        <v>-40.10416667</v>
      </c>
    </row>
    <row r="9">
      <c r="A9" s="21"/>
      <c r="B9" s="14">
        <v>16.0</v>
      </c>
      <c r="C9" s="15">
        <v>46.0</v>
      </c>
      <c r="D9" s="16">
        <f t="shared" si="1"/>
        <v>5.0625</v>
      </c>
      <c r="E9" s="17">
        <f t="shared" si="2"/>
        <v>146.0069444</v>
      </c>
      <c r="F9" s="18">
        <f t="shared" si="3"/>
        <v>2.25</v>
      </c>
      <c r="G9" s="19">
        <f t="shared" si="4"/>
        <v>-12.08333333</v>
      </c>
      <c r="H9" s="20">
        <f t="shared" si="5"/>
        <v>-27.1875</v>
      </c>
    </row>
    <row r="10">
      <c r="B10" s="14">
        <v>12.0</v>
      </c>
      <c r="C10" s="15">
        <v>33.0</v>
      </c>
      <c r="D10" s="16">
        <f t="shared" si="1"/>
        <v>3.0625</v>
      </c>
      <c r="E10" s="17">
        <f t="shared" si="2"/>
        <v>629.1736111</v>
      </c>
      <c r="F10" s="18">
        <f t="shared" si="3"/>
        <v>-1.75</v>
      </c>
      <c r="G10" s="19">
        <f t="shared" si="4"/>
        <v>-25.08333333</v>
      </c>
      <c r="H10" s="20">
        <f t="shared" si="5"/>
        <v>43.89583333</v>
      </c>
    </row>
    <row r="11">
      <c r="A11" s="21" t="s">
        <v>9</v>
      </c>
      <c r="B11" s="14">
        <v>10.0</v>
      </c>
      <c r="C11" s="15">
        <v>85.0</v>
      </c>
      <c r="D11" s="16">
        <f t="shared" si="1"/>
        <v>14.0625</v>
      </c>
      <c r="E11" s="17">
        <f t="shared" si="2"/>
        <v>724.5069444</v>
      </c>
      <c r="F11" s="18">
        <f t="shared" si="3"/>
        <v>-3.75</v>
      </c>
      <c r="G11" s="19">
        <f t="shared" si="4"/>
        <v>26.91666667</v>
      </c>
      <c r="H11" s="20">
        <f t="shared" si="5"/>
        <v>-100.9375</v>
      </c>
    </row>
    <row r="12">
      <c r="B12" s="14">
        <v>9.0</v>
      </c>
      <c r="C12" s="15">
        <v>72.0</v>
      </c>
      <c r="D12" s="16">
        <f t="shared" si="1"/>
        <v>22.5625</v>
      </c>
      <c r="E12" s="17">
        <f t="shared" si="2"/>
        <v>193.6736111</v>
      </c>
      <c r="F12" s="18">
        <f t="shared" si="3"/>
        <v>-4.75</v>
      </c>
      <c r="G12" s="19">
        <f t="shared" si="4"/>
        <v>13.91666667</v>
      </c>
      <c r="H12" s="20">
        <f t="shared" si="5"/>
        <v>-66.10416667</v>
      </c>
    </row>
    <row r="13">
      <c r="B13" s="22">
        <v>11.0</v>
      </c>
      <c r="C13" s="23">
        <v>46.0</v>
      </c>
      <c r="D13" s="24">
        <f t="shared" si="1"/>
        <v>7.5625</v>
      </c>
      <c r="E13" s="25">
        <f t="shared" si="2"/>
        <v>146.0069444</v>
      </c>
      <c r="F13" s="26">
        <f t="shared" si="3"/>
        <v>-2.75</v>
      </c>
      <c r="G13" s="27">
        <f t="shared" si="4"/>
        <v>-12.08333333</v>
      </c>
      <c r="H13" s="28">
        <f t="shared" si="5"/>
        <v>33.22916667</v>
      </c>
    </row>
    <row r="14">
      <c r="A14" s="29" t="s">
        <v>10</v>
      </c>
      <c r="B14" s="30">
        <f t="shared" ref="B14:C14" si="6">COUNT(B2:B13)</f>
        <v>12</v>
      </c>
      <c r="C14" s="31">
        <f t="shared" si="6"/>
        <v>12</v>
      </c>
      <c r="J14" s="32" t="s">
        <v>11</v>
      </c>
    </row>
    <row r="15">
      <c r="A15" s="29" t="s">
        <v>12</v>
      </c>
      <c r="B15" s="30">
        <f t="shared" ref="B15:C15" si="7">SUM(B2:B13)</f>
        <v>165</v>
      </c>
      <c r="C15" s="33">
        <f t="shared" si="7"/>
        <v>697</v>
      </c>
    </row>
    <row r="16">
      <c r="A16" s="29" t="s">
        <v>13</v>
      </c>
      <c r="B16" s="34">
        <f t="shared" ref="B16:C16" si="8">MODE(B2:B13,4)</f>
        <v>12</v>
      </c>
      <c r="C16" s="33">
        <f t="shared" si="8"/>
        <v>46</v>
      </c>
    </row>
    <row r="17">
      <c r="A17" s="35" t="s">
        <v>14</v>
      </c>
      <c r="B17" s="36">
        <f t="shared" ref="B17:C17" si="9">MEDIAN(B2:B13)</f>
        <v>13.5</v>
      </c>
      <c r="C17" s="37">
        <f t="shared" si="9"/>
        <v>58.5</v>
      </c>
    </row>
    <row r="18">
      <c r="A18" s="38" t="s">
        <v>15</v>
      </c>
      <c r="B18" s="39">
        <f t="shared" ref="B18:C18" si="10">SUM(B2:B13)/COUNT(B2:B13)</f>
        <v>13.75</v>
      </c>
      <c r="C18" s="40">
        <f t="shared" si="10"/>
        <v>58.08333333</v>
      </c>
      <c r="J18" s="41" t="s">
        <v>16</v>
      </c>
      <c r="K18" s="42">
        <f>SUM(H2:H13)/($C$14-1)</f>
        <v>-46.34090909</v>
      </c>
      <c r="L18" s="43" t="s">
        <v>17</v>
      </c>
      <c r="M18" s="43" t="s">
        <v>18</v>
      </c>
      <c r="N18" s="44">
        <f t="array" ref="N18">DIVIDE(sum(MINUS(B2:B13,AVERAGE(B2:B13))*MINUS(C2:C13,AVERAGE(C2:C13))),COUNT(B2:B13)-1)</f>
        <v>-46.34090909</v>
      </c>
    </row>
    <row r="19">
      <c r="A19" s="45" t="s">
        <v>19</v>
      </c>
      <c r="B19" s="46">
        <f t="shared" ref="B19:C19" si="11">AVERAGE(B2:B13)</f>
        <v>13.75</v>
      </c>
      <c r="C19" s="47">
        <f t="shared" si="11"/>
        <v>58.08333333</v>
      </c>
      <c r="J19" s="48" t="s">
        <v>20</v>
      </c>
      <c r="K19" s="49">
        <f>_xlfn.COVARIANCE.S(B2:B13,C2:C13)</f>
        <v>-46.34090909</v>
      </c>
      <c r="L19" s="43" t="s">
        <v>17</v>
      </c>
      <c r="M19" s="43" t="s">
        <v>18</v>
      </c>
    </row>
    <row r="20">
      <c r="A20" s="50" t="s">
        <v>21</v>
      </c>
      <c r="B20" s="30">
        <f t="shared" ref="B20:C20" si="12">MIN(B2:B13)</f>
        <v>7</v>
      </c>
      <c r="C20" s="31">
        <f t="shared" si="12"/>
        <v>21</v>
      </c>
      <c r="J20" s="41" t="s">
        <v>22</v>
      </c>
      <c r="K20" s="42">
        <f>K18/(B30*C30)</f>
        <v>-0.4612511701</v>
      </c>
      <c r="N20" s="51">
        <f t="array" ref="N20">divide(DIVIDE(sum(MINUS(B2:B13,AVERAGE(B2:B13))*MINUS(C2:C13,AVERAGE(C2:C13))),COUNT(B2:B13)-1),(STDEV(B2:B13)*STDEV(C2:C13)))</f>
        <v>-0.4612511701</v>
      </c>
    </row>
    <row r="21">
      <c r="A21" s="29" t="s">
        <v>23</v>
      </c>
      <c r="B21" s="34">
        <f t="shared" ref="B21:C21" si="13">MAX(B2:B13)</f>
        <v>20</v>
      </c>
      <c r="C21" s="33">
        <f t="shared" si="13"/>
        <v>90</v>
      </c>
      <c r="J21" s="48" t="s">
        <v>24</v>
      </c>
      <c r="K21" s="52">
        <f>CORREL(B2:B13,C2:C13)</f>
        <v>-0.4612511701</v>
      </c>
    </row>
    <row r="22">
      <c r="A22" s="29" t="s">
        <v>25</v>
      </c>
      <c r="B22" s="34">
        <f t="shared" ref="B22:C22" si="14">MAX(B2:B13)-MIN(B2:B13)</f>
        <v>13</v>
      </c>
      <c r="C22" s="33">
        <f t="shared" si="14"/>
        <v>69</v>
      </c>
    </row>
    <row r="23">
      <c r="A23" s="29" t="s">
        <v>26</v>
      </c>
      <c r="B23" s="34">
        <f t="shared" ref="B23:C23" si="15">QUARTILE(B2:B13,1)</f>
        <v>10.75</v>
      </c>
      <c r="C23" s="33">
        <f t="shared" si="15"/>
        <v>42.75</v>
      </c>
    </row>
    <row r="24">
      <c r="A24" s="29" t="s">
        <v>27</v>
      </c>
      <c r="B24" s="53">
        <f t="shared" ref="B24:C24" si="16">QUARTILE(B2:B13,2)</f>
        <v>13.5</v>
      </c>
      <c r="C24" s="54">
        <f t="shared" si="16"/>
        <v>58.5</v>
      </c>
    </row>
    <row r="25">
      <c r="A25" s="29" t="s">
        <v>28</v>
      </c>
      <c r="B25" s="53">
        <f>PERCENTILE(B2:B13,0.75)</f>
        <v>16.5</v>
      </c>
      <c r="C25" s="33">
        <f>QUARTILE(C2:C13,3)</f>
        <v>78.75</v>
      </c>
    </row>
    <row r="26">
      <c r="A26" s="35" t="s">
        <v>29</v>
      </c>
      <c r="B26" s="36">
        <f t="shared" ref="B26:C26" si="17">B25-B23</f>
        <v>5.75</v>
      </c>
      <c r="C26" s="33">
        <f t="shared" si="17"/>
        <v>36</v>
      </c>
    </row>
    <row r="27">
      <c r="A27" s="38" t="s">
        <v>30</v>
      </c>
      <c r="B27" s="55">
        <f>SUM(D2:D13)/($B$14-1)</f>
        <v>17.47727273</v>
      </c>
      <c r="C27" s="40">
        <f>SUM(E2:E13)/($C$14-1)</f>
        <v>577.5378788</v>
      </c>
      <c r="D27" s="43" t="s">
        <v>17</v>
      </c>
      <c r="E27" s="43" t="s">
        <v>31</v>
      </c>
      <c r="F27" s="44">
        <f t="array" ref="F27">DIVIDE(SUM(POWER(MINUS(B$2:B$13, B$19), 2)), B$14-1)</f>
        <v>17.47727273</v>
      </c>
    </row>
    <row r="28">
      <c r="A28" s="45" t="s">
        <v>32</v>
      </c>
      <c r="B28" s="56">
        <f>_xlfn.VAR.S(B2:B13)</f>
        <v>17.47727273</v>
      </c>
      <c r="C28" s="47">
        <f>VAR(C2:C13)</f>
        <v>577.5378788</v>
      </c>
      <c r="D28" s="43" t="s">
        <v>17</v>
      </c>
      <c r="E28" s="43" t="s">
        <v>31</v>
      </c>
    </row>
    <row r="29">
      <c r="A29" s="38" t="s">
        <v>33</v>
      </c>
      <c r="B29" s="55">
        <f t="shared" ref="B29:C29" si="18">B27^0.5</f>
        <v>4.180582821</v>
      </c>
      <c r="C29" s="40">
        <f t="shared" si="18"/>
        <v>24.03201778</v>
      </c>
    </row>
    <row r="30">
      <c r="A30" s="45" t="s">
        <v>34</v>
      </c>
      <c r="B30" s="56">
        <f t="shared" ref="B30:C30" si="19">STDEV(B2:B13)</f>
        <v>4.180582821</v>
      </c>
      <c r="C30" s="47">
        <f t="shared" si="19"/>
        <v>24.03201778</v>
      </c>
    </row>
    <row r="31">
      <c r="A31" s="29" t="s">
        <v>35</v>
      </c>
      <c r="B31" s="34">
        <f t="shared" ref="B31:C31" si="20">SKEW(B2:B13)</f>
        <v>-0.01287766638</v>
      </c>
      <c r="C31" s="33">
        <f t="shared" si="20"/>
        <v>-0.191540125</v>
      </c>
    </row>
    <row r="32">
      <c r="A32" s="29" t="s">
        <v>36</v>
      </c>
      <c r="B32" s="34">
        <f t="shared" ref="B32:C32" si="21">KURT(B2:B13)</f>
        <v>-1.183534705</v>
      </c>
      <c r="C32" s="33">
        <f t="shared" si="21"/>
        <v>-1.401790616</v>
      </c>
    </row>
  </sheetData>
  <mergeCells count="1">
    <mergeCell ref="A11:A13"/>
  </mergeCells>
  <drawing r:id="rId1"/>
</worksheet>
</file>